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tabRatio="837" activeTab="4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1" i="20" l="1"/>
  <c r="I101" i="20"/>
  <c r="H101" i="20"/>
  <c r="G101" i="20"/>
  <c r="E101" i="20"/>
  <c r="D101" i="20"/>
  <c r="C101" i="20"/>
  <c r="H64" i="14" l="1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55" i="14" s="1"/>
  <c r="G7" i="24"/>
  <c r="D55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K31" i="24" s="1"/>
  <c r="B32" i="24"/>
  <c r="L32" i="24"/>
  <c r="M32" i="24"/>
  <c r="K32" i="24" s="1"/>
  <c r="B33" i="24"/>
  <c r="L33" i="24"/>
  <c r="M33" i="24"/>
  <c r="B34" i="24"/>
  <c r="L34" i="24"/>
  <c r="M34" i="24"/>
  <c r="B35" i="24"/>
  <c r="L35" i="24"/>
  <c r="M35" i="24"/>
  <c r="K35" i="24" s="1"/>
  <c r="B36" i="24"/>
  <c r="L36" i="24"/>
  <c r="M36" i="24"/>
  <c r="K36" i="24" s="1"/>
  <c r="B37" i="24"/>
  <c r="C37" i="24"/>
  <c r="F101" i="14"/>
  <c r="D37" i="24"/>
  <c r="E37" i="24"/>
  <c r="F37" i="24"/>
  <c r="G37" i="24"/>
  <c r="H37" i="24"/>
  <c r="I37" i="24"/>
  <c r="J37" i="24"/>
  <c r="L37" i="24"/>
  <c r="F110" i="14"/>
  <c r="M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/>
  <c r="G15" i="26"/>
  <c r="G7" i="26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/>
  <c r="G20" i="26" s="1"/>
  <c r="H34" i="26"/>
  <c r="H28" i="26" s="1"/>
  <c r="I34" i="26"/>
  <c r="I28" i="26"/>
  <c r="J34" i="26"/>
  <c r="J28" i="26" s="1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/>
  <c r="H64" i="26"/>
  <c r="H62" i="26" s="1"/>
  <c r="I64" i="26"/>
  <c r="I62" i="26" s="1"/>
  <c r="I79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G71" i="26"/>
  <c r="G69" i="26" s="1"/>
  <c r="H71" i="26"/>
  <c r="H69" i="26" s="1"/>
  <c r="I71" i="26"/>
  <c r="I69" i="26"/>
  <c r="J71" i="26"/>
  <c r="J69" i="26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K11" i="23"/>
  <c r="L11" i="23"/>
  <c r="M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/>
  <c r="I26" i="23"/>
  <c r="F49" i="14" s="1"/>
  <c r="I27" i="23"/>
  <c r="F50" i="14" s="1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D34" i="20" s="1"/>
  <c r="E24" i="20"/>
  <c r="E43" i="14" s="1"/>
  <c r="E76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E96" i="20" s="1"/>
  <c r="G66" i="20"/>
  <c r="H66" i="20"/>
  <c r="H96" i="20" s="1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8" i="14" s="1"/>
  <c r="F105" i="20"/>
  <c r="F106" i="20"/>
  <c r="F107" i="20"/>
  <c r="C108" i="20"/>
  <c r="D108" i="20"/>
  <c r="E108" i="20"/>
  <c r="G108" i="20"/>
  <c r="H108" i="20"/>
  <c r="I108" i="20"/>
  <c r="J108" i="20"/>
  <c r="C42" i="14"/>
  <c r="C75" i="14" s="1"/>
  <c r="D42" i="14"/>
  <c r="D75" i="14"/>
  <c r="E42" i="14"/>
  <c r="E75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F102" i="14" s="1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M47" i="23"/>
  <c r="G79" i="26"/>
  <c r="F42" i="26"/>
  <c r="AA14" i="25"/>
  <c r="G96" i="20"/>
  <c r="F71" i="26"/>
  <c r="AA15" i="25"/>
  <c r="AA10" i="25"/>
  <c r="AA13" i="25"/>
  <c r="K29" i="24" l="1"/>
  <c r="K34" i="24"/>
  <c r="F62" i="26"/>
  <c r="C96" i="20"/>
  <c r="E79" i="26"/>
  <c r="I24" i="23"/>
  <c r="J79" i="26"/>
  <c r="AD16" i="25"/>
  <c r="K33" i="24"/>
  <c r="AC16" i="25"/>
  <c r="H20" i="26"/>
  <c r="K30" i="24"/>
  <c r="AA11" i="25"/>
  <c r="Q16" i="25"/>
  <c r="AB16" i="25"/>
  <c r="H40" i="26"/>
  <c r="K47" i="23"/>
  <c r="I96" i="20"/>
  <c r="E124" i="14"/>
  <c r="E34" i="20"/>
  <c r="E77" i="20" s="1"/>
  <c r="E99" i="20" s="1"/>
  <c r="E45" i="14" s="1"/>
  <c r="E61" i="14" s="1"/>
  <c r="D43" i="14"/>
  <c r="D76" i="14" s="1"/>
  <c r="D40" i="26"/>
  <c r="D80" i="26" s="1"/>
  <c r="D83" i="26" s="1"/>
  <c r="C124" i="14"/>
  <c r="I97" i="20"/>
  <c r="H97" i="20"/>
  <c r="F124" i="14"/>
  <c r="D124" i="14"/>
  <c r="L16" i="25"/>
  <c r="F53" i="26"/>
  <c r="F60" i="26"/>
  <c r="F50" i="26"/>
  <c r="G40" i="26"/>
  <c r="G80" i="26" s="1"/>
  <c r="G83" i="26" s="1"/>
  <c r="F7" i="26"/>
  <c r="E40" i="26"/>
  <c r="E80" i="26" s="1"/>
  <c r="E83" i="26" s="1"/>
  <c r="C40" i="26"/>
  <c r="I38" i="23"/>
  <c r="L47" i="23"/>
  <c r="I33" i="23"/>
  <c r="H47" i="23"/>
  <c r="E53" i="14" s="1"/>
  <c r="G47" i="23"/>
  <c r="D53" i="14" s="1"/>
  <c r="F47" i="23"/>
  <c r="C53" i="14" s="1"/>
  <c r="F82" i="20"/>
  <c r="F70" i="20"/>
  <c r="J96" i="20"/>
  <c r="J77" i="20"/>
  <c r="J99" i="20" s="1"/>
  <c r="I77" i="20"/>
  <c r="I88" i="20" s="1"/>
  <c r="I93" i="20" s="1"/>
  <c r="L8" i="23" s="1"/>
  <c r="L22" i="23" s="1"/>
  <c r="J97" i="20"/>
  <c r="G97" i="20"/>
  <c r="F24" i="20"/>
  <c r="F43" i="14" s="1"/>
  <c r="F76" i="14" s="1"/>
  <c r="E97" i="20"/>
  <c r="E44" i="14"/>
  <c r="D96" i="20"/>
  <c r="D77" i="20"/>
  <c r="D59" i="14" s="1"/>
  <c r="D97" i="20"/>
  <c r="C77" i="20"/>
  <c r="C59" i="14" s="1"/>
  <c r="C43" i="14"/>
  <c r="C76" i="14" s="1"/>
  <c r="C97" i="20"/>
  <c r="E64" i="14"/>
  <c r="D64" i="14"/>
  <c r="F106" i="14"/>
  <c r="F108" i="20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55" i="14" s="1"/>
  <c r="AE16" i="25"/>
  <c r="G16" i="25"/>
  <c r="AA12" i="25"/>
  <c r="V16" i="25"/>
  <c r="AA16" i="25" l="1"/>
  <c r="V17" i="25" s="1"/>
  <c r="E88" i="20"/>
  <c r="E93" i="20" s="1"/>
  <c r="E94" i="20" s="1"/>
  <c r="E59" i="14"/>
  <c r="D44" i="14"/>
  <c r="G17" i="25"/>
  <c r="C80" i="26"/>
  <c r="C83" i="26" s="1"/>
  <c r="I47" i="23"/>
  <c r="F53" i="14" s="1"/>
  <c r="J88" i="20"/>
  <c r="J93" i="20" s="1"/>
  <c r="M8" i="23" s="1"/>
  <c r="M22" i="23" s="1"/>
  <c r="I95" i="20"/>
  <c r="I94" i="20"/>
  <c r="I99" i="20"/>
  <c r="F44" i="14"/>
  <c r="F34" i="20"/>
  <c r="F77" i="20" s="1"/>
  <c r="E68" i="14"/>
  <c r="E67" i="14"/>
  <c r="D99" i="20"/>
  <c r="D45" i="14" s="1"/>
  <c r="D61" i="14" s="1"/>
  <c r="D88" i="20"/>
  <c r="D93" i="20" s="1"/>
  <c r="D46" i="14" s="1"/>
  <c r="C88" i="20"/>
  <c r="C93" i="20" s="1"/>
  <c r="C94" i="20" s="1"/>
  <c r="C99" i="20"/>
  <c r="C45" i="14" s="1"/>
  <c r="C61" i="14" s="1"/>
  <c r="C44" i="14"/>
  <c r="L17" i="25"/>
  <c r="Q17" i="25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E46" i="14" l="1"/>
  <c r="E62" i="14" s="1"/>
  <c r="H8" i="23"/>
  <c r="H22" i="23" s="1"/>
  <c r="E95" i="20"/>
  <c r="C68" i="14"/>
  <c r="AA17" i="25"/>
  <c r="J94" i="20"/>
  <c r="J95" i="20"/>
  <c r="D68" i="14"/>
  <c r="D67" i="14"/>
  <c r="D94" i="20"/>
  <c r="G8" i="23"/>
  <c r="G22" i="23" s="1"/>
  <c r="D95" i="20"/>
  <c r="D62" i="14"/>
  <c r="D58" i="14"/>
  <c r="D63" i="14"/>
  <c r="C67" i="14"/>
  <c r="F8" i="23"/>
  <c r="F22" i="23" s="1"/>
  <c r="C95" i="20"/>
  <c r="C46" i="14"/>
  <c r="C62" i="14" s="1"/>
  <c r="K8" i="23"/>
  <c r="K22" i="23" s="1"/>
  <c r="H94" i="20"/>
  <c r="H95" i="20"/>
  <c r="F59" i="14"/>
  <c r="F99" i="20"/>
  <c r="F45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s="1"/>
  <c r="E63" i="14" l="1"/>
  <c r="E58" i="14"/>
  <c r="C58" i="14"/>
  <c r="C63" i="14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<sst xmlns="http://schemas.openxmlformats.org/spreadsheetml/2006/main" count="1336" uniqueCount="442">
  <si>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</si>
  <si>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</si>
  <si>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</si>
  <si>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</si>
  <si>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</si>
  <si>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</si>
  <si>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</si>
  <si>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</si>
  <si>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</si>
  <si>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</si>
  <si>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</si>
  <si>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</si>
  <si>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</si>
  <si>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</si>
  <si>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</si>
  <si>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</si>
  <si>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</si>
  <si>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</si>
  <si>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</si>
  <si>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</si>
  <si>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</si>
  <si>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</si>
  <si>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</si>
  <si>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</si>
  <si>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</si>
  <si>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</si>
  <si>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</si>
  <si>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</si>
  <si>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</si>
  <si>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</si>
  <si>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</si>
  <si>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</si>
  <si>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</si>
  <si>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</si>
  <si>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</si>
  <si>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</si>
  <si>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</si>
  <si>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</si>
  <si>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</si>
  <si>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</si>
  <si>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</si>
  <si>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</si>
  <si>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</si>
  <si>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</si>
  <si>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</si>
  <si>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</si>
  <si>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</si>
  <si>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</si>
  <si>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</si>
  <si>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</si>
  <si>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</si>
  <si>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</si>
  <si>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</si>
  <si>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</si>
  <si>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</si>
  <si>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</si>
  <si>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</si>
  <si>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</si>
  <si>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</si>
  <si>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</si>
  <si>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</si>
  <si>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</si>
  <si>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</si>
  <si>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</si>
  <si>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</si>
  <si>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</si>
  <si>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</si>
  <si>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</si>
  <si>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</si>
  <si>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</si>
  <si>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</si>
  <si>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</si>
  <si>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</si>
  <si>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</si>
  <si>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</si>
  <si>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</si>
  <si>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</si>
  <si>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</si>
  <si>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</si>
  <si>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</si>
  <si>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</si>
  <si>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</si>
  <si>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</si>
  <si>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</si>
  <si>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</si>
  <si>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</si>
  <si>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</si>
  <si>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</si>
  <si>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</si>
  <si>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</si>
  <si>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</si>
  <si>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</si>
  <si>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</si>
  <si>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</si>
  <si>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</si>
  <si>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</si>
  <si>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</si>
  <si>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</si>
  <si>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</si>
  <si>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</si>
  <si>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</si>
  <si>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</si>
  <si>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</si>
  <si>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</si>
  <si>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</si>
  <si>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</si>
  <si>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</si>
  <si>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</si>
  <si>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</si>
  <si>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</si>
  <si>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</si>
  <si>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</si>
  <si>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</si>
  <si>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</si>
  <si>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</si>
  <si>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</si>
  <si>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</si>
  <si>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</si>
  <si>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</si>
  <si>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</si>
  <si>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</si>
  <si>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</si>
  <si>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</si>
  <si>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</si>
  <si>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</si>
  <si>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</si>
  <si>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</si>
  <si>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</si>
  <si>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</si>
  <si>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</si>
  <si>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</si>
  <si>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</si>
  <si>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</si>
  <si>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</si>
  <si>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</si>
  <si>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</si>
  <si>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</si>
  <si>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</si>
  <si>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</si>
  <si>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</si>
  <si>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</si>
  <si>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</si>
  <si>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</si>
  <si>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</si>
  <si>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</si>
  <si>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</si>
  <si>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</si>
  <si>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</si>
  <si>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</si>
  <si>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</si>
  <si>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</si>
  <si>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</si>
  <si>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</si>
  <si>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</si>
  <si>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</si>
  <si>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</si>
  <si>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</si>
  <si>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</si>
  <si>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</si>
  <si>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</si>
  <si>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</si>
  <si>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</si>
  <si>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</si>
  <si>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</si>
  <si>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</si>
  <si>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</si>
  <si>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</si>
  <si>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</si>
  <si>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</si>
  <si>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</si>
  <si>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</si>
  <si>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</si>
  <si>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</si>
  <si>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</si>
  <si>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</si>
  <si>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</si>
  <si>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</si>
  <si>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</si>
  <si>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</si>
  <si>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</si>
  <si>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</si>
  <si>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</si>
  <si>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</si>
  <si>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</si>
  <si>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</si>
  <si>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</si>
  <si>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</si>
  <si>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</si>
  <si>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</si>
  <si>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</si>
  <si>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</si>
  <si>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</si>
  <si>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</si>
  <si>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</si>
  <si>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</si>
  <si>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</si>
  <si>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</si>
  <si>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</si>
  <si>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</si>
  <si>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</si>
  <si>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</si>
  <si>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</si>
  <si>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</si>
  <si>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</si>
  <si>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</si>
  <si>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</si>
  <si>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</si>
  <si>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</si>
  <si>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</si>
  <si>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</si>
  <si>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</si>
  <si>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</si>
  <si>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</si>
  <si>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</si>
  <si>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</si>
  <si>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</si>
  <si>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</si>
  <si>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</si>
  <si>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</si>
  <si>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</si>
  <si>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</si>
  <si>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</si>
  <si>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</si>
  <si>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</si>
  <si>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</si>
  <si>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</si>
  <si>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</si>
  <si>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</si>
  <si>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</si>
  <si>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</si>
  <si>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</si>
  <si>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</si>
  <si>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</si>
  <si>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</si>
  <si>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</si>
  <si>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</si>
  <si>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</si>
  <si>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</si>
  <si>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</si>
  <si>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</si>
  <si>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</si>
  <si>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</si>
  <si>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</si>
  <si>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</si>
  <si>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</si>
  <si>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</si>
  <si>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</si>
  <si>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</si>
  <si>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</si>
  <si>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</si>
  <si>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</si>
  <si>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</si>
  <si>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</si>
  <si>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</si>
  <si>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</si>
  <si>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</si>
  <si>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</si>
  <si>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</si>
  <si>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</si>
  <si>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</si>
  <si>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</si>
  <si>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</si>
  <si>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</si>
  <si>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</si>
  <si>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</si>
  <si>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</si>
  <si>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</si>
  <si>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</si>
  <si>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</si>
  <si>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</si>
  <si>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</si>
  <si>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</si>
  <si>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</si>
  <si>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</si>
  <si>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</si>
  <si>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</si>
  <si>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</si>
  <si>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</si>
  <si>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</si>
  <si>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</si>
  <si>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</si>
  <si>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</si>
  <si>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</si>
  <si>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</si>
  <si>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</si>
  <si>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</si>
  <si>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</si>
  <si>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</si>
  <si>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</si>
  <si>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</si>
  <si>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</si>
  <si>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</si>
  <si>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</si>
  <si>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</si>
  <si>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</si>
  <si>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</si>
  <si>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</si>
  <si>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</si>
  <si>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</si>
  <si>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</si>
  <si>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</si>
  <si>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</si>
  <si>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</si>
  <si>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</si>
  <si>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</si>
  <si>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</si>
  <si>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</si>
  <si>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</si>
  <si>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</si>
  <si>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</si>
  <si>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</si>
  <si>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</si>
  <si>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</si>
  <si>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</si>
  <si>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</si>
  <si>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</si>
  <si>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</si>
  <si>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</si>
  <si>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</si>
  <si>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</si>
  <si>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</si>
  <si>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</si>
  <si>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</si>
  <si>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</si>
  <si>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</si>
  <si>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</si>
  <si>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</si>
  <si>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</si>
  <si>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</si>
  <si>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</si>
  <si>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</si>
  <si>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</si>
  <si>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</si>
  <si>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</si>
  <si>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</si>
  <si>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</si>
  <si>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</si>
  <si>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</si>
  <si>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</si>
  <si>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</si>
  <si>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</si>
  <si>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</si>
  <si>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</si>
  <si>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</si>
  <si>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</si>
  <si>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</si>
  <si>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</si>
  <si>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</si>
  <si>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</si>
  <si>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</si>
  <si>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</si>
  <si>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</si>
  <si>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</si>
  <si>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</si>
  <si>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</si>
  <si>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</si>
  <si>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</si>
  <si>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</si>
  <si>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</si>
  <si>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</si>
  <si>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</si>
  <si>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</si>
  <si>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</si>
  <si>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</si>
  <si>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</si>
  <si>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</si>
  <si>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</si>
  <si>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</si>
  <si>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</si>
  <si>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</si>
  <si>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</si>
  <si>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</si>
  <si>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</si>
  <si>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</si>
  <si>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</si>
  <si>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</si>
  <si>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</si>
  <si>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</si>
  <si>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</si>
  <si>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</si>
  <si>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</si>
  <si>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</si>
  <si>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</si>
  <si>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</si>
  <si>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</si>
  <si>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</si>
  <si>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</si>
  <si>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</si>
  <si>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</si>
  <si>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</si>
  <si>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</si>
  <si>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</si>
  <si>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</si>
  <si>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</si>
  <si>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</si>
  <si>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</si>
  <si>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</si>
  <si>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</si>
  <si>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</si>
  <si>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</si>
  <si>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</si>
  <si>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</si>
  <si>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</si>
  <si>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</si>
  <si>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</si>
  <si>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</si>
  <si>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</si>
  <si>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</si>
  <si>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</si>
  <si>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</si>
  <si>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</si>
  <si>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</si>
  <si>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</si>
  <si>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</si>
  <si>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</si>
  <si>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</si>
  <si>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</si>
  <si>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</si>
  <si>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</si>
  <si>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(   )</t>
  </si>
  <si>
    <t>(  )</t>
  </si>
  <si>
    <t>комунальне підприємство</t>
  </si>
  <si>
    <t>Управління охорони здоров'я ЧМР</t>
  </si>
  <si>
    <t>діяльність лікарняних закладів</t>
  </si>
  <si>
    <t>охорона здоров'я</t>
  </si>
  <si>
    <t>м. Чернігів, вул. Текстильників, 36</t>
  </si>
  <si>
    <t>(0462)667260</t>
  </si>
  <si>
    <t>СТЕЦЬКОВ Юрій</t>
  </si>
  <si>
    <t>так</t>
  </si>
  <si>
    <t>86.10</t>
  </si>
  <si>
    <t>Юрій СТЕЦЬКОВ</t>
  </si>
  <si>
    <t xml:space="preserve">на 2026 рік </t>
  </si>
  <si>
    <t>(     )</t>
  </si>
  <si>
    <t>Рішення виконавчого комітету</t>
  </si>
  <si>
    <t>Чернігівської міської ради</t>
  </si>
  <si>
    <t>_____ січня 2026 року №______</t>
  </si>
  <si>
    <t>Комунальне некомерційне підприємство "Чернігівська міська лікарня № 4" Чернігівської міської ради</t>
  </si>
  <si>
    <t>Генеральний директор</t>
  </si>
  <si>
    <t xml:space="preserve">           (посада)</t>
  </si>
  <si>
    <t xml:space="preserve">          (посада)</t>
  </si>
  <si>
    <t xml:space="preserve">               (посада)</t>
  </si>
  <si>
    <t xml:space="preserve">         (посада)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</si>
</sst>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5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left" wrapText="1"/>
    </xf>
    <xf numFmtId="0" fontId="77" fillId="30" borderId="0" xfId="0" applyFont="1" applyFill="1" applyBorder="1" applyAlignment="1">
      <alignment horizontal="left" wrapText="1"/>
    </xf>
    <xf numFmtId="0" fontId="77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7" fillId="0" borderId="0" xfId="0" applyFont="1" applyFill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7"/>
  <sheetViews>
    <sheetView topLeftCell="A121" zoomScale="80" zoomScaleNormal="80" zoomScaleSheetLayoutView="65" workbookViewId="0">
      <selection activeCell="A137" sqref="A137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7"/>
      <c r="C1" s="177"/>
      <c r="D1" s="177"/>
      <c r="E1" s="177"/>
      <c r="G1" s="139"/>
    </row>
    <row r="2" spans="1:10" ht="18" customHeight="1">
      <c r="A2" s="48"/>
      <c r="B2" s="177"/>
      <c r="C2" s="177"/>
      <c r="D2" s="177"/>
      <c r="E2" s="177"/>
      <c r="G2" s="154"/>
      <c r="H2" s="154"/>
      <c r="I2" s="154"/>
    </row>
    <row r="3" spans="1:10" ht="18" customHeight="1">
      <c r="A3" s="193"/>
      <c r="B3" s="193"/>
      <c r="C3" s="50"/>
      <c r="D3" s="48"/>
      <c r="E3" s="48"/>
      <c r="F3" s="48"/>
      <c r="G3" s="139"/>
      <c r="H3" s="154"/>
      <c r="I3" s="154"/>
      <c r="J3" s="154"/>
    </row>
    <row r="4" spans="1:10" ht="18" customHeight="1">
      <c r="A4" s="194"/>
      <c r="B4" s="194"/>
      <c r="C4" s="50"/>
      <c r="D4" s="48"/>
      <c r="E4" s="48"/>
      <c r="F4" s="48"/>
      <c r="G4" s="194"/>
      <c r="H4" s="194"/>
      <c r="I4" s="194"/>
      <c r="J4" s="194"/>
    </row>
    <row r="5" spans="1:10" ht="18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0" ht="18" customHeight="1">
      <c r="A6" s="193"/>
      <c r="B6" s="197"/>
      <c r="C6" s="48"/>
      <c r="D6" s="49"/>
      <c r="E6" s="49"/>
      <c r="F6" s="49"/>
      <c r="G6" s="48"/>
      <c r="H6" s="48"/>
      <c r="I6" s="150"/>
      <c r="J6" s="150"/>
    </row>
    <row r="7" spans="1:10" ht="18" customHeight="1">
      <c r="A7" s="154"/>
      <c r="B7" s="50"/>
      <c r="C7" s="50"/>
      <c r="D7" s="49"/>
      <c r="E7" s="49"/>
      <c r="F7" s="49"/>
      <c r="I7" s="154"/>
      <c r="J7" s="154"/>
    </row>
    <row r="8" spans="1:10" ht="18" customHeight="1">
      <c r="A8" s="50"/>
      <c r="B8" s="50"/>
      <c r="C8" s="50"/>
      <c r="D8" s="154"/>
      <c r="E8" s="151"/>
      <c r="F8" s="151"/>
    </row>
    <row r="9" spans="1:10" ht="18" customHeight="1">
      <c r="A9" s="50"/>
      <c r="B9" s="50"/>
      <c r="C9" s="50"/>
      <c r="D9" s="154"/>
      <c r="E9" s="151"/>
      <c r="F9" s="151"/>
    </row>
    <row r="10" spans="1:10" ht="18" customHeight="1">
      <c r="A10" s="109"/>
      <c r="B10" s="48"/>
      <c r="C10" s="48"/>
      <c r="D10" s="48"/>
      <c r="E10" s="110"/>
      <c r="F10" s="111"/>
      <c r="G10" s="196" t="s">
        <v>0</v>
      </c>
      <c r="H10" s="196"/>
      <c r="I10" s="196"/>
      <c r="J10" s="196"/>
    </row>
    <row r="11" spans="1:10" ht="18" customHeight="1">
      <c r="A11" s="109"/>
      <c r="B11" s="48"/>
      <c r="C11" s="48"/>
      <c r="D11" s="48"/>
      <c r="E11" s="110"/>
      <c r="F11" s="111"/>
      <c r="G11" s="151"/>
      <c r="H11" s="151"/>
      <c r="I11" s="151"/>
      <c r="J11" s="151"/>
    </row>
    <row r="12" spans="1:10" ht="18" customHeight="1">
      <c r="A12" s="194"/>
      <c r="B12" s="199"/>
      <c r="C12" s="150"/>
      <c r="D12" s="150"/>
      <c r="E12" s="48"/>
      <c r="F12" s="112"/>
      <c r="G12" s="194" t="s">
        <v>433</v>
      </c>
      <c r="H12" s="194"/>
      <c r="I12" s="194"/>
      <c r="J12" s="194"/>
    </row>
    <row r="13" spans="1:10" ht="18" customHeight="1">
      <c r="A13" s="195"/>
      <c r="B13" s="195"/>
      <c r="C13" s="195"/>
      <c r="D13" s="195"/>
      <c r="E13" s="50"/>
      <c r="F13" s="49"/>
      <c r="G13" s="195" t="s">
        <v>434</v>
      </c>
      <c r="H13" s="195"/>
      <c r="I13" s="195"/>
      <c r="J13" s="195"/>
    </row>
    <row r="14" spans="1:10" ht="18" customHeight="1">
      <c r="A14" s="154"/>
      <c r="B14" s="154"/>
      <c r="C14" s="154"/>
      <c r="D14" s="154"/>
      <c r="E14" s="50"/>
      <c r="F14" s="49"/>
      <c r="G14" s="154" t="s">
        <v>435</v>
      </c>
      <c r="H14" s="154"/>
      <c r="I14" s="154"/>
      <c r="J14" s="154"/>
    </row>
    <row r="15" spans="1:10" ht="18" customHeight="1">
      <c r="A15" s="194"/>
      <c r="B15" s="199"/>
      <c r="C15" s="194"/>
      <c r="D15" s="199"/>
      <c r="E15" s="50"/>
      <c r="F15" s="49"/>
      <c r="G15" s="186"/>
      <c r="H15" s="186"/>
      <c r="I15" s="186"/>
      <c r="J15" s="186"/>
    </row>
    <row r="16" spans="1:10" ht="18" customHeight="1">
      <c r="A16" s="150"/>
      <c r="B16" s="152"/>
      <c r="C16" s="150"/>
      <c r="D16" s="152"/>
      <c r="E16" s="50"/>
      <c r="F16" s="49"/>
      <c r="G16" s="194"/>
      <c r="H16" s="194"/>
      <c r="I16" s="194"/>
      <c r="J16" s="194"/>
    </row>
    <row r="17" spans="1:10" ht="18" customHeight="1">
      <c r="A17" s="150"/>
      <c r="B17" s="152"/>
      <c r="C17" s="150"/>
      <c r="D17" s="152"/>
      <c r="E17" s="50"/>
      <c r="F17" s="49"/>
      <c r="G17" s="150"/>
      <c r="H17" s="150"/>
      <c r="I17" s="150"/>
      <c r="J17" s="150"/>
    </row>
    <row r="18" spans="1:10" ht="18" customHeight="1">
      <c r="A18" s="150"/>
      <c r="B18" s="152"/>
      <c r="C18" s="150"/>
      <c r="D18" s="152"/>
      <c r="E18" s="50"/>
      <c r="F18" s="49"/>
      <c r="G18" s="113"/>
      <c r="H18" s="113"/>
      <c r="I18" s="113"/>
      <c r="J18" s="113"/>
    </row>
    <row r="19" spans="1:10" ht="43.5" customHeight="1">
      <c r="A19" s="194"/>
      <c r="B19" s="194"/>
      <c r="C19" s="194"/>
      <c r="D19" s="194"/>
      <c r="E19" s="49"/>
      <c r="F19" s="49"/>
      <c r="G19" s="200" t="s">
        <v>1</v>
      </c>
      <c r="H19" s="202"/>
      <c r="I19" s="235" t="s">
        <v>2</v>
      </c>
      <c r="J19" s="235"/>
    </row>
    <row r="20" spans="1:10" ht="28.5" customHeight="1">
      <c r="A20" s="231" t="s">
        <v>3</v>
      </c>
      <c r="B20" s="235" t="s">
        <v>436</v>
      </c>
      <c r="C20" s="235"/>
      <c r="D20" s="235"/>
      <c r="E20" s="235"/>
      <c r="F20" s="235"/>
      <c r="G20" s="203" t="s">
        <v>4</v>
      </c>
      <c r="H20" s="205">
        <v>2774154</v>
      </c>
      <c r="I20" s="207" t="s">
        <v>5</v>
      </c>
      <c r="J20" s="234"/>
    </row>
    <row r="21" spans="1:10" ht="28.5" customHeight="1">
      <c r="A21" s="231"/>
      <c r="B21" s="235"/>
      <c r="C21" s="235"/>
      <c r="D21" s="235"/>
      <c r="E21" s="235"/>
      <c r="F21" s="235"/>
      <c r="G21" s="204"/>
      <c r="H21" s="206"/>
      <c r="I21" s="207"/>
      <c r="J21" s="235"/>
    </row>
    <row r="22" spans="1:10" ht="28.5" customHeight="1">
      <c r="A22" s="126" t="s">
        <v>6</v>
      </c>
      <c r="B22" s="200" t="s">
        <v>421</v>
      </c>
      <c r="C22" s="201"/>
      <c r="D22" s="201"/>
      <c r="E22" s="201"/>
      <c r="F22" s="202"/>
      <c r="G22" s="126" t="s">
        <v>7</v>
      </c>
      <c r="H22" s="126">
        <v>150</v>
      </c>
      <c r="I22" s="207" t="s">
        <v>5</v>
      </c>
      <c r="J22" s="234"/>
    </row>
    <row r="23" spans="1:10" ht="28.5" customHeight="1">
      <c r="A23" s="126" t="s">
        <v>8</v>
      </c>
      <c r="B23" s="200" t="s">
        <v>422</v>
      </c>
      <c r="C23" s="201"/>
      <c r="D23" s="201"/>
      <c r="E23" s="201"/>
      <c r="F23" s="202"/>
      <c r="G23" s="126" t="s">
        <v>9</v>
      </c>
      <c r="H23" s="126">
        <v>17184</v>
      </c>
      <c r="I23" s="207"/>
      <c r="J23" s="235"/>
    </row>
    <row r="24" spans="1:10" ht="28.5" customHeight="1">
      <c r="A24" s="126" t="s">
        <v>10</v>
      </c>
      <c r="B24" s="200" t="s">
        <v>423</v>
      </c>
      <c r="C24" s="201"/>
      <c r="D24" s="201"/>
      <c r="E24" s="201"/>
      <c r="F24" s="202"/>
      <c r="G24" s="126" t="s">
        <v>11</v>
      </c>
      <c r="H24" s="126" t="s">
        <v>429</v>
      </c>
      <c r="I24" s="207" t="s">
        <v>5</v>
      </c>
      <c r="J24" s="232"/>
    </row>
    <row r="25" spans="1:10" ht="28.5" customHeight="1">
      <c r="A25" s="126" t="s">
        <v>12</v>
      </c>
      <c r="B25" s="200" t="s">
        <v>424</v>
      </c>
      <c r="C25" s="201"/>
      <c r="D25" s="201"/>
      <c r="E25" s="201"/>
      <c r="F25" s="201"/>
      <c r="G25" s="201"/>
      <c r="H25" s="202"/>
      <c r="I25" s="207"/>
      <c r="J25" s="233"/>
    </row>
    <row r="26" spans="1:10" ht="28.5" customHeight="1">
      <c r="A26" s="126" t="s">
        <v>13</v>
      </c>
      <c r="B26" s="200"/>
      <c r="C26" s="201"/>
      <c r="D26" s="201"/>
      <c r="E26" s="201"/>
      <c r="F26" s="201"/>
      <c r="G26" s="201"/>
      <c r="H26" s="202"/>
      <c r="I26" s="207" t="s">
        <v>5</v>
      </c>
      <c r="J26" s="227"/>
    </row>
    <row r="27" spans="1:10" ht="28.5" customHeight="1">
      <c r="A27" s="126" t="s">
        <v>14</v>
      </c>
      <c r="B27" s="200"/>
      <c r="C27" s="201"/>
      <c r="D27" s="201"/>
      <c r="E27" s="201"/>
      <c r="F27" s="201"/>
      <c r="G27" s="201"/>
      <c r="H27" s="202"/>
      <c r="I27" s="207"/>
      <c r="J27" s="227"/>
    </row>
    <row r="28" spans="1:10" ht="28.5" customHeight="1">
      <c r="A28" s="126" t="s">
        <v>15</v>
      </c>
      <c r="B28" s="200">
        <v>263</v>
      </c>
      <c r="C28" s="201"/>
      <c r="D28" s="201"/>
      <c r="E28" s="201"/>
      <c r="F28" s="201"/>
      <c r="G28" s="201"/>
      <c r="H28" s="202"/>
      <c r="I28" s="207" t="s">
        <v>5</v>
      </c>
      <c r="J28" s="227"/>
    </row>
    <row r="29" spans="1:10" ht="28.5" customHeight="1">
      <c r="A29" s="126" t="s">
        <v>16</v>
      </c>
      <c r="B29" s="200" t="s">
        <v>425</v>
      </c>
      <c r="C29" s="201"/>
      <c r="D29" s="201"/>
      <c r="E29" s="201"/>
      <c r="F29" s="201"/>
      <c r="G29" s="201"/>
      <c r="H29" s="202"/>
      <c r="I29" s="207"/>
      <c r="J29" s="227"/>
    </row>
    <row r="30" spans="1:10" ht="28.5" customHeight="1">
      <c r="A30" s="126" t="s">
        <v>17</v>
      </c>
      <c r="B30" s="200" t="s">
        <v>426</v>
      </c>
      <c r="C30" s="201"/>
      <c r="D30" s="201"/>
      <c r="E30" s="201"/>
      <c r="F30" s="201"/>
      <c r="G30" s="202"/>
      <c r="H30" s="231" t="s">
        <v>18</v>
      </c>
      <c r="I30" s="231"/>
      <c r="J30" s="51" t="s">
        <v>428</v>
      </c>
    </row>
    <row r="31" spans="1:10" ht="28.5" customHeight="1">
      <c r="A31" s="126" t="s">
        <v>19</v>
      </c>
      <c r="B31" s="200" t="s">
        <v>427</v>
      </c>
      <c r="C31" s="201"/>
      <c r="D31" s="201"/>
      <c r="E31" s="201"/>
      <c r="F31" s="201"/>
      <c r="G31" s="202"/>
      <c r="H31" s="231" t="s">
        <v>20</v>
      </c>
      <c r="I31" s="231"/>
      <c r="J31" s="51"/>
    </row>
    <row r="32" spans="1:10" ht="18.75" customHeight="1">
      <c r="A32" s="99"/>
      <c r="B32" s="99"/>
      <c r="C32" s="99"/>
      <c r="D32" s="99"/>
      <c r="E32" s="99"/>
      <c r="F32" s="99"/>
      <c r="G32" s="99"/>
      <c r="H32" s="97"/>
      <c r="I32" s="48"/>
      <c r="J32" s="50"/>
    </row>
    <row r="33" spans="1:10" ht="18.95" customHeight="1">
      <c r="B33" s="177"/>
      <c r="C33" s="177"/>
      <c r="D33" s="177"/>
      <c r="E33" s="177"/>
    </row>
    <row r="34" spans="1:10" ht="24" customHeight="1">
      <c r="A34" s="198" t="s">
        <v>21</v>
      </c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18" customHeight="1">
      <c r="A35" s="198" t="s">
        <v>431</v>
      </c>
      <c r="B35" s="198"/>
      <c r="C35" s="198"/>
      <c r="D35" s="198"/>
      <c r="E35" s="198"/>
      <c r="F35" s="198"/>
      <c r="G35" s="198"/>
      <c r="H35" s="198"/>
      <c r="I35" s="198"/>
      <c r="J35" s="198"/>
    </row>
    <row r="36" spans="1:10" ht="18" customHeight="1">
      <c r="A36" s="198" t="s">
        <v>22</v>
      </c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20" t="s">
        <v>23</v>
      </c>
      <c r="B38" s="207" t="s">
        <v>24</v>
      </c>
      <c r="C38" s="216" t="s">
        <v>25</v>
      </c>
      <c r="D38" s="216" t="s">
        <v>26</v>
      </c>
      <c r="E38" s="222" t="s">
        <v>27</v>
      </c>
      <c r="F38" s="207" t="s">
        <v>28</v>
      </c>
      <c r="G38" s="228" t="s">
        <v>29</v>
      </c>
      <c r="H38" s="229"/>
      <c r="I38" s="229"/>
      <c r="J38" s="230"/>
    </row>
    <row r="39" spans="1:10" ht="54.75" customHeight="1">
      <c r="A39" s="220"/>
      <c r="B39" s="207"/>
      <c r="C39" s="217"/>
      <c r="D39" s="217"/>
      <c r="E39" s="223"/>
      <c r="F39" s="207"/>
      <c r="G39" s="153" t="s">
        <v>30</v>
      </c>
      <c r="H39" s="153" t="s">
        <v>31</v>
      </c>
      <c r="I39" s="153" t="s">
        <v>32</v>
      </c>
      <c r="J39" s="153" t="s">
        <v>33</v>
      </c>
    </row>
    <row r="40" spans="1:10" ht="20.100000000000001" customHeight="1">
      <c r="A40" s="158">
        <v>1</v>
      </c>
      <c r="B40" s="153">
        <v>2</v>
      </c>
      <c r="C40" s="153">
        <v>3</v>
      </c>
      <c r="D40" s="153">
        <v>4</v>
      </c>
      <c r="E40" s="153">
        <v>5</v>
      </c>
      <c r="F40" s="153">
        <v>6</v>
      </c>
      <c r="G40" s="153">
        <v>7</v>
      </c>
      <c r="H40" s="153">
        <v>8</v>
      </c>
      <c r="I40" s="153">
        <v>9</v>
      </c>
      <c r="J40" s="153">
        <v>10</v>
      </c>
    </row>
    <row r="41" spans="1:10" ht="24.95" customHeight="1">
      <c r="A41" s="219" t="s">
        <v>34</v>
      </c>
      <c r="B41" s="219"/>
      <c r="C41" s="219"/>
      <c r="D41" s="219"/>
      <c r="E41" s="219"/>
      <c r="F41" s="219"/>
      <c r="G41" s="219"/>
      <c r="H41" s="219"/>
      <c r="I41" s="219"/>
      <c r="J41" s="219"/>
    </row>
    <row r="42" spans="1:10" ht="18.75" customHeight="1">
      <c r="A42" s="27" t="s">
        <v>35</v>
      </c>
      <c r="B42" s="53">
        <v>1000</v>
      </c>
      <c r="C42" s="44">
        <f>'I. Інф. до фін.плану'!C23</f>
        <v>65434</v>
      </c>
      <c r="D42" s="44">
        <f>'I. Інф. до фін.плану'!D23</f>
        <v>67400</v>
      </c>
      <c r="E42" s="44">
        <f>'I. Інф. до фін.плану'!E23</f>
        <v>67100</v>
      </c>
      <c r="F42" s="44">
        <f>'I. Інф. до фін.плану'!F23</f>
        <v>71000</v>
      </c>
      <c r="G42" s="55"/>
      <c r="H42" s="55"/>
      <c r="I42" s="55"/>
      <c r="J42" s="55"/>
    </row>
    <row r="43" spans="1:10" ht="18.75" customHeight="1">
      <c r="A43" s="27" t="s">
        <v>36</v>
      </c>
      <c r="B43" s="158">
        <v>1010</v>
      </c>
      <c r="C43" s="44">
        <f>'I. Інф. до фін.плану'!C24</f>
        <v>-59599</v>
      </c>
      <c r="D43" s="44">
        <f>'I. Інф. до фін.плану'!D24</f>
        <v>-63981</v>
      </c>
      <c r="E43" s="44">
        <f>'I. Інф. до фін.плану'!E24</f>
        <v>-64829</v>
      </c>
      <c r="F43" s="44">
        <f>'I. Інф. до фін.плану'!F24</f>
        <v>-70253</v>
      </c>
      <c r="G43" s="31"/>
      <c r="H43" s="31"/>
      <c r="I43" s="31"/>
      <c r="J43" s="31"/>
    </row>
    <row r="44" spans="1:10" ht="18.75" customHeight="1">
      <c r="A44" s="28" t="s">
        <v>37</v>
      </c>
      <c r="B44" s="155">
        <v>1020</v>
      </c>
      <c r="C44" s="44">
        <f t="shared" ref="C44:J44" si="0">SUM(C42,C43)</f>
        <v>5835</v>
      </c>
      <c r="D44" s="44">
        <f t="shared" si="0"/>
        <v>3419</v>
      </c>
      <c r="E44" s="44">
        <f t="shared" si="0"/>
        <v>2271</v>
      </c>
      <c r="F44" s="44">
        <f t="shared" si="0"/>
        <v>747</v>
      </c>
      <c r="G44" s="44">
        <f t="shared" si="0"/>
        <v>0</v>
      </c>
      <c r="H44" s="44">
        <f t="shared" si="0"/>
        <v>0</v>
      </c>
      <c r="I44" s="44">
        <f t="shared" si="0"/>
        <v>0</v>
      </c>
      <c r="J44" s="44">
        <f t="shared" si="0"/>
        <v>0</v>
      </c>
    </row>
    <row r="45" spans="1:10" ht="18.75" customHeight="1">
      <c r="A45" s="29" t="s">
        <v>38</v>
      </c>
      <c r="B45" s="155">
        <v>1300</v>
      </c>
      <c r="C45" s="44">
        <f>'I. Інф. до фін.плану'!C99</f>
        <v>2341</v>
      </c>
      <c r="D45" s="44">
        <f>'I. Інф. до фін.плану'!D99</f>
        <v>429</v>
      </c>
      <c r="E45" s="44">
        <f>'I. Інф. до фін.плану'!E99</f>
        <v>-505</v>
      </c>
      <c r="F45" s="44">
        <f>'I. Інф. до фін.плану'!F99</f>
        <v>752</v>
      </c>
      <c r="G45" s="108" t="s">
        <v>39</v>
      </c>
      <c r="H45" s="108" t="s">
        <v>39</v>
      </c>
      <c r="I45" s="108" t="s">
        <v>39</v>
      </c>
      <c r="J45" s="108" t="s">
        <v>39</v>
      </c>
    </row>
    <row r="46" spans="1:10" ht="18.75" customHeight="1">
      <c r="A46" s="16" t="s">
        <v>40</v>
      </c>
      <c r="B46" s="54">
        <v>1200</v>
      </c>
      <c r="C46" s="44">
        <f>'I. Інф. до фін.плану'!C93</f>
        <v>1566</v>
      </c>
      <c r="D46" s="44">
        <f>'I. Інф. до фін.плану'!D93</f>
        <v>22</v>
      </c>
      <c r="E46" s="44">
        <f>'I. Інф. до фін.плану'!E93</f>
        <v>-1156</v>
      </c>
      <c r="F46" s="44">
        <f>'I. Інф. до фін.плану'!F93</f>
        <v>41</v>
      </c>
      <c r="G46" s="42"/>
      <c r="H46" s="42"/>
      <c r="I46" s="42"/>
      <c r="J46" s="42"/>
    </row>
    <row r="47" spans="1:10" ht="24" customHeight="1">
      <c r="A47" s="221" t="s">
        <v>41</v>
      </c>
      <c r="B47" s="221"/>
      <c r="C47" s="221"/>
      <c r="D47" s="221"/>
      <c r="E47" s="221"/>
      <c r="F47" s="221"/>
      <c r="G47" s="221"/>
      <c r="H47" s="221"/>
      <c r="I47" s="221"/>
      <c r="J47" s="221"/>
    </row>
    <row r="48" spans="1:10" ht="18.75" customHeight="1">
      <c r="A48" s="57" t="s">
        <v>42</v>
      </c>
      <c r="B48" s="158">
        <v>2111</v>
      </c>
      <c r="C48" s="44">
        <f>'ІІ. Розп. ч.п. та розр. з бюд.'!F25</f>
        <v>0</v>
      </c>
      <c r="D48" s="44">
        <f>'ІІ. Розп. ч.п. та розр. з бюд.'!G25</f>
        <v>0</v>
      </c>
      <c r="E48" s="44">
        <f>'ІІ. Розп. ч.п. та розр. з бюд.'!H25</f>
        <v>0</v>
      </c>
      <c r="F48" s="44">
        <f>'ІІ. Розп. ч.п. та розр. з бюд.'!I25</f>
        <v>0</v>
      </c>
      <c r="G48" s="31" t="s">
        <v>39</v>
      </c>
      <c r="H48" s="31" t="s">
        <v>39</v>
      </c>
      <c r="I48" s="31" t="s">
        <v>39</v>
      </c>
      <c r="J48" s="31" t="s">
        <v>39</v>
      </c>
    </row>
    <row r="49" spans="1:10" ht="37.5" customHeight="1">
      <c r="A49" s="57" t="s">
        <v>43</v>
      </c>
      <c r="B49" s="158">
        <v>2112</v>
      </c>
      <c r="C49" s="44">
        <f>'ІІ. Розп. ч.п. та розр. з бюд.'!F26</f>
        <v>170</v>
      </c>
      <c r="D49" s="44">
        <f>'ІІ. Розп. ч.п. та розр. з бюд.'!G26</f>
        <v>80</v>
      </c>
      <c r="E49" s="44">
        <f>'ІІ. Розп. ч.п. та розр. з бюд.'!H26</f>
        <v>140</v>
      </c>
      <c r="F49" s="44">
        <f>'ІІ. Розп. ч.п. та розр. з бюд.'!I26</f>
        <v>80</v>
      </c>
      <c r="G49" s="31" t="s">
        <v>39</v>
      </c>
      <c r="H49" s="31" t="s">
        <v>39</v>
      </c>
      <c r="I49" s="31" t="s">
        <v>39</v>
      </c>
      <c r="J49" s="31" t="s">
        <v>39</v>
      </c>
    </row>
    <row r="50" spans="1:10" ht="37.5" customHeight="1">
      <c r="A50" s="58" t="s">
        <v>44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39</v>
      </c>
      <c r="H50" s="31" t="s">
        <v>39</v>
      </c>
      <c r="I50" s="31" t="s">
        <v>39</v>
      </c>
      <c r="J50" s="31" t="s">
        <v>39</v>
      </c>
    </row>
    <row r="51" spans="1:10" ht="37.5" customHeight="1">
      <c r="A51" s="58" t="s">
        <v>45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39</v>
      </c>
      <c r="H51" s="31" t="s">
        <v>39</v>
      </c>
      <c r="I51" s="31" t="s">
        <v>39</v>
      </c>
      <c r="J51" s="31" t="s">
        <v>39</v>
      </c>
    </row>
    <row r="52" spans="1:10" ht="63" customHeight="1">
      <c r="A52" s="58" t="s">
        <v>46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39</v>
      </c>
      <c r="H52" s="31" t="s">
        <v>39</v>
      </c>
      <c r="I52" s="31" t="s">
        <v>39</v>
      </c>
      <c r="J52" s="31" t="s">
        <v>39</v>
      </c>
    </row>
    <row r="53" spans="1:10" ht="25.15" customHeight="1">
      <c r="A53" s="56" t="s">
        <v>47</v>
      </c>
      <c r="B53" s="41">
        <v>2200</v>
      </c>
      <c r="C53" s="44">
        <f>'ІІ. Розп. ч.п. та розр. з бюд.'!F47</f>
        <v>19690</v>
      </c>
      <c r="D53" s="44">
        <f>'ІІ. Розп. ч.п. та розр. з бюд.'!G47</f>
        <v>23996</v>
      </c>
      <c r="E53" s="44">
        <f>'ІІ. Розп. ч.п. та розр. з бюд.'!H47</f>
        <v>23261</v>
      </c>
      <c r="F53" s="44">
        <f>'ІІ. Розп. ч.п. та розр. з бюд.'!I47</f>
        <v>24690</v>
      </c>
      <c r="G53" s="55"/>
      <c r="H53" s="55"/>
      <c r="I53" s="55"/>
      <c r="J53" s="55"/>
    </row>
    <row r="54" spans="1:10" ht="24.95" customHeight="1">
      <c r="A54" s="224" t="s">
        <v>48</v>
      </c>
      <c r="B54" s="225"/>
      <c r="C54" s="225"/>
      <c r="D54" s="225"/>
      <c r="E54" s="225"/>
      <c r="F54" s="225"/>
      <c r="G54" s="225"/>
      <c r="H54" s="225"/>
      <c r="I54" s="225"/>
      <c r="J54" s="226"/>
    </row>
    <row r="55" spans="1:10" s="5" customFormat="1" ht="20.100000000000001" customHeight="1">
      <c r="A55" s="25" t="s">
        <v>49</v>
      </c>
      <c r="B55" s="9">
        <v>4000</v>
      </c>
      <c r="C55" s="44">
        <f>'ІV кап. інвеат. V кред. '!F7</f>
        <v>8708</v>
      </c>
      <c r="D55" s="44">
        <f>'ІV кап. інвеат. V кред. '!G7</f>
        <v>6441</v>
      </c>
      <c r="E55" s="44">
        <f>'ІV кап. інвеат. V кред. '!H7</f>
        <v>5904</v>
      </c>
      <c r="F55" s="44">
        <f>'ІV кап. інвеат. V кред. '!I7</f>
        <v>5643</v>
      </c>
      <c r="G55" s="43"/>
      <c r="H55" s="43"/>
      <c r="I55" s="43"/>
      <c r="J55" s="43"/>
    </row>
    <row r="56" spans="1:10" ht="24.95" customHeight="1">
      <c r="A56" s="212" t="s">
        <v>50</v>
      </c>
      <c r="B56" s="213"/>
      <c r="C56" s="213"/>
      <c r="D56" s="213"/>
      <c r="E56" s="213"/>
      <c r="F56" s="213"/>
      <c r="G56" s="213"/>
      <c r="H56" s="213"/>
      <c r="I56" s="213"/>
      <c r="J56" s="214"/>
    </row>
    <row r="57" spans="1:10" ht="19.5" customHeight="1">
      <c r="A57" s="138" t="s">
        <v>51</v>
      </c>
      <c r="B57" s="137"/>
      <c r="C57" s="159"/>
      <c r="D57" s="159"/>
      <c r="E57" s="159"/>
      <c r="F57" s="159"/>
      <c r="G57" s="159"/>
      <c r="H57" s="159"/>
      <c r="I57" s="159"/>
      <c r="J57" s="160"/>
    </row>
    <row r="58" spans="1:10" ht="56.25" customHeight="1">
      <c r="A58" s="38" t="s">
        <v>52</v>
      </c>
      <c r="B58" s="167">
        <v>5010</v>
      </c>
      <c r="C58" s="142">
        <f t="shared" ref="C58:J58" si="1">C46/C42</f>
        <v>2.3932512149646971E-2</v>
      </c>
      <c r="D58" s="142">
        <f t="shared" si="1"/>
        <v>3.264094955489614E-4</v>
      </c>
      <c r="E58" s="142">
        <f t="shared" si="1"/>
        <v>-1.7228017883755588E-2</v>
      </c>
      <c r="F58" s="142">
        <f t="shared" si="1"/>
        <v>5.7746478873239436E-4</v>
      </c>
      <c r="G58" s="142" t="e">
        <f t="shared" si="1"/>
        <v>#DIV/0!</v>
      </c>
      <c r="H58" s="142" t="e">
        <f t="shared" si="1"/>
        <v>#DIV/0!</v>
      </c>
      <c r="I58" s="142" t="e">
        <f t="shared" si="1"/>
        <v>#DIV/0!</v>
      </c>
      <c r="J58" s="142" t="e">
        <f t="shared" si="1"/>
        <v>#DIV/0!</v>
      </c>
    </row>
    <row r="59" spans="1:10" ht="93.75">
      <c r="A59" s="38" t="s">
        <v>53</v>
      </c>
      <c r="B59" s="167">
        <v>5011</v>
      </c>
      <c r="C59" s="142">
        <f>'I. Інф. до фін.плану'!C77/ABS('I. Інф. до фін.плану'!C24+'I. Інф. до фін.плану'!C35+'I. Інф. до фін.плану'!C58+'I. Інф. до фін.плану'!C70)</f>
        <v>-1.7928083936029338E-2</v>
      </c>
      <c r="D59" s="142">
        <f>'I. Інф. до фін.плану'!D77/ABS('I. Інф. до фін.плану'!D24+'I. Інф. до фін.плану'!D35+'I. Інф. до фін.плану'!D58+'I. Інф. до фін.плану'!D70)</f>
        <v>-3.4489789676511666E-2</v>
      </c>
      <c r="E59" s="142">
        <f>'I. Інф. до фін.плану'!E77/ABS('I. Інф. до фін.плану'!E24+'I. Інф. до фін.плану'!E35+'I. Інф. до фін.плану'!E58+'I. Інф. до фін.плану'!E70)</f>
        <v>-4.6961186685086774E-2</v>
      </c>
      <c r="F59" s="142">
        <f>'I. Інф. до фін.плану'!F77/ABS('I. Інф. до фін.плану'!F24+'I. Інф. до фін.плану'!F35+'I. Інф. до фін.плану'!F58+'I. Інф. до фін.плану'!F70)</f>
        <v>-3.8386474159217608E-2</v>
      </c>
      <c r="G59" s="143"/>
      <c r="H59" s="143"/>
      <c r="I59" s="144" t="s">
        <v>39</v>
      </c>
      <c r="J59" s="144" t="s">
        <v>39</v>
      </c>
    </row>
    <row r="60" spans="1:10" ht="234.75" customHeight="1">
      <c r="A60" s="38" t="s">
        <v>54</v>
      </c>
      <c r="B60" s="167">
        <v>5012</v>
      </c>
      <c r="C60" s="143"/>
      <c r="D60" s="142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0.1519431598247937</v>
      </c>
      <c r="E60" s="142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0.1426948151166344</v>
      </c>
      <c r="F60" s="142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-0.14950263541549849</v>
      </c>
      <c r="G60" s="143"/>
      <c r="H60" s="143"/>
      <c r="I60" s="144" t="s">
        <v>39</v>
      </c>
      <c r="J60" s="144" t="s">
        <v>39</v>
      </c>
    </row>
    <row r="61" spans="1:10" ht="56.25">
      <c r="A61" s="26" t="s">
        <v>55</v>
      </c>
      <c r="B61" s="167">
        <v>5013</v>
      </c>
      <c r="C61" s="142">
        <f>C45/C42</f>
        <v>3.577650762600483E-2</v>
      </c>
      <c r="D61" s="142">
        <f>D45/D42</f>
        <v>6.3649851632047475E-3</v>
      </c>
      <c r="E61" s="142">
        <f>E45/E42</f>
        <v>-7.5260804769001488E-3</v>
      </c>
      <c r="F61" s="142">
        <f>F45/F42</f>
        <v>1.0591549295774648E-2</v>
      </c>
      <c r="G61" s="143"/>
      <c r="H61" s="143"/>
      <c r="I61" s="144" t="s">
        <v>39</v>
      </c>
      <c r="J61" s="144" t="s">
        <v>39</v>
      </c>
    </row>
    <row r="62" spans="1:10" ht="45.75" customHeight="1">
      <c r="A62" s="26" t="s">
        <v>56</v>
      </c>
      <c r="B62" s="167">
        <v>5014</v>
      </c>
      <c r="C62" s="142">
        <f>IF(AND(C46&lt;0,C99&lt;0),C46/C99*-1,C46/C99)</f>
        <v>5.8658276210810205E-2</v>
      </c>
      <c r="D62" s="142">
        <f>IF(AND(D46&lt;0,D99&lt;0),D46/D99*-1,D46/D99)</f>
        <v>1.0924077660261185E-3</v>
      </c>
      <c r="E62" s="142">
        <f>IF(AND(E46&lt;0,E99&lt;0),E46/E99*-1,E46/E99)</f>
        <v>-6.0587002096436061E-2</v>
      </c>
      <c r="F62" s="142">
        <f>IF(AND(F46&lt;0,F99&lt;0),F46/F99*-1,F46/F99)</f>
        <v>2.5669922364137238E-3</v>
      </c>
      <c r="G62" s="145"/>
      <c r="H62" s="145"/>
      <c r="I62" s="146" t="s">
        <v>39</v>
      </c>
      <c r="J62" s="146" t="s">
        <v>39</v>
      </c>
    </row>
    <row r="63" spans="1:10" ht="45.75" customHeight="1">
      <c r="A63" s="38" t="s">
        <v>57</v>
      </c>
      <c r="B63" s="167">
        <v>5015</v>
      </c>
      <c r="C63" s="142">
        <f>(C46/C89)</f>
        <v>2.9618141584551661E-2</v>
      </c>
      <c r="D63" s="142">
        <f>(D46/D89)</f>
        <v>4.4862252492913806E-4</v>
      </c>
      <c r="E63" s="142">
        <f>(E46/E89)</f>
        <v>-2.4143692564745196E-2</v>
      </c>
      <c r="F63" s="142">
        <f>(F46/F89)</f>
        <v>9.5410965279717024E-4</v>
      </c>
      <c r="G63" s="145"/>
      <c r="H63" s="145"/>
      <c r="I63" s="146" t="s">
        <v>39</v>
      </c>
      <c r="J63" s="146" t="s">
        <v>39</v>
      </c>
    </row>
    <row r="64" spans="1:10" ht="131.25" customHeight="1">
      <c r="A64" s="38" t="s">
        <v>58</v>
      </c>
      <c r="B64" s="167">
        <v>5016</v>
      </c>
      <c r="C64" s="143"/>
      <c r="D64" s="142">
        <f>((D42-C42)/C42)-((D77-100)/100)</f>
        <v>-6.6954457927071581E-2</v>
      </c>
      <c r="E64" s="142">
        <f>((E42-C42)/C42)-((E77-100)/100)</f>
        <v>-9.4539230369532656E-2</v>
      </c>
      <c r="F64" s="142">
        <f>((F42-D42)/D42)-((F77-100)/100)</f>
        <v>-4.1587537091988133E-2</v>
      </c>
      <c r="G64" s="142">
        <f>((G42-F42)/F42)-((G77-100)/100)</f>
        <v>0</v>
      </c>
      <c r="H64" s="142" t="e">
        <f>((H42-G42)/G42)-((H77-100)/100)</f>
        <v>#DIV/0!</v>
      </c>
      <c r="I64" s="145"/>
      <c r="J64" s="145"/>
    </row>
    <row r="65" spans="1:10">
      <c r="A65" s="37" t="s">
        <v>59</v>
      </c>
      <c r="B65" s="167"/>
      <c r="C65" s="143"/>
      <c r="D65" s="143"/>
      <c r="E65" s="143"/>
      <c r="F65" s="143"/>
      <c r="G65" s="145"/>
      <c r="H65" s="145"/>
      <c r="I65" s="145"/>
      <c r="J65" s="145"/>
    </row>
    <row r="66" spans="1:10" ht="75">
      <c r="A66" s="39" t="s">
        <v>60</v>
      </c>
      <c r="B66" s="166">
        <v>5020</v>
      </c>
      <c r="C66" s="142">
        <f>C99/(C90+C92)</f>
        <v>1.019903728606357</v>
      </c>
      <c r="D66" s="142">
        <f>D99/(D90+D92)</f>
        <v>0.69685121107266434</v>
      </c>
      <c r="E66" s="142">
        <f>E99/(E90+E92)</f>
        <v>0.66249999999999998</v>
      </c>
      <c r="F66" s="142">
        <f>F99/(F90+F92)</f>
        <v>0.5915555555555555</v>
      </c>
      <c r="G66" s="143"/>
      <c r="H66" s="143"/>
      <c r="I66" s="144" t="s">
        <v>39</v>
      </c>
      <c r="J66" s="144" t="s">
        <v>39</v>
      </c>
    </row>
    <row r="67" spans="1:10" ht="37.5">
      <c r="A67" s="26" t="s">
        <v>61</v>
      </c>
      <c r="B67" s="166">
        <v>5021</v>
      </c>
      <c r="C67" s="142" t="e">
        <f>C45/ABS('I. Інф. до фін.плану'!C81)</f>
        <v>#VALUE!</v>
      </c>
      <c r="D67" s="142" t="e">
        <f>D45/ABS('I. Інф. до фін.плану'!D81)</f>
        <v>#VALUE!</v>
      </c>
      <c r="E67" s="142" t="e">
        <f>E45/ABS('I. Інф. до фін.плану'!E81)</f>
        <v>#VALUE!</v>
      </c>
      <c r="F67" s="142" t="e">
        <f>F45/ABS('I. Інф. до фін.плану'!F81)</f>
        <v>#DIV/0!</v>
      </c>
      <c r="G67" s="143"/>
      <c r="H67" s="143"/>
      <c r="I67" s="144" t="s">
        <v>39</v>
      </c>
      <c r="J67" s="144" t="s">
        <v>39</v>
      </c>
    </row>
    <row r="68" spans="1:10" ht="93.75">
      <c r="A68" s="26" t="s">
        <v>62</v>
      </c>
      <c r="B68" s="166">
        <v>5022</v>
      </c>
      <c r="C68" s="142">
        <f>((C93+C91)-(C88+C87))/C45</f>
        <v>-3.5929090132422044</v>
      </c>
      <c r="D68" s="142">
        <f>((D93+D91)-(D88+D87))/D45</f>
        <v>-8.0629370629370634</v>
      </c>
      <c r="E68" s="142">
        <f>((E93+E91)-(E88+E87))/E45</f>
        <v>6.4594059405940598</v>
      </c>
      <c r="F68" s="142">
        <f>((F93+F91)-(F88+F87))/F45</f>
        <v>-2.0824468085106385</v>
      </c>
      <c r="G68" s="143"/>
      <c r="H68" s="143"/>
      <c r="I68" s="144" t="s">
        <v>39</v>
      </c>
      <c r="J68" s="144" t="s">
        <v>39</v>
      </c>
    </row>
    <row r="69" spans="1:10" ht="63" customHeight="1">
      <c r="A69" s="26" t="s">
        <v>63</v>
      </c>
      <c r="B69" s="166">
        <v>5023</v>
      </c>
      <c r="C69" s="142">
        <f>(C93+C91)/C99</f>
        <v>0</v>
      </c>
      <c r="D69" s="142">
        <f>(D93+D91)/D99</f>
        <v>0</v>
      </c>
      <c r="E69" s="142">
        <f>(E93+E91)/E99</f>
        <v>0</v>
      </c>
      <c r="F69" s="142">
        <f>(F93+F91)/F99</f>
        <v>0</v>
      </c>
      <c r="G69" s="143"/>
      <c r="H69" s="143"/>
      <c r="I69" s="144" t="s">
        <v>39</v>
      </c>
      <c r="J69" s="144" t="s">
        <v>39</v>
      </c>
    </row>
    <row r="70" spans="1:10" ht="75">
      <c r="A70" s="26" t="s">
        <v>64</v>
      </c>
      <c r="B70" s="166">
        <v>5024</v>
      </c>
      <c r="C70" s="142">
        <f>(C90+C92)/C89</f>
        <v>0.49507309969171409</v>
      </c>
      <c r="D70" s="142">
        <f>(D90+D92)/D89</f>
        <v>0.5893268622932768</v>
      </c>
      <c r="E70" s="142">
        <f>(E90+E92)/E89</f>
        <v>0.60150375939849621</v>
      </c>
      <c r="F70" s="142">
        <f>(F90+F92)/F89</f>
        <v>0.62831611281764865</v>
      </c>
      <c r="G70" s="145"/>
      <c r="H70" s="145"/>
      <c r="I70" s="146" t="s">
        <v>39</v>
      </c>
      <c r="J70" s="146" t="s">
        <v>39</v>
      </c>
    </row>
    <row r="71" spans="1:10">
      <c r="A71" s="37" t="s">
        <v>65</v>
      </c>
      <c r="B71" s="166"/>
      <c r="C71" s="143"/>
      <c r="D71" s="143"/>
      <c r="E71" s="143"/>
      <c r="F71" s="143"/>
      <c r="G71" s="145"/>
      <c r="H71" s="145"/>
      <c r="I71" s="146"/>
      <c r="J71" s="146"/>
    </row>
    <row r="72" spans="1:10" ht="58.5" customHeight="1">
      <c r="A72" s="26" t="s">
        <v>66</v>
      </c>
      <c r="B72" s="166">
        <v>5030</v>
      </c>
      <c r="C72" s="142">
        <f>C83/C92</f>
        <v>0.68108211087826254</v>
      </c>
      <c r="D72" s="142">
        <f>D83/D92</f>
        <v>0.38865217391304346</v>
      </c>
      <c r="E72" s="142">
        <f>E83/E92</f>
        <v>0.40675</v>
      </c>
      <c r="F72" s="142">
        <f>F83/F92</f>
        <v>0.38071111111111111</v>
      </c>
      <c r="G72" s="145"/>
      <c r="H72" s="145"/>
      <c r="I72" s="146" t="s">
        <v>39</v>
      </c>
      <c r="J72" s="146" t="s">
        <v>39</v>
      </c>
    </row>
    <row r="73" spans="1:10" ht="56.25">
      <c r="A73" s="26" t="s">
        <v>67</v>
      </c>
      <c r="B73" s="166">
        <v>5031</v>
      </c>
      <c r="C73" s="142">
        <f>(C83-C84)/C92</f>
        <v>0.68108211087826254</v>
      </c>
      <c r="D73" s="142">
        <f>(D83-D84)/D92</f>
        <v>0.11908695652173913</v>
      </c>
      <c r="E73" s="142">
        <f>(E83-E84)/E92</f>
        <v>0.13591666666666666</v>
      </c>
      <c r="F73" s="142">
        <f>(F83-F84)/F92</f>
        <v>6.9599999999999995E-2</v>
      </c>
      <c r="G73" s="145"/>
      <c r="H73" s="145"/>
      <c r="I73" s="146" t="s">
        <v>39</v>
      </c>
      <c r="J73" s="146" t="s">
        <v>39</v>
      </c>
    </row>
    <row r="74" spans="1:10" ht="56.25">
      <c r="A74" s="26" t="s">
        <v>68</v>
      </c>
      <c r="B74" s="166">
        <v>5032</v>
      </c>
      <c r="C74" s="142">
        <f>(C88+C87)/C92</f>
        <v>0.40060011430748715</v>
      </c>
      <c r="D74" s="142">
        <f>(D88+D87)/D92</f>
        <v>0.15039130434782608</v>
      </c>
      <c r="E74" s="142">
        <f>(E88+E87)/E92</f>
        <v>0.13591666666666666</v>
      </c>
      <c r="F74" s="142">
        <f>(F88+F87)/F92</f>
        <v>6.9599999999999995E-2</v>
      </c>
      <c r="G74" s="145"/>
      <c r="H74" s="145"/>
      <c r="I74" s="146" t="s">
        <v>39</v>
      </c>
      <c r="J74" s="146" t="s">
        <v>39</v>
      </c>
    </row>
    <row r="75" spans="1:10" ht="75">
      <c r="A75" s="26" t="s">
        <v>69</v>
      </c>
      <c r="B75" s="166">
        <v>5033</v>
      </c>
      <c r="C75" s="142">
        <f>C85*365/C42</f>
        <v>0</v>
      </c>
      <c r="D75" s="142">
        <f>D85*365/D42</f>
        <v>0</v>
      </c>
      <c r="E75" s="142">
        <f>E85*365/E42</f>
        <v>0</v>
      </c>
      <c r="F75" s="142">
        <f>F85*365/F42</f>
        <v>0</v>
      </c>
      <c r="G75" s="145"/>
      <c r="H75" s="145"/>
      <c r="I75" s="146" t="s">
        <v>39</v>
      </c>
      <c r="J75" s="146" t="s">
        <v>39</v>
      </c>
    </row>
    <row r="76" spans="1:10" ht="75">
      <c r="A76" s="26" t="s">
        <v>70</v>
      </c>
      <c r="B76" s="166">
        <v>5034</v>
      </c>
      <c r="C76" s="142">
        <f>C94*365/ABS(C43)</f>
        <v>0</v>
      </c>
      <c r="D76" s="142">
        <f>D94*365/ABS(D43)</f>
        <v>0</v>
      </c>
      <c r="E76" s="142">
        <f>E94*365/ABS(E43)</f>
        <v>0</v>
      </c>
      <c r="F76" s="142">
        <f>F94*365/ABS(F43)</f>
        <v>0</v>
      </c>
      <c r="G76" s="145"/>
      <c r="H76" s="145"/>
      <c r="I76" s="146" t="s">
        <v>39</v>
      </c>
      <c r="J76" s="146" t="s">
        <v>39</v>
      </c>
    </row>
    <row r="77" spans="1:10" ht="37.5">
      <c r="A77" s="26" t="s">
        <v>71</v>
      </c>
      <c r="B77" s="166">
        <v>5040</v>
      </c>
      <c r="C77" s="147">
        <v>105.5</v>
      </c>
      <c r="D77" s="147">
        <v>109.7</v>
      </c>
      <c r="E77" s="147">
        <v>112</v>
      </c>
      <c r="F77" s="147">
        <v>109.5</v>
      </c>
      <c r="G77" s="148"/>
      <c r="H77" s="148"/>
      <c r="I77" s="149" t="s">
        <v>39</v>
      </c>
      <c r="J77" s="149" t="s">
        <v>39</v>
      </c>
    </row>
    <row r="78" spans="1:10" ht="24.95" customHeight="1">
      <c r="A78" s="218" t="s">
        <v>72</v>
      </c>
      <c r="B78" s="215"/>
      <c r="C78" s="215"/>
      <c r="D78" s="215"/>
      <c r="E78" s="215"/>
      <c r="F78" s="215"/>
      <c r="G78" s="215"/>
      <c r="H78" s="215"/>
      <c r="I78" s="215"/>
      <c r="J78" s="215"/>
    </row>
    <row r="79" spans="1:10" ht="18.75" customHeight="1">
      <c r="A79" s="26" t="s">
        <v>73</v>
      </c>
      <c r="B79" s="158">
        <v>6000</v>
      </c>
      <c r="C79" s="31">
        <v>37119</v>
      </c>
      <c r="D79" s="31">
        <v>40100</v>
      </c>
      <c r="E79" s="31">
        <v>38118</v>
      </c>
      <c r="F79" s="31">
        <v>34406</v>
      </c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75" customHeight="1">
      <c r="A80" s="26" t="s">
        <v>74</v>
      </c>
      <c r="B80" s="158">
        <v>6001</v>
      </c>
      <c r="C80" s="44">
        <f>C81-C82</f>
        <v>31053</v>
      </c>
      <c r="D80" s="44">
        <f>D81-D82</f>
        <v>33000</v>
      </c>
      <c r="E80" s="44">
        <f>E81-E82</f>
        <v>32100</v>
      </c>
      <c r="F80" s="44">
        <f>F81-F82</f>
        <v>28388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ht="18.75" customHeight="1">
      <c r="A81" s="26" t="s">
        <v>75</v>
      </c>
      <c r="B81" s="158">
        <v>6002</v>
      </c>
      <c r="C81" s="31">
        <v>49306</v>
      </c>
      <c r="D81" s="31">
        <v>54000</v>
      </c>
      <c r="E81" s="31">
        <v>54600</v>
      </c>
      <c r="F81" s="31">
        <v>55200</v>
      </c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75" customHeight="1">
      <c r="A82" s="26" t="s">
        <v>76</v>
      </c>
      <c r="B82" s="158">
        <v>6003</v>
      </c>
      <c r="C82" s="31">
        <v>18253</v>
      </c>
      <c r="D82" s="31">
        <v>21000</v>
      </c>
      <c r="E82" s="31">
        <v>22500</v>
      </c>
      <c r="F82" s="31">
        <v>26812</v>
      </c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75" customHeight="1">
      <c r="A83" s="26" t="s">
        <v>77</v>
      </c>
      <c r="B83" s="158">
        <v>6010</v>
      </c>
      <c r="C83" s="31">
        <v>14300</v>
      </c>
      <c r="D83" s="31">
        <v>8939</v>
      </c>
      <c r="E83" s="31">
        <v>9762</v>
      </c>
      <c r="F83" s="31">
        <v>8566</v>
      </c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75" customHeight="1">
      <c r="A84" s="26" t="s">
        <v>78</v>
      </c>
      <c r="B84" s="158">
        <v>6011</v>
      </c>
      <c r="C84" s="31"/>
      <c r="D84" s="31">
        <v>6200</v>
      </c>
      <c r="E84" s="31">
        <v>6500</v>
      </c>
      <c r="F84" s="31">
        <v>7000</v>
      </c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75" customHeight="1">
      <c r="A85" s="26" t="s">
        <v>79</v>
      </c>
      <c r="B85" s="158">
        <v>6012</v>
      </c>
      <c r="C85" s="31"/>
      <c r="D85" s="31"/>
      <c r="E85" s="31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600000000000001" customHeight="1">
      <c r="A86" s="26" t="s">
        <v>80</v>
      </c>
      <c r="B86" s="158">
        <v>6013</v>
      </c>
      <c r="C86" s="31"/>
      <c r="D86" s="31"/>
      <c r="E86" s="31"/>
      <c r="F86" s="31"/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8.600000000000001" customHeight="1">
      <c r="A87" s="26" t="s">
        <v>81</v>
      </c>
      <c r="B87" s="158">
        <v>6014</v>
      </c>
      <c r="C87" s="31"/>
      <c r="D87" s="31"/>
      <c r="E87" s="31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ht="18.600000000000001" customHeight="1">
      <c r="A88" s="26" t="s">
        <v>82</v>
      </c>
      <c r="B88" s="158">
        <v>6015</v>
      </c>
      <c r="C88" s="31">
        <v>8411</v>
      </c>
      <c r="D88" s="31">
        <v>3459</v>
      </c>
      <c r="E88" s="31">
        <v>3262</v>
      </c>
      <c r="F88" s="31">
        <v>1566</v>
      </c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s="5" customFormat="1" ht="20.100000000000001" customHeight="1">
      <c r="A89" s="25" t="s">
        <v>83</v>
      </c>
      <c r="B89" s="155">
        <v>6020</v>
      </c>
      <c r="C89" s="43">
        <v>52873</v>
      </c>
      <c r="D89" s="43">
        <v>49039</v>
      </c>
      <c r="E89" s="43">
        <v>47880</v>
      </c>
      <c r="F89" s="43">
        <v>42972</v>
      </c>
      <c r="G89" s="42" t="s">
        <v>39</v>
      </c>
      <c r="H89" s="42" t="s">
        <v>39</v>
      </c>
      <c r="I89" s="42" t="s">
        <v>39</v>
      </c>
      <c r="J89" s="42" t="s">
        <v>39</v>
      </c>
    </row>
    <row r="90" spans="1:10" ht="18.600000000000001" customHeight="1">
      <c r="A90" s="26" t="s">
        <v>84</v>
      </c>
      <c r="B90" s="158">
        <v>6030</v>
      </c>
      <c r="C90" s="31">
        <v>5180</v>
      </c>
      <c r="D90" s="31">
        <v>5900</v>
      </c>
      <c r="E90" s="31">
        <v>4800</v>
      </c>
      <c r="F90" s="31">
        <v>4500</v>
      </c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ht="18.600000000000001" customHeight="1">
      <c r="A91" s="26" t="s">
        <v>85</v>
      </c>
      <c r="B91" s="158">
        <v>6031</v>
      </c>
      <c r="C91" s="31"/>
      <c r="D91" s="31"/>
      <c r="E91" s="31"/>
      <c r="F91" s="31"/>
      <c r="G91" s="10" t="s">
        <v>39</v>
      </c>
      <c r="H91" s="10" t="s">
        <v>39</v>
      </c>
      <c r="I91" s="10" t="s">
        <v>39</v>
      </c>
      <c r="J91" s="10" t="s">
        <v>39</v>
      </c>
    </row>
    <row r="92" spans="1:10" ht="18.600000000000001" customHeight="1">
      <c r="A92" s="26" t="s">
        <v>86</v>
      </c>
      <c r="B92" s="158">
        <v>6040</v>
      </c>
      <c r="C92" s="31">
        <v>20996</v>
      </c>
      <c r="D92" s="31">
        <v>23000</v>
      </c>
      <c r="E92" s="31">
        <v>24000</v>
      </c>
      <c r="F92" s="31">
        <v>22500</v>
      </c>
      <c r="G92" s="10" t="s">
        <v>39</v>
      </c>
      <c r="H92" s="10" t="s">
        <v>39</v>
      </c>
      <c r="I92" s="10" t="s">
        <v>39</v>
      </c>
      <c r="J92" s="10" t="s">
        <v>39</v>
      </c>
    </row>
    <row r="93" spans="1:10" ht="18.600000000000001" customHeight="1">
      <c r="A93" s="26" t="s">
        <v>87</v>
      </c>
      <c r="B93" s="158">
        <v>6041</v>
      </c>
      <c r="C93" s="31">
        <v>0</v>
      </c>
      <c r="D93" s="31"/>
      <c r="E93" s="31"/>
      <c r="F93" s="31"/>
      <c r="G93" s="10" t="s">
        <v>39</v>
      </c>
      <c r="H93" s="10" t="s">
        <v>39</v>
      </c>
      <c r="I93" s="10" t="s">
        <v>39</v>
      </c>
      <c r="J93" s="10" t="s">
        <v>39</v>
      </c>
    </row>
    <row r="94" spans="1:10" ht="18.75" customHeight="1">
      <c r="A94" s="26" t="s">
        <v>88</v>
      </c>
      <c r="B94" s="158">
        <v>6042</v>
      </c>
      <c r="C94" s="31">
        <v>0</v>
      </c>
      <c r="D94" s="31"/>
      <c r="E94" s="31"/>
      <c r="F94" s="31"/>
      <c r="G94" s="10" t="s">
        <v>39</v>
      </c>
      <c r="H94" s="10" t="s">
        <v>39</v>
      </c>
      <c r="I94" s="10" t="s">
        <v>39</v>
      </c>
      <c r="J94" s="10" t="s">
        <v>39</v>
      </c>
    </row>
    <row r="95" spans="1:10" ht="19.5" customHeight="1">
      <c r="A95" s="26" t="s">
        <v>89</v>
      </c>
      <c r="B95" s="158">
        <v>6043</v>
      </c>
      <c r="C95" s="31">
        <v>0</v>
      </c>
      <c r="D95" s="31"/>
      <c r="E95" s="31"/>
      <c r="F95" s="31"/>
      <c r="G95" s="10" t="s">
        <v>39</v>
      </c>
      <c r="H95" s="10" t="s">
        <v>39</v>
      </c>
      <c r="I95" s="10" t="s">
        <v>39</v>
      </c>
      <c r="J95" s="10" t="s">
        <v>39</v>
      </c>
    </row>
    <row r="96" spans="1:10" s="5" customFormat="1" ht="18.75" customHeight="1">
      <c r="A96" s="25" t="s">
        <v>90</v>
      </c>
      <c r="B96" s="155">
        <v>6050</v>
      </c>
      <c r="C96" s="55">
        <v>26176</v>
      </c>
      <c r="D96" s="55">
        <v>28900</v>
      </c>
      <c r="E96" s="55">
        <v>28800</v>
      </c>
      <c r="F96" s="55">
        <v>27000</v>
      </c>
      <c r="G96" s="42" t="s">
        <v>39</v>
      </c>
      <c r="H96" s="42" t="s">
        <v>39</v>
      </c>
      <c r="I96" s="42" t="s">
        <v>39</v>
      </c>
      <c r="J96" s="42" t="s">
        <v>39</v>
      </c>
    </row>
    <row r="97" spans="1:10" ht="18.75" customHeight="1">
      <c r="A97" s="26" t="s">
        <v>91</v>
      </c>
      <c r="B97" s="158">
        <v>6060</v>
      </c>
      <c r="C97" s="31"/>
      <c r="D97" s="31"/>
      <c r="E97" s="31"/>
      <c r="F97" s="31"/>
      <c r="G97" s="10" t="s">
        <v>39</v>
      </c>
      <c r="H97" s="10" t="s">
        <v>39</v>
      </c>
      <c r="I97" s="10" t="s">
        <v>39</v>
      </c>
      <c r="J97" s="10" t="s">
        <v>39</v>
      </c>
    </row>
    <row r="98" spans="1:10" ht="18.75" customHeight="1">
      <c r="A98" s="26" t="s">
        <v>92</v>
      </c>
      <c r="B98" s="158">
        <v>6070</v>
      </c>
      <c r="C98" s="31"/>
      <c r="D98" s="31"/>
      <c r="E98" s="31"/>
      <c r="F98" s="31"/>
      <c r="G98" s="10" t="s">
        <v>39</v>
      </c>
      <c r="H98" s="10" t="s">
        <v>39</v>
      </c>
      <c r="I98" s="10" t="s">
        <v>39</v>
      </c>
      <c r="J98" s="10" t="s">
        <v>39</v>
      </c>
    </row>
    <row r="99" spans="1:10" s="5" customFormat="1" ht="18.75" customHeight="1">
      <c r="A99" s="25" t="s">
        <v>93</v>
      </c>
      <c r="B99" s="155">
        <v>6080</v>
      </c>
      <c r="C99" s="43">
        <v>26697</v>
      </c>
      <c r="D99" s="43">
        <v>20139</v>
      </c>
      <c r="E99" s="43">
        <v>19080</v>
      </c>
      <c r="F99" s="43">
        <v>15972</v>
      </c>
      <c r="G99" s="42" t="s">
        <v>39</v>
      </c>
      <c r="H99" s="42" t="s">
        <v>39</v>
      </c>
      <c r="I99" s="42" t="s">
        <v>39</v>
      </c>
      <c r="J99" s="42" t="s">
        <v>39</v>
      </c>
    </row>
    <row r="100" spans="1:10" s="5" customFormat="1" ht="27" customHeight="1">
      <c r="A100" s="215" t="s">
        <v>94</v>
      </c>
      <c r="B100" s="215"/>
      <c r="C100" s="215"/>
      <c r="D100" s="215"/>
      <c r="E100" s="215"/>
      <c r="F100" s="215"/>
      <c r="G100" s="215"/>
      <c r="H100" s="215"/>
      <c r="I100" s="215"/>
      <c r="J100" s="215"/>
    </row>
    <row r="101" spans="1:10" s="5" customFormat="1" ht="18.75" customHeight="1">
      <c r="A101" s="116" t="s">
        <v>95</v>
      </c>
      <c r="B101" s="156">
        <v>7000</v>
      </c>
      <c r="C101" s="155"/>
      <c r="D101" s="155"/>
      <c r="E101" s="155"/>
      <c r="F101" s="44">
        <f>'ІV кап. інвеат. V кред. '!C37</f>
        <v>0</v>
      </c>
      <c r="G101" s="155"/>
      <c r="H101" s="155"/>
      <c r="I101" s="155"/>
      <c r="J101" s="155"/>
    </row>
    <row r="102" spans="1:10" s="5" customFormat="1" ht="18.75" customHeight="1">
      <c r="A102" s="37" t="s">
        <v>96</v>
      </c>
      <c r="B102" s="117" t="s">
        <v>97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98</v>
      </c>
      <c r="B103" s="118" t="s">
        <v>99</v>
      </c>
      <c r="C103" s="47"/>
      <c r="D103" s="47"/>
      <c r="E103" s="47"/>
      <c r="F103" s="31">
        <f>'ІV кап. інвеат. V кред. '!E28</f>
        <v>0</v>
      </c>
      <c r="G103" s="31" t="s">
        <v>39</v>
      </c>
      <c r="H103" s="31" t="s">
        <v>39</v>
      </c>
      <c r="I103" s="31" t="s">
        <v>39</v>
      </c>
      <c r="J103" s="31" t="s">
        <v>39</v>
      </c>
    </row>
    <row r="104" spans="1:10" s="5" customFormat="1" ht="18.75" customHeight="1">
      <c r="A104" s="26" t="s">
        <v>100</v>
      </c>
      <c r="B104" s="118" t="s">
        <v>101</v>
      </c>
      <c r="C104" s="31"/>
      <c r="D104" s="31"/>
      <c r="E104" s="31"/>
      <c r="F104" s="31">
        <f>'ІV кап. інвеат. V кред. '!E31</f>
        <v>0</v>
      </c>
      <c r="G104" s="31" t="s">
        <v>39</v>
      </c>
      <c r="H104" s="31" t="s">
        <v>39</v>
      </c>
      <c r="I104" s="31" t="s">
        <v>39</v>
      </c>
      <c r="J104" s="31" t="s">
        <v>39</v>
      </c>
    </row>
    <row r="105" spans="1:10" s="5" customFormat="1" ht="18.75" customHeight="1">
      <c r="A105" s="26" t="s">
        <v>102</v>
      </c>
      <c r="B105" s="118" t="s">
        <v>103</v>
      </c>
      <c r="C105" s="31"/>
      <c r="D105" s="31"/>
      <c r="E105" s="31"/>
      <c r="F105" s="31">
        <f>'ІV кап. інвеат. V кред. '!E34</f>
        <v>0</v>
      </c>
      <c r="G105" s="31" t="s">
        <v>39</v>
      </c>
      <c r="H105" s="31" t="s">
        <v>39</v>
      </c>
      <c r="I105" s="31" t="s">
        <v>39</v>
      </c>
      <c r="J105" s="31" t="s">
        <v>39</v>
      </c>
    </row>
    <row r="106" spans="1:10" s="5" customFormat="1" ht="18.75" customHeight="1">
      <c r="A106" s="25" t="s">
        <v>104</v>
      </c>
      <c r="B106" s="119" t="s">
        <v>105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0" s="5" customFormat="1" ht="18.75" customHeight="1">
      <c r="A107" s="26" t="s">
        <v>98</v>
      </c>
      <c r="B107" s="118" t="s">
        <v>106</v>
      </c>
      <c r="C107" s="31"/>
      <c r="D107" s="31"/>
      <c r="E107" s="31"/>
      <c r="F107" s="31" t="str">
        <f>'ІV кап. інвеат. V кред. '!F28</f>
        <v>(    )</v>
      </c>
      <c r="G107" s="31" t="s">
        <v>39</v>
      </c>
      <c r="H107" s="31" t="s">
        <v>39</v>
      </c>
      <c r="I107" s="31" t="s">
        <v>39</v>
      </c>
      <c r="J107" s="31" t="s">
        <v>39</v>
      </c>
    </row>
    <row r="108" spans="1:10" s="5" customFormat="1" ht="18.75" customHeight="1">
      <c r="A108" s="26" t="s">
        <v>100</v>
      </c>
      <c r="B108" s="118" t="s">
        <v>107</v>
      </c>
      <c r="C108" s="31"/>
      <c r="D108" s="31"/>
      <c r="E108" s="31"/>
      <c r="F108" s="31" t="str">
        <f>'ІV кап. інвеат. V кред. '!F31</f>
        <v>(    )</v>
      </c>
      <c r="G108" s="31" t="s">
        <v>39</v>
      </c>
      <c r="H108" s="31" t="s">
        <v>39</v>
      </c>
      <c r="I108" s="31" t="s">
        <v>39</v>
      </c>
      <c r="J108" s="31" t="s">
        <v>39</v>
      </c>
    </row>
    <row r="109" spans="1:10" ht="18.75" customHeight="1">
      <c r="A109" s="26" t="s">
        <v>102</v>
      </c>
      <c r="B109" s="118" t="s">
        <v>108</v>
      </c>
      <c r="C109" s="31"/>
      <c r="D109" s="31"/>
      <c r="E109" s="31"/>
      <c r="F109" s="31" t="str">
        <f>'ІV кап. інвеат. V кред. '!F34</f>
        <v>(    )</v>
      </c>
      <c r="G109" s="31" t="s">
        <v>39</v>
      </c>
      <c r="H109" s="31" t="s">
        <v>39</v>
      </c>
      <c r="I109" s="31" t="s">
        <v>39</v>
      </c>
      <c r="J109" s="31" t="s">
        <v>39</v>
      </c>
    </row>
    <row r="110" spans="1:10" ht="18.75" customHeight="1">
      <c r="A110" s="120" t="s">
        <v>109</v>
      </c>
      <c r="B110" s="156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0" ht="27" customHeight="1">
      <c r="A111" s="215" t="s">
        <v>110</v>
      </c>
      <c r="B111" s="215"/>
      <c r="C111" s="215"/>
      <c r="D111" s="215"/>
      <c r="E111" s="215"/>
      <c r="F111" s="215"/>
      <c r="G111" s="215"/>
      <c r="H111" s="215"/>
      <c r="I111" s="215"/>
      <c r="J111" s="215"/>
    </row>
    <row r="112" spans="1:10" s="14" customFormat="1" ht="60.75" customHeight="1">
      <c r="A112" s="131" t="s">
        <v>111</v>
      </c>
      <c r="B112" s="52" t="s">
        <v>112</v>
      </c>
      <c r="C112" s="44">
        <f>SUM(C113:C117)</f>
        <v>261</v>
      </c>
      <c r="D112" s="44">
        <f>SUM(D113:D117)</f>
        <v>262</v>
      </c>
      <c r="E112" s="44">
        <f>SUM(E113:E117)</f>
        <v>259</v>
      </c>
      <c r="F112" s="44">
        <f>SUM(F113:F117)</f>
        <v>263</v>
      </c>
      <c r="G112" s="42"/>
      <c r="H112" s="42"/>
      <c r="I112" s="42"/>
      <c r="J112" s="42"/>
    </row>
    <row r="113" spans="1:10" s="14" customFormat="1" ht="18.75" customHeight="1">
      <c r="A113" s="132" t="s">
        <v>113</v>
      </c>
      <c r="B113" s="40" t="s">
        <v>114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132" t="s">
        <v>115</v>
      </c>
      <c r="B114" s="40" t="s">
        <v>116</v>
      </c>
      <c r="C114" s="31"/>
      <c r="D114" s="31"/>
      <c r="E114" s="31"/>
      <c r="F114" s="31"/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57" t="s">
        <v>117</v>
      </c>
      <c r="B115" s="40" t="s">
        <v>118</v>
      </c>
      <c r="C115" s="31">
        <v>1</v>
      </c>
      <c r="D115" s="31">
        <v>1</v>
      </c>
      <c r="E115" s="31">
        <v>1</v>
      </c>
      <c r="F115" s="31">
        <v>1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18.75" customHeight="1">
      <c r="A116" s="57" t="s">
        <v>119</v>
      </c>
      <c r="B116" s="40" t="s">
        <v>120</v>
      </c>
      <c r="C116" s="31">
        <v>15</v>
      </c>
      <c r="D116" s="31">
        <v>16</v>
      </c>
      <c r="E116" s="31">
        <v>16</v>
      </c>
      <c r="F116" s="31">
        <v>16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57" t="s">
        <v>121</v>
      </c>
      <c r="B117" s="40" t="s">
        <v>122</v>
      </c>
      <c r="C117" s="31">
        <v>245</v>
      </c>
      <c r="D117" s="31">
        <v>245</v>
      </c>
      <c r="E117" s="31">
        <v>242</v>
      </c>
      <c r="F117" s="31">
        <v>246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131" t="s">
        <v>123</v>
      </c>
      <c r="B118" s="52" t="s">
        <v>124</v>
      </c>
      <c r="C118" s="44">
        <f>'I. Інф. до фін.плану'!C104</f>
        <v>47797</v>
      </c>
      <c r="D118" s="44">
        <f>'I. Інф. до фін.плану'!D104</f>
        <v>52200</v>
      </c>
      <c r="E118" s="44">
        <f>'I. Інф. до фін.плану'!E104</f>
        <v>52656</v>
      </c>
      <c r="F118" s="44">
        <f>'I. Інф. до фін.плану'!F104</f>
        <v>56450</v>
      </c>
      <c r="G118" s="42"/>
      <c r="H118" s="42"/>
      <c r="I118" s="42"/>
      <c r="J118" s="42"/>
    </row>
    <row r="119" spans="1:10" s="14" customFormat="1" ht="18.75" customHeight="1">
      <c r="A119" s="26" t="s">
        <v>113</v>
      </c>
      <c r="B119" s="40" t="s">
        <v>125</v>
      </c>
      <c r="C119" s="31"/>
      <c r="D119" s="31"/>
      <c r="E119" s="31"/>
      <c r="F119" s="31"/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4" customFormat="1" ht="18.75" customHeight="1">
      <c r="A120" s="26" t="s">
        <v>115</v>
      </c>
      <c r="B120" s="40" t="s">
        <v>126</v>
      </c>
      <c r="C120" s="31"/>
      <c r="D120" s="31"/>
      <c r="E120" s="31"/>
      <c r="F120" s="31"/>
      <c r="G120" s="10" t="s">
        <v>39</v>
      </c>
      <c r="H120" s="10" t="s">
        <v>39</v>
      </c>
      <c r="I120" s="10" t="s">
        <v>39</v>
      </c>
      <c r="J120" s="10" t="s">
        <v>39</v>
      </c>
    </row>
    <row r="121" spans="1:10" s="14" customFormat="1" ht="18.75" customHeight="1">
      <c r="A121" s="6" t="s">
        <v>117</v>
      </c>
      <c r="B121" s="40" t="s">
        <v>127</v>
      </c>
      <c r="C121" s="31">
        <v>515</v>
      </c>
      <c r="D121" s="31">
        <v>440</v>
      </c>
      <c r="E121" s="31">
        <v>450</v>
      </c>
      <c r="F121" s="31">
        <v>440</v>
      </c>
      <c r="G121" s="10" t="s">
        <v>39</v>
      </c>
      <c r="H121" s="10" t="s">
        <v>39</v>
      </c>
      <c r="I121" s="10" t="s">
        <v>39</v>
      </c>
      <c r="J121" s="10" t="s">
        <v>39</v>
      </c>
    </row>
    <row r="122" spans="1:10" s="14" customFormat="1" ht="18.75" customHeight="1">
      <c r="A122" s="6" t="s">
        <v>119</v>
      </c>
      <c r="B122" s="40" t="s">
        <v>128</v>
      </c>
      <c r="C122" s="31">
        <v>3181</v>
      </c>
      <c r="D122" s="31">
        <v>3360</v>
      </c>
      <c r="E122" s="31">
        <v>3650</v>
      </c>
      <c r="F122" s="31">
        <v>3760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6" t="s">
        <v>121</v>
      </c>
      <c r="B123" s="40" t="s">
        <v>129</v>
      </c>
      <c r="C123" s="31">
        <v>44101</v>
      </c>
      <c r="D123" s="31">
        <v>48400</v>
      </c>
      <c r="E123" s="31">
        <v>48556</v>
      </c>
      <c r="F123" s="31">
        <v>52250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37.5">
      <c r="A124" s="25" t="s">
        <v>130</v>
      </c>
      <c r="B124" s="52" t="s">
        <v>131</v>
      </c>
      <c r="C124" s="90">
        <f t="shared" ref="C124:J126" si="2">(C118/C112)/12*1000</f>
        <v>15260.855683269476</v>
      </c>
      <c r="D124" s="44">
        <f t="shared" si="2"/>
        <v>16603.053435114503</v>
      </c>
      <c r="E124" s="44">
        <f t="shared" si="2"/>
        <v>16942.084942084944</v>
      </c>
      <c r="F124" s="44">
        <f t="shared" si="2"/>
        <v>17886.565272496831</v>
      </c>
      <c r="G124" s="44" t="e">
        <f t="shared" si="2"/>
        <v>#DIV/0!</v>
      </c>
      <c r="H124" s="44" t="e">
        <f t="shared" si="2"/>
        <v>#DIV/0!</v>
      </c>
      <c r="I124" s="44" t="e">
        <f t="shared" si="2"/>
        <v>#DIV/0!</v>
      </c>
      <c r="J124" s="44" t="e">
        <f t="shared" si="2"/>
        <v>#DIV/0!</v>
      </c>
    </row>
    <row r="125" spans="1:10" s="14" customFormat="1" ht="18.75" customHeight="1">
      <c r="A125" s="26" t="s">
        <v>132</v>
      </c>
      <c r="B125" s="40" t="s">
        <v>133</v>
      </c>
      <c r="C125" s="140" t="e">
        <f t="shared" si="2"/>
        <v>#DIV/0!</v>
      </c>
      <c r="D125" s="140" t="e">
        <f t="shared" si="2"/>
        <v>#DIV/0!</v>
      </c>
      <c r="E125" s="140" t="e">
        <f t="shared" si="2"/>
        <v>#DIV/0!</v>
      </c>
      <c r="F125" s="140" t="e">
        <f t="shared" si="2"/>
        <v>#DIV/0!</v>
      </c>
      <c r="G125" s="10" t="s">
        <v>39</v>
      </c>
      <c r="H125" s="10" t="s">
        <v>39</v>
      </c>
      <c r="I125" s="10" t="s">
        <v>39</v>
      </c>
      <c r="J125" s="10" t="s">
        <v>39</v>
      </c>
    </row>
    <row r="126" spans="1:10" s="14" customFormat="1" ht="18.75" customHeight="1">
      <c r="A126" s="26" t="s">
        <v>134</v>
      </c>
      <c r="B126" s="40" t="s">
        <v>135</v>
      </c>
      <c r="C126" s="140" t="e">
        <f t="shared" si="2"/>
        <v>#DIV/0!</v>
      </c>
      <c r="D126" s="140" t="e">
        <f t="shared" si="2"/>
        <v>#DIV/0!</v>
      </c>
      <c r="E126" s="140" t="e">
        <f t="shared" si="2"/>
        <v>#DIV/0!</v>
      </c>
      <c r="F126" s="140" t="e">
        <f t="shared" si="2"/>
        <v>#DIV/0!</v>
      </c>
      <c r="G126" s="10" t="s">
        <v>39</v>
      </c>
      <c r="H126" s="10" t="s">
        <v>39</v>
      </c>
      <c r="I126" s="10" t="s">
        <v>39</v>
      </c>
      <c r="J126" s="10" t="s">
        <v>39</v>
      </c>
    </row>
    <row r="127" spans="1:10" s="14" customFormat="1" ht="18.75" customHeight="1">
      <c r="A127" s="6" t="s">
        <v>136</v>
      </c>
      <c r="B127" s="40" t="s">
        <v>137</v>
      </c>
      <c r="C127" s="140">
        <f>(C121/C115)/12*1000</f>
        <v>42916.666666666664</v>
      </c>
      <c r="D127" s="140">
        <f>(D121/D115)/12*1000</f>
        <v>36666.666666666664</v>
      </c>
      <c r="E127" s="140">
        <f>(E121/E115)/12*1000</f>
        <v>37500</v>
      </c>
      <c r="F127" s="140">
        <f>(F121/F115)/12*1000</f>
        <v>36666.666666666664</v>
      </c>
      <c r="G127" s="10" t="s">
        <v>39</v>
      </c>
      <c r="H127" s="10" t="s">
        <v>39</v>
      </c>
      <c r="I127" s="10" t="s">
        <v>39</v>
      </c>
      <c r="J127" s="10" t="s">
        <v>39</v>
      </c>
    </row>
    <row r="128" spans="1:10" s="125" customFormat="1" ht="18.75" customHeight="1">
      <c r="A128" s="122" t="s">
        <v>138</v>
      </c>
      <c r="B128" s="123" t="s">
        <v>139</v>
      </c>
      <c r="C128" s="185">
        <v>24509</v>
      </c>
      <c r="D128" s="141">
        <v>27800</v>
      </c>
      <c r="E128" s="141">
        <v>26000</v>
      </c>
      <c r="F128" s="141">
        <v>27800</v>
      </c>
      <c r="G128" s="124" t="s">
        <v>39</v>
      </c>
      <c r="H128" s="124" t="s">
        <v>39</v>
      </c>
      <c r="I128" s="124" t="s">
        <v>39</v>
      </c>
      <c r="J128" s="124" t="s">
        <v>39</v>
      </c>
    </row>
    <row r="129" spans="1:10" s="125" customFormat="1" ht="18.75" customHeight="1">
      <c r="A129" s="122" t="s">
        <v>140</v>
      </c>
      <c r="B129" s="123" t="s">
        <v>141</v>
      </c>
      <c r="C129" s="141">
        <v>18408</v>
      </c>
      <c r="D129" s="141">
        <v>5867</v>
      </c>
      <c r="E129" s="141">
        <v>8500</v>
      </c>
      <c r="F129" s="141">
        <v>5867</v>
      </c>
      <c r="G129" s="124" t="s">
        <v>39</v>
      </c>
      <c r="H129" s="124" t="s">
        <v>39</v>
      </c>
      <c r="I129" s="124" t="s">
        <v>39</v>
      </c>
      <c r="J129" s="124" t="s">
        <v>39</v>
      </c>
    </row>
    <row r="130" spans="1:10" s="125" customFormat="1" ht="18.75" customHeight="1">
      <c r="A130" s="122" t="s">
        <v>142</v>
      </c>
      <c r="B130" s="123" t="s">
        <v>143</v>
      </c>
      <c r="C130" s="141"/>
      <c r="D130" s="141">
        <v>3000</v>
      </c>
      <c r="E130" s="141">
        <v>3000</v>
      </c>
      <c r="F130" s="141">
        <v>3000</v>
      </c>
      <c r="G130" s="124" t="s">
        <v>39</v>
      </c>
      <c r="H130" s="124" t="s">
        <v>39</v>
      </c>
      <c r="I130" s="124" t="s">
        <v>39</v>
      </c>
      <c r="J130" s="124" t="s">
        <v>39</v>
      </c>
    </row>
    <row r="131" spans="1:10" s="14" customFormat="1" ht="18.75" customHeight="1">
      <c r="A131" s="6" t="s">
        <v>144</v>
      </c>
      <c r="B131" s="40" t="s">
        <v>145</v>
      </c>
      <c r="C131" s="140">
        <f t="shared" ref="C131:F132" si="3">(C122/C116)/12*1000</f>
        <v>17672.222222222219</v>
      </c>
      <c r="D131" s="140">
        <f t="shared" si="3"/>
        <v>17500</v>
      </c>
      <c r="E131" s="140">
        <f t="shared" si="3"/>
        <v>19010.416666666668</v>
      </c>
      <c r="F131" s="140">
        <f t="shared" si="3"/>
        <v>19583.333333333332</v>
      </c>
      <c r="G131" s="10" t="s">
        <v>39</v>
      </c>
      <c r="H131" s="10" t="s">
        <v>39</v>
      </c>
      <c r="I131" s="10" t="s">
        <v>39</v>
      </c>
      <c r="J131" s="10" t="s">
        <v>39</v>
      </c>
    </row>
    <row r="132" spans="1:10" s="14" customFormat="1" ht="18.75" customHeight="1">
      <c r="A132" s="6" t="s">
        <v>146</v>
      </c>
      <c r="B132" s="40" t="s">
        <v>147</v>
      </c>
      <c r="C132" s="140">
        <f t="shared" si="3"/>
        <v>15000.340136054421</v>
      </c>
      <c r="D132" s="140">
        <f t="shared" si="3"/>
        <v>16462.585034013602</v>
      </c>
      <c r="E132" s="140">
        <f t="shared" si="3"/>
        <v>16720.385674931131</v>
      </c>
      <c r="F132" s="140">
        <f t="shared" si="3"/>
        <v>17699.864498644987</v>
      </c>
      <c r="G132" s="10" t="s">
        <v>39</v>
      </c>
      <c r="H132" s="10" t="s">
        <v>39</v>
      </c>
      <c r="I132" s="10" t="s">
        <v>39</v>
      </c>
      <c r="J132" s="10" t="s">
        <v>39</v>
      </c>
    </row>
    <row r="133" spans="1:10" s="14" customFormat="1" ht="18.75" customHeight="1">
      <c r="A133" s="21"/>
      <c r="B133" s="177"/>
      <c r="C133" s="20"/>
      <c r="D133" s="22"/>
      <c r="E133" s="22"/>
      <c r="F133" s="22"/>
      <c r="G133" s="176"/>
      <c r="H133" s="176"/>
      <c r="I133" s="176"/>
      <c r="J133" s="176"/>
    </row>
    <row r="134" spans="1:10" s="14" customFormat="1" ht="18.75" customHeight="1">
      <c r="A134" s="21"/>
      <c r="B134" s="177"/>
      <c r="C134" s="96"/>
      <c r="D134" s="22"/>
      <c r="E134" s="22"/>
      <c r="F134" s="22"/>
      <c r="G134" s="176"/>
      <c r="H134" s="176"/>
      <c r="I134" s="176"/>
      <c r="J134" s="176"/>
    </row>
    <row r="135" spans="1:10" s="14" customFormat="1" ht="18.75" customHeight="1">
      <c r="A135" s="190" t="s">
        <v>437</v>
      </c>
      <c r="B135" s="103"/>
      <c r="C135" s="210" t="s">
        <v>148</v>
      </c>
      <c r="D135" s="211"/>
      <c r="E135" s="211"/>
      <c r="F135" s="211"/>
      <c r="G135" s="102"/>
      <c r="H135" s="177"/>
      <c r="I135" s="189" t="s">
        <v>430</v>
      </c>
      <c r="J135" s="177"/>
    </row>
    <row r="136" spans="1:10" s="14" customFormat="1" ht="18.75" customHeight="1">
      <c r="A136" s="188" t="s">
        <v>438</v>
      </c>
      <c r="B136" s="104"/>
      <c r="C136" s="208" t="s">
        <v>149</v>
      </c>
      <c r="D136" s="208"/>
      <c r="E136" s="208"/>
      <c r="F136" s="208"/>
      <c r="G136" s="101"/>
      <c r="H136" s="209" t="s">
        <v>150</v>
      </c>
      <c r="I136" s="209"/>
      <c r="J136" s="209"/>
    </row>
    <row r="137" spans="1:10" s="14" customFormat="1">
      <c r="A137" s="18"/>
      <c r="B137" s="177"/>
      <c r="C137" s="177"/>
      <c r="D137" s="177"/>
      <c r="E137" s="177"/>
      <c r="F137" s="3"/>
      <c r="G137" s="3"/>
      <c r="H137" s="3"/>
      <c r="I137" s="3"/>
      <c r="J137" s="3"/>
    </row>
    <row r="138" spans="1:10" s="14" customFormat="1">
      <c r="A138" s="18"/>
      <c r="B138" s="177"/>
      <c r="C138" s="177"/>
      <c r="D138" s="177"/>
      <c r="E138" s="177"/>
      <c r="F138" s="3"/>
      <c r="G138" s="3"/>
      <c r="H138" s="3"/>
      <c r="I138" s="3"/>
      <c r="J138" s="3"/>
    </row>
    <row r="139" spans="1:10" s="14" customFormat="1">
      <c r="A139" s="18"/>
      <c r="B139" s="177"/>
      <c r="C139" s="177"/>
      <c r="D139" s="177"/>
      <c r="E139" s="177"/>
      <c r="F139" s="3"/>
      <c r="G139" s="3"/>
      <c r="H139" s="3"/>
      <c r="I139" s="3"/>
      <c r="J139" s="3"/>
    </row>
    <row r="140" spans="1:10" s="14" customFormat="1">
      <c r="A140" s="18"/>
      <c r="B140" s="177"/>
      <c r="C140" s="177"/>
      <c r="D140" s="177"/>
      <c r="E140" s="177"/>
      <c r="F140" s="3"/>
      <c r="G140" s="3"/>
      <c r="H140" s="3"/>
      <c r="I140" s="3"/>
      <c r="J140" s="3"/>
    </row>
    <row r="141" spans="1:10" s="14" customFormat="1">
      <c r="A141" s="18"/>
      <c r="B141" s="177"/>
      <c r="C141" s="177"/>
      <c r="D141" s="177"/>
      <c r="E141" s="177"/>
      <c r="F141" s="3"/>
      <c r="G141" s="3"/>
      <c r="H141" s="3"/>
      <c r="I141" s="3"/>
      <c r="J141" s="3"/>
    </row>
    <row r="142" spans="1:10" s="14" customFormat="1">
      <c r="A142" s="18"/>
      <c r="B142" s="177"/>
      <c r="C142" s="177"/>
      <c r="D142" s="177"/>
      <c r="E142" s="177"/>
      <c r="F142" s="3"/>
      <c r="G142" s="3"/>
      <c r="H142" s="3"/>
      <c r="I142" s="3"/>
      <c r="J142" s="3"/>
    </row>
    <row r="143" spans="1:10" s="14" customFormat="1">
      <c r="A143" s="18"/>
      <c r="B143" s="177"/>
      <c r="C143" s="177"/>
      <c r="D143" s="177"/>
      <c r="E143" s="177"/>
      <c r="F143" s="3"/>
      <c r="G143" s="3"/>
      <c r="H143" s="3"/>
      <c r="I143" s="3"/>
      <c r="J143" s="3"/>
    </row>
    <row r="144" spans="1:10" s="14" customFormat="1">
      <c r="A144" s="18"/>
      <c r="B144" s="177"/>
      <c r="C144" s="177"/>
      <c r="D144" s="177"/>
      <c r="E144" s="177"/>
      <c r="F144" s="3"/>
      <c r="G144" s="3"/>
      <c r="H144" s="3"/>
      <c r="I144" s="3"/>
      <c r="J144" s="3"/>
    </row>
    <row r="145" spans="1:10" s="14" customFormat="1">
      <c r="A145" s="18"/>
      <c r="B145" s="177"/>
      <c r="C145" s="177"/>
      <c r="D145" s="177"/>
      <c r="E145" s="177"/>
      <c r="F145" s="3"/>
      <c r="G145" s="3"/>
      <c r="H145" s="3"/>
      <c r="I145" s="3"/>
      <c r="J145" s="3"/>
    </row>
    <row r="146" spans="1:10" s="14" customFormat="1">
      <c r="A146" s="18"/>
      <c r="B146" s="177"/>
      <c r="C146" s="177"/>
      <c r="D146" s="177"/>
      <c r="E146" s="177"/>
      <c r="F146" s="3"/>
      <c r="G146" s="3"/>
      <c r="H146" s="3"/>
      <c r="I146" s="3"/>
      <c r="J146" s="3"/>
    </row>
    <row r="147" spans="1:10" s="14" customFormat="1">
      <c r="A147" s="18"/>
      <c r="B147" s="177"/>
      <c r="C147" s="177"/>
      <c r="D147" s="177"/>
      <c r="E147" s="177"/>
      <c r="F147" s="3"/>
      <c r="G147" s="3"/>
      <c r="H147" s="3"/>
      <c r="I147" s="3"/>
      <c r="J147" s="3"/>
    </row>
    <row r="148" spans="1:10" s="14" customFormat="1">
      <c r="A148" s="18"/>
      <c r="B148" s="177"/>
      <c r="C148" s="177"/>
      <c r="D148" s="177"/>
      <c r="E148" s="177"/>
      <c r="F148" s="3"/>
      <c r="G148" s="3"/>
      <c r="H148" s="3"/>
      <c r="I148" s="3"/>
      <c r="J148" s="3"/>
    </row>
    <row r="149" spans="1:10" s="14" customFormat="1">
      <c r="A149" s="18"/>
      <c r="B149" s="177"/>
      <c r="C149" s="177"/>
      <c r="D149" s="177"/>
      <c r="E149" s="177"/>
      <c r="F149" s="3"/>
      <c r="G149" s="3"/>
      <c r="H149" s="3"/>
      <c r="I149" s="3"/>
      <c r="J149" s="3"/>
    </row>
    <row r="150" spans="1:10" s="14" customFormat="1">
      <c r="A150" s="18"/>
      <c r="B150" s="177"/>
      <c r="C150" s="177"/>
      <c r="D150" s="177"/>
      <c r="E150" s="177"/>
      <c r="F150" s="3"/>
      <c r="G150" s="3"/>
      <c r="H150" s="3"/>
      <c r="I150" s="3"/>
      <c r="J150" s="3"/>
    </row>
    <row r="151" spans="1:10" s="14" customFormat="1">
      <c r="A151" s="18"/>
      <c r="B151" s="177"/>
      <c r="C151" s="177"/>
      <c r="D151" s="177"/>
      <c r="E151" s="177"/>
      <c r="F151" s="3"/>
      <c r="G151" s="3"/>
      <c r="H151" s="3"/>
      <c r="I151" s="3"/>
      <c r="J151" s="3"/>
    </row>
    <row r="152" spans="1:10" s="14" customFormat="1">
      <c r="A152" s="18"/>
      <c r="B152" s="177"/>
      <c r="C152" s="177"/>
      <c r="D152" s="177"/>
      <c r="E152" s="177"/>
      <c r="F152" s="3"/>
      <c r="G152" s="3"/>
      <c r="H152" s="3"/>
      <c r="I152" s="3"/>
      <c r="J152" s="3"/>
    </row>
    <row r="153" spans="1:10" s="14" customFormat="1">
      <c r="A153" s="18"/>
      <c r="B153" s="177"/>
      <c r="C153" s="177"/>
      <c r="D153" s="177"/>
      <c r="E153" s="177"/>
      <c r="F153" s="3"/>
      <c r="G153" s="3"/>
      <c r="H153" s="3"/>
      <c r="I153" s="3"/>
      <c r="J153" s="3"/>
    </row>
    <row r="154" spans="1:10" s="14" customFormat="1">
      <c r="A154" s="18"/>
      <c r="B154" s="177"/>
      <c r="C154" s="177"/>
      <c r="D154" s="177"/>
      <c r="E154" s="177"/>
      <c r="F154" s="3"/>
      <c r="G154" s="3"/>
      <c r="H154" s="3"/>
      <c r="I154" s="3"/>
      <c r="J154" s="3"/>
    </row>
    <row r="155" spans="1:10" s="14" customFormat="1">
      <c r="A155" s="18"/>
      <c r="B155" s="177"/>
      <c r="C155" s="177"/>
      <c r="D155" s="177"/>
      <c r="E155" s="177"/>
      <c r="F155" s="3"/>
      <c r="G155" s="3"/>
      <c r="H155" s="3"/>
      <c r="I155" s="3"/>
      <c r="J155" s="3"/>
    </row>
    <row r="156" spans="1:10" s="14" customFormat="1">
      <c r="A156" s="18"/>
      <c r="B156" s="177"/>
      <c r="C156" s="177"/>
      <c r="D156" s="177"/>
      <c r="E156" s="177"/>
      <c r="F156" s="3"/>
      <c r="G156" s="3"/>
      <c r="H156" s="3"/>
      <c r="I156" s="3"/>
      <c r="J156" s="3"/>
    </row>
    <row r="157" spans="1:10" s="14" customFormat="1">
      <c r="A157" s="18"/>
      <c r="B157" s="177"/>
      <c r="C157" s="177"/>
      <c r="D157" s="177"/>
      <c r="E157" s="177"/>
      <c r="F157" s="3"/>
      <c r="G157" s="3"/>
      <c r="H157" s="3"/>
      <c r="I157" s="3"/>
      <c r="J157" s="3"/>
    </row>
    <row r="158" spans="1:10" s="14" customFormat="1">
      <c r="A158" s="18"/>
      <c r="B158" s="177"/>
      <c r="C158" s="177"/>
      <c r="D158" s="177"/>
      <c r="E158" s="177"/>
      <c r="F158" s="3"/>
      <c r="G158" s="3"/>
      <c r="H158" s="3"/>
      <c r="I158" s="3"/>
      <c r="J158" s="3"/>
    </row>
    <row r="159" spans="1:10" s="14" customFormat="1">
      <c r="A159" s="18"/>
      <c r="B159" s="177"/>
      <c r="C159" s="177"/>
      <c r="D159" s="177"/>
      <c r="E159" s="177"/>
      <c r="F159" s="3"/>
      <c r="G159" s="3"/>
      <c r="H159" s="3"/>
      <c r="I159" s="3"/>
      <c r="J159" s="3"/>
    </row>
    <row r="160" spans="1:10" s="14" customFormat="1">
      <c r="A160" s="18"/>
      <c r="B160" s="177"/>
      <c r="C160" s="177"/>
      <c r="D160" s="177"/>
      <c r="E160" s="177"/>
      <c r="F160" s="3"/>
      <c r="G160" s="3"/>
      <c r="H160" s="3"/>
      <c r="I160" s="3"/>
      <c r="J160" s="3"/>
    </row>
    <row r="161" spans="1:10" s="14" customFormat="1">
      <c r="A161" s="18"/>
      <c r="B161" s="177"/>
      <c r="C161" s="177"/>
      <c r="D161" s="177"/>
      <c r="E161" s="177"/>
      <c r="F161" s="3"/>
      <c r="G161" s="3"/>
      <c r="H161" s="3"/>
      <c r="I161" s="3"/>
      <c r="J161" s="3"/>
    </row>
    <row r="162" spans="1:10" s="14" customFormat="1">
      <c r="A162" s="18"/>
      <c r="B162" s="177"/>
      <c r="C162" s="177"/>
      <c r="D162" s="177"/>
      <c r="E162" s="177"/>
      <c r="F162" s="3"/>
      <c r="G162" s="3"/>
      <c r="H162" s="3"/>
      <c r="I162" s="3"/>
      <c r="J162" s="3"/>
    </row>
    <row r="163" spans="1:10" s="14" customFormat="1">
      <c r="A163" s="18"/>
      <c r="B163" s="177"/>
      <c r="C163" s="177"/>
      <c r="D163" s="177"/>
      <c r="E163" s="177"/>
      <c r="F163" s="3"/>
      <c r="G163" s="3"/>
      <c r="H163" s="3"/>
      <c r="I163" s="3"/>
      <c r="J163" s="3"/>
    </row>
    <row r="164" spans="1:10" s="14" customFormat="1">
      <c r="A164" s="18"/>
      <c r="B164" s="177"/>
      <c r="C164" s="177"/>
      <c r="D164" s="177"/>
      <c r="E164" s="177"/>
      <c r="F164" s="3"/>
      <c r="G164" s="3"/>
      <c r="H164" s="3"/>
      <c r="I164" s="3"/>
      <c r="J164" s="3"/>
    </row>
    <row r="165" spans="1:10" s="14" customFormat="1">
      <c r="A165" s="18"/>
      <c r="B165" s="177"/>
      <c r="C165" s="177"/>
      <c r="D165" s="177"/>
      <c r="E165" s="177"/>
      <c r="F165" s="3"/>
      <c r="G165" s="3"/>
      <c r="H165" s="3"/>
      <c r="I165" s="3"/>
      <c r="J165" s="3"/>
    </row>
    <row r="166" spans="1:10" s="14" customFormat="1">
      <c r="A166" s="18"/>
      <c r="B166" s="177"/>
      <c r="C166" s="177"/>
      <c r="D166" s="177"/>
      <c r="E166" s="177"/>
      <c r="F166" s="3"/>
      <c r="G166" s="3"/>
      <c r="H166" s="3"/>
      <c r="I166" s="3"/>
      <c r="J166" s="3"/>
    </row>
    <row r="167" spans="1:10" s="14" customFormat="1">
      <c r="A167" s="18"/>
      <c r="B167" s="177"/>
      <c r="C167" s="177"/>
      <c r="D167" s="177"/>
      <c r="E167" s="177"/>
      <c r="F167" s="3"/>
      <c r="G167" s="3"/>
      <c r="H167" s="3"/>
      <c r="I167" s="3"/>
      <c r="J167" s="3"/>
    </row>
    <row r="168" spans="1:10" s="14" customFormat="1">
      <c r="A168" s="18"/>
      <c r="B168" s="177"/>
      <c r="C168" s="177"/>
      <c r="D168" s="177"/>
      <c r="E168" s="177"/>
      <c r="F168" s="3"/>
      <c r="G168" s="3"/>
      <c r="H168" s="3"/>
      <c r="I168" s="3"/>
      <c r="J168" s="3"/>
    </row>
    <row r="169" spans="1:10" s="14" customFormat="1">
      <c r="A169" s="18"/>
      <c r="B169" s="177"/>
      <c r="C169" s="177"/>
      <c r="D169" s="177"/>
      <c r="E169" s="177"/>
      <c r="F169" s="3"/>
      <c r="G169" s="3"/>
      <c r="H169" s="3"/>
      <c r="I169" s="3"/>
      <c r="J169" s="3"/>
    </row>
    <row r="170" spans="1:10" s="14" customFormat="1">
      <c r="A170" s="18"/>
      <c r="B170" s="177"/>
      <c r="C170" s="177"/>
      <c r="D170" s="177"/>
      <c r="E170" s="177"/>
      <c r="F170" s="3"/>
      <c r="G170" s="3"/>
      <c r="H170" s="3"/>
      <c r="I170" s="3"/>
      <c r="J170" s="3"/>
    </row>
    <row r="171" spans="1:10" s="14" customFormat="1">
      <c r="A171" s="18"/>
      <c r="B171" s="177"/>
      <c r="C171" s="177"/>
      <c r="D171" s="177"/>
      <c r="E171" s="177"/>
      <c r="F171" s="3"/>
      <c r="G171" s="3"/>
      <c r="H171" s="3"/>
      <c r="I171" s="3"/>
      <c r="J171" s="3"/>
    </row>
    <row r="172" spans="1:10" s="14" customFormat="1">
      <c r="A172" s="18"/>
      <c r="B172" s="177"/>
      <c r="C172" s="177"/>
      <c r="D172" s="177"/>
      <c r="E172" s="177"/>
      <c r="F172" s="3"/>
      <c r="G172" s="3"/>
      <c r="H172" s="3"/>
      <c r="I172" s="3"/>
      <c r="J172" s="3"/>
    </row>
    <row r="173" spans="1:10" s="14" customFormat="1">
      <c r="A173" s="18"/>
      <c r="B173" s="177"/>
      <c r="C173" s="177"/>
      <c r="D173" s="177"/>
      <c r="E173" s="177"/>
      <c r="F173" s="3"/>
      <c r="G173" s="3"/>
      <c r="H173" s="3"/>
      <c r="I173" s="3"/>
      <c r="J173" s="3"/>
    </row>
    <row r="174" spans="1:10" s="14" customFormat="1">
      <c r="A174" s="18"/>
      <c r="B174" s="177"/>
      <c r="C174" s="177"/>
      <c r="D174" s="177"/>
      <c r="E174" s="177"/>
      <c r="F174" s="3"/>
      <c r="G174" s="3"/>
      <c r="H174" s="3"/>
      <c r="I174" s="3"/>
      <c r="J174" s="3"/>
    </row>
    <row r="175" spans="1:10" s="14" customFormat="1">
      <c r="A175" s="18"/>
      <c r="B175" s="177"/>
      <c r="C175" s="177"/>
      <c r="D175" s="177"/>
      <c r="E175" s="177"/>
      <c r="F175" s="3"/>
      <c r="G175" s="3"/>
      <c r="H175" s="3"/>
      <c r="I175" s="3"/>
      <c r="J175" s="3"/>
    </row>
    <row r="176" spans="1:10" s="14" customFormat="1">
      <c r="A176" s="18"/>
      <c r="B176" s="177"/>
      <c r="C176" s="177"/>
      <c r="D176" s="177"/>
      <c r="E176" s="177"/>
      <c r="F176" s="3"/>
      <c r="G176" s="3"/>
      <c r="H176" s="3"/>
      <c r="I176" s="3"/>
      <c r="J176" s="3"/>
    </row>
    <row r="177" spans="1:10" s="14" customFormat="1">
      <c r="A177" s="18"/>
      <c r="B177" s="177"/>
      <c r="C177" s="177"/>
      <c r="D177" s="177"/>
      <c r="E177" s="177"/>
      <c r="F177" s="3"/>
      <c r="G177" s="3"/>
      <c r="H177" s="3"/>
      <c r="I177" s="3"/>
      <c r="J177" s="3"/>
    </row>
    <row r="178" spans="1:10" s="14" customFormat="1">
      <c r="A178" s="18"/>
      <c r="B178" s="177"/>
      <c r="C178" s="177"/>
      <c r="D178" s="177"/>
      <c r="E178" s="177"/>
      <c r="F178" s="3"/>
      <c r="G178" s="3"/>
      <c r="H178" s="3"/>
      <c r="I178" s="3"/>
      <c r="J178" s="3"/>
    </row>
    <row r="179" spans="1:10" s="14" customFormat="1">
      <c r="A179" s="18"/>
      <c r="B179" s="177"/>
      <c r="C179" s="177"/>
      <c r="D179" s="177"/>
      <c r="E179" s="177"/>
      <c r="F179" s="3"/>
      <c r="G179" s="3"/>
      <c r="H179" s="3"/>
      <c r="I179" s="3"/>
      <c r="J179" s="3"/>
    </row>
    <row r="180" spans="1:10" s="14" customFormat="1">
      <c r="A180" s="18"/>
      <c r="B180" s="177"/>
      <c r="C180" s="177"/>
      <c r="D180" s="177"/>
      <c r="E180" s="177"/>
      <c r="F180" s="3"/>
      <c r="G180" s="3"/>
      <c r="H180" s="3"/>
      <c r="I180" s="3"/>
      <c r="J180" s="3"/>
    </row>
    <row r="181" spans="1:10" s="14" customFormat="1">
      <c r="A181" s="18"/>
      <c r="B181" s="177"/>
      <c r="C181" s="177"/>
      <c r="D181" s="177"/>
      <c r="E181" s="177"/>
      <c r="F181" s="3"/>
      <c r="G181" s="3"/>
      <c r="H181" s="3"/>
      <c r="I181" s="3"/>
      <c r="J181" s="3"/>
    </row>
    <row r="182" spans="1:10" s="14" customFormat="1">
      <c r="A182" s="18"/>
      <c r="B182" s="177"/>
      <c r="C182" s="177"/>
      <c r="D182" s="177"/>
      <c r="E182" s="177"/>
      <c r="F182" s="3"/>
      <c r="G182" s="3"/>
      <c r="H182" s="3"/>
      <c r="I182" s="3"/>
      <c r="J182" s="3"/>
    </row>
    <row r="183" spans="1:10" s="14" customFormat="1">
      <c r="A183" s="18"/>
      <c r="B183" s="177"/>
      <c r="C183" s="177"/>
      <c r="D183" s="177"/>
      <c r="E183" s="177"/>
      <c r="F183" s="3"/>
      <c r="G183" s="3"/>
      <c r="H183" s="3"/>
      <c r="I183" s="3"/>
      <c r="J183" s="3"/>
    </row>
    <row r="184" spans="1:10" s="14" customFormat="1">
      <c r="A184" s="18"/>
      <c r="B184" s="177"/>
      <c r="C184" s="177"/>
      <c r="D184" s="177"/>
      <c r="E184" s="177"/>
      <c r="F184" s="3"/>
      <c r="G184" s="3"/>
      <c r="H184" s="3"/>
      <c r="I184" s="3"/>
      <c r="J184" s="3"/>
    </row>
    <row r="185" spans="1:10" s="14" customFormat="1">
      <c r="A185" s="18"/>
      <c r="B185" s="177"/>
      <c r="C185" s="177"/>
      <c r="D185" s="177"/>
      <c r="E185" s="177"/>
      <c r="F185" s="3"/>
      <c r="G185" s="3"/>
      <c r="H185" s="3"/>
      <c r="I185" s="3"/>
      <c r="J185" s="3"/>
    </row>
    <row r="186" spans="1:10" s="14" customFormat="1">
      <c r="A186" s="18"/>
      <c r="B186" s="177"/>
      <c r="C186" s="177"/>
      <c r="D186" s="177"/>
      <c r="E186" s="177"/>
      <c r="F186" s="3"/>
      <c r="G186" s="3"/>
      <c r="H186" s="3"/>
      <c r="I186" s="3"/>
      <c r="J186" s="3"/>
    </row>
    <row r="187" spans="1:10" s="14" customFormat="1">
      <c r="A187" s="18"/>
      <c r="B187" s="177"/>
      <c r="C187" s="177"/>
      <c r="D187" s="177"/>
      <c r="E187" s="177"/>
      <c r="F187" s="3"/>
      <c r="G187" s="3"/>
      <c r="H187" s="3"/>
      <c r="I187" s="3"/>
      <c r="J187" s="3"/>
    </row>
    <row r="188" spans="1:10" s="14" customFormat="1">
      <c r="A188" s="18"/>
      <c r="B188" s="177"/>
      <c r="C188" s="177"/>
      <c r="D188" s="177"/>
      <c r="E188" s="177"/>
      <c r="F188" s="3"/>
      <c r="G188" s="3"/>
      <c r="H188" s="3"/>
      <c r="I188" s="3"/>
      <c r="J188" s="3"/>
    </row>
    <row r="189" spans="1:10" s="14" customFormat="1">
      <c r="A189" s="18"/>
      <c r="B189" s="177"/>
      <c r="C189" s="177"/>
      <c r="D189" s="177"/>
      <c r="E189" s="177"/>
      <c r="F189" s="3"/>
      <c r="G189" s="3"/>
      <c r="H189" s="3"/>
      <c r="I189" s="3"/>
      <c r="J189" s="3"/>
    </row>
    <row r="190" spans="1:10" s="14" customFormat="1">
      <c r="A190" s="18"/>
      <c r="B190" s="177"/>
      <c r="C190" s="177"/>
      <c r="D190" s="177"/>
      <c r="E190" s="177"/>
      <c r="F190" s="3"/>
      <c r="G190" s="3"/>
      <c r="H190" s="3"/>
      <c r="I190" s="3"/>
      <c r="J190" s="3"/>
    </row>
    <row r="191" spans="1:10" s="14" customFormat="1">
      <c r="A191" s="18"/>
      <c r="B191" s="177"/>
      <c r="C191" s="177"/>
      <c r="D191" s="177"/>
      <c r="E191" s="177"/>
      <c r="F191" s="3"/>
      <c r="G191" s="3"/>
      <c r="H191" s="3"/>
      <c r="I191" s="3"/>
      <c r="J191" s="3"/>
    </row>
    <row r="192" spans="1:10" s="14" customFormat="1">
      <c r="A192" s="18"/>
      <c r="B192" s="177"/>
      <c r="C192" s="177"/>
      <c r="D192" s="177"/>
      <c r="E192" s="177"/>
      <c r="F192" s="3"/>
      <c r="G192" s="3"/>
      <c r="H192" s="3"/>
      <c r="I192" s="3"/>
      <c r="J192" s="3"/>
    </row>
    <row r="193" spans="1:10" s="14" customFormat="1">
      <c r="A193" s="18"/>
      <c r="B193" s="177"/>
      <c r="C193" s="177"/>
      <c r="D193" s="177"/>
      <c r="E193" s="177"/>
      <c r="F193" s="3"/>
      <c r="G193" s="3"/>
      <c r="H193" s="3"/>
      <c r="I193" s="3"/>
      <c r="J193" s="3"/>
    </row>
    <row r="194" spans="1:10" s="14" customFormat="1">
      <c r="A194" s="18"/>
      <c r="B194" s="177"/>
      <c r="C194" s="177"/>
      <c r="D194" s="177"/>
      <c r="E194" s="177"/>
      <c r="F194" s="3"/>
      <c r="G194" s="3"/>
      <c r="H194" s="3"/>
      <c r="I194" s="3"/>
      <c r="J194" s="3"/>
    </row>
    <row r="195" spans="1:10" s="14" customFormat="1">
      <c r="A195" s="18"/>
      <c r="B195" s="177"/>
      <c r="C195" s="177"/>
      <c r="D195" s="177"/>
      <c r="E195" s="177"/>
      <c r="F195" s="3"/>
      <c r="G195" s="3"/>
      <c r="H195" s="3"/>
      <c r="I195" s="3"/>
      <c r="J195" s="3"/>
    </row>
    <row r="196" spans="1:10" s="14" customFormat="1">
      <c r="A196" s="18"/>
      <c r="B196" s="177"/>
      <c r="C196" s="177"/>
      <c r="D196" s="177"/>
      <c r="E196" s="177"/>
      <c r="F196" s="3"/>
      <c r="G196" s="3"/>
      <c r="H196" s="3"/>
      <c r="I196" s="3"/>
      <c r="J196" s="3"/>
    </row>
    <row r="197" spans="1:10" s="14" customFormat="1">
      <c r="A197" s="18"/>
      <c r="B197" s="177"/>
      <c r="C197" s="177"/>
      <c r="D197" s="177"/>
      <c r="E197" s="177"/>
      <c r="F197" s="3"/>
      <c r="G197" s="3"/>
      <c r="H197" s="3"/>
      <c r="I197" s="3"/>
      <c r="J197" s="3"/>
    </row>
    <row r="198" spans="1:10" s="14" customFormat="1">
      <c r="A198" s="18"/>
      <c r="B198" s="177"/>
      <c r="C198" s="177"/>
      <c r="D198" s="177"/>
      <c r="E198" s="177"/>
      <c r="F198" s="3"/>
      <c r="G198" s="3"/>
      <c r="H198" s="3"/>
      <c r="I198" s="3"/>
      <c r="J198" s="3"/>
    </row>
    <row r="199" spans="1:10" s="14" customFormat="1">
      <c r="A199" s="18"/>
      <c r="B199" s="177"/>
      <c r="C199" s="177"/>
      <c r="D199" s="177"/>
      <c r="E199" s="177"/>
      <c r="F199" s="3"/>
      <c r="G199" s="3"/>
      <c r="H199" s="3"/>
      <c r="I199" s="3"/>
      <c r="J199" s="3"/>
    </row>
    <row r="200" spans="1:10" s="14" customFormat="1">
      <c r="A200" s="18"/>
      <c r="B200" s="177"/>
      <c r="C200" s="177"/>
      <c r="D200" s="177"/>
      <c r="E200" s="177"/>
      <c r="F200" s="3"/>
      <c r="G200" s="3"/>
      <c r="H200" s="3"/>
      <c r="I200" s="3"/>
      <c r="J200" s="3"/>
    </row>
    <row r="201" spans="1:10" s="14" customFormat="1">
      <c r="A201" s="18"/>
      <c r="B201" s="177"/>
      <c r="C201" s="177"/>
      <c r="D201" s="177"/>
      <c r="E201" s="177"/>
      <c r="F201" s="3"/>
      <c r="G201" s="3"/>
      <c r="H201" s="3"/>
      <c r="I201" s="3"/>
      <c r="J201" s="3"/>
    </row>
    <row r="202" spans="1:10" s="14" customFormat="1">
      <c r="A202" s="18"/>
      <c r="B202" s="177"/>
      <c r="C202" s="177"/>
      <c r="D202" s="177"/>
      <c r="E202" s="177"/>
      <c r="F202" s="3"/>
      <c r="G202" s="3"/>
      <c r="H202" s="3"/>
      <c r="I202" s="3"/>
      <c r="J202" s="3"/>
    </row>
    <row r="203" spans="1:10" s="14" customFormat="1">
      <c r="A203" s="18"/>
      <c r="B203" s="177"/>
      <c r="C203" s="177"/>
      <c r="D203" s="177"/>
      <c r="E203" s="177"/>
      <c r="F203" s="3"/>
      <c r="G203" s="3"/>
      <c r="H203" s="3"/>
      <c r="I203" s="3"/>
      <c r="J203" s="3"/>
    </row>
    <row r="204" spans="1:10" s="14" customFormat="1">
      <c r="A204" s="18"/>
      <c r="B204" s="177"/>
      <c r="C204" s="177"/>
      <c r="D204" s="177"/>
      <c r="E204" s="177"/>
      <c r="F204" s="3"/>
      <c r="G204" s="3"/>
      <c r="H204" s="3"/>
      <c r="I204" s="3"/>
      <c r="J204" s="3"/>
    </row>
    <row r="205" spans="1:10" s="14" customFormat="1">
      <c r="A205" s="18"/>
      <c r="B205" s="177"/>
      <c r="C205" s="177"/>
      <c r="D205" s="177"/>
      <c r="E205" s="177"/>
      <c r="F205" s="3"/>
      <c r="G205" s="3"/>
      <c r="H205" s="3"/>
      <c r="I205" s="3"/>
      <c r="J205" s="3"/>
    </row>
    <row r="206" spans="1:10" s="14" customFormat="1">
      <c r="A206" s="18"/>
      <c r="B206" s="177"/>
      <c r="C206" s="177"/>
      <c r="D206" s="177"/>
      <c r="E206" s="177"/>
      <c r="F206" s="3"/>
      <c r="G206" s="3"/>
      <c r="H206" s="3"/>
      <c r="I206" s="3"/>
      <c r="J206" s="3"/>
    </row>
    <row r="207" spans="1:10" s="14" customFormat="1">
      <c r="A207" s="18"/>
      <c r="B207" s="177"/>
      <c r="C207" s="177"/>
      <c r="D207" s="177"/>
      <c r="E207" s="177"/>
      <c r="F207" s="3"/>
      <c r="G207" s="3"/>
      <c r="H207" s="3"/>
      <c r="I207" s="3"/>
      <c r="J207" s="3"/>
    </row>
    <row r="208" spans="1:10" s="14" customFormat="1">
      <c r="A208" s="18"/>
      <c r="B208" s="177"/>
      <c r="C208" s="177"/>
      <c r="D208" s="177"/>
      <c r="E208" s="177"/>
      <c r="F208" s="3"/>
      <c r="G208" s="3"/>
      <c r="H208" s="3"/>
      <c r="I208" s="3"/>
      <c r="J208" s="3"/>
    </row>
    <row r="209" spans="1:10" s="14" customFormat="1">
      <c r="A209" s="18"/>
      <c r="B209" s="177"/>
      <c r="C209" s="177"/>
      <c r="D209" s="177"/>
      <c r="E209" s="177"/>
      <c r="F209" s="3"/>
      <c r="G209" s="3"/>
      <c r="H209" s="3"/>
      <c r="I209" s="3"/>
      <c r="J209" s="3"/>
    </row>
    <row r="210" spans="1:10" s="14" customFormat="1">
      <c r="A210" s="18"/>
      <c r="B210" s="177"/>
      <c r="C210" s="177"/>
      <c r="D210" s="177"/>
      <c r="E210" s="177"/>
      <c r="F210" s="3"/>
      <c r="G210" s="3"/>
      <c r="H210" s="3"/>
      <c r="I210" s="3"/>
      <c r="J210" s="3"/>
    </row>
    <row r="211" spans="1:10" s="14" customFormat="1">
      <c r="A211" s="18"/>
      <c r="B211" s="177"/>
      <c r="C211" s="177"/>
      <c r="D211" s="177"/>
      <c r="E211" s="177"/>
      <c r="F211" s="3"/>
      <c r="G211" s="3"/>
      <c r="H211" s="3"/>
      <c r="I211" s="3"/>
      <c r="J211" s="3"/>
    </row>
    <row r="212" spans="1:10" s="14" customFormat="1">
      <c r="A212" s="18"/>
      <c r="B212" s="177"/>
      <c r="C212" s="177"/>
      <c r="D212" s="177"/>
      <c r="E212" s="177"/>
      <c r="F212" s="3"/>
      <c r="G212" s="3"/>
      <c r="H212" s="3"/>
      <c r="I212" s="3"/>
      <c r="J212" s="3"/>
    </row>
    <row r="213" spans="1:10" s="14" customFormat="1">
      <c r="A213" s="18"/>
      <c r="B213" s="177"/>
      <c r="C213" s="177"/>
      <c r="D213" s="177"/>
      <c r="E213" s="177"/>
      <c r="F213" s="3"/>
      <c r="G213" s="3"/>
      <c r="H213" s="3"/>
      <c r="I213" s="3"/>
      <c r="J213" s="3"/>
    </row>
    <row r="214" spans="1:10" s="14" customFormat="1">
      <c r="A214" s="18"/>
      <c r="B214" s="177"/>
      <c r="C214" s="177"/>
      <c r="D214" s="177"/>
      <c r="E214" s="177"/>
      <c r="F214" s="3"/>
      <c r="G214" s="3"/>
      <c r="H214" s="3"/>
      <c r="I214" s="3"/>
      <c r="J214" s="3"/>
    </row>
    <row r="215" spans="1:10" s="14" customFormat="1">
      <c r="A215" s="18"/>
      <c r="B215" s="177"/>
      <c r="C215" s="177"/>
      <c r="D215" s="177"/>
      <c r="E215" s="177"/>
      <c r="F215" s="3"/>
      <c r="G215" s="3"/>
      <c r="H215" s="3"/>
      <c r="I215" s="3"/>
      <c r="J215" s="3"/>
    </row>
    <row r="216" spans="1:10" s="14" customFormat="1">
      <c r="A216" s="18"/>
      <c r="B216" s="177"/>
      <c r="C216" s="177"/>
      <c r="D216" s="177"/>
      <c r="E216" s="177"/>
      <c r="F216" s="3"/>
      <c r="G216" s="3"/>
      <c r="H216" s="3"/>
      <c r="I216" s="3"/>
      <c r="J216" s="3"/>
    </row>
    <row r="217" spans="1:10" s="14" customFormat="1">
      <c r="A217" s="18"/>
      <c r="B217" s="177"/>
      <c r="C217" s="177"/>
      <c r="D217" s="177"/>
      <c r="E217" s="177"/>
      <c r="F217" s="3"/>
      <c r="G217" s="3"/>
      <c r="H217" s="3"/>
      <c r="I217" s="3"/>
      <c r="J217" s="3"/>
    </row>
    <row r="218" spans="1:10" s="14" customFormat="1">
      <c r="A218" s="18"/>
      <c r="B218" s="177"/>
      <c r="C218" s="177"/>
      <c r="D218" s="177"/>
      <c r="E218" s="177"/>
      <c r="F218" s="3"/>
      <c r="G218" s="3"/>
      <c r="H218" s="3"/>
      <c r="I218" s="3"/>
      <c r="J218" s="3"/>
    </row>
    <row r="219" spans="1:10" s="14" customFormat="1">
      <c r="A219" s="18"/>
      <c r="B219" s="177"/>
      <c r="C219" s="177"/>
      <c r="D219" s="177"/>
      <c r="E219" s="177"/>
      <c r="F219" s="3"/>
      <c r="G219" s="3"/>
      <c r="H219" s="3"/>
      <c r="I219" s="3"/>
      <c r="J219" s="3"/>
    </row>
    <row r="220" spans="1:10" s="14" customFormat="1">
      <c r="A220" s="18"/>
      <c r="B220" s="177"/>
      <c r="C220" s="177"/>
      <c r="D220" s="177"/>
      <c r="E220" s="177"/>
      <c r="F220" s="3"/>
      <c r="G220" s="3"/>
      <c r="H220" s="3"/>
      <c r="I220" s="3"/>
      <c r="J220" s="3"/>
    </row>
    <row r="221" spans="1:10" s="14" customFormat="1">
      <c r="A221" s="18"/>
      <c r="B221" s="177"/>
      <c r="C221" s="177"/>
      <c r="D221" s="177"/>
      <c r="E221" s="177"/>
      <c r="F221" s="3"/>
      <c r="G221" s="3"/>
      <c r="H221" s="3"/>
      <c r="I221" s="3"/>
      <c r="J221" s="3"/>
    </row>
    <row r="222" spans="1:10" s="14" customFormat="1">
      <c r="A222" s="18"/>
      <c r="B222" s="177"/>
      <c r="C222" s="177"/>
      <c r="D222" s="177"/>
      <c r="E222" s="177"/>
      <c r="F222" s="3"/>
      <c r="G222" s="3"/>
      <c r="H222" s="3"/>
      <c r="I222" s="3"/>
      <c r="J222" s="3"/>
    </row>
    <row r="223" spans="1:10" s="14" customFormat="1">
      <c r="A223" s="18"/>
      <c r="B223" s="177"/>
      <c r="C223" s="177"/>
      <c r="D223" s="177"/>
      <c r="E223" s="177"/>
      <c r="F223" s="3"/>
      <c r="G223" s="3"/>
      <c r="H223" s="3"/>
      <c r="I223" s="3"/>
      <c r="J223" s="3"/>
    </row>
    <row r="224" spans="1:10" s="14" customFormat="1">
      <c r="A224" s="18"/>
      <c r="B224" s="177"/>
      <c r="C224" s="177"/>
      <c r="D224" s="177"/>
      <c r="E224" s="177"/>
      <c r="F224" s="3"/>
      <c r="G224" s="3"/>
      <c r="H224" s="3"/>
      <c r="I224" s="3"/>
      <c r="J224" s="3"/>
    </row>
    <row r="225" spans="1:10" s="14" customFormat="1">
      <c r="A225" s="18"/>
      <c r="B225" s="177"/>
      <c r="C225" s="177"/>
      <c r="D225" s="177"/>
      <c r="E225" s="177"/>
      <c r="F225" s="3"/>
      <c r="G225" s="3"/>
      <c r="H225" s="3"/>
      <c r="I225" s="3"/>
      <c r="J225" s="3"/>
    </row>
    <row r="226" spans="1:10" s="14" customFormat="1">
      <c r="A226" s="18"/>
      <c r="B226" s="177"/>
      <c r="C226" s="177"/>
      <c r="D226" s="177"/>
      <c r="E226" s="177"/>
      <c r="F226" s="3"/>
      <c r="G226" s="3"/>
      <c r="H226" s="3"/>
      <c r="I226" s="3"/>
      <c r="J226" s="3"/>
    </row>
    <row r="227" spans="1:10" s="14" customFormat="1">
      <c r="A227" s="18"/>
      <c r="B227" s="177"/>
      <c r="C227" s="177"/>
      <c r="D227" s="177"/>
      <c r="E227" s="177"/>
      <c r="F227" s="3"/>
      <c r="G227" s="3"/>
      <c r="H227" s="3"/>
      <c r="I227" s="3"/>
      <c r="J227" s="3"/>
    </row>
    <row r="228" spans="1:10" s="14" customFormat="1">
      <c r="A228" s="18"/>
      <c r="B228" s="177"/>
      <c r="C228" s="177"/>
      <c r="D228" s="177"/>
      <c r="E228" s="177"/>
      <c r="F228" s="3"/>
      <c r="G228" s="3"/>
      <c r="H228" s="3"/>
      <c r="I228" s="3"/>
      <c r="J228" s="3"/>
    </row>
    <row r="229" spans="1:10" s="14" customFormat="1">
      <c r="A229" s="18"/>
      <c r="B229" s="177"/>
      <c r="C229" s="177"/>
      <c r="D229" s="177"/>
      <c r="E229" s="177"/>
      <c r="F229" s="3"/>
      <c r="G229" s="3"/>
      <c r="H229" s="3"/>
      <c r="I229" s="3"/>
      <c r="J229" s="3"/>
    </row>
    <row r="230" spans="1:10" s="14" customFormat="1">
      <c r="A230" s="18"/>
      <c r="B230" s="177"/>
      <c r="C230" s="177"/>
      <c r="D230" s="177"/>
      <c r="E230" s="177"/>
      <c r="F230" s="3"/>
      <c r="G230" s="3"/>
      <c r="H230" s="3"/>
      <c r="I230" s="3"/>
      <c r="J230" s="3"/>
    </row>
    <row r="231" spans="1:10" s="14" customFormat="1">
      <c r="A231" s="18"/>
      <c r="B231" s="177"/>
      <c r="C231" s="177"/>
      <c r="D231" s="177"/>
      <c r="E231" s="177"/>
      <c r="F231" s="3"/>
      <c r="G231" s="3"/>
      <c r="H231" s="3"/>
      <c r="I231" s="3"/>
      <c r="J231" s="3"/>
    </row>
    <row r="232" spans="1:10" s="14" customFormat="1">
      <c r="A232" s="18"/>
      <c r="B232" s="177"/>
      <c r="C232" s="177"/>
      <c r="D232" s="177"/>
      <c r="E232" s="177"/>
      <c r="F232" s="3"/>
      <c r="G232" s="3"/>
      <c r="H232" s="3"/>
      <c r="I232" s="3"/>
      <c r="J232" s="3"/>
    </row>
    <row r="233" spans="1:10" s="14" customFormat="1">
      <c r="A233" s="18"/>
      <c r="B233" s="177"/>
      <c r="C233" s="177"/>
      <c r="D233" s="177"/>
      <c r="E233" s="177"/>
      <c r="F233" s="3"/>
      <c r="G233" s="3"/>
      <c r="H233" s="3"/>
      <c r="I233" s="3"/>
      <c r="J233" s="3"/>
    </row>
    <row r="234" spans="1:10" s="14" customFormat="1">
      <c r="A234" s="18"/>
      <c r="B234" s="177"/>
      <c r="C234" s="177"/>
      <c r="D234" s="177"/>
      <c r="E234" s="177"/>
      <c r="F234" s="3"/>
      <c r="G234" s="3"/>
      <c r="H234" s="3"/>
      <c r="I234" s="3"/>
      <c r="J234" s="3"/>
    </row>
    <row r="235" spans="1:10" s="14" customFormat="1">
      <c r="A235" s="18"/>
      <c r="B235" s="177"/>
      <c r="C235" s="177"/>
      <c r="D235" s="177"/>
      <c r="E235" s="177"/>
      <c r="F235" s="3"/>
      <c r="G235" s="3"/>
      <c r="H235" s="3"/>
      <c r="I235" s="3"/>
      <c r="J235" s="3"/>
    </row>
    <row r="236" spans="1:10" s="14" customFormat="1">
      <c r="A236" s="18"/>
      <c r="B236" s="177"/>
      <c r="C236" s="177"/>
      <c r="D236" s="177"/>
      <c r="E236" s="177"/>
      <c r="F236" s="3"/>
      <c r="G236" s="3"/>
      <c r="H236" s="3"/>
      <c r="I236" s="3"/>
      <c r="J236" s="3"/>
    </row>
    <row r="237" spans="1:10" s="14" customFormat="1">
      <c r="A237" s="18"/>
      <c r="B237" s="177"/>
      <c r="C237" s="177"/>
      <c r="D237" s="177"/>
      <c r="E237" s="177"/>
      <c r="F237" s="3"/>
      <c r="G237" s="3"/>
      <c r="H237" s="3"/>
      <c r="I237" s="3"/>
      <c r="J237" s="3"/>
    </row>
    <row r="238" spans="1:10" s="14" customFormat="1">
      <c r="A238" s="18"/>
      <c r="B238" s="177"/>
      <c r="C238" s="177"/>
      <c r="D238" s="177"/>
      <c r="E238" s="177"/>
      <c r="F238" s="3"/>
      <c r="G238" s="3"/>
      <c r="H238" s="3"/>
      <c r="I238" s="3"/>
      <c r="J238" s="3"/>
    </row>
    <row r="239" spans="1:10" s="14" customFormat="1">
      <c r="A239" s="18"/>
      <c r="B239" s="177"/>
      <c r="C239" s="177"/>
      <c r="D239" s="177"/>
      <c r="E239" s="177"/>
      <c r="F239" s="3"/>
      <c r="G239" s="3"/>
      <c r="H239" s="3"/>
      <c r="I239" s="3"/>
      <c r="J239" s="3"/>
    </row>
    <row r="240" spans="1:10" s="14" customFormat="1">
      <c r="A240" s="18"/>
      <c r="B240" s="177"/>
      <c r="C240" s="177"/>
      <c r="D240" s="177"/>
      <c r="E240" s="177"/>
      <c r="F240" s="3"/>
      <c r="G240" s="3"/>
      <c r="H240" s="3"/>
      <c r="I240" s="3"/>
      <c r="J240" s="3"/>
    </row>
    <row r="241" spans="1:10" s="14" customFormat="1">
      <c r="A241" s="18"/>
      <c r="B241" s="177"/>
      <c r="C241" s="177"/>
      <c r="D241" s="177"/>
      <c r="E241" s="177"/>
      <c r="F241" s="3"/>
      <c r="G241" s="3"/>
      <c r="H241" s="3"/>
      <c r="I241" s="3"/>
      <c r="J241" s="3"/>
    </row>
    <row r="242" spans="1:10" s="14" customFormat="1">
      <c r="A242" s="18"/>
      <c r="B242" s="177"/>
      <c r="C242" s="177"/>
      <c r="D242" s="177"/>
      <c r="E242" s="177"/>
      <c r="F242" s="3"/>
      <c r="G242" s="3"/>
      <c r="H242" s="3"/>
      <c r="I242" s="3"/>
      <c r="J242" s="3"/>
    </row>
    <row r="243" spans="1:10" s="14" customFormat="1">
      <c r="A243" s="18"/>
      <c r="B243" s="177"/>
      <c r="C243" s="177"/>
      <c r="D243" s="177"/>
      <c r="E243" s="177"/>
      <c r="F243" s="3"/>
      <c r="G243" s="3"/>
      <c r="H243" s="3"/>
      <c r="I243" s="3"/>
      <c r="J243" s="3"/>
    </row>
    <row r="244" spans="1:10" s="14" customFormat="1">
      <c r="A244" s="18"/>
      <c r="B244" s="177"/>
      <c r="C244" s="177"/>
      <c r="D244" s="177"/>
      <c r="E244" s="177"/>
      <c r="F244" s="3"/>
      <c r="G244" s="3"/>
      <c r="H244" s="3"/>
      <c r="I244" s="3"/>
      <c r="J244" s="3"/>
    </row>
    <row r="245" spans="1:10" s="14" customFormat="1">
      <c r="A245" s="18"/>
      <c r="B245" s="177"/>
      <c r="C245" s="177"/>
      <c r="D245" s="177"/>
      <c r="E245" s="177"/>
      <c r="F245" s="3"/>
      <c r="G245" s="3"/>
      <c r="H245" s="3"/>
      <c r="I245" s="3"/>
      <c r="J245" s="3"/>
    </row>
    <row r="246" spans="1:10" s="14" customFormat="1">
      <c r="A246" s="18"/>
      <c r="B246" s="177"/>
      <c r="C246" s="177"/>
      <c r="D246" s="177"/>
      <c r="E246" s="177"/>
      <c r="F246" s="3"/>
      <c r="G246" s="3"/>
      <c r="H246" s="3"/>
      <c r="I246" s="3"/>
      <c r="J246" s="3"/>
    </row>
    <row r="247" spans="1:10" s="14" customFormat="1">
      <c r="A247" s="18"/>
      <c r="B247" s="177"/>
      <c r="C247" s="177"/>
      <c r="D247" s="177"/>
      <c r="E247" s="177"/>
      <c r="F247" s="3"/>
      <c r="G247" s="3"/>
      <c r="H247" s="3"/>
      <c r="I247" s="3"/>
      <c r="J247" s="3"/>
    </row>
    <row r="248" spans="1:10" s="14" customFormat="1">
      <c r="A248" s="18"/>
      <c r="B248" s="177"/>
      <c r="C248" s="177"/>
      <c r="D248" s="177"/>
      <c r="E248" s="177"/>
      <c r="F248" s="3"/>
      <c r="G248" s="3"/>
      <c r="H248" s="3"/>
      <c r="I248" s="3"/>
      <c r="J248" s="3"/>
    </row>
    <row r="249" spans="1:10" s="14" customFormat="1">
      <c r="A249" s="18"/>
      <c r="B249" s="177"/>
      <c r="C249" s="177"/>
      <c r="D249" s="177"/>
      <c r="E249" s="177"/>
      <c r="F249" s="3"/>
      <c r="G249" s="3"/>
      <c r="H249" s="3"/>
      <c r="I249" s="3"/>
      <c r="J249" s="3"/>
    </row>
    <row r="250" spans="1:10" s="14" customFormat="1">
      <c r="A250" s="18"/>
      <c r="B250" s="177"/>
      <c r="C250" s="177"/>
      <c r="D250" s="177"/>
      <c r="E250" s="177"/>
      <c r="F250" s="3"/>
      <c r="G250" s="3"/>
      <c r="H250" s="3"/>
      <c r="I250" s="3"/>
      <c r="J250" s="3"/>
    </row>
    <row r="251" spans="1:10" s="14" customFormat="1">
      <c r="A251" s="18"/>
      <c r="B251" s="177"/>
      <c r="C251" s="177"/>
      <c r="D251" s="177"/>
      <c r="E251" s="177"/>
      <c r="F251" s="3"/>
      <c r="G251" s="3"/>
      <c r="H251" s="3"/>
      <c r="I251" s="3"/>
      <c r="J251" s="3"/>
    </row>
    <row r="252" spans="1:10" s="14" customFormat="1">
      <c r="A252" s="18"/>
      <c r="B252" s="177"/>
      <c r="C252" s="177"/>
      <c r="D252" s="177"/>
      <c r="E252" s="177"/>
      <c r="F252" s="3"/>
      <c r="G252" s="3"/>
      <c r="H252" s="3"/>
      <c r="I252" s="3"/>
      <c r="J252" s="3"/>
    </row>
    <row r="253" spans="1:10" s="14" customFormat="1">
      <c r="A253" s="18"/>
      <c r="B253" s="177"/>
      <c r="C253" s="177"/>
      <c r="D253" s="177"/>
      <c r="E253" s="177"/>
      <c r="F253" s="3"/>
      <c r="G253" s="3"/>
      <c r="H253" s="3"/>
      <c r="I253" s="3"/>
      <c r="J253" s="3"/>
    </row>
    <row r="254" spans="1:10" s="14" customFormat="1">
      <c r="A254" s="18"/>
      <c r="B254" s="177"/>
      <c r="C254" s="177"/>
      <c r="D254" s="177"/>
      <c r="E254" s="177"/>
      <c r="F254" s="3"/>
      <c r="G254" s="3"/>
      <c r="H254" s="3"/>
      <c r="I254" s="3"/>
      <c r="J254" s="3"/>
    </row>
    <row r="255" spans="1:10" s="14" customFormat="1">
      <c r="A255" s="18"/>
      <c r="B255" s="177"/>
      <c r="C255" s="177"/>
      <c r="D255" s="177"/>
      <c r="E255" s="177"/>
      <c r="F255" s="3"/>
      <c r="G255" s="3"/>
      <c r="H255" s="3"/>
      <c r="I255" s="3"/>
      <c r="J255" s="3"/>
    </row>
    <row r="256" spans="1:10" s="14" customFormat="1">
      <c r="A256" s="18"/>
      <c r="B256" s="177"/>
      <c r="C256" s="177"/>
      <c r="D256" s="177"/>
      <c r="E256" s="177"/>
      <c r="F256" s="3"/>
      <c r="G256" s="3"/>
      <c r="H256" s="3"/>
      <c r="I256" s="3"/>
      <c r="J256" s="3"/>
    </row>
    <row r="257" spans="1:10" s="14" customFormat="1">
      <c r="A257" s="18"/>
      <c r="B257" s="177"/>
      <c r="C257" s="177"/>
      <c r="D257" s="177"/>
      <c r="E257" s="177"/>
      <c r="F257" s="3"/>
      <c r="G257" s="3"/>
      <c r="H257" s="3"/>
      <c r="I257" s="3"/>
      <c r="J257" s="3"/>
    </row>
    <row r="258" spans="1:10" s="14" customFormat="1">
      <c r="A258" s="18"/>
      <c r="B258" s="177"/>
      <c r="C258" s="177"/>
      <c r="D258" s="177"/>
      <c r="E258" s="177"/>
      <c r="F258" s="3"/>
      <c r="G258" s="3"/>
      <c r="H258" s="3"/>
      <c r="I258" s="3"/>
      <c r="J258" s="3"/>
    </row>
    <row r="259" spans="1:10" s="14" customFormat="1">
      <c r="A259" s="18"/>
      <c r="B259" s="177"/>
      <c r="C259" s="177"/>
      <c r="D259" s="177"/>
      <c r="E259" s="177"/>
      <c r="F259" s="3"/>
      <c r="G259" s="3"/>
      <c r="H259" s="3"/>
      <c r="I259" s="3"/>
      <c r="J259" s="3"/>
    </row>
    <row r="260" spans="1:10" s="14" customFormat="1">
      <c r="A260" s="18"/>
      <c r="B260" s="177"/>
      <c r="C260" s="177"/>
      <c r="D260" s="177"/>
      <c r="E260" s="177"/>
      <c r="F260" s="3"/>
      <c r="G260" s="3"/>
      <c r="H260" s="3"/>
      <c r="I260" s="3"/>
      <c r="J260" s="3"/>
    </row>
    <row r="261" spans="1:10" s="14" customFormat="1">
      <c r="A261" s="18"/>
      <c r="B261" s="177"/>
      <c r="C261" s="177"/>
      <c r="D261" s="177"/>
      <c r="E261" s="177"/>
      <c r="F261" s="3"/>
      <c r="G261" s="3"/>
      <c r="H261" s="3"/>
      <c r="I261" s="3"/>
      <c r="J261" s="3"/>
    </row>
    <row r="262" spans="1:10" s="14" customFormat="1">
      <c r="A262" s="18"/>
      <c r="B262" s="177"/>
      <c r="C262" s="177"/>
      <c r="D262" s="177"/>
      <c r="E262" s="177"/>
      <c r="F262" s="3"/>
      <c r="G262" s="3"/>
      <c r="H262" s="3"/>
      <c r="I262" s="3"/>
      <c r="J262" s="3"/>
    </row>
    <row r="263" spans="1:10" s="14" customFormat="1">
      <c r="A263" s="18"/>
      <c r="B263" s="177"/>
      <c r="C263" s="177"/>
      <c r="D263" s="177"/>
      <c r="E263" s="177"/>
      <c r="F263" s="3"/>
      <c r="G263" s="3"/>
      <c r="H263" s="3"/>
      <c r="I263" s="3"/>
      <c r="J263" s="3"/>
    </row>
    <row r="264" spans="1:10" s="14" customFormat="1">
      <c r="A264" s="18"/>
      <c r="B264" s="177"/>
      <c r="C264" s="177"/>
      <c r="D264" s="177"/>
      <c r="E264" s="177"/>
      <c r="F264" s="3"/>
      <c r="G264" s="3"/>
      <c r="H264" s="3"/>
      <c r="I264" s="3"/>
      <c r="J264" s="3"/>
    </row>
    <row r="265" spans="1:10" s="14" customFormat="1">
      <c r="A265" s="18"/>
      <c r="B265" s="177"/>
      <c r="C265" s="177"/>
      <c r="D265" s="177"/>
      <c r="E265" s="177"/>
      <c r="F265" s="3"/>
      <c r="G265" s="3"/>
      <c r="H265" s="3"/>
      <c r="I265" s="3"/>
      <c r="J265" s="3"/>
    </row>
    <row r="266" spans="1:10" s="14" customFormat="1">
      <c r="A266" s="18"/>
      <c r="B266" s="177"/>
      <c r="C266" s="177"/>
      <c r="D266" s="177"/>
      <c r="E266" s="177"/>
      <c r="F266" s="3"/>
      <c r="G266" s="3"/>
      <c r="H266" s="3"/>
      <c r="I266" s="3"/>
      <c r="J266" s="3"/>
    </row>
    <row r="267" spans="1:10" s="14" customFormat="1">
      <c r="A267" s="18"/>
      <c r="B267" s="177"/>
      <c r="C267" s="177"/>
      <c r="D267" s="177"/>
      <c r="E267" s="177"/>
      <c r="F267" s="3"/>
      <c r="G267" s="3"/>
      <c r="H267" s="3"/>
      <c r="I267" s="3"/>
      <c r="J267" s="3"/>
    </row>
    <row r="268" spans="1:10" s="14" customFormat="1">
      <c r="A268" s="18"/>
      <c r="B268" s="177"/>
      <c r="C268" s="177"/>
      <c r="D268" s="177"/>
      <c r="E268" s="177"/>
      <c r="F268" s="3"/>
      <c r="G268" s="3"/>
      <c r="H268" s="3"/>
      <c r="I268" s="3"/>
      <c r="J268" s="3"/>
    </row>
    <row r="269" spans="1:10" s="14" customFormat="1">
      <c r="A269" s="18"/>
      <c r="B269" s="177"/>
      <c r="C269" s="177"/>
      <c r="D269" s="177"/>
      <c r="E269" s="177"/>
      <c r="F269" s="3"/>
      <c r="G269" s="3"/>
      <c r="H269" s="3"/>
      <c r="I269" s="3"/>
      <c r="J269" s="3"/>
    </row>
    <row r="270" spans="1:10" s="14" customFormat="1">
      <c r="A270" s="18"/>
      <c r="B270" s="177"/>
      <c r="C270" s="177"/>
      <c r="D270" s="177"/>
      <c r="E270" s="177"/>
      <c r="F270" s="3"/>
      <c r="G270" s="3"/>
      <c r="H270" s="3"/>
      <c r="I270" s="3"/>
      <c r="J270" s="3"/>
    </row>
    <row r="271" spans="1:10" s="14" customFormat="1">
      <c r="A271" s="18"/>
      <c r="B271" s="177"/>
      <c r="C271" s="177"/>
      <c r="D271" s="177"/>
      <c r="E271" s="177"/>
      <c r="F271" s="3"/>
      <c r="G271" s="3"/>
      <c r="H271" s="3"/>
      <c r="I271" s="3"/>
      <c r="J271" s="3"/>
    </row>
    <row r="272" spans="1:10" s="14" customFormat="1">
      <c r="A272" s="18"/>
      <c r="B272" s="177"/>
      <c r="C272" s="177"/>
      <c r="D272" s="177"/>
      <c r="E272" s="177"/>
      <c r="F272" s="3"/>
      <c r="G272" s="3"/>
      <c r="H272" s="3"/>
      <c r="I272" s="3"/>
      <c r="J272" s="3"/>
    </row>
    <row r="273" spans="1:10" s="14" customFormat="1">
      <c r="A273" s="18"/>
      <c r="B273" s="177"/>
      <c r="C273" s="177"/>
      <c r="D273" s="177"/>
      <c r="E273" s="177"/>
      <c r="F273" s="3"/>
      <c r="G273" s="3"/>
      <c r="H273" s="3"/>
      <c r="I273" s="3"/>
      <c r="J273" s="3"/>
    </row>
    <row r="274" spans="1:10" s="14" customFormat="1">
      <c r="A274" s="18"/>
      <c r="B274" s="177"/>
      <c r="C274" s="177"/>
      <c r="D274" s="177"/>
      <c r="E274" s="177"/>
      <c r="F274" s="3"/>
      <c r="G274" s="3"/>
      <c r="H274" s="3"/>
      <c r="I274" s="3"/>
      <c r="J274" s="3"/>
    </row>
    <row r="275" spans="1:10" s="14" customFormat="1">
      <c r="A275" s="18"/>
      <c r="B275" s="177"/>
      <c r="C275" s="177"/>
      <c r="D275" s="177"/>
      <c r="E275" s="177"/>
      <c r="F275" s="3"/>
      <c r="G275" s="3"/>
      <c r="H275" s="3"/>
      <c r="I275" s="3"/>
      <c r="J275" s="3"/>
    </row>
    <row r="276" spans="1:10" s="14" customFormat="1">
      <c r="A276" s="18"/>
      <c r="B276" s="177"/>
      <c r="C276" s="177"/>
      <c r="D276" s="177"/>
      <c r="E276" s="177"/>
      <c r="F276" s="3"/>
      <c r="G276" s="3"/>
      <c r="H276" s="3"/>
      <c r="I276" s="3"/>
      <c r="J276" s="3"/>
    </row>
    <row r="277" spans="1:10" s="14" customFormat="1">
      <c r="A277" s="18"/>
      <c r="B277" s="177"/>
      <c r="C277" s="177"/>
      <c r="D277" s="177"/>
      <c r="E277" s="177"/>
      <c r="F277" s="3"/>
      <c r="G277" s="3"/>
      <c r="H277" s="3"/>
      <c r="I277" s="3"/>
      <c r="J277" s="3"/>
    </row>
    <row r="278" spans="1:10" s="14" customFormat="1">
      <c r="A278" s="18"/>
      <c r="B278" s="177"/>
      <c r="C278" s="177"/>
      <c r="D278" s="177"/>
      <c r="E278" s="177"/>
      <c r="F278" s="3"/>
      <c r="G278" s="3"/>
      <c r="H278" s="3"/>
      <c r="I278" s="3"/>
      <c r="J278" s="3"/>
    </row>
    <row r="279" spans="1:10" s="14" customFormat="1">
      <c r="A279" s="18"/>
      <c r="B279" s="177"/>
      <c r="C279" s="177"/>
      <c r="D279" s="177"/>
      <c r="E279" s="177"/>
      <c r="F279" s="3"/>
      <c r="G279" s="3"/>
      <c r="H279" s="3"/>
      <c r="I279" s="3"/>
      <c r="J279" s="3"/>
    </row>
    <row r="280" spans="1:10" s="14" customFormat="1">
      <c r="A280" s="18"/>
      <c r="B280" s="177"/>
      <c r="C280" s="177"/>
      <c r="D280" s="177"/>
      <c r="E280" s="177"/>
      <c r="F280" s="3"/>
      <c r="G280" s="3"/>
      <c r="H280" s="3"/>
      <c r="I280" s="3"/>
      <c r="J280" s="3"/>
    </row>
    <row r="281" spans="1:10" s="14" customFormat="1">
      <c r="A281" s="18"/>
      <c r="B281" s="177"/>
      <c r="C281" s="177"/>
      <c r="D281" s="177"/>
      <c r="E281" s="177"/>
      <c r="F281" s="3"/>
      <c r="G281" s="3"/>
      <c r="H281" s="3"/>
      <c r="I281" s="3"/>
      <c r="J281" s="3"/>
    </row>
    <row r="282" spans="1:10" s="14" customFormat="1">
      <c r="A282" s="18"/>
      <c r="B282" s="177"/>
      <c r="C282" s="177"/>
      <c r="D282" s="177"/>
      <c r="E282" s="177"/>
      <c r="F282" s="3"/>
      <c r="G282" s="3"/>
      <c r="H282" s="3"/>
      <c r="I282" s="3"/>
      <c r="J282" s="3"/>
    </row>
    <row r="283" spans="1:10" s="14" customFormat="1">
      <c r="A283" s="18"/>
      <c r="B283" s="177"/>
      <c r="C283" s="177"/>
      <c r="D283" s="177"/>
      <c r="E283" s="177"/>
      <c r="F283" s="3"/>
      <c r="G283" s="3"/>
      <c r="H283" s="3"/>
      <c r="I283" s="3"/>
      <c r="J283" s="3"/>
    </row>
    <row r="284" spans="1:10" s="14" customFormat="1">
      <c r="A284" s="18"/>
      <c r="B284" s="177"/>
      <c r="C284" s="177"/>
      <c r="D284" s="177"/>
      <c r="E284" s="177"/>
      <c r="F284" s="3"/>
      <c r="G284" s="3"/>
      <c r="H284" s="3"/>
      <c r="I284" s="3"/>
      <c r="J284" s="3"/>
    </row>
    <row r="285" spans="1:10" s="14" customFormat="1">
      <c r="A285" s="18"/>
      <c r="B285" s="177"/>
      <c r="C285" s="177"/>
      <c r="D285" s="177"/>
      <c r="E285" s="177"/>
      <c r="F285" s="3"/>
      <c r="G285" s="3"/>
      <c r="H285" s="3"/>
      <c r="I285" s="3"/>
      <c r="J285" s="3"/>
    </row>
    <row r="286" spans="1:10" s="14" customFormat="1">
      <c r="A286" s="18"/>
      <c r="B286" s="177"/>
      <c r="C286" s="177"/>
      <c r="D286" s="177"/>
      <c r="E286" s="177"/>
      <c r="F286" s="3"/>
      <c r="G286" s="3"/>
      <c r="H286" s="3"/>
      <c r="I286" s="3"/>
      <c r="J286" s="3"/>
    </row>
    <row r="287" spans="1:10" s="14" customFormat="1">
      <c r="A287" s="18"/>
      <c r="B287" s="177"/>
      <c r="C287" s="177"/>
      <c r="D287" s="177"/>
      <c r="E287" s="177"/>
      <c r="F287" s="3"/>
      <c r="G287" s="3"/>
      <c r="H287" s="3"/>
      <c r="I287" s="3"/>
      <c r="J287" s="3"/>
    </row>
  </sheetData>
  <mergeCells count="62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topLeftCell="A103" zoomScale="80" zoomScaleNormal="80" zoomScaleSheetLayoutView="80" workbookViewId="0">
      <selection activeCell="D123" sqref="D123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44" t="s">
        <v>151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/>
      <c r="M1" s="245"/>
      <c r="N1" s="245"/>
    </row>
    <row r="2" spans="1:15" ht="13.5" customHeight="1">
      <c r="B2" s="177"/>
      <c r="C2" s="177"/>
      <c r="D2" s="177"/>
      <c r="E2" s="177"/>
    </row>
    <row r="3" spans="1:15">
      <c r="A3" s="237" t="s">
        <v>152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4" t="s">
        <v>153</v>
      </c>
      <c r="B5" s="239" t="s">
        <v>154</v>
      </c>
      <c r="C5" s="240"/>
      <c r="D5" s="240"/>
      <c r="E5" s="240"/>
      <c r="F5" s="220" t="s">
        <v>155</v>
      </c>
      <c r="G5" s="220"/>
      <c r="H5" s="220"/>
      <c r="I5" s="220"/>
      <c r="J5" s="220"/>
      <c r="K5" s="220"/>
      <c r="L5" s="220"/>
      <c r="M5" s="220"/>
      <c r="N5" s="220"/>
      <c r="O5" s="220"/>
    </row>
    <row r="6" spans="1:15" ht="18.75" customHeight="1">
      <c r="A6" s="164">
        <v>1</v>
      </c>
      <c r="B6" s="239">
        <v>2</v>
      </c>
      <c r="C6" s="240"/>
      <c r="D6" s="240"/>
      <c r="E6" s="240"/>
      <c r="F6" s="220">
        <v>3</v>
      </c>
      <c r="G6" s="220"/>
      <c r="H6" s="220"/>
      <c r="I6" s="220"/>
      <c r="J6" s="220"/>
      <c r="K6" s="220"/>
      <c r="L6" s="220"/>
      <c r="M6" s="220"/>
      <c r="N6" s="220"/>
      <c r="O6" s="220"/>
    </row>
    <row r="7" spans="1:15" ht="18.75" customHeight="1">
      <c r="A7" s="30"/>
      <c r="B7" s="246"/>
      <c r="C7" s="247"/>
      <c r="D7" s="247"/>
      <c r="E7" s="247"/>
      <c r="F7" s="248"/>
      <c r="G7" s="248"/>
      <c r="H7" s="248"/>
      <c r="I7" s="248"/>
      <c r="J7" s="248"/>
      <c r="K7" s="248"/>
      <c r="L7" s="248"/>
      <c r="M7" s="248"/>
      <c r="N7" s="248"/>
      <c r="O7" s="248"/>
    </row>
    <row r="8" spans="1:15">
      <c r="A8" s="24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5" ht="18.75" customHeight="1">
      <c r="A9" s="241" t="s">
        <v>156</v>
      </c>
      <c r="B9" s="242"/>
      <c r="C9" s="242"/>
      <c r="D9" s="242"/>
      <c r="E9" s="242"/>
      <c r="F9" s="242"/>
      <c r="G9" s="242"/>
      <c r="H9" s="242"/>
      <c r="I9" s="242"/>
      <c r="J9" s="242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16" t="s">
        <v>157</v>
      </c>
      <c r="B11" s="228" t="s">
        <v>158</v>
      </c>
      <c r="C11" s="230"/>
      <c r="D11" s="207" t="s">
        <v>159</v>
      </c>
      <c r="E11" s="207"/>
      <c r="F11" s="207"/>
      <c r="G11" s="207" t="s">
        <v>160</v>
      </c>
      <c r="H11" s="207"/>
      <c r="I11" s="207"/>
      <c r="J11" s="228" t="s">
        <v>161</v>
      </c>
      <c r="K11" s="229"/>
      <c r="L11" s="230"/>
      <c r="M11" s="207" t="s">
        <v>162</v>
      </c>
      <c r="N11" s="207"/>
      <c r="O11" s="207"/>
    </row>
    <row r="12" spans="1:15" ht="150" customHeight="1">
      <c r="A12" s="217"/>
      <c r="B12" s="153" t="s">
        <v>163</v>
      </c>
      <c r="C12" s="153" t="s">
        <v>164</v>
      </c>
      <c r="D12" s="153" t="s">
        <v>165</v>
      </c>
      <c r="E12" s="153" t="s">
        <v>166</v>
      </c>
      <c r="F12" s="153" t="s">
        <v>167</v>
      </c>
      <c r="G12" s="153" t="s">
        <v>165</v>
      </c>
      <c r="H12" s="153" t="s">
        <v>166</v>
      </c>
      <c r="I12" s="153" t="s">
        <v>167</v>
      </c>
      <c r="J12" s="153" t="s">
        <v>165</v>
      </c>
      <c r="K12" s="153" t="s">
        <v>166</v>
      </c>
      <c r="L12" s="153" t="s">
        <v>167</v>
      </c>
      <c r="M12" s="153" t="s">
        <v>165</v>
      </c>
      <c r="N12" s="153" t="s">
        <v>166</v>
      </c>
      <c r="O12" s="153" t="s">
        <v>167</v>
      </c>
    </row>
    <row r="13" spans="1:15">
      <c r="A13" s="153">
        <v>1</v>
      </c>
      <c r="B13" s="153">
        <v>2</v>
      </c>
      <c r="C13" s="153">
        <v>3</v>
      </c>
      <c r="D13" s="153">
        <v>4</v>
      </c>
      <c r="E13" s="153">
        <v>5</v>
      </c>
      <c r="F13" s="153">
        <v>6</v>
      </c>
      <c r="G13" s="153">
        <v>7</v>
      </c>
      <c r="H13" s="158">
        <v>8</v>
      </c>
      <c r="I13" s="158">
        <v>9</v>
      </c>
      <c r="J13" s="158">
        <v>10</v>
      </c>
      <c r="K13" s="158">
        <v>11</v>
      </c>
      <c r="L13" s="158">
        <v>12</v>
      </c>
      <c r="M13" s="158">
        <v>13</v>
      </c>
      <c r="N13" s="158">
        <v>14</v>
      </c>
      <c r="O13" s="158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168</v>
      </c>
      <c r="B16" s="42">
        <v>100</v>
      </c>
      <c r="C16" s="42">
        <v>100</v>
      </c>
      <c r="D16" s="184">
        <f>SUM(D14:D15)</f>
        <v>0</v>
      </c>
      <c r="E16" s="33"/>
      <c r="F16" s="35"/>
      <c r="G16" s="184">
        <f>SUM(G14:G15)</f>
        <v>0</v>
      </c>
      <c r="H16" s="33"/>
      <c r="I16" s="35"/>
      <c r="J16" s="184">
        <f>SUM(J14:J15)</f>
        <v>0</v>
      </c>
      <c r="K16" s="33"/>
      <c r="L16" s="35"/>
      <c r="M16" s="184">
        <f>SUM(M14:M15)</f>
        <v>0</v>
      </c>
      <c r="N16" s="33"/>
      <c r="O16" s="35"/>
    </row>
    <row r="18" spans="1:15">
      <c r="A18" s="237" t="s">
        <v>169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</row>
    <row r="19" spans="1:15" ht="11.25" customHeight="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63"/>
    </row>
    <row r="20" spans="1:15" ht="44.25" customHeight="1">
      <c r="A20" s="249" t="s">
        <v>23</v>
      </c>
      <c r="B20" s="216" t="s">
        <v>24</v>
      </c>
      <c r="C20" s="216" t="s">
        <v>25</v>
      </c>
      <c r="D20" s="216" t="s">
        <v>26</v>
      </c>
      <c r="E20" s="222" t="s">
        <v>170</v>
      </c>
      <c r="F20" s="216" t="s">
        <v>171</v>
      </c>
      <c r="G20" s="228" t="s">
        <v>172</v>
      </c>
      <c r="H20" s="229"/>
      <c r="I20" s="229"/>
      <c r="J20" s="230"/>
      <c r="K20" s="260" t="s">
        <v>173</v>
      </c>
      <c r="L20" s="261"/>
      <c r="M20" s="261"/>
      <c r="N20" s="261"/>
      <c r="O20" s="261"/>
    </row>
    <row r="21" spans="1:15" ht="52.5" customHeight="1">
      <c r="A21" s="250"/>
      <c r="B21" s="217"/>
      <c r="C21" s="217"/>
      <c r="D21" s="217"/>
      <c r="E21" s="223"/>
      <c r="F21" s="217"/>
      <c r="G21" s="170" t="s">
        <v>174</v>
      </c>
      <c r="H21" s="170" t="s">
        <v>175</v>
      </c>
      <c r="I21" s="170" t="s">
        <v>176</v>
      </c>
      <c r="J21" s="170" t="s">
        <v>177</v>
      </c>
      <c r="K21" s="207"/>
      <c r="L21" s="261"/>
      <c r="M21" s="261"/>
      <c r="N21" s="261"/>
      <c r="O21" s="261"/>
    </row>
    <row r="22" spans="1:15">
      <c r="A22" s="158">
        <v>1</v>
      </c>
      <c r="B22" s="153">
        <v>2</v>
      </c>
      <c r="C22" s="153">
        <v>3</v>
      </c>
      <c r="D22" s="153">
        <v>4</v>
      </c>
      <c r="E22" s="153">
        <v>5</v>
      </c>
      <c r="F22" s="153">
        <v>6</v>
      </c>
      <c r="G22" s="153">
        <v>7</v>
      </c>
      <c r="H22" s="153">
        <v>8</v>
      </c>
      <c r="I22" s="153">
        <v>9</v>
      </c>
      <c r="J22" s="153">
        <v>10</v>
      </c>
      <c r="K22" s="239">
        <v>11</v>
      </c>
      <c r="L22" s="240"/>
      <c r="M22" s="240"/>
      <c r="N22" s="240"/>
      <c r="O22" s="240"/>
    </row>
    <row r="23" spans="1:15" s="5" customFormat="1" ht="18.75" customHeight="1">
      <c r="A23" s="8" t="s">
        <v>35</v>
      </c>
      <c r="B23" s="9">
        <v>1000</v>
      </c>
      <c r="C23" s="43">
        <v>65434</v>
      </c>
      <c r="D23" s="43">
        <v>67400</v>
      </c>
      <c r="E23" s="43">
        <v>67100</v>
      </c>
      <c r="F23" s="46">
        <f>SUM(G23:J23)</f>
        <v>71000</v>
      </c>
      <c r="G23" s="43">
        <v>17200</v>
      </c>
      <c r="H23" s="43">
        <v>17800</v>
      </c>
      <c r="I23" s="43">
        <v>17800</v>
      </c>
      <c r="J23" s="43">
        <v>18200</v>
      </c>
      <c r="K23" s="215"/>
      <c r="L23" s="215"/>
      <c r="M23" s="215"/>
      <c r="N23" s="215"/>
      <c r="O23" s="215"/>
    </row>
    <row r="24" spans="1:15" s="5" customFormat="1" ht="18.75" customHeight="1">
      <c r="A24" s="8" t="s">
        <v>36</v>
      </c>
      <c r="B24" s="9">
        <v>1010</v>
      </c>
      <c r="C24" s="46">
        <f>SUM(C25:C33)</f>
        <v>-59599</v>
      </c>
      <c r="D24" s="46">
        <f>SUM(D25:D33)</f>
        <v>-63981</v>
      </c>
      <c r="E24" s="46">
        <f>SUM(E25:E33)</f>
        <v>-64829</v>
      </c>
      <c r="F24" s="46">
        <f t="shared" ref="F24:F76" si="0">SUM(G24:J24)</f>
        <v>-70253</v>
      </c>
      <c r="G24" s="46">
        <f>SUM(G25:G33)</f>
        <v>-17515</v>
      </c>
      <c r="H24" s="46">
        <f>SUM(H25:H33)</f>
        <v>-17875</v>
      </c>
      <c r="I24" s="46">
        <f>SUM(I25:I33)</f>
        <v>-18110</v>
      </c>
      <c r="J24" s="46">
        <f>SUM(J25:J33)</f>
        <v>-16753</v>
      </c>
      <c r="K24" s="215"/>
      <c r="L24" s="215"/>
      <c r="M24" s="215"/>
      <c r="N24" s="215"/>
      <c r="O24" s="215"/>
    </row>
    <row r="25" spans="1:15" ht="18.75" customHeight="1">
      <c r="A25" s="6" t="s">
        <v>178</v>
      </c>
      <c r="B25" s="153">
        <v>1011</v>
      </c>
      <c r="C25" s="31">
        <v>-4091</v>
      </c>
      <c r="D25" s="31">
        <v>-3360</v>
      </c>
      <c r="E25" s="31">
        <v>-3885</v>
      </c>
      <c r="F25" s="36">
        <f t="shared" si="0"/>
        <v>-4685</v>
      </c>
      <c r="G25" s="31">
        <v>-1300</v>
      </c>
      <c r="H25" s="31">
        <v>-1300</v>
      </c>
      <c r="I25" s="31">
        <v>-1200</v>
      </c>
      <c r="J25" s="31">
        <v>-885</v>
      </c>
      <c r="K25" s="215"/>
      <c r="L25" s="215"/>
      <c r="M25" s="215"/>
      <c r="N25" s="215"/>
      <c r="O25" s="215"/>
    </row>
    <row r="26" spans="1:15" ht="18.75" customHeight="1">
      <c r="A26" s="6" t="s">
        <v>180</v>
      </c>
      <c r="B26" s="153">
        <v>1012</v>
      </c>
      <c r="C26" s="31">
        <v>-367</v>
      </c>
      <c r="D26" s="31">
        <v>-400</v>
      </c>
      <c r="E26" s="31">
        <v>-370</v>
      </c>
      <c r="F26" s="36">
        <f t="shared" si="0"/>
        <v>-400</v>
      </c>
      <c r="G26" s="31">
        <v>-100</v>
      </c>
      <c r="H26" s="31">
        <v>-100</v>
      </c>
      <c r="I26" s="31">
        <v>-100</v>
      </c>
      <c r="J26" s="31">
        <v>-100</v>
      </c>
      <c r="K26" s="215"/>
      <c r="L26" s="215"/>
      <c r="M26" s="215"/>
      <c r="N26" s="215"/>
      <c r="O26" s="215"/>
    </row>
    <row r="27" spans="1:15" ht="18.75" customHeight="1">
      <c r="A27" s="6" t="s">
        <v>181</v>
      </c>
      <c r="B27" s="153">
        <v>1013</v>
      </c>
      <c r="C27" s="31" t="s">
        <v>179</v>
      </c>
      <c r="D27" s="31" t="s">
        <v>179</v>
      </c>
      <c r="E27" s="31" t="s">
        <v>179</v>
      </c>
      <c r="F27" s="36">
        <f t="shared" si="0"/>
        <v>0</v>
      </c>
      <c r="G27" s="31" t="s">
        <v>179</v>
      </c>
      <c r="H27" s="31" t="s">
        <v>179</v>
      </c>
      <c r="I27" s="31" t="s">
        <v>179</v>
      </c>
      <c r="J27" s="31" t="s">
        <v>179</v>
      </c>
      <c r="K27" s="215"/>
      <c r="L27" s="215"/>
      <c r="M27" s="215"/>
      <c r="N27" s="215"/>
      <c r="O27" s="215"/>
    </row>
    <row r="28" spans="1:15" ht="18.75" customHeight="1">
      <c r="A28" s="6" t="s">
        <v>123</v>
      </c>
      <c r="B28" s="153">
        <v>1014</v>
      </c>
      <c r="C28" s="31">
        <v>-44101</v>
      </c>
      <c r="D28" s="31">
        <v>-48200</v>
      </c>
      <c r="E28" s="31">
        <v>-48400</v>
      </c>
      <c r="F28" s="36">
        <f t="shared" si="0"/>
        <v>-52250</v>
      </c>
      <c r="G28" s="31">
        <v>-12900</v>
      </c>
      <c r="H28" s="31">
        <v>-13200</v>
      </c>
      <c r="I28" s="31">
        <v>-13500</v>
      </c>
      <c r="J28" s="31">
        <v>-12650</v>
      </c>
      <c r="K28" s="215"/>
      <c r="L28" s="215"/>
      <c r="M28" s="215"/>
      <c r="N28" s="215"/>
      <c r="O28" s="215"/>
    </row>
    <row r="29" spans="1:15" ht="18.75" customHeight="1">
      <c r="A29" s="6" t="s">
        <v>182</v>
      </c>
      <c r="B29" s="153">
        <v>1015</v>
      </c>
      <c r="C29" s="31">
        <v>-9165</v>
      </c>
      <c r="D29" s="31">
        <v>-10070</v>
      </c>
      <c r="E29" s="31">
        <v>-10120</v>
      </c>
      <c r="F29" s="36">
        <f t="shared" si="0"/>
        <v>-10800</v>
      </c>
      <c r="G29" s="31">
        <v>-2670</v>
      </c>
      <c r="H29" s="31">
        <v>-2730</v>
      </c>
      <c r="I29" s="31">
        <v>-2795</v>
      </c>
      <c r="J29" s="31">
        <v>-2605</v>
      </c>
      <c r="K29" s="215"/>
      <c r="L29" s="215"/>
      <c r="M29" s="215"/>
      <c r="N29" s="215"/>
      <c r="O29" s="215"/>
    </row>
    <row r="30" spans="1:15" ht="46.5" customHeight="1">
      <c r="A30" s="6" t="s">
        <v>183</v>
      </c>
      <c r="B30" s="153">
        <v>1016</v>
      </c>
      <c r="C30" s="31">
        <v>-764</v>
      </c>
      <c r="D30" s="31">
        <v>-740</v>
      </c>
      <c r="E30" s="31">
        <v>-817</v>
      </c>
      <c r="F30" s="36">
        <f t="shared" si="0"/>
        <v>-565</v>
      </c>
      <c r="G30" s="31">
        <v>-150</v>
      </c>
      <c r="H30" s="31">
        <v>-150</v>
      </c>
      <c r="I30" s="31">
        <v>-135</v>
      </c>
      <c r="J30" s="31">
        <v>-130</v>
      </c>
      <c r="K30" s="215"/>
      <c r="L30" s="215"/>
      <c r="M30" s="215"/>
      <c r="N30" s="215"/>
      <c r="O30" s="215"/>
    </row>
    <row r="31" spans="1:15" ht="18.75" customHeight="1">
      <c r="A31" s="6" t="s">
        <v>184</v>
      </c>
      <c r="B31" s="153">
        <v>1017</v>
      </c>
      <c r="C31" s="31">
        <v>-763</v>
      </c>
      <c r="D31" s="31">
        <v>-600</v>
      </c>
      <c r="E31" s="31">
        <v>-640</v>
      </c>
      <c r="F31" s="36">
        <f t="shared" si="0"/>
        <v>-700</v>
      </c>
      <c r="G31" s="31">
        <v>-180</v>
      </c>
      <c r="H31" s="31">
        <v>-180</v>
      </c>
      <c r="I31" s="31">
        <v>-170</v>
      </c>
      <c r="J31" s="31">
        <v>-170</v>
      </c>
      <c r="K31" s="215"/>
      <c r="L31" s="215"/>
      <c r="M31" s="215"/>
      <c r="N31" s="215"/>
      <c r="O31" s="215"/>
    </row>
    <row r="32" spans="1:15" ht="18.75" customHeight="1">
      <c r="A32" s="6" t="s">
        <v>185</v>
      </c>
      <c r="B32" s="153">
        <v>1018</v>
      </c>
      <c r="C32" s="31" t="s">
        <v>179</v>
      </c>
      <c r="D32" s="31" t="s">
        <v>179</v>
      </c>
      <c r="E32" s="31" t="s">
        <v>179</v>
      </c>
      <c r="F32" s="36"/>
      <c r="G32" s="31" t="s">
        <v>179</v>
      </c>
      <c r="H32" s="31" t="s">
        <v>179</v>
      </c>
      <c r="I32" s="31" t="s">
        <v>179</v>
      </c>
      <c r="J32" s="31" t="s">
        <v>179</v>
      </c>
      <c r="K32" s="251"/>
      <c r="L32" s="252"/>
      <c r="M32" s="252"/>
      <c r="N32" s="252"/>
      <c r="O32" s="253"/>
    </row>
    <row r="33" spans="1:15" ht="18.75" customHeight="1">
      <c r="A33" s="6" t="s">
        <v>186</v>
      </c>
      <c r="B33" s="153">
        <v>1019</v>
      </c>
      <c r="C33" s="31">
        <v>-348</v>
      </c>
      <c r="D33" s="31">
        <v>-611</v>
      </c>
      <c r="E33" s="31">
        <v>-597</v>
      </c>
      <c r="F33" s="36">
        <f t="shared" si="0"/>
        <v>-853</v>
      </c>
      <c r="G33" s="31">
        <v>-215</v>
      </c>
      <c r="H33" s="31">
        <v>-215</v>
      </c>
      <c r="I33" s="31">
        <v>-210</v>
      </c>
      <c r="J33" s="31">
        <v>-213</v>
      </c>
      <c r="K33" s="215"/>
      <c r="L33" s="215"/>
      <c r="M33" s="215"/>
      <c r="N33" s="215"/>
      <c r="O33" s="215"/>
    </row>
    <row r="34" spans="1:15" ht="18.75" customHeight="1">
      <c r="A34" s="8" t="s">
        <v>187</v>
      </c>
      <c r="B34" s="9">
        <v>1020</v>
      </c>
      <c r="C34" s="44">
        <f>SUM(C23,C24)</f>
        <v>5835</v>
      </c>
      <c r="D34" s="44">
        <f t="shared" ref="D34:J34" si="1">SUM(D23,D24)</f>
        <v>3419</v>
      </c>
      <c r="E34" s="44">
        <f t="shared" si="1"/>
        <v>2271</v>
      </c>
      <c r="F34" s="44">
        <f t="shared" si="1"/>
        <v>747</v>
      </c>
      <c r="G34" s="44">
        <f t="shared" si="1"/>
        <v>-315</v>
      </c>
      <c r="H34" s="44">
        <f t="shared" si="1"/>
        <v>-75</v>
      </c>
      <c r="I34" s="44">
        <f t="shared" si="1"/>
        <v>-310</v>
      </c>
      <c r="J34" s="44">
        <f t="shared" si="1"/>
        <v>1447</v>
      </c>
      <c r="K34" s="215"/>
      <c r="L34" s="215"/>
      <c r="M34" s="215"/>
      <c r="N34" s="215"/>
      <c r="O34" s="215"/>
    </row>
    <row r="35" spans="1:15" s="5" customFormat="1" ht="18.75" customHeight="1">
      <c r="A35" s="8" t="s">
        <v>188</v>
      </c>
      <c r="B35" s="9">
        <v>1030</v>
      </c>
      <c r="C35" s="46">
        <f>SUM(C36:C55,C57)</f>
        <v>-4549</v>
      </c>
      <c r="D35" s="46">
        <f>SUM(D36:D55,D57)</f>
        <v>-4737</v>
      </c>
      <c r="E35" s="46">
        <f>SUM(E36:E55,E57)</f>
        <v>-5092</v>
      </c>
      <c r="F35" s="46">
        <f t="shared" si="0"/>
        <v>-5117</v>
      </c>
      <c r="G35" s="46">
        <f>SUM(G36:G55,G57)</f>
        <v>-1275</v>
      </c>
      <c r="H35" s="46">
        <f>SUM(H36:H55,H57)</f>
        <v>-1285</v>
      </c>
      <c r="I35" s="46">
        <f>SUM(I36:I55,I57)</f>
        <v>-1459</v>
      </c>
      <c r="J35" s="46">
        <f>SUM(J36:J55,J57)</f>
        <v>-1098</v>
      </c>
      <c r="K35" s="215"/>
      <c r="L35" s="215"/>
      <c r="M35" s="215"/>
      <c r="N35" s="215"/>
      <c r="O35" s="215"/>
    </row>
    <row r="36" spans="1:15" ht="18.75" customHeight="1">
      <c r="A36" s="6" t="s">
        <v>189</v>
      </c>
      <c r="B36" s="75">
        <v>1031</v>
      </c>
      <c r="C36" s="31" t="s">
        <v>179</v>
      </c>
      <c r="D36" s="31" t="s">
        <v>179</v>
      </c>
      <c r="E36" s="31" t="s">
        <v>179</v>
      </c>
      <c r="F36" s="36">
        <f t="shared" si="0"/>
        <v>0</v>
      </c>
      <c r="G36" s="31" t="s">
        <v>179</v>
      </c>
      <c r="H36" s="31" t="s">
        <v>179</v>
      </c>
      <c r="I36" s="31" t="s">
        <v>179</v>
      </c>
      <c r="J36" s="31" t="s">
        <v>179</v>
      </c>
      <c r="K36" s="215"/>
      <c r="L36" s="215"/>
      <c r="M36" s="215"/>
      <c r="N36" s="215"/>
      <c r="O36" s="215"/>
    </row>
    <row r="37" spans="1:15" ht="18.75" customHeight="1">
      <c r="A37" s="6" t="s">
        <v>190</v>
      </c>
      <c r="B37" s="75">
        <v>1032</v>
      </c>
      <c r="C37" s="31" t="s">
        <v>179</v>
      </c>
      <c r="D37" s="31" t="s">
        <v>179</v>
      </c>
      <c r="E37" s="31" t="s">
        <v>179</v>
      </c>
      <c r="F37" s="36">
        <f t="shared" si="0"/>
        <v>0</v>
      </c>
      <c r="G37" s="31" t="s">
        <v>179</v>
      </c>
      <c r="H37" s="31" t="s">
        <v>179</v>
      </c>
      <c r="I37" s="31" t="s">
        <v>179</v>
      </c>
      <c r="J37" s="31" t="s">
        <v>179</v>
      </c>
      <c r="K37" s="215"/>
      <c r="L37" s="215"/>
      <c r="M37" s="215"/>
      <c r="N37" s="215"/>
      <c r="O37" s="215"/>
    </row>
    <row r="38" spans="1:15" ht="18.75" customHeight="1">
      <c r="A38" s="6" t="s">
        <v>191</v>
      </c>
      <c r="B38" s="75">
        <v>1033</v>
      </c>
      <c r="C38" s="31" t="s">
        <v>179</v>
      </c>
      <c r="D38" s="31" t="s">
        <v>179</v>
      </c>
      <c r="E38" s="31" t="s">
        <v>179</v>
      </c>
      <c r="F38" s="36">
        <f t="shared" si="0"/>
        <v>0</v>
      </c>
      <c r="G38" s="31" t="s">
        <v>179</v>
      </c>
      <c r="H38" s="31" t="s">
        <v>179</v>
      </c>
      <c r="I38" s="31" t="s">
        <v>179</v>
      </c>
      <c r="J38" s="31" t="s">
        <v>179</v>
      </c>
      <c r="K38" s="215"/>
      <c r="L38" s="215"/>
      <c r="M38" s="215"/>
      <c r="N38" s="215"/>
      <c r="O38" s="215"/>
    </row>
    <row r="39" spans="1:15" ht="18.75" customHeight="1">
      <c r="A39" s="6" t="s">
        <v>192</v>
      </c>
      <c r="B39" s="75">
        <v>1034</v>
      </c>
      <c r="C39" s="31" t="s">
        <v>179</v>
      </c>
      <c r="D39" s="31" t="s">
        <v>179</v>
      </c>
      <c r="E39" s="31" t="s">
        <v>179</v>
      </c>
      <c r="F39" s="36">
        <f t="shared" si="0"/>
        <v>0</v>
      </c>
      <c r="G39" s="31" t="s">
        <v>179</v>
      </c>
      <c r="H39" s="31" t="s">
        <v>179</v>
      </c>
      <c r="I39" s="31" t="s">
        <v>179</v>
      </c>
      <c r="J39" s="31" t="s">
        <v>179</v>
      </c>
      <c r="K39" s="215"/>
      <c r="L39" s="215"/>
      <c r="M39" s="215"/>
      <c r="N39" s="215"/>
      <c r="O39" s="215"/>
    </row>
    <row r="40" spans="1:15" ht="18.75" customHeight="1">
      <c r="A40" s="6" t="s">
        <v>193</v>
      </c>
      <c r="B40" s="75">
        <v>1035</v>
      </c>
      <c r="C40" s="31" t="s">
        <v>179</v>
      </c>
      <c r="D40" s="31" t="s">
        <v>179</v>
      </c>
      <c r="E40" s="31" t="s">
        <v>179</v>
      </c>
      <c r="F40" s="36">
        <f t="shared" si="0"/>
        <v>0</v>
      </c>
      <c r="G40" s="31" t="s">
        <v>179</v>
      </c>
      <c r="H40" s="31" t="s">
        <v>179</v>
      </c>
      <c r="I40" s="31" t="s">
        <v>179</v>
      </c>
      <c r="J40" s="31" t="s">
        <v>179</v>
      </c>
      <c r="K40" s="215"/>
      <c r="L40" s="215"/>
      <c r="M40" s="215"/>
      <c r="N40" s="215"/>
      <c r="O40" s="215"/>
    </row>
    <row r="41" spans="1:15" ht="18.75" customHeight="1">
      <c r="A41" s="6" t="s">
        <v>194</v>
      </c>
      <c r="B41" s="75">
        <v>1036</v>
      </c>
      <c r="C41" s="31" t="s">
        <v>179</v>
      </c>
      <c r="D41" s="31" t="s">
        <v>179</v>
      </c>
      <c r="E41" s="31" t="s">
        <v>179</v>
      </c>
      <c r="F41" s="36">
        <f t="shared" si="0"/>
        <v>0</v>
      </c>
      <c r="G41" s="31" t="s">
        <v>179</v>
      </c>
      <c r="H41" s="31" t="s">
        <v>179</v>
      </c>
      <c r="I41" s="31" t="s">
        <v>179</v>
      </c>
      <c r="J41" s="31" t="s">
        <v>179</v>
      </c>
      <c r="K41" s="215"/>
      <c r="L41" s="215"/>
      <c r="M41" s="215"/>
      <c r="N41" s="215"/>
      <c r="O41" s="215"/>
    </row>
    <row r="42" spans="1:15" ht="18.75" customHeight="1">
      <c r="A42" s="6" t="s">
        <v>195</v>
      </c>
      <c r="B42" s="75">
        <v>1037</v>
      </c>
      <c r="C42" s="31">
        <v>-26</v>
      </c>
      <c r="D42" s="31">
        <v>-40</v>
      </c>
      <c r="E42" s="31">
        <v>-40</v>
      </c>
      <c r="F42" s="36">
        <f t="shared" si="0"/>
        <v>-40</v>
      </c>
      <c r="G42" s="31">
        <v>-5</v>
      </c>
      <c r="H42" s="31">
        <v>-15</v>
      </c>
      <c r="I42" s="31">
        <v>-10</v>
      </c>
      <c r="J42" s="31">
        <v>-10</v>
      </c>
      <c r="K42" s="215"/>
      <c r="L42" s="215"/>
      <c r="M42" s="215"/>
      <c r="N42" s="215"/>
      <c r="O42" s="215"/>
    </row>
    <row r="43" spans="1:15" ht="18.75" customHeight="1">
      <c r="A43" s="6" t="s">
        <v>196</v>
      </c>
      <c r="B43" s="75">
        <v>1038</v>
      </c>
      <c r="C43" s="31">
        <v>-3696</v>
      </c>
      <c r="D43" s="31">
        <v>-3800</v>
      </c>
      <c r="E43" s="31">
        <v>-4100</v>
      </c>
      <c r="F43" s="36">
        <f t="shared" si="0"/>
        <v>-4200</v>
      </c>
      <c r="G43" s="31">
        <v>-1050</v>
      </c>
      <c r="H43" s="31">
        <v>-1050</v>
      </c>
      <c r="I43" s="31">
        <v>-1200</v>
      </c>
      <c r="J43" s="31">
        <v>-900</v>
      </c>
      <c r="K43" s="215"/>
      <c r="L43" s="215"/>
      <c r="M43" s="215"/>
      <c r="N43" s="215"/>
      <c r="O43" s="215"/>
    </row>
    <row r="44" spans="1:15" ht="18.75" customHeight="1">
      <c r="A44" s="6" t="s">
        <v>197</v>
      </c>
      <c r="B44" s="75">
        <v>1039</v>
      </c>
      <c r="C44" s="31">
        <v>-721</v>
      </c>
      <c r="D44" s="31">
        <v>-790</v>
      </c>
      <c r="E44" s="31">
        <v>-850</v>
      </c>
      <c r="F44" s="36">
        <f t="shared" si="0"/>
        <v>-820</v>
      </c>
      <c r="G44" s="31">
        <v>-205</v>
      </c>
      <c r="H44" s="31">
        <v>-205</v>
      </c>
      <c r="I44" s="31">
        <v>-235</v>
      </c>
      <c r="J44" s="31">
        <v>-175</v>
      </c>
      <c r="K44" s="215"/>
      <c r="L44" s="215"/>
      <c r="M44" s="215"/>
      <c r="N44" s="215"/>
      <c r="O44" s="215"/>
    </row>
    <row r="45" spans="1:15" ht="37.5">
      <c r="A45" s="6" t="s">
        <v>198</v>
      </c>
      <c r="B45" s="75">
        <v>1040</v>
      </c>
      <c r="C45" s="31">
        <v>-12</v>
      </c>
      <c r="D45" s="31">
        <v>-12</v>
      </c>
      <c r="E45" s="31">
        <v>-12</v>
      </c>
      <c r="F45" s="36">
        <f t="shared" si="0"/>
        <v>-12</v>
      </c>
      <c r="G45" s="31">
        <v>-3</v>
      </c>
      <c r="H45" s="31">
        <v>-3</v>
      </c>
      <c r="I45" s="31">
        <v>-3</v>
      </c>
      <c r="J45" s="31">
        <v>-3</v>
      </c>
      <c r="K45" s="215"/>
      <c r="L45" s="215"/>
      <c r="M45" s="215"/>
      <c r="N45" s="215"/>
      <c r="O45" s="215"/>
    </row>
    <row r="46" spans="1:15" ht="37.5">
      <c r="A46" s="6" t="s">
        <v>199</v>
      </c>
      <c r="B46" s="75">
        <v>1041</v>
      </c>
      <c r="C46" s="31" t="s">
        <v>179</v>
      </c>
      <c r="D46" s="31" t="s">
        <v>179</v>
      </c>
      <c r="E46" s="31" t="s">
        <v>179</v>
      </c>
      <c r="F46" s="36">
        <f t="shared" si="0"/>
        <v>0</v>
      </c>
      <c r="G46" s="31" t="s">
        <v>179</v>
      </c>
      <c r="H46" s="31" t="s">
        <v>179</v>
      </c>
      <c r="I46" s="31" t="s">
        <v>179</v>
      </c>
      <c r="J46" s="31" t="s">
        <v>179</v>
      </c>
      <c r="K46" s="215"/>
      <c r="L46" s="215"/>
      <c r="M46" s="215"/>
      <c r="N46" s="215"/>
      <c r="O46" s="215"/>
    </row>
    <row r="47" spans="1:15" ht="18.75" customHeight="1">
      <c r="A47" s="6" t="s">
        <v>200</v>
      </c>
      <c r="B47" s="75">
        <v>1042</v>
      </c>
      <c r="C47" s="31" t="s">
        <v>179</v>
      </c>
      <c r="D47" s="31" t="s">
        <v>179</v>
      </c>
      <c r="E47" s="31" t="s">
        <v>179</v>
      </c>
      <c r="F47" s="36">
        <f t="shared" si="0"/>
        <v>0</v>
      </c>
      <c r="G47" s="31" t="s">
        <v>179</v>
      </c>
      <c r="H47" s="31" t="s">
        <v>179</v>
      </c>
      <c r="I47" s="31" t="s">
        <v>179</v>
      </c>
      <c r="J47" s="31" t="s">
        <v>179</v>
      </c>
      <c r="K47" s="215"/>
      <c r="L47" s="215"/>
      <c r="M47" s="215"/>
      <c r="N47" s="215"/>
      <c r="O47" s="215"/>
    </row>
    <row r="48" spans="1:15" ht="18.75" customHeight="1">
      <c r="A48" s="6" t="s">
        <v>201</v>
      </c>
      <c r="B48" s="75">
        <v>1043</v>
      </c>
      <c r="C48" s="31" t="s">
        <v>179</v>
      </c>
      <c r="D48" s="31" t="s">
        <v>179</v>
      </c>
      <c r="E48" s="31" t="s">
        <v>179</v>
      </c>
      <c r="F48" s="36">
        <f t="shared" si="0"/>
        <v>0</v>
      </c>
      <c r="G48" s="31" t="s">
        <v>179</v>
      </c>
      <c r="H48" s="31" t="s">
        <v>179</v>
      </c>
      <c r="I48" s="31" t="s">
        <v>179</v>
      </c>
      <c r="J48" s="31" t="s">
        <v>179</v>
      </c>
      <c r="K48" s="215"/>
      <c r="L48" s="215"/>
      <c r="M48" s="215"/>
      <c r="N48" s="215"/>
      <c r="O48" s="215"/>
    </row>
    <row r="49" spans="1:15" ht="18.75" customHeight="1">
      <c r="A49" s="6" t="s">
        <v>202</v>
      </c>
      <c r="B49" s="75">
        <v>1044</v>
      </c>
      <c r="C49" s="31" t="s">
        <v>179</v>
      </c>
      <c r="D49" s="31" t="s">
        <v>179</v>
      </c>
      <c r="E49" s="31" t="s">
        <v>179</v>
      </c>
      <c r="F49" s="36">
        <f t="shared" si="0"/>
        <v>0</v>
      </c>
      <c r="G49" s="31" t="s">
        <v>179</v>
      </c>
      <c r="H49" s="31" t="s">
        <v>179</v>
      </c>
      <c r="I49" s="31" t="s">
        <v>179</v>
      </c>
      <c r="J49" s="31" t="s">
        <v>179</v>
      </c>
      <c r="K49" s="215"/>
      <c r="L49" s="215"/>
      <c r="M49" s="215"/>
      <c r="N49" s="215"/>
      <c r="O49" s="215"/>
    </row>
    <row r="50" spans="1:15" ht="18.75" customHeight="1">
      <c r="A50" s="6" t="s">
        <v>203</v>
      </c>
      <c r="B50" s="75">
        <v>1045</v>
      </c>
      <c r="C50" s="31">
        <v>-65</v>
      </c>
      <c r="D50" s="31">
        <v>-15</v>
      </c>
      <c r="E50" s="31">
        <v>-65</v>
      </c>
      <c r="F50" s="36">
        <f t="shared" si="0"/>
        <v>-20</v>
      </c>
      <c r="G50" s="31">
        <v>-5</v>
      </c>
      <c r="H50" s="31">
        <v>-5</v>
      </c>
      <c r="I50" s="31">
        <v>-5</v>
      </c>
      <c r="J50" s="31">
        <v>-5</v>
      </c>
      <c r="K50" s="215"/>
      <c r="L50" s="215"/>
      <c r="M50" s="215"/>
      <c r="N50" s="215"/>
      <c r="O50" s="215"/>
    </row>
    <row r="51" spans="1:15" ht="18.75" customHeight="1">
      <c r="A51" s="6" t="s">
        <v>204</v>
      </c>
      <c r="B51" s="75">
        <v>1046</v>
      </c>
      <c r="C51" s="31" t="s">
        <v>179</v>
      </c>
      <c r="D51" s="31" t="s">
        <v>179</v>
      </c>
      <c r="E51" s="31" t="s">
        <v>179</v>
      </c>
      <c r="F51" s="36">
        <f t="shared" si="0"/>
        <v>0</v>
      </c>
      <c r="G51" s="31" t="s">
        <v>179</v>
      </c>
      <c r="H51" s="31" t="s">
        <v>179</v>
      </c>
      <c r="I51" s="31" t="s">
        <v>179</v>
      </c>
      <c r="J51" s="31" t="s">
        <v>179</v>
      </c>
      <c r="K51" s="215"/>
      <c r="L51" s="215"/>
      <c r="M51" s="215"/>
      <c r="N51" s="215"/>
      <c r="O51" s="215"/>
    </row>
    <row r="52" spans="1:15" ht="18.75" customHeight="1">
      <c r="A52" s="6" t="s">
        <v>205</v>
      </c>
      <c r="B52" s="75">
        <v>1047</v>
      </c>
      <c r="C52" s="31" t="s">
        <v>179</v>
      </c>
      <c r="D52" s="31" t="s">
        <v>179</v>
      </c>
      <c r="E52" s="31" t="s">
        <v>179</v>
      </c>
      <c r="F52" s="36">
        <f t="shared" si="0"/>
        <v>0</v>
      </c>
      <c r="G52" s="31" t="s">
        <v>179</v>
      </c>
      <c r="H52" s="31" t="s">
        <v>179</v>
      </c>
      <c r="I52" s="31" t="s">
        <v>179</v>
      </c>
      <c r="J52" s="31" t="s">
        <v>179</v>
      </c>
      <c r="K52" s="215"/>
      <c r="L52" s="215"/>
      <c r="M52" s="215"/>
      <c r="N52" s="215"/>
      <c r="O52" s="215"/>
    </row>
    <row r="53" spans="1:15" ht="18.75" customHeight="1">
      <c r="A53" s="6" t="s">
        <v>206</v>
      </c>
      <c r="B53" s="75">
        <v>1048</v>
      </c>
      <c r="C53" s="31" t="s">
        <v>179</v>
      </c>
      <c r="D53" s="31" t="s">
        <v>179</v>
      </c>
      <c r="E53" s="31" t="s">
        <v>179</v>
      </c>
      <c r="F53" s="36">
        <f t="shared" si="0"/>
        <v>0</v>
      </c>
      <c r="G53" s="31" t="s">
        <v>179</v>
      </c>
      <c r="H53" s="31" t="s">
        <v>179</v>
      </c>
      <c r="I53" s="31" t="s">
        <v>179</v>
      </c>
      <c r="J53" s="31" t="s">
        <v>179</v>
      </c>
      <c r="K53" s="215"/>
      <c r="L53" s="215"/>
      <c r="M53" s="215"/>
      <c r="N53" s="215"/>
      <c r="O53" s="215"/>
    </row>
    <row r="54" spans="1:15" ht="18.75" customHeight="1">
      <c r="A54" s="6" t="s">
        <v>207</v>
      </c>
      <c r="B54" s="75">
        <v>1049</v>
      </c>
      <c r="C54" s="31" t="s">
        <v>179</v>
      </c>
      <c r="D54" s="31" t="s">
        <v>179</v>
      </c>
      <c r="E54" s="31" t="s">
        <v>179</v>
      </c>
      <c r="F54" s="36">
        <f t="shared" si="0"/>
        <v>0</v>
      </c>
      <c r="G54" s="31" t="s">
        <v>179</v>
      </c>
      <c r="H54" s="31" t="s">
        <v>179</v>
      </c>
      <c r="I54" s="31" t="s">
        <v>179</v>
      </c>
      <c r="J54" s="31" t="s">
        <v>179</v>
      </c>
      <c r="K54" s="215"/>
      <c r="L54" s="215"/>
      <c r="M54" s="215"/>
      <c r="N54" s="215"/>
      <c r="O54" s="215"/>
    </row>
    <row r="55" spans="1:15" ht="37.5">
      <c r="A55" s="6" t="s">
        <v>208</v>
      </c>
      <c r="B55" s="75">
        <v>1050</v>
      </c>
      <c r="C55" s="31" t="s">
        <v>179</v>
      </c>
      <c r="D55" s="31" t="s">
        <v>179</v>
      </c>
      <c r="E55" s="31" t="s">
        <v>179</v>
      </c>
      <c r="F55" s="36">
        <f t="shared" si="0"/>
        <v>0</v>
      </c>
      <c r="G55" s="31" t="s">
        <v>179</v>
      </c>
      <c r="H55" s="31" t="s">
        <v>179</v>
      </c>
      <c r="I55" s="31" t="s">
        <v>179</v>
      </c>
      <c r="J55" s="31" t="s">
        <v>179</v>
      </c>
      <c r="K55" s="215"/>
      <c r="L55" s="215"/>
      <c r="M55" s="215"/>
      <c r="N55" s="215"/>
      <c r="O55" s="215"/>
    </row>
    <row r="56" spans="1:15" ht="18.75" customHeight="1">
      <c r="A56" s="6" t="s">
        <v>209</v>
      </c>
      <c r="B56" s="127" t="s">
        <v>210</v>
      </c>
      <c r="C56" s="31" t="s">
        <v>179</v>
      </c>
      <c r="D56" s="31" t="s">
        <v>179</v>
      </c>
      <c r="E56" s="31" t="s">
        <v>179</v>
      </c>
      <c r="F56" s="36">
        <f t="shared" si="0"/>
        <v>0</v>
      </c>
      <c r="G56" s="31" t="s">
        <v>179</v>
      </c>
      <c r="H56" s="31" t="s">
        <v>179</v>
      </c>
      <c r="I56" s="31" t="s">
        <v>179</v>
      </c>
      <c r="J56" s="31" t="s">
        <v>179</v>
      </c>
      <c r="K56" s="215"/>
      <c r="L56" s="215"/>
      <c r="M56" s="215"/>
      <c r="N56" s="215"/>
      <c r="O56" s="215"/>
    </row>
    <row r="57" spans="1:15" ht="18.75" customHeight="1">
      <c r="A57" s="6" t="s">
        <v>211</v>
      </c>
      <c r="B57" s="75">
        <v>1051</v>
      </c>
      <c r="C57" s="31">
        <v>-29</v>
      </c>
      <c r="D57" s="31">
        <v>-80</v>
      </c>
      <c r="E57" s="31">
        <v>-25</v>
      </c>
      <c r="F57" s="36">
        <f t="shared" si="0"/>
        <v>-25</v>
      </c>
      <c r="G57" s="31">
        <v>-7</v>
      </c>
      <c r="H57" s="31">
        <v>-7</v>
      </c>
      <c r="I57" s="31">
        <v>-6</v>
      </c>
      <c r="J57" s="31">
        <v>-5</v>
      </c>
      <c r="K57" s="215"/>
      <c r="L57" s="215"/>
      <c r="M57" s="215"/>
      <c r="N57" s="215"/>
      <c r="O57" s="215"/>
    </row>
    <row r="58" spans="1:15" s="5" customFormat="1" ht="18.75" customHeight="1">
      <c r="A58" s="8" t="s">
        <v>212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15"/>
      <c r="L58" s="215"/>
      <c r="M58" s="215"/>
      <c r="N58" s="215"/>
      <c r="O58" s="215"/>
    </row>
    <row r="59" spans="1:15" ht="18.75" customHeight="1">
      <c r="A59" s="6" t="s">
        <v>213</v>
      </c>
      <c r="B59" s="7">
        <v>1061</v>
      </c>
      <c r="C59" s="31" t="s">
        <v>179</v>
      </c>
      <c r="D59" s="31" t="s">
        <v>179</v>
      </c>
      <c r="E59" s="31" t="s">
        <v>179</v>
      </c>
      <c r="F59" s="36">
        <f t="shared" si="0"/>
        <v>0</v>
      </c>
      <c r="G59" s="31" t="s">
        <v>179</v>
      </c>
      <c r="H59" s="31" t="s">
        <v>179</v>
      </c>
      <c r="I59" s="31" t="s">
        <v>179</v>
      </c>
      <c r="J59" s="31" t="s">
        <v>179</v>
      </c>
      <c r="K59" s="215"/>
      <c r="L59" s="215"/>
      <c r="M59" s="215"/>
      <c r="N59" s="215"/>
      <c r="O59" s="215"/>
    </row>
    <row r="60" spans="1:15" ht="18.75" customHeight="1">
      <c r="A60" s="6" t="s">
        <v>214</v>
      </c>
      <c r="B60" s="7">
        <v>1062</v>
      </c>
      <c r="C60" s="31" t="s">
        <v>179</v>
      </c>
      <c r="D60" s="31" t="s">
        <v>179</v>
      </c>
      <c r="E60" s="31" t="s">
        <v>179</v>
      </c>
      <c r="F60" s="36">
        <f t="shared" si="0"/>
        <v>0</v>
      </c>
      <c r="G60" s="31" t="s">
        <v>179</v>
      </c>
      <c r="H60" s="31" t="s">
        <v>179</v>
      </c>
      <c r="I60" s="31" t="s">
        <v>179</v>
      </c>
      <c r="J60" s="31" t="s">
        <v>179</v>
      </c>
      <c r="K60" s="215"/>
      <c r="L60" s="215"/>
      <c r="M60" s="215"/>
      <c r="N60" s="215"/>
      <c r="O60" s="215"/>
    </row>
    <row r="61" spans="1:15" ht="18.75" customHeight="1">
      <c r="A61" s="6" t="s">
        <v>196</v>
      </c>
      <c r="B61" s="7">
        <v>1063</v>
      </c>
      <c r="C61" s="31" t="s">
        <v>179</v>
      </c>
      <c r="D61" s="31" t="s">
        <v>179</v>
      </c>
      <c r="E61" s="31" t="s">
        <v>179</v>
      </c>
      <c r="F61" s="36">
        <f t="shared" si="0"/>
        <v>0</v>
      </c>
      <c r="G61" s="31" t="s">
        <v>179</v>
      </c>
      <c r="H61" s="31" t="s">
        <v>179</v>
      </c>
      <c r="I61" s="31" t="s">
        <v>179</v>
      </c>
      <c r="J61" s="31" t="s">
        <v>179</v>
      </c>
      <c r="K61" s="215"/>
      <c r="L61" s="215"/>
      <c r="M61" s="215"/>
      <c r="N61" s="215"/>
      <c r="O61" s="215"/>
    </row>
    <row r="62" spans="1:15" ht="18.75" customHeight="1">
      <c r="A62" s="6" t="s">
        <v>197</v>
      </c>
      <c r="B62" s="7">
        <v>1064</v>
      </c>
      <c r="C62" s="31" t="s">
        <v>179</v>
      </c>
      <c r="D62" s="31" t="s">
        <v>179</v>
      </c>
      <c r="E62" s="31" t="s">
        <v>179</v>
      </c>
      <c r="F62" s="36">
        <f t="shared" si="0"/>
        <v>0</v>
      </c>
      <c r="G62" s="31" t="s">
        <v>179</v>
      </c>
      <c r="H62" s="31" t="s">
        <v>179</v>
      </c>
      <c r="I62" s="31" t="s">
        <v>179</v>
      </c>
      <c r="J62" s="31" t="s">
        <v>179</v>
      </c>
      <c r="K62" s="215"/>
      <c r="L62" s="215"/>
      <c r="M62" s="215"/>
      <c r="N62" s="215"/>
      <c r="O62" s="215"/>
    </row>
    <row r="63" spans="1:15" ht="18.75" customHeight="1">
      <c r="A63" s="6" t="s">
        <v>215</v>
      </c>
      <c r="B63" s="7">
        <v>1065</v>
      </c>
      <c r="C63" s="31" t="s">
        <v>179</v>
      </c>
      <c r="D63" s="31" t="s">
        <v>179</v>
      </c>
      <c r="E63" s="31" t="s">
        <v>179</v>
      </c>
      <c r="F63" s="36">
        <f t="shared" si="0"/>
        <v>0</v>
      </c>
      <c r="G63" s="31" t="s">
        <v>179</v>
      </c>
      <c r="H63" s="31" t="s">
        <v>179</v>
      </c>
      <c r="I63" s="31" t="s">
        <v>179</v>
      </c>
      <c r="J63" s="31" t="s">
        <v>179</v>
      </c>
      <c r="K63" s="215"/>
      <c r="L63" s="215"/>
      <c r="M63" s="215"/>
      <c r="N63" s="215"/>
      <c r="O63" s="215"/>
    </row>
    <row r="64" spans="1:15" ht="18.75" customHeight="1">
      <c r="A64" s="6" t="s">
        <v>216</v>
      </c>
      <c r="B64" s="7">
        <v>1066</v>
      </c>
      <c r="C64" s="31" t="s">
        <v>179</v>
      </c>
      <c r="D64" s="31" t="s">
        <v>179</v>
      </c>
      <c r="E64" s="31" t="s">
        <v>179</v>
      </c>
      <c r="F64" s="36">
        <f t="shared" si="0"/>
        <v>0</v>
      </c>
      <c r="G64" s="31" t="s">
        <v>179</v>
      </c>
      <c r="H64" s="31" t="s">
        <v>179</v>
      </c>
      <c r="I64" s="31" t="s">
        <v>179</v>
      </c>
      <c r="J64" s="31" t="s">
        <v>179</v>
      </c>
      <c r="K64" s="215"/>
      <c r="L64" s="215"/>
      <c r="M64" s="215"/>
      <c r="N64" s="215"/>
      <c r="O64" s="215"/>
    </row>
    <row r="65" spans="1:15" ht="18.75" customHeight="1">
      <c r="A65" s="6" t="s">
        <v>217</v>
      </c>
      <c r="B65" s="7">
        <v>1067</v>
      </c>
      <c r="C65" s="31" t="s">
        <v>179</v>
      </c>
      <c r="D65" s="31" t="s">
        <v>179</v>
      </c>
      <c r="E65" s="31" t="s">
        <v>179</v>
      </c>
      <c r="F65" s="36">
        <f t="shared" si="0"/>
        <v>0</v>
      </c>
      <c r="G65" s="31" t="s">
        <v>179</v>
      </c>
      <c r="H65" s="31" t="s">
        <v>179</v>
      </c>
      <c r="I65" s="31" t="s">
        <v>179</v>
      </c>
      <c r="J65" s="31" t="s">
        <v>179</v>
      </c>
      <c r="K65" s="215"/>
      <c r="L65" s="215"/>
      <c r="M65" s="215"/>
      <c r="N65" s="215"/>
      <c r="O65" s="215"/>
    </row>
    <row r="66" spans="1:15" s="5" customFormat="1" ht="18.75" customHeight="1">
      <c r="A66" s="8" t="s">
        <v>218</v>
      </c>
      <c r="B66" s="9">
        <v>1070</v>
      </c>
      <c r="C66" s="46">
        <f>SUM(C67:C69)</f>
        <v>11694</v>
      </c>
      <c r="D66" s="46">
        <f>SUM(D67:D69)</f>
        <v>27304</v>
      </c>
      <c r="E66" s="46">
        <f>SUM(E67:E69)</f>
        <v>27410</v>
      </c>
      <c r="F66" s="46">
        <f t="shared" si="0"/>
        <v>18181</v>
      </c>
      <c r="G66" s="46">
        <f>SUM(G67:G69)</f>
        <v>5301</v>
      </c>
      <c r="H66" s="46">
        <f>SUM(H67:H69)</f>
        <v>3750</v>
      </c>
      <c r="I66" s="46">
        <f>SUM(I67:I69)</f>
        <v>3780</v>
      </c>
      <c r="J66" s="46">
        <f>SUM(J67:J69)</f>
        <v>5350</v>
      </c>
      <c r="K66" s="215"/>
      <c r="L66" s="215"/>
      <c r="M66" s="215"/>
      <c r="N66" s="215"/>
      <c r="O66" s="215"/>
    </row>
    <row r="67" spans="1:15" ht="18.75" customHeight="1">
      <c r="A67" s="6" t="s">
        <v>219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15"/>
      <c r="L67" s="215"/>
      <c r="M67" s="215"/>
      <c r="N67" s="215"/>
      <c r="O67" s="215"/>
    </row>
    <row r="68" spans="1:15" ht="18.75" customHeight="1">
      <c r="A68" s="6" t="s">
        <v>220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15"/>
      <c r="L68" s="215"/>
      <c r="M68" s="215"/>
      <c r="N68" s="215"/>
      <c r="O68" s="215"/>
    </row>
    <row r="69" spans="1:15" ht="18.75" customHeight="1">
      <c r="A69" s="6" t="s">
        <v>221</v>
      </c>
      <c r="B69" s="7">
        <v>1073</v>
      </c>
      <c r="C69" s="31">
        <v>11694</v>
      </c>
      <c r="D69" s="31">
        <v>27304</v>
      </c>
      <c r="E69" s="31">
        <v>27410</v>
      </c>
      <c r="F69" s="36">
        <f t="shared" si="0"/>
        <v>18181</v>
      </c>
      <c r="G69" s="31">
        <v>5301</v>
      </c>
      <c r="H69" s="31">
        <v>3750</v>
      </c>
      <c r="I69" s="31">
        <v>3780</v>
      </c>
      <c r="J69" s="31">
        <v>5350</v>
      </c>
      <c r="K69" s="215"/>
      <c r="L69" s="215"/>
      <c r="M69" s="215"/>
      <c r="N69" s="215"/>
      <c r="O69" s="215"/>
    </row>
    <row r="70" spans="1:15" s="5" customFormat="1" ht="18.75" customHeight="1">
      <c r="A70" s="107" t="s">
        <v>222</v>
      </c>
      <c r="B70" s="9">
        <v>1080</v>
      </c>
      <c r="C70" s="46">
        <f>SUM(C71:C76)</f>
        <v>-14388</v>
      </c>
      <c r="D70" s="46">
        <f>SUM(D71:D76)</f>
        <v>-29369</v>
      </c>
      <c r="E70" s="46">
        <f>SUM(E71:E76)</f>
        <v>-29246</v>
      </c>
      <c r="F70" s="46">
        <f t="shared" si="0"/>
        <v>-17371</v>
      </c>
      <c r="G70" s="46">
        <f>SUM(G71:G76)</f>
        <v>-4600</v>
      </c>
      <c r="H70" s="46">
        <f>SUM(H71:H76)</f>
        <v>-4200</v>
      </c>
      <c r="I70" s="46">
        <f>SUM(I71:I76)</f>
        <v>-4071</v>
      </c>
      <c r="J70" s="46">
        <f>SUM(J71:J76)</f>
        <v>-4500</v>
      </c>
      <c r="K70" s="215"/>
      <c r="L70" s="215"/>
      <c r="M70" s="215"/>
      <c r="N70" s="215"/>
      <c r="O70" s="215"/>
    </row>
    <row r="71" spans="1:15" ht="18.75" customHeight="1">
      <c r="A71" s="6" t="s">
        <v>219</v>
      </c>
      <c r="B71" s="7">
        <v>1081</v>
      </c>
      <c r="C71" s="31" t="s">
        <v>179</v>
      </c>
      <c r="D71" s="31" t="s">
        <v>179</v>
      </c>
      <c r="E71" s="31" t="s">
        <v>179</v>
      </c>
      <c r="F71" s="36">
        <f t="shared" si="0"/>
        <v>0</v>
      </c>
      <c r="G71" s="31" t="s">
        <v>179</v>
      </c>
      <c r="H71" s="31" t="s">
        <v>179</v>
      </c>
      <c r="I71" s="31" t="s">
        <v>179</v>
      </c>
      <c r="J71" s="31" t="s">
        <v>179</v>
      </c>
      <c r="K71" s="215"/>
      <c r="L71" s="215"/>
      <c r="M71" s="215"/>
      <c r="N71" s="215"/>
      <c r="O71" s="215"/>
    </row>
    <row r="72" spans="1:15" ht="18.75" customHeight="1">
      <c r="A72" s="6" t="s">
        <v>223</v>
      </c>
      <c r="B72" s="7">
        <v>1082</v>
      </c>
      <c r="C72" s="31" t="s">
        <v>179</v>
      </c>
      <c r="D72" s="31" t="s">
        <v>179</v>
      </c>
      <c r="E72" s="31" t="s">
        <v>179</v>
      </c>
      <c r="F72" s="36">
        <f t="shared" si="0"/>
        <v>0</v>
      </c>
      <c r="G72" s="31" t="s">
        <v>179</v>
      </c>
      <c r="H72" s="31" t="s">
        <v>179</v>
      </c>
      <c r="I72" s="31" t="s">
        <v>179</v>
      </c>
      <c r="J72" s="31" t="s">
        <v>179</v>
      </c>
      <c r="K72" s="215"/>
      <c r="L72" s="215"/>
      <c r="M72" s="215"/>
      <c r="N72" s="215"/>
      <c r="O72" s="215"/>
    </row>
    <row r="73" spans="1:15" ht="18.75" customHeight="1">
      <c r="A73" s="6" t="s">
        <v>224</v>
      </c>
      <c r="B73" s="7">
        <v>1083</v>
      </c>
      <c r="C73" s="31" t="s">
        <v>179</v>
      </c>
      <c r="D73" s="31" t="s">
        <v>179</v>
      </c>
      <c r="E73" s="31" t="s">
        <v>179</v>
      </c>
      <c r="F73" s="36">
        <f t="shared" si="0"/>
        <v>0</v>
      </c>
      <c r="G73" s="31" t="s">
        <v>179</v>
      </c>
      <c r="H73" s="31" t="s">
        <v>179</v>
      </c>
      <c r="I73" s="31" t="s">
        <v>179</v>
      </c>
      <c r="J73" s="31" t="s">
        <v>179</v>
      </c>
      <c r="K73" s="215"/>
      <c r="L73" s="215"/>
      <c r="M73" s="215"/>
      <c r="N73" s="215"/>
      <c r="O73" s="215"/>
    </row>
    <row r="74" spans="1:15" ht="18.75" customHeight="1">
      <c r="A74" s="6" t="s">
        <v>225</v>
      </c>
      <c r="B74" s="7">
        <v>1084</v>
      </c>
      <c r="C74" s="31" t="s">
        <v>179</v>
      </c>
      <c r="D74" s="31" t="s">
        <v>179</v>
      </c>
      <c r="E74" s="31" t="s">
        <v>179</v>
      </c>
      <c r="F74" s="36">
        <f t="shared" si="0"/>
        <v>0</v>
      </c>
      <c r="G74" s="31" t="s">
        <v>179</v>
      </c>
      <c r="H74" s="31" t="s">
        <v>179</v>
      </c>
      <c r="I74" s="31" t="s">
        <v>179</v>
      </c>
      <c r="J74" s="31" t="s">
        <v>179</v>
      </c>
      <c r="K74" s="215"/>
      <c r="L74" s="215"/>
      <c r="M74" s="215"/>
      <c r="N74" s="215"/>
      <c r="O74" s="215"/>
    </row>
    <row r="75" spans="1:15" ht="18.75" customHeight="1">
      <c r="A75" s="6" t="s">
        <v>226</v>
      </c>
      <c r="B75" s="7">
        <v>1085</v>
      </c>
      <c r="C75" s="31" t="s">
        <v>179</v>
      </c>
      <c r="D75" s="31" t="s">
        <v>179</v>
      </c>
      <c r="E75" s="31" t="s">
        <v>179</v>
      </c>
      <c r="F75" s="36">
        <f t="shared" si="0"/>
        <v>0</v>
      </c>
      <c r="G75" s="31" t="s">
        <v>179</v>
      </c>
      <c r="H75" s="31" t="s">
        <v>179</v>
      </c>
      <c r="I75" s="31" t="s">
        <v>179</v>
      </c>
      <c r="J75" s="31" t="s">
        <v>179</v>
      </c>
      <c r="K75" s="215"/>
      <c r="L75" s="215"/>
      <c r="M75" s="215"/>
      <c r="N75" s="215"/>
      <c r="O75" s="215"/>
    </row>
    <row r="76" spans="1:15" ht="18.75" customHeight="1">
      <c r="A76" s="6" t="s">
        <v>227</v>
      </c>
      <c r="B76" s="7">
        <v>1086</v>
      </c>
      <c r="C76" s="31">
        <v>-14388</v>
      </c>
      <c r="D76" s="31">
        <v>-29369</v>
      </c>
      <c r="E76" s="31">
        <v>-29246</v>
      </c>
      <c r="F76" s="36">
        <f t="shared" si="0"/>
        <v>-17371</v>
      </c>
      <c r="G76" s="31">
        <v>-4600</v>
      </c>
      <c r="H76" s="31">
        <v>-4200</v>
      </c>
      <c r="I76" s="31">
        <v>-4071</v>
      </c>
      <c r="J76" s="31">
        <v>-4500</v>
      </c>
      <c r="K76" s="215"/>
      <c r="L76" s="215"/>
      <c r="M76" s="215"/>
      <c r="N76" s="215"/>
      <c r="O76" s="215"/>
    </row>
    <row r="77" spans="1:15" s="5" customFormat="1" ht="18.75" customHeight="1">
      <c r="A77" s="8" t="s">
        <v>228</v>
      </c>
      <c r="B77" s="9">
        <v>1100</v>
      </c>
      <c r="C77" s="44">
        <f>SUM(C34,C35,C58,C66,C70)</f>
        <v>-1408</v>
      </c>
      <c r="D77" s="44">
        <f t="shared" ref="D77:J77" si="2">SUM(D34,D35,D58,D66,D70)</f>
        <v>-3383</v>
      </c>
      <c r="E77" s="44">
        <f t="shared" si="2"/>
        <v>-4657</v>
      </c>
      <c r="F77" s="44">
        <f t="shared" si="2"/>
        <v>-3560</v>
      </c>
      <c r="G77" s="44">
        <f t="shared" si="2"/>
        <v>-889</v>
      </c>
      <c r="H77" s="44">
        <f t="shared" si="2"/>
        <v>-1810</v>
      </c>
      <c r="I77" s="44">
        <f t="shared" si="2"/>
        <v>-2060</v>
      </c>
      <c r="J77" s="44">
        <f t="shared" si="2"/>
        <v>1199</v>
      </c>
      <c r="K77" s="215"/>
      <c r="L77" s="215"/>
      <c r="M77" s="215"/>
      <c r="N77" s="215"/>
      <c r="O77" s="215"/>
    </row>
    <row r="78" spans="1:15" s="5" customFormat="1" ht="18.75" customHeight="1">
      <c r="A78" s="8" t="s">
        <v>229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15"/>
      <c r="L78" s="215"/>
      <c r="M78" s="215"/>
      <c r="N78" s="215"/>
      <c r="O78" s="215"/>
    </row>
    <row r="79" spans="1:15" s="5" customFormat="1" ht="18.75" customHeight="1">
      <c r="A79" s="8" t="s">
        <v>230</v>
      </c>
      <c r="B79" s="9">
        <v>1120</v>
      </c>
      <c r="C79" s="43" t="s">
        <v>179</v>
      </c>
      <c r="D79" s="43" t="s">
        <v>179</v>
      </c>
      <c r="E79" s="43" t="s">
        <v>179</v>
      </c>
      <c r="F79" s="46">
        <f t="shared" si="3"/>
        <v>0</v>
      </c>
      <c r="G79" s="43" t="s">
        <v>179</v>
      </c>
      <c r="H79" s="43" t="s">
        <v>179</v>
      </c>
      <c r="I79" s="43" t="s">
        <v>179</v>
      </c>
      <c r="J79" s="43" t="s">
        <v>179</v>
      </c>
      <c r="K79" s="215"/>
      <c r="L79" s="215"/>
      <c r="M79" s="215"/>
      <c r="N79" s="215"/>
      <c r="O79" s="215"/>
    </row>
    <row r="80" spans="1:15" s="5" customFormat="1" ht="18.75" customHeight="1">
      <c r="A80" s="8" t="s">
        <v>231</v>
      </c>
      <c r="B80" s="9">
        <v>1130</v>
      </c>
      <c r="C80" s="43"/>
      <c r="D80" s="43"/>
      <c r="E80" s="43"/>
      <c r="F80" s="46">
        <f t="shared" si="3"/>
        <v>0</v>
      </c>
      <c r="G80" s="43"/>
      <c r="H80" s="43"/>
      <c r="I80" s="43"/>
      <c r="J80" s="43"/>
      <c r="K80" s="215"/>
      <c r="L80" s="215"/>
      <c r="M80" s="215"/>
      <c r="N80" s="215"/>
      <c r="O80" s="215"/>
    </row>
    <row r="81" spans="1:15" s="5" customFormat="1" ht="18.75" customHeight="1">
      <c r="A81" s="8" t="s">
        <v>232</v>
      </c>
      <c r="B81" s="9">
        <v>1140</v>
      </c>
      <c r="C81" s="43" t="s">
        <v>179</v>
      </c>
      <c r="D81" s="43" t="s">
        <v>179</v>
      </c>
      <c r="E81" s="43" t="s">
        <v>179</v>
      </c>
      <c r="F81" s="46">
        <f t="shared" si="3"/>
        <v>0</v>
      </c>
      <c r="G81" s="43" t="s">
        <v>179</v>
      </c>
      <c r="H81" s="43" t="s">
        <v>179</v>
      </c>
      <c r="I81" s="43" t="s">
        <v>179</v>
      </c>
      <c r="J81" s="43" t="s">
        <v>179</v>
      </c>
      <c r="K81" s="215"/>
      <c r="L81" s="215"/>
      <c r="M81" s="215"/>
      <c r="N81" s="215"/>
      <c r="O81" s="215"/>
    </row>
    <row r="82" spans="1:15" s="5" customFormat="1" ht="18.75" customHeight="1">
      <c r="A82" s="8" t="s">
        <v>233</v>
      </c>
      <c r="B82" s="9">
        <v>1150</v>
      </c>
      <c r="C82" s="46">
        <f>SUM(C83:C84)</f>
        <v>2974</v>
      </c>
      <c r="D82" s="46">
        <f t="shared" ref="D82:J82" si="4">SUM(D83:D84)</f>
        <v>3405</v>
      </c>
      <c r="E82" s="46">
        <f t="shared" si="4"/>
        <v>3501</v>
      </c>
      <c r="F82" s="46">
        <f t="shared" si="3"/>
        <v>3601</v>
      </c>
      <c r="G82" s="46">
        <f t="shared" si="4"/>
        <v>900</v>
      </c>
      <c r="H82" s="46">
        <f t="shared" si="4"/>
        <v>901</v>
      </c>
      <c r="I82" s="46">
        <f t="shared" si="4"/>
        <v>900</v>
      </c>
      <c r="J82" s="46">
        <f t="shared" si="4"/>
        <v>900</v>
      </c>
      <c r="K82" s="215"/>
      <c r="L82" s="215"/>
      <c r="M82" s="215"/>
      <c r="N82" s="215"/>
      <c r="O82" s="215"/>
    </row>
    <row r="83" spans="1:15" ht="18.75" customHeight="1">
      <c r="A83" s="6" t="s">
        <v>219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15"/>
      <c r="L83" s="215"/>
      <c r="M83" s="215"/>
      <c r="N83" s="215"/>
      <c r="O83" s="215"/>
    </row>
    <row r="84" spans="1:15" ht="18.75" customHeight="1">
      <c r="A84" s="6" t="s">
        <v>234</v>
      </c>
      <c r="B84" s="7">
        <v>1152</v>
      </c>
      <c r="C84" s="31">
        <v>2974</v>
      </c>
      <c r="D84" s="31">
        <v>3405</v>
      </c>
      <c r="E84" s="31">
        <v>3501</v>
      </c>
      <c r="F84" s="36">
        <f t="shared" si="3"/>
        <v>3601</v>
      </c>
      <c r="G84" s="31">
        <v>900</v>
      </c>
      <c r="H84" s="31">
        <v>901</v>
      </c>
      <c r="I84" s="31">
        <v>900</v>
      </c>
      <c r="J84" s="31">
        <v>900</v>
      </c>
      <c r="K84" s="215"/>
      <c r="L84" s="215"/>
      <c r="M84" s="215"/>
      <c r="N84" s="215"/>
      <c r="O84" s="215"/>
    </row>
    <row r="85" spans="1:15" s="5" customFormat="1" ht="18.75" customHeight="1">
      <c r="A85" s="8" t="s">
        <v>235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15"/>
      <c r="L85" s="215"/>
      <c r="M85" s="215"/>
      <c r="N85" s="215"/>
      <c r="O85" s="215"/>
    </row>
    <row r="86" spans="1:15" ht="18.75" customHeight="1">
      <c r="A86" s="6" t="s">
        <v>219</v>
      </c>
      <c r="B86" s="7">
        <v>1161</v>
      </c>
      <c r="C86" s="31" t="s">
        <v>179</v>
      </c>
      <c r="D86" s="31" t="s">
        <v>179</v>
      </c>
      <c r="E86" s="31" t="s">
        <v>179</v>
      </c>
      <c r="F86" s="36">
        <f t="shared" si="3"/>
        <v>0</v>
      </c>
      <c r="G86" s="31" t="s">
        <v>179</v>
      </c>
      <c r="H86" s="31" t="s">
        <v>179</v>
      </c>
      <c r="I86" s="31" t="s">
        <v>179</v>
      </c>
      <c r="J86" s="31" t="s">
        <v>179</v>
      </c>
      <c r="K86" s="215"/>
      <c r="L86" s="215"/>
      <c r="M86" s="215"/>
      <c r="N86" s="215"/>
      <c r="O86" s="215"/>
    </row>
    <row r="87" spans="1:15" ht="18.75" customHeight="1">
      <c r="A87" s="6" t="s">
        <v>236</v>
      </c>
      <c r="B87" s="7">
        <v>1162</v>
      </c>
      <c r="C87" s="31" t="s">
        <v>179</v>
      </c>
      <c r="D87" s="31" t="s">
        <v>179</v>
      </c>
      <c r="E87" s="31" t="s">
        <v>179</v>
      </c>
      <c r="F87" s="36">
        <f t="shared" si="3"/>
        <v>0</v>
      </c>
      <c r="G87" s="31" t="s">
        <v>179</v>
      </c>
      <c r="H87" s="31" t="s">
        <v>179</v>
      </c>
      <c r="I87" s="31" t="s">
        <v>179</v>
      </c>
      <c r="J87" s="31" t="s">
        <v>179</v>
      </c>
      <c r="K87" s="215"/>
      <c r="L87" s="215"/>
      <c r="M87" s="215"/>
      <c r="N87" s="215"/>
      <c r="O87" s="215"/>
    </row>
    <row r="88" spans="1:15" ht="18.75" customHeight="1">
      <c r="A88" s="8" t="s">
        <v>237</v>
      </c>
      <c r="B88" s="9">
        <v>1170</v>
      </c>
      <c r="C88" s="44">
        <f>SUM(C77,C78,C79,C80,C81,C82,C85)</f>
        <v>1566</v>
      </c>
      <c r="D88" s="44">
        <f t="shared" ref="D88:J88" si="6">SUM(D77,D78,D79,D80,D81,D82,D85)</f>
        <v>22</v>
      </c>
      <c r="E88" s="44">
        <f t="shared" si="6"/>
        <v>-1156</v>
      </c>
      <c r="F88" s="44">
        <f t="shared" si="6"/>
        <v>41</v>
      </c>
      <c r="G88" s="44">
        <f t="shared" si="6"/>
        <v>11</v>
      </c>
      <c r="H88" s="44">
        <f t="shared" si="6"/>
        <v>-909</v>
      </c>
      <c r="I88" s="44">
        <f t="shared" si="6"/>
        <v>-1160</v>
      </c>
      <c r="J88" s="44">
        <f t="shared" si="6"/>
        <v>2099</v>
      </c>
      <c r="K88" s="215"/>
      <c r="L88" s="215"/>
      <c r="M88" s="215"/>
      <c r="N88" s="215"/>
      <c r="O88" s="215"/>
    </row>
    <row r="89" spans="1:15" ht="18.75" customHeight="1">
      <c r="A89" s="6" t="s">
        <v>238</v>
      </c>
      <c r="B89" s="153">
        <v>1180</v>
      </c>
      <c r="C89" s="31" t="s">
        <v>179</v>
      </c>
      <c r="D89" s="31" t="s">
        <v>179</v>
      </c>
      <c r="E89" s="31" t="s">
        <v>179</v>
      </c>
      <c r="F89" s="36">
        <f>SUM(G89:J89)</f>
        <v>0</v>
      </c>
      <c r="G89" s="31" t="s">
        <v>179</v>
      </c>
      <c r="H89" s="31" t="s">
        <v>179</v>
      </c>
      <c r="I89" s="31" t="s">
        <v>179</v>
      </c>
      <c r="J89" s="31" t="s">
        <v>179</v>
      </c>
      <c r="K89" s="215"/>
      <c r="L89" s="215"/>
      <c r="M89" s="215"/>
      <c r="N89" s="215"/>
      <c r="O89" s="215"/>
    </row>
    <row r="90" spans="1:15" ht="18.75" customHeight="1">
      <c r="A90" s="6" t="s">
        <v>239</v>
      </c>
      <c r="B90" s="153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15"/>
      <c r="L90" s="215"/>
      <c r="M90" s="215"/>
      <c r="N90" s="215"/>
      <c r="O90" s="215"/>
    </row>
    <row r="91" spans="1:15" ht="18.75" customHeight="1">
      <c r="A91" s="6" t="s">
        <v>240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15"/>
      <c r="L91" s="215"/>
      <c r="M91" s="215"/>
      <c r="N91" s="215"/>
      <c r="O91" s="215"/>
    </row>
    <row r="92" spans="1:15" ht="18.75" customHeight="1">
      <c r="A92" s="6" t="s">
        <v>241</v>
      </c>
      <c r="B92" s="158">
        <v>1191</v>
      </c>
      <c r="C92" s="31" t="s">
        <v>179</v>
      </c>
      <c r="D92" s="31" t="s">
        <v>179</v>
      </c>
      <c r="E92" s="31" t="s">
        <v>179</v>
      </c>
      <c r="F92" s="36">
        <f>SUM(G92:J92)</f>
        <v>0</v>
      </c>
      <c r="G92" s="31" t="s">
        <v>179</v>
      </c>
      <c r="H92" s="31" t="s">
        <v>179</v>
      </c>
      <c r="I92" s="31" t="s">
        <v>179</v>
      </c>
      <c r="J92" s="31" t="s">
        <v>179</v>
      </c>
      <c r="K92" s="215"/>
      <c r="L92" s="215"/>
      <c r="M92" s="215"/>
      <c r="N92" s="215"/>
      <c r="O92" s="215"/>
    </row>
    <row r="93" spans="1:15" ht="18.75" customHeight="1">
      <c r="A93" s="8" t="s">
        <v>242</v>
      </c>
      <c r="B93" s="9">
        <v>1200</v>
      </c>
      <c r="C93" s="44">
        <f>SUM(C88,C89,C90,C91,C92)</f>
        <v>1566</v>
      </c>
      <c r="D93" s="44">
        <f t="shared" ref="D93:J93" si="7">SUM(D88,D89,D90,D91,D92)</f>
        <v>22</v>
      </c>
      <c r="E93" s="44">
        <f t="shared" si="7"/>
        <v>-1156</v>
      </c>
      <c r="F93" s="44">
        <f t="shared" si="7"/>
        <v>41</v>
      </c>
      <c r="G93" s="44">
        <f t="shared" si="7"/>
        <v>11</v>
      </c>
      <c r="H93" s="44">
        <f t="shared" si="7"/>
        <v>-909</v>
      </c>
      <c r="I93" s="44">
        <f t="shared" si="7"/>
        <v>-1160</v>
      </c>
      <c r="J93" s="44">
        <f t="shared" si="7"/>
        <v>2099</v>
      </c>
      <c r="K93" s="215"/>
      <c r="L93" s="215"/>
      <c r="M93" s="215"/>
      <c r="N93" s="215"/>
      <c r="O93" s="215"/>
    </row>
    <row r="94" spans="1:15" ht="18.75" customHeight="1">
      <c r="A94" s="6" t="s">
        <v>243</v>
      </c>
      <c r="B94" s="158">
        <v>1201</v>
      </c>
      <c r="C94" s="95">
        <f t="shared" ref="C94:J94" si="8">IF(C93&gt;0,C93,0)</f>
        <v>1566</v>
      </c>
      <c r="D94" s="95">
        <f t="shared" si="8"/>
        <v>22</v>
      </c>
      <c r="E94" s="95">
        <f t="shared" si="8"/>
        <v>0</v>
      </c>
      <c r="F94" s="95">
        <f t="shared" si="8"/>
        <v>41</v>
      </c>
      <c r="G94" s="95">
        <f t="shared" si="8"/>
        <v>11</v>
      </c>
      <c r="H94" s="95">
        <f t="shared" si="8"/>
        <v>0</v>
      </c>
      <c r="I94" s="95">
        <f t="shared" si="8"/>
        <v>0</v>
      </c>
      <c r="J94" s="95">
        <f t="shared" si="8"/>
        <v>2099</v>
      </c>
      <c r="K94" s="215"/>
      <c r="L94" s="215"/>
      <c r="M94" s="215"/>
      <c r="N94" s="215"/>
      <c r="O94" s="215"/>
    </row>
    <row r="95" spans="1:15" ht="18.75" customHeight="1">
      <c r="A95" s="6" t="s">
        <v>244</v>
      </c>
      <c r="B95" s="158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-1156</v>
      </c>
      <c r="F95" s="95">
        <f t="shared" si="9"/>
        <v>0</v>
      </c>
      <c r="G95" s="95">
        <f t="shared" si="9"/>
        <v>0</v>
      </c>
      <c r="H95" s="95">
        <f t="shared" si="9"/>
        <v>-909</v>
      </c>
      <c r="I95" s="95">
        <f t="shared" si="9"/>
        <v>-1160</v>
      </c>
      <c r="J95" s="95">
        <f t="shared" si="9"/>
        <v>0</v>
      </c>
      <c r="K95" s="215"/>
      <c r="L95" s="215"/>
      <c r="M95" s="215"/>
      <c r="N95" s="215"/>
      <c r="O95" s="215"/>
    </row>
    <row r="96" spans="1:15" ht="18.75" customHeight="1">
      <c r="A96" s="8" t="s">
        <v>245</v>
      </c>
      <c r="B96" s="7">
        <v>1210</v>
      </c>
      <c r="C96" s="44">
        <f>SUM(C23,C66,C78,C80,C82,C90,C91)</f>
        <v>80102</v>
      </c>
      <c r="D96" s="44">
        <f t="shared" ref="D96:J96" si="10">SUM(D23,D66,D78,D80,D82,D90,D91)</f>
        <v>98109</v>
      </c>
      <c r="E96" s="44">
        <f t="shared" si="10"/>
        <v>98011</v>
      </c>
      <c r="F96" s="44">
        <f t="shared" si="10"/>
        <v>92782</v>
      </c>
      <c r="G96" s="44">
        <f t="shared" si="10"/>
        <v>23401</v>
      </c>
      <c r="H96" s="44">
        <f t="shared" si="10"/>
        <v>22451</v>
      </c>
      <c r="I96" s="44">
        <f t="shared" si="10"/>
        <v>22480</v>
      </c>
      <c r="J96" s="44">
        <f t="shared" si="10"/>
        <v>24450</v>
      </c>
      <c r="K96" s="215"/>
      <c r="L96" s="215"/>
      <c r="M96" s="215"/>
      <c r="N96" s="215"/>
      <c r="O96" s="215"/>
    </row>
    <row r="97" spans="1:15" ht="18.75" customHeight="1">
      <c r="A97" s="8" t="s">
        <v>246</v>
      </c>
      <c r="B97" s="7">
        <v>1220</v>
      </c>
      <c r="C97" s="44">
        <f>SUM(C24,C35,C58,C70,C79,C81,C85,C89,C92)</f>
        <v>-78536</v>
      </c>
      <c r="D97" s="44">
        <f t="shared" ref="D97:J97" si="11">SUM(D24,D35,D58,D70,D79,D81,D85,D89,D92)</f>
        <v>-98087</v>
      </c>
      <c r="E97" s="44">
        <f t="shared" si="11"/>
        <v>-99167</v>
      </c>
      <c r="F97" s="44">
        <f t="shared" si="11"/>
        <v>-92741</v>
      </c>
      <c r="G97" s="44">
        <f t="shared" si="11"/>
        <v>-23390</v>
      </c>
      <c r="H97" s="44">
        <f t="shared" si="11"/>
        <v>-23360</v>
      </c>
      <c r="I97" s="44">
        <f t="shared" si="11"/>
        <v>-23640</v>
      </c>
      <c r="J97" s="44">
        <f t="shared" si="11"/>
        <v>-22351</v>
      </c>
      <c r="K97" s="215"/>
      <c r="L97" s="215"/>
      <c r="M97" s="215"/>
      <c r="N97" s="215"/>
      <c r="O97" s="215"/>
    </row>
    <row r="98" spans="1:15" ht="18.75" customHeight="1">
      <c r="A98" s="6" t="s">
        <v>247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15"/>
      <c r="L98" s="215"/>
      <c r="M98" s="215"/>
      <c r="N98" s="215"/>
      <c r="O98" s="215"/>
    </row>
    <row r="99" spans="1:15" ht="38.25" customHeight="1">
      <c r="A99" s="134" t="s">
        <v>248</v>
      </c>
      <c r="B99" s="9">
        <v>1300</v>
      </c>
      <c r="C99" s="44">
        <f t="shared" ref="C99:J99" si="12">C77+C106</f>
        <v>2341</v>
      </c>
      <c r="D99" s="44">
        <f t="shared" si="12"/>
        <v>429</v>
      </c>
      <c r="E99" s="44">
        <f t="shared" si="12"/>
        <v>-505</v>
      </c>
      <c r="F99" s="44">
        <f t="shared" si="12"/>
        <v>752</v>
      </c>
      <c r="G99" s="44">
        <f t="shared" si="12"/>
        <v>291</v>
      </c>
      <c r="H99" s="44">
        <f t="shared" si="12"/>
        <v>-630</v>
      </c>
      <c r="I99" s="44">
        <f t="shared" si="12"/>
        <v>-883</v>
      </c>
      <c r="J99" s="44">
        <f t="shared" si="12"/>
        <v>1974</v>
      </c>
      <c r="K99" s="257"/>
      <c r="L99" s="258"/>
      <c r="M99" s="258"/>
      <c r="N99" s="258"/>
      <c r="O99" s="259"/>
    </row>
    <row r="100" spans="1:15" ht="18.75" customHeight="1">
      <c r="A100" s="254" t="s">
        <v>249</v>
      </c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6"/>
    </row>
    <row r="101" spans="1:15" ht="18.75" customHeight="1">
      <c r="A101" s="6" t="s">
        <v>250</v>
      </c>
      <c r="B101" s="7">
        <v>1400</v>
      </c>
      <c r="C101" s="31">
        <f>C102+C103</f>
        <v>14566</v>
      </c>
      <c r="D101" s="31">
        <f>D102+D103</f>
        <v>28674</v>
      </c>
      <c r="E101" s="31">
        <f>E102+E103</f>
        <v>28820</v>
      </c>
      <c r="F101" s="36">
        <f t="shared" ref="F101:F108" si="13">SUM(G101:J101)</f>
        <v>18394</v>
      </c>
      <c r="G101" s="31">
        <f>G102+G103</f>
        <v>4885</v>
      </c>
      <c r="H101" s="31">
        <f>H102+H103</f>
        <v>4495</v>
      </c>
      <c r="I101" s="31">
        <f>I102+I103</f>
        <v>4233</v>
      </c>
      <c r="J101" s="31">
        <f>J102+J103</f>
        <v>4781</v>
      </c>
      <c r="K101" s="215"/>
      <c r="L101" s="215"/>
      <c r="M101" s="215"/>
      <c r="N101" s="215"/>
      <c r="O101" s="215"/>
    </row>
    <row r="102" spans="1:15" ht="18.75" customHeight="1">
      <c r="A102" s="6" t="s">
        <v>251</v>
      </c>
      <c r="B102" s="71">
        <v>1401</v>
      </c>
      <c r="C102" s="31">
        <v>9877</v>
      </c>
      <c r="D102" s="31">
        <v>22855</v>
      </c>
      <c r="E102" s="31">
        <v>23808</v>
      </c>
      <c r="F102" s="36">
        <f t="shared" si="13"/>
        <v>11065</v>
      </c>
      <c r="G102" s="31">
        <v>2785</v>
      </c>
      <c r="H102" s="31">
        <v>2815</v>
      </c>
      <c r="I102" s="31">
        <v>2784</v>
      </c>
      <c r="J102" s="31">
        <v>2681</v>
      </c>
      <c r="K102" s="215"/>
      <c r="L102" s="215"/>
      <c r="M102" s="215"/>
      <c r="N102" s="215"/>
      <c r="O102" s="215"/>
    </row>
    <row r="103" spans="1:15" ht="18.75" customHeight="1">
      <c r="A103" s="6" t="s">
        <v>252</v>
      </c>
      <c r="B103" s="71">
        <v>1402</v>
      </c>
      <c r="C103" s="31">
        <v>4689</v>
      </c>
      <c r="D103" s="31">
        <v>5819</v>
      </c>
      <c r="E103" s="31">
        <v>5012</v>
      </c>
      <c r="F103" s="36">
        <f t="shared" si="13"/>
        <v>7329</v>
      </c>
      <c r="G103" s="31">
        <v>2100</v>
      </c>
      <c r="H103" s="31">
        <v>1680</v>
      </c>
      <c r="I103" s="31">
        <v>1449</v>
      </c>
      <c r="J103" s="31">
        <v>2100</v>
      </c>
      <c r="K103" s="215"/>
      <c r="L103" s="215"/>
      <c r="M103" s="215"/>
      <c r="N103" s="215"/>
      <c r="O103" s="215"/>
    </row>
    <row r="104" spans="1:15" ht="18.75" customHeight="1">
      <c r="A104" s="6" t="s">
        <v>123</v>
      </c>
      <c r="B104" s="72">
        <v>1410</v>
      </c>
      <c r="C104" s="31">
        <v>47797</v>
      </c>
      <c r="D104" s="31">
        <v>52200</v>
      </c>
      <c r="E104" s="31">
        <v>52656</v>
      </c>
      <c r="F104" s="36">
        <f t="shared" si="13"/>
        <v>56450</v>
      </c>
      <c r="G104" s="31">
        <v>13950</v>
      </c>
      <c r="H104" s="31">
        <v>14250</v>
      </c>
      <c r="I104" s="31">
        <v>14700</v>
      </c>
      <c r="J104" s="31">
        <v>13550</v>
      </c>
      <c r="K104" s="215"/>
      <c r="L104" s="215"/>
      <c r="M104" s="215"/>
      <c r="N104" s="215"/>
      <c r="O104" s="215"/>
    </row>
    <row r="105" spans="1:15" ht="18.75" customHeight="1">
      <c r="A105" s="6" t="s">
        <v>182</v>
      </c>
      <c r="B105" s="72">
        <v>1420</v>
      </c>
      <c r="C105" s="31">
        <v>9886</v>
      </c>
      <c r="D105" s="31">
        <v>10904</v>
      </c>
      <c r="E105" s="31">
        <v>11004</v>
      </c>
      <c r="F105" s="36">
        <f t="shared" si="13"/>
        <v>11620</v>
      </c>
      <c r="G105" s="31">
        <v>2875</v>
      </c>
      <c r="H105" s="31">
        <v>2935</v>
      </c>
      <c r="I105" s="31">
        <v>3030</v>
      </c>
      <c r="J105" s="31">
        <v>2780</v>
      </c>
      <c r="K105" s="215"/>
      <c r="L105" s="215"/>
      <c r="M105" s="215"/>
      <c r="N105" s="215"/>
      <c r="O105" s="215"/>
    </row>
    <row r="106" spans="1:15" ht="18.75" customHeight="1">
      <c r="A106" s="6" t="s">
        <v>253</v>
      </c>
      <c r="B106" s="72">
        <v>1430</v>
      </c>
      <c r="C106" s="31">
        <v>3749</v>
      </c>
      <c r="D106" s="31">
        <v>3812</v>
      </c>
      <c r="E106" s="31">
        <v>4152</v>
      </c>
      <c r="F106" s="36">
        <f t="shared" si="13"/>
        <v>4312</v>
      </c>
      <c r="G106" s="31">
        <v>1180</v>
      </c>
      <c r="H106" s="31">
        <v>1180</v>
      </c>
      <c r="I106" s="31">
        <v>1177</v>
      </c>
      <c r="J106" s="31">
        <v>775</v>
      </c>
      <c r="K106" s="215"/>
      <c r="L106" s="215"/>
      <c r="M106" s="215"/>
      <c r="N106" s="215"/>
      <c r="O106" s="215"/>
    </row>
    <row r="107" spans="1:15" ht="18.75" customHeight="1">
      <c r="A107" s="6" t="s">
        <v>254</v>
      </c>
      <c r="B107" s="72">
        <v>1440</v>
      </c>
      <c r="C107" s="31">
        <v>2538</v>
      </c>
      <c r="D107" s="31">
        <v>2497</v>
      </c>
      <c r="E107" s="31">
        <v>2535</v>
      </c>
      <c r="F107" s="36">
        <f t="shared" si="13"/>
        <v>1965</v>
      </c>
      <c r="G107" s="31">
        <v>500</v>
      </c>
      <c r="H107" s="31">
        <v>500</v>
      </c>
      <c r="I107" s="31">
        <v>500</v>
      </c>
      <c r="J107" s="31">
        <v>465</v>
      </c>
      <c r="K107" s="215"/>
      <c r="L107" s="215"/>
      <c r="M107" s="215"/>
      <c r="N107" s="215"/>
      <c r="O107" s="215"/>
    </row>
    <row r="108" spans="1:15" ht="18.75" customHeight="1">
      <c r="A108" s="8" t="s">
        <v>168</v>
      </c>
      <c r="B108" s="73">
        <v>1450</v>
      </c>
      <c r="C108" s="44">
        <f>SUM(C101,C104:C107)</f>
        <v>78536</v>
      </c>
      <c r="D108" s="44">
        <f>SUM(D101,D104:D107)</f>
        <v>98087</v>
      </c>
      <c r="E108" s="44">
        <f>SUM(E101,E104:E107)</f>
        <v>99167</v>
      </c>
      <c r="F108" s="36">
        <f t="shared" si="13"/>
        <v>92741</v>
      </c>
      <c r="G108" s="44">
        <f>SUM(G101,G104:G107)</f>
        <v>23390</v>
      </c>
      <c r="H108" s="44">
        <f>SUM(H101,H104:H107)</f>
        <v>23360</v>
      </c>
      <c r="I108" s="44">
        <f>SUM(I101,I104:I107)</f>
        <v>23640</v>
      </c>
      <c r="J108" s="44">
        <f>SUM(J101,J104:J107)</f>
        <v>22351</v>
      </c>
      <c r="K108" s="215"/>
      <c r="L108" s="215"/>
      <c r="M108" s="215"/>
      <c r="N108" s="215"/>
      <c r="O108" s="215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87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18.75" customHeight="1">
      <c r="A111" s="191" t="s">
        <v>437</v>
      </c>
      <c r="B111" s="100"/>
      <c r="C111" s="161"/>
      <c r="D111" s="161" t="s">
        <v>148</v>
      </c>
      <c r="E111" s="161"/>
      <c r="F111" s="100"/>
      <c r="G111" s="100"/>
      <c r="J111" s="189" t="s">
        <v>430</v>
      </c>
      <c r="M111" s="100"/>
    </row>
    <row r="112" spans="1:15" ht="18.75" customHeight="1">
      <c r="A112" s="354" t="s">
        <v>438</v>
      </c>
      <c r="B112" s="100"/>
      <c r="C112" s="177"/>
      <c r="D112" s="177" t="s">
        <v>149</v>
      </c>
      <c r="E112" s="177"/>
      <c r="F112" s="100"/>
      <c r="G112" s="100"/>
      <c r="H112" s="236" t="s">
        <v>150</v>
      </c>
      <c r="I112" s="236"/>
      <c r="J112" s="236"/>
      <c r="K112" s="236"/>
      <c r="L112" s="236"/>
    </row>
    <row r="113" spans="1:2" ht="18.75" customHeight="1">
      <c r="A113" s="18"/>
      <c r="B113" s="100"/>
    </row>
    <row r="114" spans="1:2">
      <c r="A114" s="18"/>
      <c r="B114" s="177"/>
    </row>
    <row r="115" spans="1:2">
      <c r="A115" s="18"/>
      <c r="B115" s="177"/>
    </row>
    <row r="116" spans="1:2">
      <c r="A116" s="18"/>
      <c r="B116" s="177"/>
    </row>
    <row r="117" spans="1:2">
      <c r="A117" s="18"/>
      <c r="B117" s="177"/>
    </row>
    <row r="118" spans="1:2">
      <c r="A118" s="18"/>
      <c r="B118" s="177"/>
    </row>
    <row r="119" spans="1:2">
      <c r="A119" s="18"/>
      <c r="B119" s="177"/>
    </row>
    <row r="120" spans="1:2">
      <c r="A120" s="18"/>
      <c r="B120" s="177"/>
    </row>
    <row r="121" spans="1:2">
      <c r="A121" s="18"/>
      <c r="B121" s="177"/>
    </row>
    <row r="122" spans="1:2">
      <c r="A122" s="18"/>
      <c r="B122" s="177"/>
    </row>
    <row r="123" spans="1:2">
      <c r="A123" s="18"/>
      <c r="B123" s="177"/>
    </row>
    <row r="124" spans="1:2">
      <c r="A124" s="18"/>
      <c r="B124" s="177"/>
    </row>
    <row r="125" spans="1:2">
      <c r="A125" s="18"/>
      <c r="B125" s="177"/>
    </row>
    <row r="126" spans="1:2">
      <c r="A126" s="18"/>
      <c r="B126" s="177"/>
    </row>
    <row r="127" spans="1:2">
      <c r="A127" s="18"/>
      <c r="B127" s="177"/>
    </row>
    <row r="128" spans="1:2">
      <c r="A128" s="18"/>
      <c r="B128" s="177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34" zoomScale="90" zoomScaleNormal="90" zoomScaleSheetLayoutView="52" workbookViewId="0">
      <selection activeCell="A51" sqref="A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62" t="s">
        <v>255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3.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41.25" customHeight="1">
      <c r="A4" s="265" t="s">
        <v>23</v>
      </c>
      <c r="B4" s="266"/>
      <c r="C4" s="266"/>
      <c r="D4" s="267"/>
      <c r="E4" s="263" t="s">
        <v>24</v>
      </c>
      <c r="F4" s="263" t="s">
        <v>256</v>
      </c>
      <c r="G4" s="263" t="s">
        <v>257</v>
      </c>
      <c r="H4" s="264" t="s">
        <v>27</v>
      </c>
      <c r="I4" s="207" t="s">
        <v>171</v>
      </c>
      <c r="J4" s="207" t="s">
        <v>172</v>
      </c>
      <c r="K4" s="207"/>
      <c r="L4" s="207"/>
      <c r="M4" s="207"/>
    </row>
    <row r="5" spans="1:13" ht="41.25" customHeight="1">
      <c r="A5" s="268"/>
      <c r="B5" s="269"/>
      <c r="C5" s="269"/>
      <c r="D5" s="270"/>
      <c r="E5" s="263"/>
      <c r="F5" s="263"/>
      <c r="G5" s="263"/>
      <c r="H5" s="264"/>
      <c r="I5" s="207"/>
      <c r="J5" s="170" t="s">
        <v>174</v>
      </c>
      <c r="K5" s="170" t="s">
        <v>175</v>
      </c>
      <c r="L5" s="170" t="s">
        <v>176</v>
      </c>
      <c r="M5" s="170" t="s">
        <v>177</v>
      </c>
    </row>
    <row r="6" spans="1:13" ht="18.75">
      <c r="A6" s="281">
        <v>1</v>
      </c>
      <c r="B6" s="282"/>
      <c r="C6" s="282"/>
      <c r="D6" s="283"/>
      <c r="E6" s="169">
        <v>2</v>
      </c>
      <c r="F6" s="169">
        <v>3</v>
      </c>
      <c r="G6" s="169">
        <v>4</v>
      </c>
      <c r="H6" s="169">
        <v>5</v>
      </c>
      <c r="I6" s="169">
        <v>6</v>
      </c>
      <c r="J6" s="169">
        <v>7</v>
      </c>
      <c r="K6" s="169">
        <v>8</v>
      </c>
      <c r="L6" s="169">
        <v>9</v>
      </c>
      <c r="M6" s="169">
        <v>10</v>
      </c>
    </row>
    <row r="7" spans="1:13" ht="18.75" customHeight="1">
      <c r="A7" s="277" t="s">
        <v>258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3" s="67" customFormat="1" ht="18.75" customHeight="1">
      <c r="A8" s="284" t="s">
        <v>40</v>
      </c>
      <c r="B8" s="285"/>
      <c r="C8" s="285"/>
      <c r="D8" s="286"/>
      <c r="E8" s="9">
        <v>1200</v>
      </c>
      <c r="F8" s="44">
        <f>'I. Інф. до фін.плану'!C93</f>
        <v>1566</v>
      </c>
      <c r="G8" s="44">
        <f>'I. Інф. до фін.плану'!D93</f>
        <v>22</v>
      </c>
      <c r="H8" s="44">
        <f>'I. Інф. до фін.плану'!E93</f>
        <v>-1156</v>
      </c>
      <c r="I8" s="44">
        <f>'I. Інф. до фін.плану'!F93</f>
        <v>41</v>
      </c>
      <c r="J8" s="44">
        <f>'I. Інф. до фін.плану'!G93</f>
        <v>11</v>
      </c>
      <c r="K8" s="44">
        <f>'I. Інф. до фін.плану'!H93</f>
        <v>-909</v>
      </c>
      <c r="L8" s="44">
        <f>'I. Інф. до фін.плану'!I93</f>
        <v>-1160</v>
      </c>
      <c r="M8" s="44">
        <f>'I. Інф. до фін.плану'!J93</f>
        <v>2099</v>
      </c>
    </row>
    <row r="9" spans="1:13" s="67" customFormat="1" ht="18.75" customHeight="1">
      <c r="A9" s="274" t="s">
        <v>259</v>
      </c>
      <c r="B9" s="275"/>
      <c r="C9" s="275"/>
      <c r="D9" s="276"/>
      <c r="E9" s="155">
        <v>2000</v>
      </c>
      <c r="F9" s="43">
        <v>12538</v>
      </c>
      <c r="G9" s="43">
        <v>4000</v>
      </c>
      <c r="H9" s="43">
        <v>14104</v>
      </c>
      <c r="I9" s="43">
        <v>12948</v>
      </c>
      <c r="J9" s="43">
        <v>12948</v>
      </c>
      <c r="K9" s="43">
        <v>12959</v>
      </c>
      <c r="L9" s="43">
        <v>12050</v>
      </c>
      <c r="M9" s="43">
        <v>10890</v>
      </c>
    </row>
    <row r="10" spans="1:13" s="91" customFormat="1" ht="21.75" customHeight="1">
      <c r="A10" s="290" t="s">
        <v>260</v>
      </c>
      <c r="B10" s="291"/>
      <c r="C10" s="291"/>
      <c r="D10" s="292"/>
      <c r="E10" s="158">
        <v>2005</v>
      </c>
      <c r="F10" s="31" t="s">
        <v>179</v>
      </c>
      <c r="G10" s="31" t="s">
        <v>179</v>
      </c>
      <c r="H10" s="31" t="s">
        <v>179</v>
      </c>
      <c r="I10" s="36">
        <f t="shared" ref="I10:I47" si="0">SUM(J10:M10)</f>
        <v>0</v>
      </c>
      <c r="J10" s="31" t="s">
        <v>179</v>
      </c>
      <c r="K10" s="31" t="s">
        <v>179</v>
      </c>
      <c r="L10" s="31" t="s">
        <v>179</v>
      </c>
      <c r="M10" s="31" t="s">
        <v>179</v>
      </c>
    </row>
    <row r="11" spans="1:13" s="67" customFormat="1" ht="39.75" customHeight="1">
      <c r="A11" s="287" t="s">
        <v>261</v>
      </c>
      <c r="B11" s="288"/>
      <c r="C11" s="288"/>
      <c r="D11" s="289"/>
      <c r="E11" s="155">
        <v>2009</v>
      </c>
      <c r="F11" s="44">
        <f>SUM(F9:F10)</f>
        <v>12538</v>
      </c>
      <c r="G11" s="44">
        <f t="shared" ref="G11:M11" si="1">SUM(G9:G10)</f>
        <v>4000</v>
      </c>
      <c r="H11" s="44">
        <f t="shared" si="1"/>
        <v>14104</v>
      </c>
      <c r="I11" s="44">
        <f t="shared" si="1"/>
        <v>12948</v>
      </c>
      <c r="J11" s="44">
        <f t="shared" si="1"/>
        <v>12948</v>
      </c>
      <c r="K11" s="44">
        <f t="shared" si="1"/>
        <v>12959</v>
      </c>
      <c r="L11" s="44">
        <f t="shared" si="1"/>
        <v>12050</v>
      </c>
      <c r="M11" s="44">
        <f t="shared" si="1"/>
        <v>10890</v>
      </c>
    </row>
    <row r="12" spans="1:13" s="67" customFormat="1" ht="18.75" customHeight="1">
      <c r="A12" s="274" t="s">
        <v>262</v>
      </c>
      <c r="B12" s="275"/>
      <c r="C12" s="275"/>
      <c r="D12" s="276"/>
      <c r="E12" s="155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78" t="s">
        <v>263</v>
      </c>
      <c r="B13" s="279"/>
      <c r="C13" s="279"/>
      <c r="D13" s="280"/>
      <c r="E13" s="158">
        <v>2011</v>
      </c>
      <c r="F13" s="31" t="s">
        <v>179</v>
      </c>
      <c r="G13" s="31" t="s">
        <v>179</v>
      </c>
      <c r="H13" s="31" t="s">
        <v>179</v>
      </c>
      <c r="I13" s="36">
        <f t="shared" si="0"/>
        <v>0</v>
      </c>
      <c r="J13" s="31" t="s">
        <v>179</v>
      </c>
      <c r="K13" s="31" t="s">
        <v>179</v>
      </c>
      <c r="L13" s="31" t="s">
        <v>179</v>
      </c>
      <c r="M13" s="31" t="s">
        <v>179</v>
      </c>
    </row>
    <row r="14" spans="1:13" ht="40.5" customHeight="1">
      <c r="A14" s="278" t="s">
        <v>264</v>
      </c>
      <c r="B14" s="279"/>
      <c r="C14" s="279"/>
      <c r="D14" s="280"/>
      <c r="E14" s="158">
        <v>2012</v>
      </c>
      <c r="F14" s="31" t="s">
        <v>179</v>
      </c>
      <c r="G14" s="31" t="s">
        <v>179</v>
      </c>
      <c r="H14" s="31" t="s">
        <v>179</v>
      </c>
      <c r="I14" s="36">
        <f t="shared" si="0"/>
        <v>0</v>
      </c>
      <c r="J14" s="31" t="s">
        <v>179</v>
      </c>
      <c r="K14" s="31" t="s">
        <v>179</v>
      </c>
      <c r="L14" s="31" t="s">
        <v>179</v>
      </c>
      <c r="M14" s="31" t="s">
        <v>179</v>
      </c>
    </row>
    <row r="15" spans="1:13" ht="18.75" customHeight="1">
      <c r="A15" s="278" t="s">
        <v>265</v>
      </c>
      <c r="B15" s="279"/>
      <c r="C15" s="279"/>
      <c r="D15" s="280"/>
      <c r="E15" s="158" t="s">
        <v>266</v>
      </c>
      <c r="F15" s="31" t="s">
        <v>179</v>
      </c>
      <c r="G15" s="31" t="s">
        <v>179</v>
      </c>
      <c r="H15" s="31" t="s">
        <v>179</v>
      </c>
      <c r="I15" s="36">
        <f t="shared" si="0"/>
        <v>0</v>
      </c>
      <c r="J15" s="31" t="s">
        <v>179</v>
      </c>
      <c r="K15" s="31" t="s">
        <v>179</v>
      </c>
      <c r="L15" s="31" t="s">
        <v>179</v>
      </c>
      <c r="M15" s="31" t="s">
        <v>179</v>
      </c>
    </row>
    <row r="16" spans="1:13" ht="18.75" customHeight="1">
      <c r="A16" s="278" t="s">
        <v>267</v>
      </c>
      <c r="B16" s="279"/>
      <c r="C16" s="279"/>
      <c r="D16" s="280"/>
      <c r="E16" s="158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1" t="s">
        <v>268</v>
      </c>
      <c r="B17" s="272"/>
      <c r="C17" s="272"/>
      <c r="D17" s="273"/>
      <c r="E17" s="158">
        <v>2030</v>
      </c>
      <c r="F17" s="31" t="s">
        <v>179</v>
      </c>
      <c r="G17" s="31">
        <v>-71</v>
      </c>
      <c r="H17" s="31" t="s">
        <v>432</v>
      </c>
      <c r="I17" s="36">
        <f t="shared" si="0"/>
        <v>0</v>
      </c>
      <c r="J17" s="31" t="s">
        <v>419</v>
      </c>
      <c r="K17" s="31" t="s">
        <v>179</v>
      </c>
      <c r="L17" s="31" t="s">
        <v>179</v>
      </c>
      <c r="M17" s="31" t="s">
        <v>179</v>
      </c>
    </row>
    <row r="18" spans="1:13" ht="18.75" customHeight="1">
      <c r="A18" s="271" t="s">
        <v>269</v>
      </c>
      <c r="B18" s="272"/>
      <c r="C18" s="272"/>
      <c r="D18" s="273"/>
      <c r="E18" s="158">
        <v>2031</v>
      </c>
      <c r="F18" s="31" t="s">
        <v>179</v>
      </c>
      <c r="G18" s="31" t="s">
        <v>179</v>
      </c>
      <c r="H18" s="31" t="s">
        <v>179</v>
      </c>
      <c r="I18" s="36">
        <f t="shared" si="0"/>
        <v>0</v>
      </c>
      <c r="J18" s="31" t="s">
        <v>179</v>
      </c>
      <c r="K18" s="31" t="s">
        <v>179</v>
      </c>
      <c r="L18" s="31" t="s">
        <v>179</v>
      </c>
      <c r="M18" s="31" t="s">
        <v>179</v>
      </c>
    </row>
    <row r="19" spans="1:13" ht="18.75" customHeight="1">
      <c r="A19" s="271" t="s">
        <v>270</v>
      </c>
      <c r="B19" s="272"/>
      <c r="C19" s="272"/>
      <c r="D19" s="273"/>
      <c r="E19" s="158">
        <v>2040</v>
      </c>
      <c r="F19" s="31" t="s">
        <v>179</v>
      </c>
      <c r="G19" s="31" t="s">
        <v>179</v>
      </c>
      <c r="H19" s="31" t="s">
        <v>179</v>
      </c>
      <c r="I19" s="36">
        <f t="shared" si="0"/>
        <v>0</v>
      </c>
      <c r="J19" s="31" t="s">
        <v>179</v>
      </c>
      <c r="K19" s="31" t="s">
        <v>179</v>
      </c>
      <c r="L19" s="31" t="s">
        <v>179</v>
      </c>
      <c r="M19" s="31" t="s">
        <v>179</v>
      </c>
    </row>
    <row r="20" spans="1:13" ht="18.75" customHeight="1">
      <c r="A20" s="271" t="s">
        <v>271</v>
      </c>
      <c r="B20" s="272"/>
      <c r="C20" s="272"/>
      <c r="D20" s="273"/>
      <c r="E20" s="158">
        <v>2050</v>
      </c>
      <c r="F20" s="31" t="s">
        <v>179</v>
      </c>
      <c r="G20" s="31">
        <v>-24</v>
      </c>
      <c r="H20" s="31" t="s">
        <v>419</v>
      </c>
      <c r="I20" s="36">
        <f t="shared" si="0"/>
        <v>0</v>
      </c>
      <c r="J20" s="31" t="s">
        <v>419</v>
      </c>
      <c r="K20" s="31" t="s">
        <v>179</v>
      </c>
      <c r="L20" s="31" t="s">
        <v>179</v>
      </c>
      <c r="M20" s="31" t="s">
        <v>179</v>
      </c>
    </row>
    <row r="21" spans="1:13" ht="18.75" customHeight="1">
      <c r="A21" s="271" t="s">
        <v>272</v>
      </c>
      <c r="B21" s="272"/>
      <c r="C21" s="272"/>
      <c r="D21" s="273"/>
      <c r="E21" s="158">
        <v>2060</v>
      </c>
      <c r="F21" s="31" t="s">
        <v>179</v>
      </c>
      <c r="G21" s="31" t="s">
        <v>179</v>
      </c>
      <c r="H21" s="31" t="s">
        <v>179</v>
      </c>
      <c r="I21" s="36">
        <f t="shared" si="0"/>
        <v>0</v>
      </c>
      <c r="J21" s="31" t="s">
        <v>179</v>
      </c>
      <c r="K21" s="31" t="s">
        <v>179</v>
      </c>
      <c r="L21" s="31" t="s">
        <v>179</v>
      </c>
      <c r="M21" s="31" t="s">
        <v>179</v>
      </c>
    </row>
    <row r="22" spans="1:13" s="67" customFormat="1" ht="24.75" customHeight="1">
      <c r="A22" s="274" t="s">
        <v>273</v>
      </c>
      <c r="B22" s="275"/>
      <c r="C22" s="275"/>
      <c r="D22" s="276"/>
      <c r="E22" s="155">
        <v>2070</v>
      </c>
      <c r="F22" s="44">
        <f t="shared" ref="F22:M22" si="2">SUM(F8,F11:F12,F16:F17,F19:F21)</f>
        <v>14104</v>
      </c>
      <c r="G22" s="44">
        <f t="shared" si="2"/>
        <v>3927</v>
      </c>
      <c r="H22" s="44">
        <f t="shared" si="2"/>
        <v>12948</v>
      </c>
      <c r="I22" s="44">
        <f t="shared" si="2"/>
        <v>12989</v>
      </c>
      <c r="J22" s="44">
        <f t="shared" si="2"/>
        <v>12959</v>
      </c>
      <c r="K22" s="44">
        <f t="shared" si="2"/>
        <v>12050</v>
      </c>
      <c r="L22" s="44">
        <f t="shared" si="2"/>
        <v>10890</v>
      </c>
      <c r="M22" s="44">
        <f t="shared" si="2"/>
        <v>12989</v>
      </c>
    </row>
    <row r="23" spans="1:13" ht="27.75" customHeight="1">
      <c r="A23" s="277" t="s">
        <v>274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</row>
    <row r="24" spans="1:13" ht="24.75" customHeight="1">
      <c r="A24" s="274" t="s">
        <v>275</v>
      </c>
      <c r="B24" s="275"/>
      <c r="C24" s="275"/>
      <c r="D24" s="276"/>
      <c r="E24" s="155">
        <v>2110</v>
      </c>
      <c r="F24" s="44">
        <f>SUM(F25:F32)</f>
        <v>170</v>
      </c>
      <c r="G24" s="44">
        <f>SUM(G25:G32)</f>
        <v>80</v>
      </c>
      <c r="H24" s="44">
        <f>SUM(H25:H32)</f>
        <v>140</v>
      </c>
      <c r="I24" s="46">
        <f t="shared" si="0"/>
        <v>80</v>
      </c>
      <c r="J24" s="44">
        <f>SUM(J25:J32)</f>
        <v>20</v>
      </c>
      <c r="K24" s="44">
        <f>SUM(K25:K32)</f>
        <v>20</v>
      </c>
      <c r="L24" s="44">
        <f>SUM(L25:L32)</f>
        <v>20</v>
      </c>
      <c r="M24" s="44">
        <f>SUM(M25:M32)</f>
        <v>20</v>
      </c>
    </row>
    <row r="25" spans="1:13" ht="18.75" customHeight="1">
      <c r="A25" s="278" t="s">
        <v>42</v>
      </c>
      <c r="B25" s="279"/>
      <c r="C25" s="279"/>
      <c r="D25" s="280"/>
      <c r="E25" s="158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78" t="s">
        <v>43</v>
      </c>
      <c r="B26" s="279"/>
      <c r="C26" s="279"/>
      <c r="D26" s="280"/>
      <c r="E26" s="158">
        <v>2112</v>
      </c>
      <c r="F26" s="31">
        <v>170</v>
      </c>
      <c r="G26" s="31">
        <v>80</v>
      </c>
      <c r="H26" s="31">
        <v>140</v>
      </c>
      <c r="I26" s="36">
        <f t="shared" si="0"/>
        <v>80</v>
      </c>
      <c r="J26" s="31">
        <v>20</v>
      </c>
      <c r="K26" s="31">
        <v>20</v>
      </c>
      <c r="L26" s="31">
        <v>20</v>
      </c>
      <c r="M26" s="31">
        <v>20</v>
      </c>
    </row>
    <row r="27" spans="1:13" ht="18.75" customHeight="1">
      <c r="A27" s="271" t="s">
        <v>44</v>
      </c>
      <c r="B27" s="272"/>
      <c r="C27" s="272"/>
      <c r="D27" s="273"/>
      <c r="E27" s="19">
        <v>2113</v>
      </c>
      <c r="F27" s="31" t="s">
        <v>179</v>
      </c>
      <c r="G27" s="31" t="s">
        <v>179</v>
      </c>
      <c r="H27" s="31" t="s">
        <v>179</v>
      </c>
      <c r="I27" s="36">
        <f>SUM(J27:M27)</f>
        <v>0</v>
      </c>
      <c r="J27" s="31" t="s">
        <v>179</v>
      </c>
      <c r="K27" s="31" t="s">
        <v>419</v>
      </c>
      <c r="L27" s="31" t="s">
        <v>420</v>
      </c>
      <c r="M27" s="31" t="s">
        <v>179</v>
      </c>
    </row>
    <row r="28" spans="1:13" ht="18.75" customHeight="1">
      <c r="A28" s="271" t="s">
        <v>276</v>
      </c>
      <c r="B28" s="272"/>
      <c r="C28" s="272"/>
      <c r="D28" s="273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1" t="s">
        <v>277</v>
      </c>
      <c r="B29" s="272"/>
      <c r="C29" s="272"/>
      <c r="D29" s="273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1" t="s">
        <v>278</v>
      </c>
      <c r="B30" s="272"/>
      <c r="C30" s="272"/>
      <c r="D30" s="273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1" t="s">
        <v>279</v>
      </c>
      <c r="B31" s="272"/>
      <c r="C31" s="272"/>
      <c r="D31" s="273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1" t="s">
        <v>280</v>
      </c>
      <c r="B32" s="272"/>
      <c r="C32" s="272"/>
      <c r="D32" s="273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74" t="s">
        <v>281</v>
      </c>
      <c r="B33" s="275"/>
      <c r="C33" s="275"/>
      <c r="D33" s="276"/>
      <c r="E33" s="41">
        <v>2120</v>
      </c>
      <c r="F33" s="44">
        <f>SUM(F34:F37)</f>
        <v>8756</v>
      </c>
      <c r="G33" s="44">
        <f>SUM(G34:G37)</f>
        <v>9402</v>
      </c>
      <c r="H33" s="44">
        <f>SUM(H34:H37)</f>
        <v>9484</v>
      </c>
      <c r="I33" s="46">
        <f t="shared" si="0"/>
        <v>10167</v>
      </c>
      <c r="J33" s="44">
        <f>SUM(J34:J37)</f>
        <v>2513</v>
      </c>
      <c r="K33" s="44">
        <f>SUM(K34:K37)</f>
        <v>2566</v>
      </c>
      <c r="L33" s="44">
        <f>SUM(L34:L37)</f>
        <v>2648</v>
      </c>
      <c r="M33" s="44">
        <f>SUM(M34:M37)</f>
        <v>2440</v>
      </c>
    </row>
    <row r="34" spans="1:13" ht="18.600000000000001" customHeight="1">
      <c r="A34" s="271" t="s">
        <v>279</v>
      </c>
      <c r="B34" s="272"/>
      <c r="C34" s="272"/>
      <c r="D34" s="273"/>
      <c r="E34" s="19">
        <v>2121</v>
      </c>
      <c r="F34" s="31">
        <v>8752</v>
      </c>
      <c r="G34" s="31">
        <v>9396</v>
      </c>
      <c r="H34" s="31">
        <v>9478</v>
      </c>
      <c r="I34" s="36">
        <f t="shared" si="0"/>
        <v>10161</v>
      </c>
      <c r="J34" s="31">
        <v>2511</v>
      </c>
      <c r="K34" s="31">
        <v>2565</v>
      </c>
      <c r="L34" s="31">
        <v>2646</v>
      </c>
      <c r="M34" s="31">
        <v>2439</v>
      </c>
    </row>
    <row r="35" spans="1:13" ht="18.600000000000001" customHeight="1">
      <c r="A35" s="271" t="s">
        <v>282</v>
      </c>
      <c r="B35" s="272"/>
      <c r="C35" s="272"/>
      <c r="D35" s="273"/>
      <c r="E35" s="19">
        <v>2122</v>
      </c>
      <c r="F35" s="31">
        <v>4</v>
      </c>
      <c r="G35" s="31">
        <v>6</v>
      </c>
      <c r="H35" s="31">
        <v>6</v>
      </c>
      <c r="I35" s="36">
        <f t="shared" si="0"/>
        <v>6</v>
      </c>
      <c r="J35" s="31">
        <v>2</v>
      </c>
      <c r="K35" s="31">
        <v>1</v>
      </c>
      <c r="L35" s="31">
        <v>2</v>
      </c>
      <c r="M35" s="31">
        <v>1</v>
      </c>
    </row>
    <row r="36" spans="1:13" ht="18.600000000000001" customHeight="1">
      <c r="A36" s="271" t="s">
        <v>283</v>
      </c>
      <c r="B36" s="272"/>
      <c r="C36" s="272"/>
      <c r="D36" s="273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1" t="s">
        <v>280</v>
      </c>
      <c r="B37" s="272"/>
      <c r="C37" s="272"/>
      <c r="D37" s="273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74" t="s">
        <v>284</v>
      </c>
      <c r="B38" s="275"/>
      <c r="C38" s="275"/>
      <c r="D38" s="276"/>
      <c r="E38" s="41">
        <v>2130</v>
      </c>
      <c r="F38" s="44">
        <f>SUM(F39:F43)</f>
        <v>10764</v>
      </c>
      <c r="G38" s="44">
        <f>SUM(G39:G43)</f>
        <v>14514</v>
      </c>
      <c r="H38" s="44">
        <f>SUM(H39:H43)</f>
        <v>13637</v>
      </c>
      <c r="I38" s="46">
        <f t="shared" si="0"/>
        <v>14443</v>
      </c>
      <c r="J38" s="44">
        <f>SUM(J39:J43)</f>
        <v>3573</v>
      </c>
      <c r="K38" s="44">
        <f>SUM(K39:K43)</f>
        <v>3647</v>
      </c>
      <c r="L38" s="44">
        <f>SUM(L39:L43)</f>
        <v>3765</v>
      </c>
      <c r="M38" s="44">
        <f>SUM(M39:M43)</f>
        <v>3458</v>
      </c>
    </row>
    <row r="39" spans="1:13" ht="18.75" customHeight="1">
      <c r="A39" s="271" t="s">
        <v>45</v>
      </c>
      <c r="B39" s="272"/>
      <c r="C39" s="272"/>
      <c r="D39" s="273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71" t="s">
        <v>46</v>
      </c>
      <c r="B40" s="272"/>
      <c r="C40" s="272"/>
      <c r="D40" s="273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71" t="s">
        <v>285</v>
      </c>
      <c r="B41" s="272"/>
      <c r="C41" s="272"/>
      <c r="D41" s="273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1" t="s">
        <v>286</v>
      </c>
      <c r="B42" s="272"/>
      <c r="C42" s="272"/>
      <c r="D42" s="273"/>
      <c r="E42" s="19">
        <v>2134</v>
      </c>
      <c r="F42" s="31">
        <v>9886</v>
      </c>
      <c r="G42" s="31">
        <v>11904</v>
      </c>
      <c r="H42" s="31">
        <v>11004</v>
      </c>
      <c r="I42" s="36">
        <f t="shared" si="0"/>
        <v>11620</v>
      </c>
      <c r="J42" s="31">
        <v>2875</v>
      </c>
      <c r="K42" s="31">
        <v>2935</v>
      </c>
      <c r="L42" s="31">
        <v>3030</v>
      </c>
      <c r="M42" s="31">
        <v>2780</v>
      </c>
    </row>
    <row r="43" spans="1:13" ht="18.75" customHeight="1">
      <c r="A43" s="271" t="s">
        <v>287</v>
      </c>
      <c r="B43" s="272"/>
      <c r="C43" s="272"/>
      <c r="D43" s="273"/>
      <c r="E43" s="19">
        <v>2135</v>
      </c>
      <c r="F43" s="31">
        <v>878</v>
      </c>
      <c r="G43" s="31">
        <v>2610</v>
      </c>
      <c r="H43" s="31">
        <v>2633</v>
      </c>
      <c r="I43" s="36">
        <f t="shared" si="0"/>
        <v>2823</v>
      </c>
      <c r="J43" s="31">
        <v>698</v>
      </c>
      <c r="K43" s="31">
        <v>712</v>
      </c>
      <c r="L43" s="31">
        <v>735</v>
      </c>
      <c r="M43" s="31">
        <v>678</v>
      </c>
    </row>
    <row r="44" spans="1:13" ht="18.75" customHeight="1">
      <c r="A44" s="274" t="s">
        <v>288</v>
      </c>
      <c r="B44" s="275"/>
      <c r="C44" s="275"/>
      <c r="D44" s="276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71" t="s">
        <v>289</v>
      </c>
      <c r="B45" s="272"/>
      <c r="C45" s="272"/>
      <c r="D45" s="273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71" t="s">
        <v>290</v>
      </c>
      <c r="B46" s="272"/>
      <c r="C46" s="272"/>
      <c r="D46" s="273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74" t="s">
        <v>47</v>
      </c>
      <c r="B47" s="275"/>
      <c r="C47" s="275"/>
      <c r="D47" s="276"/>
      <c r="E47" s="41">
        <v>2200</v>
      </c>
      <c r="F47" s="44">
        <f>SUM(F24,F33,F38,F44)</f>
        <v>19690</v>
      </c>
      <c r="G47" s="44">
        <f>SUM(G24,G33,G38,G44)</f>
        <v>23996</v>
      </c>
      <c r="H47" s="44">
        <f>SUM(H24,H33,H38,H44)</f>
        <v>23261</v>
      </c>
      <c r="I47" s="46">
        <f t="shared" si="0"/>
        <v>24690</v>
      </c>
      <c r="J47" s="44">
        <f>SUM(J24,J33,J38,J44)</f>
        <v>6106</v>
      </c>
      <c r="K47" s="44">
        <f>SUM(K24,K33,K38,K44)</f>
        <v>6233</v>
      </c>
      <c r="L47" s="44">
        <f>SUM(L24,L33,L38,L44)</f>
        <v>6433</v>
      </c>
      <c r="M47" s="44">
        <f>SUM(M24,M33,M38,M44)</f>
        <v>5918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90" t="s">
        <v>437</v>
      </c>
      <c r="B50" s="179"/>
      <c r="C50" s="179"/>
      <c r="D50" s="179"/>
      <c r="E50" s="103"/>
      <c r="F50" s="293" t="s">
        <v>148</v>
      </c>
      <c r="G50" s="293"/>
      <c r="H50" s="293"/>
      <c r="I50" s="293"/>
      <c r="J50" s="102"/>
      <c r="L50" s="189" t="s">
        <v>430</v>
      </c>
    </row>
    <row r="51" spans="1:13" ht="22.5" customHeight="1">
      <c r="A51" s="104" t="s">
        <v>438</v>
      </c>
      <c r="B51" s="174"/>
      <c r="C51" s="174"/>
      <c r="D51" s="174"/>
      <c r="E51" s="104"/>
      <c r="F51" s="294" t="s">
        <v>291</v>
      </c>
      <c r="G51" s="294"/>
      <c r="H51" s="294"/>
      <c r="I51" s="294"/>
      <c r="J51" s="101"/>
      <c r="K51" s="209" t="s">
        <v>150</v>
      </c>
      <c r="L51" s="209"/>
      <c r="M51" s="209"/>
    </row>
  </sheetData>
  <mergeCells count="53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73" zoomScale="90" zoomScaleNormal="90" zoomScaleSheetLayoutView="56" workbookViewId="0">
      <selection activeCell="B111" sqref="B111:B11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96" t="s">
        <v>292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8.75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ht="41.25" customHeight="1">
      <c r="A3" s="297" t="s">
        <v>23</v>
      </c>
      <c r="B3" s="264" t="s">
        <v>293</v>
      </c>
      <c r="C3" s="264" t="s">
        <v>256</v>
      </c>
      <c r="D3" s="264" t="s">
        <v>257</v>
      </c>
      <c r="E3" s="264" t="s">
        <v>27</v>
      </c>
      <c r="F3" s="207" t="s">
        <v>294</v>
      </c>
      <c r="G3" s="207" t="s">
        <v>172</v>
      </c>
      <c r="H3" s="207"/>
      <c r="I3" s="207"/>
      <c r="J3" s="207"/>
    </row>
    <row r="4" spans="1:10" ht="45.75" customHeight="1">
      <c r="A4" s="298"/>
      <c r="B4" s="264"/>
      <c r="C4" s="264"/>
      <c r="D4" s="264"/>
      <c r="E4" s="264"/>
      <c r="F4" s="207"/>
      <c r="G4" s="170" t="s">
        <v>174</v>
      </c>
      <c r="H4" s="170" t="s">
        <v>175</v>
      </c>
      <c r="I4" s="170" t="s">
        <v>176</v>
      </c>
      <c r="J4" s="170" t="s">
        <v>177</v>
      </c>
    </row>
    <row r="5" spans="1:10" ht="18.75" customHeight="1">
      <c r="A5" s="153">
        <v>1</v>
      </c>
      <c r="B5" s="170">
        <v>2</v>
      </c>
      <c r="C5" s="170">
        <v>3</v>
      </c>
      <c r="D5" s="170">
        <v>4</v>
      </c>
      <c r="E5" s="170">
        <v>5</v>
      </c>
      <c r="F5" s="170">
        <v>6</v>
      </c>
      <c r="G5" s="170">
        <v>7</v>
      </c>
      <c r="H5" s="170">
        <v>8</v>
      </c>
      <c r="I5" s="170">
        <v>9</v>
      </c>
      <c r="J5" s="170">
        <v>10</v>
      </c>
    </row>
    <row r="6" spans="1:10" ht="28.5" customHeight="1">
      <c r="A6" s="172" t="s">
        <v>295</v>
      </c>
      <c r="B6" s="173"/>
      <c r="C6" s="221"/>
      <c r="D6" s="221"/>
      <c r="E6" s="221"/>
      <c r="F6" s="221"/>
      <c r="G6" s="221"/>
      <c r="H6" s="221"/>
      <c r="I6" s="221"/>
      <c r="J6" s="221"/>
    </row>
    <row r="7" spans="1:10" ht="18.75" customHeight="1">
      <c r="A7" s="70" t="s">
        <v>296</v>
      </c>
      <c r="B7" s="74">
        <v>3000</v>
      </c>
      <c r="C7" s="44">
        <f>SUM(C8:C9,C11,C14:C15,C19)</f>
        <v>80487</v>
      </c>
      <c r="D7" s="44">
        <f>SUM(D8:D9,D11,D14:D15,D19)</f>
        <v>82810</v>
      </c>
      <c r="E7" s="44">
        <f>SUM(E8:E9,E11,E14:E15,E19)</f>
        <v>81440</v>
      </c>
      <c r="F7" s="46">
        <f t="shared" ref="F7:F73" si="0">SUM(G7:J7)</f>
        <v>85890</v>
      </c>
      <c r="G7" s="44">
        <f>SUM(G8:G9,G11,G14:G15,G19)</f>
        <v>21124</v>
      </c>
      <c r="H7" s="44">
        <f>SUM(H8:H9,H11,H14:H15,H19)</f>
        <v>21680</v>
      </c>
      <c r="I7" s="44">
        <f>SUM(I8:I9,I11,I14:I15,I19)</f>
        <v>21080</v>
      </c>
      <c r="J7" s="44">
        <f>SUM(J8:J9,J11,J14:J15,J19)</f>
        <v>22006</v>
      </c>
    </row>
    <row r="8" spans="1:10" ht="18.75" customHeight="1">
      <c r="A8" s="6" t="s">
        <v>297</v>
      </c>
      <c r="B8" s="7">
        <v>3010</v>
      </c>
      <c r="C8" s="31">
        <v>65560</v>
      </c>
      <c r="D8" s="31">
        <v>67900</v>
      </c>
      <c r="E8" s="31">
        <v>67600</v>
      </c>
      <c r="F8" s="36">
        <f t="shared" si="0"/>
        <v>71100</v>
      </c>
      <c r="G8" s="31">
        <v>17220</v>
      </c>
      <c r="H8" s="31">
        <v>17830</v>
      </c>
      <c r="I8" s="31">
        <v>17830</v>
      </c>
      <c r="J8" s="31">
        <v>18220</v>
      </c>
    </row>
    <row r="9" spans="1:10" ht="18.75" customHeight="1">
      <c r="A9" s="6" t="s">
        <v>298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300</v>
      </c>
      <c r="B11" s="7">
        <v>3040</v>
      </c>
      <c r="C11" s="31">
        <v>13987</v>
      </c>
      <c r="D11" s="31">
        <v>14124</v>
      </c>
      <c r="E11" s="31">
        <v>13115</v>
      </c>
      <c r="F11" s="36">
        <f t="shared" si="0"/>
        <v>13993</v>
      </c>
      <c r="G11" s="31">
        <v>3704</v>
      </c>
      <c r="H11" s="31">
        <v>3650</v>
      </c>
      <c r="I11" s="31">
        <v>3050</v>
      </c>
      <c r="J11" s="31">
        <v>3589</v>
      </c>
    </row>
    <row r="12" spans="1:10" ht="18.75" customHeight="1">
      <c r="A12" s="6" t="s">
        <v>301</v>
      </c>
      <c r="B12" s="7">
        <v>3041</v>
      </c>
      <c r="C12" s="31">
        <v>12825</v>
      </c>
      <c r="D12" s="31">
        <v>11080</v>
      </c>
      <c r="E12" s="31">
        <v>10375</v>
      </c>
      <c r="F12" s="36">
        <f t="shared" si="0"/>
        <v>10993</v>
      </c>
      <c r="G12" s="31">
        <v>2954</v>
      </c>
      <c r="H12" s="31">
        <v>2900</v>
      </c>
      <c r="I12" s="31">
        <v>2300</v>
      </c>
      <c r="J12" s="31">
        <v>2839</v>
      </c>
    </row>
    <row r="13" spans="1:10" ht="18.75" customHeight="1">
      <c r="A13" s="6" t="s">
        <v>302</v>
      </c>
      <c r="B13" s="7">
        <v>3042</v>
      </c>
      <c r="C13" s="31">
        <v>1162</v>
      </c>
      <c r="D13" s="31">
        <v>3044</v>
      </c>
      <c r="E13" s="31">
        <v>2740</v>
      </c>
      <c r="F13" s="36">
        <f t="shared" si="0"/>
        <v>3000</v>
      </c>
      <c r="G13" s="31">
        <v>750</v>
      </c>
      <c r="H13" s="31">
        <v>750</v>
      </c>
      <c r="I13" s="31">
        <v>750</v>
      </c>
      <c r="J13" s="31">
        <v>750</v>
      </c>
    </row>
    <row r="14" spans="1:10" ht="18.75" customHeight="1">
      <c r="A14" s="6" t="s">
        <v>303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305</v>
      </c>
      <c r="B16" s="158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306</v>
      </c>
      <c r="B17" s="158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307</v>
      </c>
      <c r="B18" s="158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308</v>
      </c>
      <c r="B19" s="7">
        <v>3070</v>
      </c>
      <c r="C19" s="31">
        <v>940</v>
      </c>
      <c r="D19" s="31">
        <v>786</v>
      </c>
      <c r="E19" s="31">
        <v>725</v>
      </c>
      <c r="F19" s="36">
        <f t="shared" si="0"/>
        <v>797</v>
      </c>
      <c r="G19" s="31">
        <v>200</v>
      </c>
      <c r="H19" s="31">
        <v>200</v>
      </c>
      <c r="I19" s="31">
        <v>200</v>
      </c>
      <c r="J19" s="31">
        <v>197</v>
      </c>
    </row>
    <row r="20" spans="1:10" ht="18.75" customHeight="1">
      <c r="A20" s="8" t="s">
        <v>309</v>
      </c>
      <c r="B20" s="9">
        <v>3100</v>
      </c>
      <c r="C20" s="44">
        <f>SUM(C21:C24,C28,C38,C39)</f>
        <v>-71263</v>
      </c>
      <c r="D20" s="44">
        <f>SUM(D21:D24,D28,D38,D39)</f>
        <v>-80390</v>
      </c>
      <c r="E20" s="44">
        <f>SUM(E21:E24,E28,E38,E39)</f>
        <v>-80685</v>
      </c>
      <c r="F20" s="46">
        <f t="shared" si="0"/>
        <v>-79614</v>
      </c>
      <c r="G20" s="44">
        <f>SUM(G21:G24,G28,G38,G39)</f>
        <v>-19803</v>
      </c>
      <c r="H20" s="44">
        <f>SUM(H21:H24,H28,H38,H39)</f>
        <v>-20212</v>
      </c>
      <c r="I20" s="44">
        <f>SUM(I21:I24,I28,I38,I39)</f>
        <v>-20591</v>
      </c>
      <c r="J20" s="44">
        <f>SUM(J21:J24,J28,J38,J39)</f>
        <v>-19008</v>
      </c>
    </row>
    <row r="21" spans="1:10" ht="18.75" customHeight="1">
      <c r="A21" s="6" t="s">
        <v>310</v>
      </c>
      <c r="B21" s="75">
        <v>3110</v>
      </c>
      <c r="C21" s="31">
        <v>-13214</v>
      </c>
      <c r="D21" s="31">
        <v>-16121</v>
      </c>
      <c r="E21" s="31">
        <v>-16800</v>
      </c>
      <c r="F21" s="36">
        <f t="shared" si="0"/>
        <v>-11379</v>
      </c>
      <c r="G21" s="31">
        <v>-2936</v>
      </c>
      <c r="H21" s="31">
        <v>-2985</v>
      </c>
      <c r="I21" s="31">
        <v>-2820</v>
      </c>
      <c r="J21" s="31">
        <v>-2638</v>
      </c>
    </row>
    <row r="22" spans="1:10" ht="18.75" customHeight="1">
      <c r="A22" s="6" t="s">
        <v>311</v>
      </c>
      <c r="B22" s="75">
        <v>3120</v>
      </c>
      <c r="C22" s="31">
        <v>-38167</v>
      </c>
      <c r="D22" s="31">
        <v>-40194</v>
      </c>
      <c r="E22" s="31">
        <v>-40545</v>
      </c>
      <c r="F22" s="36">
        <f t="shared" si="0"/>
        <v>-43466</v>
      </c>
      <c r="G22" s="31">
        <v>-10741</v>
      </c>
      <c r="H22" s="31">
        <v>-10973</v>
      </c>
      <c r="I22" s="31">
        <v>-11319</v>
      </c>
      <c r="J22" s="31">
        <v>-10433</v>
      </c>
    </row>
    <row r="23" spans="1:10" ht="18.75" customHeight="1">
      <c r="A23" s="6" t="s">
        <v>182</v>
      </c>
      <c r="B23" s="75">
        <v>3130</v>
      </c>
      <c r="C23" s="31" t="s">
        <v>179</v>
      </c>
      <c r="D23" s="31" t="s">
        <v>179</v>
      </c>
      <c r="E23" s="31" t="s">
        <v>179</v>
      </c>
      <c r="F23" s="36">
        <f t="shared" si="0"/>
        <v>0</v>
      </c>
      <c r="G23" s="31" t="s">
        <v>179</v>
      </c>
      <c r="H23" s="31" t="s">
        <v>179</v>
      </c>
      <c r="I23" s="31" t="s">
        <v>179</v>
      </c>
      <c r="J23" s="31" t="s">
        <v>179</v>
      </c>
    </row>
    <row r="24" spans="1:10" ht="18.75" customHeight="1">
      <c r="A24" s="6" t="s">
        <v>312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305</v>
      </c>
      <c r="B25" s="127">
        <v>3141</v>
      </c>
      <c r="C25" s="31" t="s">
        <v>179</v>
      </c>
      <c r="D25" s="31" t="s">
        <v>179</v>
      </c>
      <c r="E25" s="31" t="s">
        <v>179</v>
      </c>
      <c r="F25" s="36">
        <f t="shared" si="0"/>
        <v>0</v>
      </c>
      <c r="G25" s="31" t="s">
        <v>179</v>
      </c>
      <c r="H25" s="31" t="s">
        <v>179</v>
      </c>
      <c r="I25" s="31" t="s">
        <v>179</v>
      </c>
      <c r="J25" s="31" t="s">
        <v>179</v>
      </c>
    </row>
    <row r="26" spans="1:10" ht="18.75" customHeight="1">
      <c r="A26" s="6" t="s">
        <v>306</v>
      </c>
      <c r="B26" s="127">
        <v>3142</v>
      </c>
      <c r="C26" s="31" t="s">
        <v>179</v>
      </c>
      <c r="D26" s="31" t="s">
        <v>179</v>
      </c>
      <c r="E26" s="31" t="s">
        <v>179</v>
      </c>
      <c r="F26" s="36">
        <f t="shared" si="0"/>
        <v>0</v>
      </c>
      <c r="G26" s="31" t="s">
        <v>179</v>
      </c>
      <c r="H26" s="31" t="s">
        <v>179</v>
      </c>
      <c r="I26" s="31" t="s">
        <v>179</v>
      </c>
      <c r="J26" s="31" t="s">
        <v>179</v>
      </c>
    </row>
    <row r="27" spans="1:10" ht="18.75" customHeight="1">
      <c r="A27" s="6" t="s">
        <v>307</v>
      </c>
      <c r="B27" s="127">
        <v>3143</v>
      </c>
      <c r="C27" s="31" t="s">
        <v>179</v>
      </c>
      <c r="D27" s="31" t="s">
        <v>179</v>
      </c>
      <c r="E27" s="31" t="s">
        <v>179</v>
      </c>
      <c r="F27" s="36">
        <f t="shared" si="0"/>
        <v>0</v>
      </c>
      <c r="G27" s="31" t="s">
        <v>179</v>
      </c>
      <c r="H27" s="31" t="s">
        <v>179</v>
      </c>
      <c r="I27" s="31" t="s">
        <v>179</v>
      </c>
      <c r="J27" s="31" t="s">
        <v>179</v>
      </c>
    </row>
    <row r="28" spans="1:10" ht="18.75" customHeight="1">
      <c r="A28" s="6" t="s">
        <v>313</v>
      </c>
      <c r="B28" s="75">
        <v>3150</v>
      </c>
      <c r="C28" s="36">
        <f>SUM(C29:C34,C37)</f>
        <v>-19708</v>
      </c>
      <c r="D28" s="36">
        <f>SUM(D29:D34,D37)</f>
        <v>-23990</v>
      </c>
      <c r="E28" s="36">
        <f>SUM(E29:E34,E37)</f>
        <v>-23255</v>
      </c>
      <c r="F28" s="36">
        <f t="shared" si="0"/>
        <v>-24684</v>
      </c>
      <c r="G28" s="36">
        <f>SUM(G29:G34,G37)</f>
        <v>-6104</v>
      </c>
      <c r="H28" s="36">
        <f>SUM(H29:H34,H37)</f>
        <v>-6232</v>
      </c>
      <c r="I28" s="36">
        <f>SUM(I29:I34,I37)</f>
        <v>-6431</v>
      </c>
      <c r="J28" s="36">
        <f>SUM(J29:J34,J37)</f>
        <v>-5917</v>
      </c>
    </row>
    <row r="29" spans="1:10" ht="18.75" customHeight="1">
      <c r="A29" s="6" t="s">
        <v>42</v>
      </c>
      <c r="B29" s="127">
        <v>3151</v>
      </c>
      <c r="C29" s="31" t="s">
        <v>179</v>
      </c>
      <c r="D29" s="31" t="s">
        <v>179</v>
      </c>
      <c r="E29" s="31" t="s">
        <v>179</v>
      </c>
      <c r="F29" s="36">
        <f t="shared" si="0"/>
        <v>0</v>
      </c>
      <c r="G29" s="31" t="s">
        <v>179</v>
      </c>
      <c r="H29" s="31" t="s">
        <v>179</v>
      </c>
      <c r="I29" s="31" t="s">
        <v>179</v>
      </c>
      <c r="J29" s="31" t="s">
        <v>179</v>
      </c>
    </row>
    <row r="30" spans="1:10" ht="18.75" customHeight="1">
      <c r="A30" s="6" t="s">
        <v>314</v>
      </c>
      <c r="B30" s="127">
        <v>3152</v>
      </c>
      <c r="C30" s="31">
        <v>-170</v>
      </c>
      <c r="D30" s="31">
        <v>-80</v>
      </c>
      <c r="E30" s="31">
        <v>-140</v>
      </c>
      <c r="F30" s="36">
        <f t="shared" si="0"/>
        <v>-80</v>
      </c>
      <c r="G30" s="31">
        <v>-20</v>
      </c>
      <c r="H30" s="31">
        <v>-20</v>
      </c>
      <c r="I30" s="31">
        <v>-20</v>
      </c>
      <c r="J30" s="31">
        <v>-20</v>
      </c>
    </row>
    <row r="31" spans="1:10" ht="18.75" customHeight="1">
      <c r="A31" s="6" t="s">
        <v>276</v>
      </c>
      <c r="B31" s="127">
        <v>3153</v>
      </c>
      <c r="C31" s="31" t="s">
        <v>179</v>
      </c>
      <c r="D31" s="31" t="s">
        <v>179</v>
      </c>
      <c r="E31" s="31" t="s">
        <v>179</v>
      </c>
      <c r="F31" s="36">
        <f t="shared" si="0"/>
        <v>0</v>
      </c>
      <c r="G31" s="31" t="s">
        <v>179</v>
      </c>
      <c r="H31" s="31" t="s">
        <v>179</v>
      </c>
      <c r="I31" s="31" t="s">
        <v>179</v>
      </c>
      <c r="J31" s="31" t="s">
        <v>179</v>
      </c>
    </row>
    <row r="32" spans="1:10" ht="18.75" customHeight="1">
      <c r="A32" s="6" t="s">
        <v>315</v>
      </c>
      <c r="B32" s="127">
        <v>3154</v>
      </c>
      <c r="C32" s="31" t="s">
        <v>179</v>
      </c>
      <c r="D32" s="31" t="s">
        <v>179</v>
      </c>
      <c r="E32" s="31" t="s">
        <v>179</v>
      </c>
      <c r="F32" s="36">
        <f t="shared" si="0"/>
        <v>0</v>
      </c>
      <c r="G32" s="31" t="s">
        <v>179</v>
      </c>
      <c r="H32" s="31" t="s">
        <v>179</v>
      </c>
      <c r="I32" s="31" t="s">
        <v>179</v>
      </c>
      <c r="J32" s="31" t="s">
        <v>179</v>
      </c>
    </row>
    <row r="33" spans="1:10" ht="18.75" customHeight="1">
      <c r="A33" s="6" t="s">
        <v>279</v>
      </c>
      <c r="B33" s="127">
        <v>3155</v>
      </c>
      <c r="C33" s="31">
        <v>-8752</v>
      </c>
      <c r="D33" s="31">
        <v>-9396</v>
      </c>
      <c r="E33" s="31">
        <v>-9478</v>
      </c>
      <c r="F33" s="36">
        <f t="shared" si="0"/>
        <v>-10161</v>
      </c>
      <c r="G33" s="31">
        <v>-2511</v>
      </c>
      <c r="H33" s="31">
        <v>-2565</v>
      </c>
      <c r="I33" s="31">
        <v>-2646</v>
      </c>
      <c r="J33" s="31">
        <v>-2439</v>
      </c>
    </row>
    <row r="34" spans="1:10" ht="21.75" customHeight="1">
      <c r="A34" s="121" t="s">
        <v>316</v>
      </c>
      <c r="B34" s="127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36.75" customHeight="1">
      <c r="A35" s="6" t="s">
        <v>45</v>
      </c>
      <c r="B35" s="127" t="s">
        <v>317</v>
      </c>
      <c r="C35" s="31" t="s">
        <v>179</v>
      </c>
      <c r="D35" s="31" t="s">
        <v>179</v>
      </c>
      <c r="E35" s="31" t="s">
        <v>179</v>
      </c>
      <c r="F35" s="36"/>
      <c r="G35" s="31" t="s">
        <v>179</v>
      </c>
      <c r="H35" s="31" t="s">
        <v>179</v>
      </c>
      <c r="I35" s="31" t="s">
        <v>179</v>
      </c>
      <c r="J35" s="31" t="s">
        <v>179</v>
      </c>
    </row>
    <row r="36" spans="1:10" ht="54" customHeight="1">
      <c r="A36" s="6" t="s">
        <v>46</v>
      </c>
      <c r="B36" s="75" t="s">
        <v>318</v>
      </c>
      <c r="C36" s="31" t="s">
        <v>179</v>
      </c>
      <c r="D36" s="31" t="s">
        <v>179</v>
      </c>
      <c r="E36" s="31" t="s">
        <v>179</v>
      </c>
      <c r="F36" s="36">
        <f t="shared" si="0"/>
        <v>0</v>
      </c>
      <c r="G36" s="31" t="s">
        <v>179</v>
      </c>
      <c r="H36" s="31" t="s">
        <v>179</v>
      </c>
      <c r="I36" s="31" t="s">
        <v>179</v>
      </c>
      <c r="J36" s="31" t="s">
        <v>179</v>
      </c>
    </row>
    <row r="37" spans="1:10" ht="18.75" customHeight="1">
      <c r="A37" s="6" t="s">
        <v>319</v>
      </c>
      <c r="B37" s="75">
        <v>3157</v>
      </c>
      <c r="C37" s="31">
        <v>-10786</v>
      </c>
      <c r="D37" s="31">
        <v>-14514</v>
      </c>
      <c r="E37" s="31">
        <v>-13637</v>
      </c>
      <c r="F37" s="36">
        <f t="shared" si="0"/>
        <v>-14443</v>
      </c>
      <c r="G37" s="31">
        <v>-3573</v>
      </c>
      <c r="H37" s="31">
        <v>-3647</v>
      </c>
      <c r="I37" s="31">
        <v>-3765</v>
      </c>
      <c r="J37" s="31">
        <v>-3458</v>
      </c>
    </row>
    <row r="38" spans="1:10" ht="18.75" customHeight="1">
      <c r="A38" s="6" t="s">
        <v>320</v>
      </c>
      <c r="B38" s="75">
        <v>3160</v>
      </c>
      <c r="C38" s="31" t="s">
        <v>179</v>
      </c>
      <c r="D38" s="31" t="s">
        <v>179</v>
      </c>
      <c r="E38" s="31" t="s">
        <v>179</v>
      </c>
      <c r="F38" s="36">
        <f t="shared" si="0"/>
        <v>0</v>
      </c>
      <c r="G38" s="31" t="s">
        <v>179</v>
      </c>
      <c r="H38" s="31" t="s">
        <v>179</v>
      </c>
      <c r="I38" s="31" t="s">
        <v>179</v>
      </c>
      <c r="J38" s="31" t="s">
        <v>179</v>
      </c>
    </row>
    <row r="39" spans="1:10" ht="18.75" customHeight="1">
      <c r="A39" s="6" t="s">
        <v>321</v>
      </c>
      <c r="B39" s="77">
        <v>3170</v>
      </c>
      <c r="C39" s="31">
        <v>-174</v>
      </c>
      <c r="D39" s="31">
        <v>-85</v>
      </c>
      <c r="E39" s="31">
        <v>-85</v>
      </c>
      <c r="F39" s="36">
        <f t="shared" si="0"/>
        <v>-85</v>
      </c>
      <c r="G39" s="31">
        <v>-22</v>
      </c>
      <c r="H39" s="31">
        <v>-22</v>
      </c>
      <c r="I39" s="31">
        <v>-21</v>
      </c>
      <c r="J39" s="31">
        <v>-20</v>
      </c>
    </row>
    <row r="40" spans="1:10" ht="18.75" customHeight="1">
      <c r="A40" s="8" t="s">
        <v>322</v>
      </c>
      <c r="B40" s="74">
        <v>3195</v>
      </c>
      <c r="C40" s="44">
        <f>SUM(C7,C20)</f>
        <v>9224</v>
      </c>
      <c r="D40" s="44">
        <f t="shared" ref="D40:J40" si="2">SUM(D7,D20)</f>
        <v>2420</v>
      </c>
      <c r="E40" s="44">
        <f t="shared" si="2"/>
        <v>755</v>
      </c>
      <c r="F40" s="46">
        <f t="shared" si="0"/>
        <v>6276</v>
      </c>
      <c r="G40" s="44">
        <f t="shared" si="2"/>
        <v>1321</v>
      </c>
      <c r="H40" s="44">
        <f t="shared" si="2"/>
        <v>1468</v>
      </c>
      <c r="I40" s="44">
        <f t="shared" si="2"/>
        <v>489</v>
      </c>
      <c r="J40" s="44">
        <f t="shared" si="2"/>
        <v>2998</v>
      </c>
    </row>
    <row r="41" spans="1:10" ht="29.25" customHeight="1">
      <c r="A41" s="172" t="s">
        <v>323</v>
      </c>
      <c r="B41" s="158"/>
      <c r="C41" s="299"/>
      <c r="D41" s="300"/>
      <c r="E41" s="300"/>
      <c r="F41" s="300"/>
      <c r="G41" s="300"/>
      <c r="H41" s="300"/>
      <c r="I41" s="300"/>
      <c r="J41" s="301"/>
    </row>
    <row r="42" spans="1:10" ht="18.75" customHeight="1">
      <c r="A42" s="70" t="s">
        <v>324</v>
      </c>
      <c r="B42" s="155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325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326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327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328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329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330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331</v>
      </c>
      <c r="B50" s="9">
        <v>3255</v>
      </c>
      <c r="C50" s="44">
        <f>SUM(C51,C53,C58,C59)</f>
        <v>-8708</v>
      </c>
      <c r="D50" s="44">
        <f>SUM(D51,D53,D58,D59)</f>
        <v>-6441</v>
      </c>
      <c r="E50" s="44">
        <f>SUM(E51,E53,E58,E59)</f>
        <v>-5904</v>
      </c>
      <c r="F50" s="46">
        <f t="shared" si="0"/>
        <v>-5643</v>
      </c>
      <c r="G50" s="44">
        <f>SUM(G51,G53,G58,G59)</f>
        <v>-454</v>
      </c>
      <c r="H50" s="44">
        <f>SUM(H51,H53,H58,H59)</f>
        <v>-923</v>
      </c>
      <c r="I50" s="44">
        <f>SUM(I51,I53,I58,I59)</f>
        <v>-166</v>
      </c>
      <c r="J50" s="44">
        <f>SUM(J51,J53,J58,J59)</f>
        <v>-4100</v>
      </c>
    </row>
    <row r="51" spans="1:10" ht="18.75" customHeight="1">
      <c r="A51" s="6" t="s">
        <v>332</v>
      </c>
      <c r="B51" s="75">
        <v>3260</v>
      </c>
      <c r="C51" s="31" t="s">
        <v>179</v>
      </c>
      <c r="D51" s="31" t="s">
        <v>179</v>
      </c>
      <c r="E51" s="31" t="s">
        <v>179</v>
      </c>
      <c r="F51" s="36">
        <f t="shared" si="0"/>
        <v>0</v>
      </c>
      <c r="G51" s="31" t="s">
        <v>179</v>
      </c>
      <c r="H51" s="31" t="s">
        <v>179</v>
      </c>
      <c r="I51" s="31" t="s">
        <v>179</v>
      </c>
      <c r="J51" s="31" t="s">
        <v>179</v>
      </c>
    </row>
    <row r="52" spans="1:10" ht="18.75" customHeight="1">
      <c r="A52" s="6" t="s">
        <v>333</v>
      </c>
      <c r="B52" s="75">
        <v>3265</v>
      </c>
      <c r="C52" s="31" t="s">
        <v>179</v>
      </c>
      <c r="D52" s="31" t="s">
        <v>179</v>
      </c>
      <c r="E52" s="31" t="s">
        <v>179</v>
      </c>
      <c r="F52" s="36">
        <f t="shared" si="0"/>
        <v>0</v>
      </c>
      <c r="G52" s="31" t="s">
        <v>179</v>
      </c>
      <c r="H52" s="31" t="s">
        <v>179</v>
      </c>
      <c r="I52" s="31" t="s">
        <v>179</v>
      </c>
      <c r="J52" s="31" t="s">
        <v>179</v>
      </c>
    </row>
    <row r="53" spans="1:10" ht="18.75" customHeight="1">
      <c r="A53" s="6" t="s">
        <v>334</v>
      </c>
      <c r="B53" s="7">
        <v>3270</v>
      </c>
      <c r="C53" s="45">
        <f>SUM(C54:C57)</f>
        <v>-8708</v>
      </c>
      <c r="D53" s="45">
        <f>SUM(D54:D57)</f>
        <v>-6441</v>
      </c>
      <c r="E53" s="45">
        <f>SUM(E54:E57)</f>
        <v>-5904</v>
      </c>
      <c r="F53" s="36">
        <f t="shared" si="0"/>
        <v>-5643</v>
      </c>
      <c r="G53" s="45">
        <f>SUM(G54:G57)</f>
        <v>-454</v>
      </c>
      <c r="H53" s="45">
        <f>SUM(H54:H57)</f>
        <v>-923</v>
      </c>
      <c r="I53" s="45">
        <f>SUM(I54:I57)</f>
        <v>-166</v>
      </c>
      <c r="J53" s="45">
        <f>SUM(J54:J57)</f>
        <v>-4100</v>
      </c>
    </row>
    <row r="54" spans="1:10" ht="18.75" customHeight="1">
      <c r="A54" s="6" t="s">
        <v>335</v>
      </c>
      <c r="B54" s="7">
        <v>3271</v>
      </c>
      <c r="C54" s="31">
        <v>-8082</v>
      </c>
      <c r="D54" s="31">
        <v>-5491</v>
      </c>
      <c r="E54" s="31">
        <v>-5054</v>
      </c>
      <c r="F54" s="36">
        <f t="shared" si="0"/>
        <v>-5043</v>
      </c>
      <c r="G54" s="31">
        <v>-254</v>
      </c>
      <c r="H54" s="31">
        <v>-723</v>
      </c>
      <c r="I54" s="31">
        <v>-66</v>
      </c>
      <c r="J54" s="31">
        <v>-4000</v>
      </c>
    </row>
    <row r="55" spans="1:10" ht="18.75" customHeight="1">
      <c r="A55" s="6" t="s">
        <v>336</v>
      </c>
      <c r="B55" s="7">
        <v>3272</v>
      </c>
      <c r="C55" s="31">
        <v>0</v>
      </c>
      <c r="D55" s="31">
        <v>-250</v>
      </c>
      <c r="E55" s="31">
        <v>-250</v>
      </c>
      <c r="F55" s="36">
        <f t="shared" si="0"/>
        <v>0</v>
      </c>
      <c r="G55" s="31" t="s">
        <v>179</v>
      </c>
      <c r="H55" s="31" t="s">
        <v>179</v>
      </c>
      <c r="I55" s="31" t="s">
        <v>179</v>
      </c>
      <c r="J55" s="31" t="s">
        <v>419</v>
      </c>
    </row>
    <row r="56" spans="1:10" ht="18.75" customHeight="1">
      <c r="A56" s="6" t="s">
        <v>337</v>
      </c>
      <c r="B56" s="158">
        <v>3273</v>
      </c>
      <c r="C56" s="31" t="s">
        <v>179</v>
      </c>
      <c r="D56" s="31" t="s">
        <v>179</v>
      </c>
      <c r="E56" s="31" t="s">
        <v>179</v>
      </c>
      <c r="F56" s="36">
        <f t="shared" si="0"/>
        <v>0</v>
      </c>
      <c r="G56" s="31" t="s">
        <v>179</v>
      </c>
      <c r="H56" s="31" t="s">
        <v>179</v>
      </c>
      <c r="I56" s="31" t="s">
        <v>179</v>
      </c>
      <c r="J56" s="31" t="s">
        <v>179</v>
      </c>
    </row>
    <row r="57" spans="1:10" ht="18.75" customHeight="1">
      <c r="A57" s="6" t="s">
        <v>338</v>
      </c>
      <c r="B57" s="166">
        <v>3274</v>
      </c>
      <c r="C57" s="31">
        <v>-626</v>
      </c>
      <c r="D57" s="31">
        <v>-700</v>
      </c>
      <c r="E57" s="31">
        <v>-600</v>
      </c>
      <c r="F57" s="36">
        <f t="shared" si="0"/>
        <v>-600</v>
      </c>
      <c r="G57" s="31">
        <v>-200</v>
      </c>
      <c r="H57" s="31">
        <v>-200</v>
      </c>
      <c r="I57" s="31">
        <v>-100</v>
      </c>
      <c r="J57" s="31">
        <v>-100</v>
      </c>
    </row>
    <row r="58" spans="1:10" ht="18.75" customHeight="1">
      <c r="A58" s="6" t="s">
        <v>339</v>
      </c>
      <c r="B58" s="76">
        <v>3280</v>
      </c>
      <c r="C58" s="31" t="s">
        <v>179</v>
      </c>
      <c r="D58" s="31" t="s">
        <v>179</v>
      </c>
      <c r="E58" s="31" t="s">
        <v>179</v>
      </c>
      <c r="F58" s="36">
        <f t="shared" si="0"/>
        <v>0</v>
      </c>
      <c r="G58" s="31" t="s">
        <v>179</v>
      </c>
      <c r="H58" s="31" t="s">
        <v>179</v>
      </c>
      <c r="I58" s="31" t="s">
        <v>179</v>
      </c>
      <c r="J58" s="31" t="s">
        <v>179</v>
      </c>
    </row>
    <row r="59" spans="1:10" ht="18.75" customHeight="1">
      <c r="A59" s="6" t="s">
        <v>340</v>
      </c>
      <c r="B59" s="77">
        <v>3290</v>
      </c>
      <c r="C59" s="31" t="s">
        <v>179</v>
      </c>
      <c r="D59" s="31" t="s">
        <v>179</v>
      </c>
      <c r="E59" s="31" t="s">
        <v>179</v>
      </c>
      <c r="F59" s="36">
        <f t="shared" si="0"/>
        <v>0</v>
      </c>
      <c r="G59" s="31" t="s">
        <v>179</v>
      </c>
      <c r="H59" s="31" t="s">
        <v>179</v>
      </c>
      <c r="I59" s="31" t="s">
        <v>179</v>
      </c>
      <c r="J59" s="31" t="s">
        <v>179</v>
      </c>
    </row>
    <row r="60" spans="1:10" ht="18.75" customHeight="1">
      <c r="A60" s="78" t="s">
        <v>341</v>
      </c>
      <c r="B60" s="9">
        <v>3295</v>
      </c>
      <c r="C60" s="44">
        <f>SUM(C42,C50)</f>
        <v>-8708</v>
      </c>
      <c r="D60" s="44">
        <f t="shared" ref="D60:J60" si="3">SUM(D42,D50)</f>
        <v>-6441</v>
      </c>
      <c r="E60" s="44">
        <f t="shared" si="3"/>
        <v>-5904</v>
      </c>
      <c r="F60" s="46">
        <f t="shared" si="0"/>
        <v>-5643</v>
      </c>
      <c r="G60" s="44">
        <f t="shared" si="3"/>
        <v>-454</v>
      </c>
      <c r="H60" s="44">
        <f t="shared" si="3"/>
        <v>-923</v>
      </c>
      <c r="I60" s="44">
        <f t="shared" si="3"/>
        <v>-166</v>
      </c>
      <c r="J60" s="44">
        <f t="shared" si="3"/>
        <v>-4100</v>
      </c>
    </row>
    <row r="61" spans="1:10" ht="29.25" customHeight="1">
      <c r="A61" s="172" t="s">
        <v>342</v>
      </c>
      <c r="B61" s="9"/>
      <c r="C61" s="299"/>
      <c r="D61" s="300"/>
      <c r="E61" s="300"/>
      <c r="F61" s="300"/>
      <c r="G61" s="300"/>
      <c r="H61" s="300"/>
      <c r="I61" s="300"/>
      <c r="J61" s="301"/>
    </row>
    <row r="62" spans="1:10" ht="18.75" customHeight="1">
      <c r="A62" s="8" t="s">
        <v>343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344</v>
      </c>
      <c r="B63" s="158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345</v>
      </c>
      <c r="B64" s="158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305</v>
      </c>
      <c r="B65" s="158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308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346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347</v>
      </c>
      <c r="B70" s="158">
        <v>3335</v>
      </c>
      <c r="C70" s="31" t="s">
        <v>179</v>
      </c>
      <c r="D70" s="31" t="s">
        <v>179</v>
      </c>
      <c r="E70" s="31" t="s">
        <v>179</v>
      </c>
      <c r="F70" s="36">
        <f t="shared" si="0"/>
        <v>0</v>
      </c>
      <c r="G70" s="31" t="s">
        <v>179</v>
      </c>
      <c r="H70" s="31" t="s">
        <v>179</v>
      </c>
      <c r="I70" s="31" t="s">
        <v>179</v>
      </c>
      <c r="J70" s="31" t="s">
        <v>179</v>
      </c>
    </row>
    <row r="71" spans="1:10" ht="18.75" customHeight="1">
      <c r="A71" s="6" t="s">
        <v>348</v>
      </c>
      <c r="B71" s="158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305</v>
      </c>
      <c r="B72" s="158">
        <v>3341</v>
      </c>
      <c r="C72" s="31" t="s">
        <v>179</v>
      </c>
      <c r="D72" s="31" t="s">
        <v>179</v>
      </c>
      <c r="E72" s="31" t="s">
        <v>179</v>
      </c>
      <c r="F72" s="36">
        <f t="shared" si="0"/>
        <v>0</v>
      </c>
      <c r="G72" s="31" t="s">
        <v>179</v>
      </c>
      <c r="H72" s="31" t="s">
        <v>179</v>
      </c>
      <c r="I72" s="31" t="s">
        <v>179</v>
      </c>
      <c r="J72" s="31" t="s">
        <v>179</v>
      </c>
    </row>
    <row r="73" spans="1:10" ht="18.75" customHeight="1">
      <c r="A73" s="6" t="s">
        <v>306</v>
      </c>
      <c r="B73" s="158">
        <v>3342</v>
      </c>
      <c r="C73" s="31" t="s">
        <v>179</v>
      </c>
      <c r="D73" s="31" t="s">
        <v>179</v>
      </c>
      <c r="E73" s="31" t="s">
        <v>179</v>
      </c>
      <c r="F73" s="36">
        <f t="shared" si="0"/>
        <v>0</v>
      </c>
      <c r="G73" s="31" t="s">
        <v>179</v>
      </c>
      <c r="H73" s="31" t="s">
        <v>179</v>
      </c>
      <c r="I73" s="31" t="s">
        <v>179</v>
      </c>
      <c r="J73" s="31" t="s">
        <v>179</v>
      </c>
    </row>
    <row r="74" spans="1:10" ht="18.75" customHeight="1">
      <c r="A74" s="6" t="s">
        <v>307</v>
      </c>
      <c r="B74" s="158">
        <v>3343</v>
      </c>
      <c r="C74" s="31" t="s">
        <v>179</v>
      </c>
      <c r="D74" s="31" t="s">
        <v>179</v>
      </c>
      <c r="E74" s="31" t="s">
        <v>179</v>
      </c>
      <c r="F74" s="36">
        <f t="shared" ref="F74:F82" si="4">SUM(G74:J74)</f>
        <v>0</v>
      </c>
      <c r="G74" s="31" t="s">
        <v>179</v>
      </c>
      <c r="H74" s="31" t="s">
        <v>179</v>
      </c>
      <c r="I74" s="31" t="s">
        <v>179</v>
      </c>
      <c r="J74" s="31" t="s">
        <v>179</v>
      </c>
    </row>
    <row r="75" spans="1:10" ht="18.75" customHeight="1">
      <c r="A75" s="6" t="s">
        <v>349</v>
      </c>
      <c r="B75" s="158">
        <v>3350</v>
      </c>
      <c r="C75" s="31" t="s">
        <v>179</v>
      </c>
      <c r="D75" s="31" t="s">
        <v>179</v>
      </c>
      <c r="E75" s="31" t="s">
        <v>179</v>
      </c>
      <c r="F75" s="36">
        <f t="shared" si="4"/>
        <v>0</v>
      </c>
      <c r="G75" s="31" t="s">
        <v>179</v>
      </c>
      <c r="H75" s="31" t="s">
        <v>179</v>
      </c>
      <c r="I75" s="31" t="s">
        <v>179</v>
      </c>
      <c r="J75" s="31" t="s">
        <v>179</v>
      </c>
    </row>
    <row r="76" spans="1:10" ht="18.75" customHeight="1">
      <c r="A76" s="6" t="s">
        <v>350</v>
      </c>
      <c r="B76" s="7">
        <v>3360</v>
      </c>
      <c r="C76" s="31" t="s">
        <v>179</v>
      </c>
      <c r="D76" s="31" t="s">
        <v>179</v>
      </c>
      <c r="E76" s="31" t="s">
        <v>179</v>
      </c>
      <c r="F76" s="36">
        <f t="shared" si="4"/>
        <v>0</v>
      </c>
      <c r="G76" s="31" t="s">
        <v>179</v>
      </c>
      <c r="H76" s="31" t="s">
        <v>179</v>
      </c>
      <c r="I76" s="31" t="s">
        <v>179</v>
      </c>
      <c r="J76" s="31" t="s">
        <v>179</v>
      </c>
    </row>
    <row r="77" spans="1:10" ht="18.75" customHeight="1">
      <c r="A77" s="6" t="s">
        <v>351</v>
      </c>
      <c r="B77" s="7">
        <v>3370</v>
      </c>
      <c r="C77" s="31" t="s">
        <v>179</v>
      </c>
      <c r="D77" s="31" t="s">
        <v>179</v>
      </c>
      <c r="E77" s="31" t="s">
        <v>179</v>
      </c>
      <c r="F77" s="36">
        <f t="shared" si="4"/>
        <v>0</v>
      </c>
      <c r="G77" s="31" t="s">
        <v>179</v>
      </c>
      <c r="H77" s="31" t="s">
        <v>179</v>
      </c>
      <c r="I77" s="31" t="s">
        <v>179</v>
      </c>
      <c r="J77" s="31" t="s">
        <v>179</v>
      </c>
    </row>
    <row r="78" spans="1:10" ht="18.75" customHeight="1">
      <c r="A78" s="6" t="s">
        <v>340</v>
      </c>
      <c r="B78" s="7">
        <v>3380</v>
      </c>
      <c r="C78" s="31" t="s">
        <v>179</v>
      </c>
      <c r="D78" s="31" t="s">
        <v>179</v>
      </c>
      <c r="E78" s="31" t="s">
        <v>179</v>
      </c>
      <c r="F78" s="36">
        <f t="shared" si="4"/>
        <v>0</v>
      </c>
      <c r="G78" s="31" t="s">
        <v>179</v>
      </c>
      <c r="H78" s="31" t="s">
        <v>179</v>
      </c>
      <c r="I78" s="31" t="s">
        <v>179</v>
      </c>
      <c r="J78" s="31" t="s">
        <v>179</v>
      </c>
    </row>
    <row r="79" spans="1:10" ht="18.75" customHeight="1">
      <c r="A79" s="8" t="s">
        <v>352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353</v>
      </c>
      <c r="B80" s="133">
        <v>3400</v>
      </c>
      <c r="C80" s="44">
        <f t="shared" ref="C80:J80" si="6">SUM(C40,C60,C79)</f>
        <v>516</v>
      </c>
      <c r="D80" s="44">
        <f t="shared" si="6"/>
        <v>-4021</v>
      </c>
      <c r="E80" s="44">
        <f t="shared" si="6"/>
        <v>-5149</v>
      </c>
      <c r="F80" s="44">
        <f t="shared" si="6"/>
        <v>633</v>
      </c>
      <c r="G80" s="44">
        <f t="shared" si="6"/>
        <v>867</v>
      </c>
      <c r="H80" s="44">
        <f t="shared" si="6"/>
        <v>545</v>
      </c>
      <c r="I80" s="44">
        <f t="shared" si="6"/>
        <v>323</v>
      </c>
      <c r="J80" s="44">
        <f t="shared" si="6"/>
        <v>-1102</v>
      </c>
    </row>
    <row r="81" spans="1:10" ht="18.75" customHeight="1">
      <c r="A81" s="6" t="s">
        <v>354</v>
      </c>
      <c r="B81" s="75">
        <v>3405</v>
      </c>
      <c r="C81" s="79">
        <v>7895</v>
      </c>
      <c r="D81" s="80">
        <v>7480</v>
      </c>
      <c r="E81" s="80">
        <v>8411</v>
      </c>
      <c r="F81" s="80">
        <v>3262</v>
      </c>
      <c r="G81" s="80">
        <v>933</v>
      </c>
      <c r="H81" s="80">
        <v>1800</v>
      </c>
      <c r="I81" s="80">
        <v>2345</v>
      </c>
      <c r="J81" s="80">
        <v>2668</v>
      </c>
    </row>
    <row r="82" spans="1:10" ht="18.75" customHeight="1">
      <c r="A82" s="26" t="s">
        <v>355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356</v>
      </c>
      <c r="B83" s="7">
        <v>3415</v>
      </c>
      <c r="C83" s="45">
        <f t="shared" ref="C83:J83" si="7">SUM(C81,C80,C82)</f>
        <v>8411</v>
      </c>
      <c r="D83" s="45">
        <f t="shared" si="7"/>
        <v>3459</v>
      </c>
      <c r="E83" s="45">
        <f t="shared" si="7"/>
        <v>3262</v>
      </c>
      <c r="F83" s="45">
        <f t="shared" si="7"/>
        <v>3895</v>
      </c>
      <c r="G83" s="45">
        <f t="shared" si="7"/>
        <v>1800</v>
      </c>
      <c r="H83" s="45">
        <f t="shared" si="7"/>
        <v>2345</v>
      </c>
      <c r="I83" s="45">
        <f t="shared" si="7"/>
        <v>2668</v>
      </c>
      <c r="J83" s="45">
        <f t="shared" si="7"/>
        <v>1566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92" t="s">
        <v>437</v>
      </c>
      <c r="B86" s="1"/>
      <c r="C86" s="302" t="s">
        <v>148</v>
      </c>
      <c r="D86" s="303"/>
      <c r="E86" s="303"/>
      <c r="F86" s="303"/>
      <c r="G86" s="11"/>
      <c r="H86" s="304" t="s">
        <v>430</v>
      </c>
      <c r="I86" s="304"/>
      <c r="J86" s="304"/>
    </row>
    <row r="87" spans="1:10" ht="18.75" customHeight="1">
      <c r="A87" s="23" t="s">
        <v>438</v>
      </c>
      <c r="B87" s="3"/>
      <c r="C87" s="295" t="s">
        <v>149</v>
      </c>
      <c r="D87" s="295"/>
      <c r="E87" s="295"/>
      <c r="F87" s="295"/>
      <c r="G87" s="15"/>
      <c r="H87" s="209" t="s">
        <v>150</v>
      </c>
      <c r="I87" s="209"/>
      <c r="J87" s="209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topLeftCell="A4" zoomScaleNormal="100" zoomScaleSheetLayoutView="48" workbookViewId="0">
      <selection activeCell="A18" sqref="A18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96" t="s">
        <v>357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69" t="s">
        <v>358</v>
      </c>
      <c r="M3" s="269"/>
    </row>
    <row r="4" spans="1:13" ht="27.75" customHeight="1">
      <c r="A4" s="265" t="s">
        <v>23</v>
      </c>
      <c r="B4" s="266"/>
      <c r="C4" s="266"/>
      <c r="D4" s="267"/>
      <c r="E4" s="207" t="s">
        <v>24</v>
      </c>
      <c r="F4" s="207" t="s">
        <v>256</v>
      </c>
      <c r="G4" s="207" t="s">
        <v>257</v>
      </c>
      <c r="H4" s="264" t="s">
        <v>27</v>
      </c>
      <c r="I4" s="207" t="s">
        <v>359</v>
      </c>
      <c r="J4" s="207" t="s">
        <v>172</v>
      </c>
      <c r="K4" s="207"/>
      <c r="L4" s="207"/>
      <c r="M4" s="207"/>
    </row>
    <row r="5" spans="1:13" ht="64.5" customHeight="1">
      <c r="A5" s="268"/>
      <c r="B5" s="269"/>
      <c r="C5" s="269"/>
      <c r="D5" s="270"/>
      <c r="E5" s="207"/>
      <c r="F5" s="207"/>
      <c r="G5" s="207"/>
      <c r="H5" s="264"/>
      <c r="I5" s="207"/>
      <c r="J5" s="170" t="s">
        <v>174</v>
      </c>
      <c r="K5" s="170" t="s">
        <v>175</v>
      </c>
      <c r="L5" s="170" t="s">
        <v>176</v>
      </c>
      <c r="M5" s="170" t="s">
        <v>177</v>
      </c>
    </row>
    <row r="6" spans="1:13" s="67" customFormat="1" ht="18.75" customHeight="1">
      <c r="A6" s="239">
        <v>1</v>
      </c>
      <c r="B6" s="240"/>
      <c r="C6" s="240"/>
      <c r="D6" s="316"/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44.25" customHeight="1">
      <c r="A7" s="284" t="s">
        <v>360</v>
      </c>
      <c r="B7" s="285"/>
      <c r="C7" s="285"/>
      <c r="D7" s="286"/>
      <c r="E7" s="68">
        <v>4000</v>
      </c>
      <c r="F7" s="44">
        <f>SUM(F8:F13)</f>
        <v>8708</v>
      </c>
      <c r="G7" s="44">
        <f>SUM(G8:G13)</f>
        <v>6441</v>
      </c>
      <c r="H7" s="44">
        <f>SUM(H8:H13)</f>
        <v>5904</v>
      </c>
      <c r="I7" s="46">
        <f t="shared" ref="I7:I13" si="0">SUM(J7:M7)</f>
        <v>5643</v>
      </c>
      <c r="J7" s="44">
        <f>SUM(J8:J13)</f>
        <v>454</v>
      </c>
      <c r="K7" s="44">
        <f>SUM(K8:K13)</f>
        <v>923</v>
      </c>
      <c r="L7" s="44">
        <f>SUM(L8:L13)</f>
        <v>166</v>
      </c>
      <c r="M7" s="44">
        <f>SUM(M8:M13)</f>
        <v>4100</v>
      </c>
    </row>
    <row r="8" spans="1:13" ht="18.75" customHeight="1">
      <c r="A8" s="278" t="s">
        <v>361</v>
      </c>
      <c r="B8" s="279"/>
      <c r="C8" s="279"/>
      <c r="D8" s="280"/>
      <c r="E8" s="64" t="s">
        <v>362</v>
      </c>
      <c r="F8" s="31"/>
      <c r="G8" s="31"/>
      <c r="H8" s="31">
        <v>250</v>
      </c>
      <c r="I8" s="36">
        <f t="shared" si="0"/>
        <v>500</v>
      </c>
      <c r="J8" s="31"/>
      <c r="K8" s="31">
        <v>500</v>
      </c>
      <c r="L8" s="31"/>
      <c r="M8" s="31"/>
    </row>
    <row r="9" spans="1:13" ht="18.75" customHeight="1">
      <c r="A9" s="278" t="s">
        <v>363</v>
      </c>
      <c r="B9" s="279"/>
      <c r="C9" s="279"/>
      <c r="D9" s="280"/>
      <c r="E9" s="63">
        <v>4020</v>
      </c>
      <c r="F9" s="31">
        <v>8082</v>
      </c>
      <c r="G9" s="31">
        <v>5491</v>
      </c>
      <c r="H9" s="31">
        <v>5054</v>
      </c>
      <c r="I9" s="36">
        <f t="shared" si="0"/>
        <v>4543</v>
      </c>
      <c r="J9" s="31">
        <v>254</v>
      </c>
      <c r="K9" s="31">
        <v>223</v>
      </c>
      <c r="L9" s="31">
        <v>66</v>
      </c>
      <c r="M9" s="31">
        <v>4000</v>
      </c>
    </row>
    <row r="10" spans="1:13" ht="18.75" customHeight="1">
      <c r="A10" s="278" t="s">
        <v>364</v>
      </c>
      <c r="B10" s="279"/>
      <c r="C10" s="279"/>
      <c r="D10" s="280"/>
      <c r="E10" s="64">
        <v>4030</v>
      </c>
      <c r="F10" s="31">
        <v>626</v>
      </c>
      <c r="G10" s="31">
        <v>700</v>
      </c>
      <c r="H10" s="31">
        <v>600</v>
      </c>
      <c r="I10" s="36">
        <f t="shared" si="0"/>
        <v>600</v>
      </c>
      <c r="J10" s="31">
        <v>200</v>
      </c>
      <c r="K10" s="31">
        <v>200</v>
      </c>
      <c r="L10" s="31">
        <v>100</v>
      </c>
      <c r="M10" s="31">
        <v>100</v>
      </c>
    </row>
    <row r="11" spans="1:13" ht="18.75" customHeight="1">
      <c r="A11" s="278" t="s">
        <v>365</v>
      </c>
      <c r="B11" s="279"/>
      <c r="C11" s="279"/>
      <c r="D11" s="280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78" t="s">
        <v>366</v>
      </c>
      <c r="B12" s="279"/>
      <c r="C12" s="279"/>
      <c r="D12" s="280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78" t="s">
        <v>367</v>
      </c>
      <c r="B13" s="279"/>
      <c r="C13" s="279"/>
      <c r="D13" s="280"/>
      <c r="E13" s="65">
        <v>4060</v>
      </c>
      <c r="F13" s="31"/>
      <c r="G13" s="31">
        <v>250</v>
      </c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12" t="s">
        <v>437</v>
      </c>
      <c r="B16" s="313"/>
      <c r="C16" s="210" t="s">
        <v>148</v>
      </c>
      <c r="D16" s="210"/>
      <c r="E16" s="210"/>
      <c r="F16" s="210"/>
      <c r="G16" s="210"/>
      <c r="H16" s="210"/>
      <c r="I16" s="210"/>
      <c r="J16" s="102"/>
      <c r="K16" s="114"/>
      <c r="L16" s="189" t="s">
        <v>430</v>
      </c>
      <c r="M16" s="114"/>
    </row>
    <row r="17" spans="1:13" ht="15" customHeight="1">
      <c r="A17" s="104" t="s">
        <v>441</v>
      </c>
      <c r="B17" s="23"/>
      <c r="C17" s="208" t="s">
        <v>368</v>
      </c>
      <c r="D17" s="208"/>
      <c r="E17" s="208"/>
      <c r="F17" s="208"/>
      <c r="G17" s="208"/>
      <c r="H17" s="208"/>
      <c r="I17" s="208"/>
      <c r="J17" s="101"/>
      <c r="K17" s="209" t="s">
        <v>150</v>
      </c>
      <c r="L17" s="209"/>
      <c r="M17" s="209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14" t="s">
        <v>369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</row>
    <row r="22" spans="1:13" ht="20.25" customHeight="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</row>
    <row r="23" spans="1:13" ht="20.25" customHeigh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</row>
    <row r="24" spans="1:13" ht="50.25" customHeight="1">
      <c r="A24" s="297" t="s">
        <v>370</v>
      </c>
      <c r="B24" s="307" t="s">
        <v>371</v>
      </c>
      <c r="C24" s="310"/>
      <c r="D24" s="308"/>
      <c r="E24" s="305" t="s">
        <v>372</v>
      </c>
      <c r="F24" s="307" t="s">
        <v>373</v>
      </c>
      <c r="G24" s="310"/>
      <c r="H24" s="310"/>
      <c r="I24" s="310"/>
      <c r="J24" s="308"/>
      <c r="K24" s="311" t="s">
        <v>374</v>
      </c>
      <c r="L24" s="311"/>
      <c r="M24" s="311"/>
    </row>
    <row r="25" spans="1:13" ht="30" customHeight="1">
      <c r="A25" s="315"/>
      <c r="B25" s="305" t="s">
        <v>168</v>
      </c>
      <c r="C25" s="307" t="s">
        <v>375</v>
      </c>
      <c r="D25" s="308"/>
      <c r="E25" s="309"/>
      <c r="F25" s="305" t="s">
        <v>376</v>
      </c>
      <c r="G25" s="305" t="s">
        <v>377</v>
      </c>
      <c r="H25" s="305" t="s">
        <v>378</v>
      </c>
      <c r="I25" s="305" t="s">
        <v>379</v>
      </c>
      <c r="J25" s="305" t="s">
        <v>380</v>
      </c>
      <c r="K25" s="305" t="s">
        <v>168</v>
      </c>
      <c r="L25" s="307" t="s">
        <v>375</v>
      </c>
      <c r="M25" s="308"/>
    </row>
    <row r="26" spans="1:13" ht="106.5" customHeight="1">
      <c r="A26" s="298"/>
      <c r="B26" s="306"/>
      <c r="C26" s="178" t="s">
        <v>376</v>
      </c>
      <c r="D26" s="178" t="s">
        <v>381</v>
      </c>
      <c r="E26" s="306"/>
      <c r="F26" s="306"/>
      <c r="G26" s="306"/>
      <c r="H26" s="306"/>
      <c r="I26" s="306"/>
      <c r="J26" s="306"/>
      <c r="K26" s="306"/>
      <c r="L26" s="178" t="s">
        <v>376</v>
      </c>
      <c r="M26" s="178" t="s">
        <v>381</v>
      </c>
    </row>
    <row r="27" spans="1:13" ht="18.75" customHeight="1">
      <c r="A27" s="169">
        <v>1</v>
      </c>
      <c r="B27" s="178">
        <v>2</v>
      </c>
      <c r="C27" s="178">
        <v>3</v>
      </c>
      <c r="D27" s="178">
        <v>4</v>
      </c>
      <c r="E27" s="178">
        <v>5</v>
      </c>
      <c r="F27" s="178">
        <v>6</v>
      </c>
      <c r="G27" s="178">
        <v>7</v>
      </c>
      <c r="H27" s="178">
        <v>8</v>
      </c>
      <c r="I27" s="178">
        <v>9</v>
      </c>
      <c r="J27" s="178">
        <v>10</v>
      </c>
      <c r="K27" s="178">
        <v>11</v>
      </c>
      <c r="L27" s="178">
        <v>12</v>
      </c>
      <c r="M27" s="178">
        <v>13</v>
      </c>
    </row>
    <row r="28" spans="1:13" ht="42.75" customHeight="1">
      <c r="A28" s="173" t="s">
        <v>382</v>
      </c>
      <c r="B28" s="44">
        <f>SUM(C28,D28)</f>
        <v>0</v>
      </c>
      <c r="C28" s="69"/>
      <c r="D28" s="69"/>
      <c r="E28" s="69"/>
      <c r="F28" s="43" t="s">
        <v>179</v>
      </c>
      <c r="G28" s="92"/>
      <c r="H28" s="43" t="s">
        <v>179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4">
        <f t="shared" ref="B29:B36" si="1">SUM(C29,D29)</f>
        <v>0</v>
      </c>
      <c r="C29" s="32"/>
      <c r="D29" s="32"/>
      <c r="E29" s="32"/>
      <c r="F29" s="31" t="s">
        <v>179</v>
      </c>
      <c r="G29" s="98"/>
      <c r="H29" s="31" t="s">
        <v>179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4">
        <f t="shared" si="1"/>
        <v>0</v>
      </c>
      <c r="C30" s="66"/>
      <c r="D30" s="66"/>
      <c r="E30" s="66"/>
      <c r="F30" s="31" t="s">
        <v>179</v>
      </c>
      <c r="G30" s="93"/>
      <c r="H30" s="31" t="s">
        <v>179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3" t="s">
        <v>383</v>
      </c>
      <c r="B31" s="45">
        <f t="shared" si="1"/>
        <v>0</v>
      </c>
      <c r="C31" s="69"/>
      <c r="D31" s="69"/>
      <c r="E31" s="69"/>
      <c r="F31" s="43" t="s">
        <v>179</v>
      </c>
      <c r="G31" s="92"/>
      <c r="H31" s="43" t="s">
        <v>179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4">
        <f t="shared" si="1"/>
        <v>0</v>
      </c>
      <c r="C32" s="66"/>
      <c r="D32" s="66"/>
      <c r="E32" s="66"/>
      <c r="F32" s="31" t="s">
        <v>179</v>
      </c>
      <c r="G32" s="93"/>
      <c r="H32" s="31" t="s">
        <v>179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4">
        <f t="shared" si="1"/>
        <v>0</v>
      </c>
      <c r="C33" s="66"/>
      <c r="D33" s="66"/>
      <c r="E33" s="66"/>
      <c r="F33" s="31" t="s">
        <v>179</v>
      </c>
      <c r="G33" s="93"/>
      <c r="H33" s="31" t="s">
        <v>179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3" t="s">
        <v>384</v>
      </c>
      <c r="B34" s="44">
        <f t="shared" si="1"/>
        <v>0</v>
      </c>
      <c r="C34" s="69"/>
      <c r="D34" s="69"/>
      <c r="E34" s="69"/>
      <c r="F34" s="43" t="s">
        <v>179</v>
      </c>
      <c r="G34" s="92"/>
      <c r="H34" s="43" t="s">
        <v>179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4">
        <f t="shared" si="1"/>
        <v>0</v>
      </c>
      <c r="C35" s="66"/>
      <c r="D35" s="66"/>
      <c r="E35" s="66"/>
      <c r="F35" s="31" t="s">
        <v>179</v>
      </c>
      <c r="G35" s="93"/>
      <c r="H35" s="31" t="s">
        <v>179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4">
        <f t="shared" si="1"/>
        <v>0</v>
      </c>
      <c r="C36" s="66"/>
      <c r="D36" s="66"/>
      <c r="E36" s="66"/>
      <c r="F36" s="31" t="s">
        <v>179</v>
      </c>
      <c r="G36" s="93"/>
      <c r="H36" s="31" t="s">
        <v>179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3" t="s">
        <v>168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12" t="s">
        <v>437</v>
      </c>
      <c r="B40" s="313"/>
      <c r="C40" s="210" t="s">
        <v>148</v>
      </c>
      <c r="D40" s="210"/>
      <c r="E40" s="210"/>
      <c r="F40" s="210"/>
      <c r="G40" s="210"/>
      <c r="H40" s="210"/>
      <c r="I40" s="210"/>
      <c r="J40" s="102"/>
      <c r="L40" s="189" t="s">
        <v>430</v>
      </c>
    </row>
    <row r="41" spans="1:13" ht="20.25" customHeight="1">
      <c r="A41" s="104" t="s">
        <v>439</v>
      </c>
      <c r="B41" s="23"/>
      <c r="C41" s="208" t="s">
        <v>368</v>
      </c>
      <c r="D41" s="208"/>
      <c r="E41" s="208"/>
      <c r="F41" s="208"/>
      <c r="G41" s="208"/>
      <c r="H41" s="208"/>
      <c r="I41" s="208"/>
      <c r="J41" s="101"/>
      <c r="K41" s="209" t="s">
        <v>150</v>
      </c>
      <c r="L41" s="209"/>
      <c r="M41" s="209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topLeftCell="A16" zoomScale="80" zoomScaleNormal="55" zoomScaleSheetLayoutView="80" workbookViewId="0">
      <selection activeCell="A43" sqref="A43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296" t="s">
        <v>385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</row>
    <row r="4" spans="1:31" ht="18.7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</row>
    <row r="5" spans="1:31" ht="18.75">
      <c r="A5" s="86"/>
      <c r="B5" s="86"/>
      <c r="C5" s="86"/>
      <c r="D5" s="86"/>
      <c r="E5" s="86"/>
      <c r="F5" s="86"/>
      <c r="G5" s="86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86"/>
      <c r="W5" s="2"/>
      <c r="X5" s="2"/>
      <c r="Y5" s="2"/>
      <c r="Z5" s="2"/>
      <c r="AA5" s="2"/>
      <c r="AB5" s="2"/>
      <c r="AC5" s="2"/>
      <c r="AD5" s="2"/>
      <c r="AE5" s="87" t="s">
        <v>358</v>
      </c>
    </row>
    <row r="6" spans="1:31" ht="50.25" customHeight="1">
      <c r="A6" s="207" t="s">
        <v>386</v>
      </c>
      <c r="B6" s="320" t="s">
        <v>387</v>
      </c>
      <c r="C6" s="321"/>
      <c r="D6" s="321"/>
      <c r="E6" s="321"/>
      <c r="F6" s="322"/>
      <c r="G6" s="207" t="s">
        <v>388</v>
      </c>
      <c r="H6" s="207"/>
      <c r="I6" s="207"/>
      <c r="J6" s="207"/>
      <c r="K6" s="207"/>
      <c r="L6" s="207" t="s">
        <v>389</v>
      </c>
      <c r="M6" s="207"/>
      <c r="N6" s="207"/>
      <c r="O6" s="207"/>
      <c r="P6" s="207"/>
      <c r="Q6" s="207" t="s">
        <v>390</v>
      </c>
      <c r="R6" s="207"/>
      <c r="S6" s="207"/>
      <c r="T6" s="207"/>
      <c r="U6" s="207"/>
      <c r="V6" s="207" t="s">
        <v>391</v>
      </c>
      <c r="W6" s="207"/>
      <c r="X6" s="207"/>
      <c r="Y6" s="207"/>
      <c r="Z6" s="207"/>
      <c r="AA6" s="207" t="s">
        <v>168</v>
      </c>
      <c r="AB6" s="207"/>
      <c r="AC6" s="207"/>
      <c r="AD6" s="207"/>
      <c r="AE6" s="207"/>
    </row>
    <row r="7" spans="1:31" ht="29.25" customHeight="1">
      <c r="A7" s="207"/>
      <c r="B7" s="323"/>
      <c r="C7" s="324"/>
      <c r="D7" s="324"/>
      <c r="E7" s="324"/>
      <c r="F7" s="325"/>
      <c r="G7" s="207" t="s">
        <v>392</v>
      </c>
      <c r="H7" s="207" t="s">
        <v>393</v>
      </c>
      <c r="I7" s="207"/>
      <c r="J7" s="207"/>
      <c r="K7" s="207"/>
      <c r="L7" s="207" t="s">
        <v>392</v>
      </c>
      <c r="M7" s="207" t="s">
        <v>393</v>
      </c>
      <c r="N7" s="207"/>
      <c r="O7" s="207"/>
      <c r="P7" s="207"/>
      <c r="Q7" s="207" t="s">
        <v>392</v>
      </c>
      <c r="R7" s="207" t="s">
        <v>393</v>
      </c>
      <c r="S7" s="207"/>
      <c r="T7" s="207"/>
      <c r="U7" s="207"/>
      <c r="V7" s="207" t="s">
        <v>392</v>
      </c>
      <c r="W7" s="207" t="s">
        <v>393</v>
      </c>
      <c r="X7" s="207"/>
      <c r="Y7" s="207"/>
      <c r="Z7" s="207"/>
      <c r="AA7" s="207" t="s">
        <v>392</v>
      </c>
      <c r="AB7" s="207" t="s">
        <v>393</v>
      </c>
      <c r="AC7" s="207"/>
      <c r="AD7" s="207"/>
      <c r="AE7" s="207"/>
    </row>
    <row r="8" spans="1:31" ht="26.25" customHeight="1">
      <c r="A8" s="207"/>
      <c r="B8" s="326"/>
      <c r="C8" s="327"/>
      <c r="D8" s="327"/>
      <c r="E8" s="327"/>
      <c r="F8" s="328"/>
      <c r="G8" s="207"/>
      <c r="H8" s="153" t="s">
        <v>394</v>
      </c>
      <c r="I8" s="153" t="s">
        <v>395</v>
      </c>
      <c r="J8" s="153" t="s">
        <v>396</v>
      </c>
      <c r="K8" s="153" t="s">
        <v>177</v>
      </c>
      <c r="L8" s="207"/>
      <c r="M8" s="153" t="s">
        <v>394</v>
      </c>
      <c r="N8" s="153" t="s">
        <v>395</v>
      </c>
      <c r="O8" s="153" t="s">
        <v>396</v>
      </c>
      <c r="P8" s="153" t="s">
        <v>177</v>
      </c>
      <c r="Q8" s="207"/>
      <c r="R8" s="153" t="s">
        <v>394</v>
      </c>
      <c r="S8" s="153" t="s">
        <v>395</v>
      </c>
      <c r="T8" s="153" t="s">
        <v>396</v>
      </c>
      <c r="U8" s="153" t="s">
        <v>177</v>
      </c>
      <c r="V8" s="207"/>
      <c r="W8" s="153" t="s">
        <v>394</v>
      </c>
      <c r="X8" s="153" t="s">
        <v>395</v>
      </c>
      <c r="Y8" s="153" t="s">
        <v>396</v>
      </c>
      <c r="Z8" s="153" t="s">
        <v>177</v>
      </c>
      <c r="AA8" s="207"/>
      <c r="AB8" s="153" t="s">
        <v>394</v>
      </c>
      <c r="AC8" s="153" t="s">
        <v>395</v>
      </c>
      <c r="AD8" s="153" t="s">
        <v>396</v>
      </c>
      <c r="AE8" s="153" t="s">
        <v>177</v>
      </c>
    </row>
    <row r="9" spans="1:31" ht="18.75" customHeight="1">
      <c r="A9" s="153">
        <v>1</v>
      </c>
      <c r="B9" s="207">
        <v>2</v>
      </c>
      <c r="C9" s="207"/>
      <c r="D9" s="207"/>
      <c r="E9" s="207"/>
      <c r="F9" s="207"/>
      <c r="G9" s="153">
        <v>3</v>
      </c>
      <c r="H9" s="153">
        <v>4</v>
      </c>
      <c r="I9" s="153">
        <v>5</v>
      </c>
      <c r="J9" s="153">
        <v>6</v>
      </c>
      <c r="K9" s="153">
        <v>7</v>
      </c>
      <c r="L9" s="153">
        <v>8</v>
      </c>
      <c r="M9" s="153">
        <v>9</v>
      </c>
      <c r="N9" s="153">
        <v>10</v>
      </c>
      <c r="O9" s="153">
        <v>11</v>
      </c>
      <c r="P9" s="153">
        <v>12</v>
      </c>
      <c r="Q9" s="153">
        <v>13</v>
      </c>
      <c r="R9" s="153">
        <v>14</v>
      </c>
      <c r="S9" s="153">
        <v>15</v>
      </c>
      <c r="T9" s="153">
        <v>16</v>
      </c>
      <c r="U9" s="153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</row>
    <row r="10" spans="1:31" s="91" customFormat="1" ht="21.75" customHeight="1">
      <c r="A10" s="88">
        <v>1</v>
      </c>
      <c r="B10" s="317" t="s">
        <v>361</v>
      </c>
      <c r="C10" s="318"/>
      <c r="D10" s="318"/>
      <c r="E10" s="318"/>
      <c r="F10" s="319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17" t="s">
        <v>397</v>
      </c>
      <c r="C11" s="318"/>
      <c r="D11" s="318"/>
      <c r="E11" s="318"/>
      <c r="F11" s="319"/>
      <c r="G11" s="89">
        <f t="shared" si="0"/>
        <v>0</v>
      </c>
      <c r="H11" s="32"/>
      <c r="I11" s="32"/>
      <c r="J11" s="32"/>
      <c r="K11" s="32"/>
      <c r="L11" s="89">
        <f t="shared" si="1"/>
        <v>543</v>
      </c>
      <c r="M11" s="32">
        <v>254</v>
      </c>
      <c r="N11" s="32">
        <v>223</v>
      </c>
      <c r="O11" s="32">
        <v>66</v>
      </c>
      <c r="P11" s="32"/>
      <c r="Q11" s="89">
        <f t="shared" si="2"/>
        <v>0</v>
      </c>
      <c r="R11" s="32">
        <v>0</v>
      </c>
      <c r="S11" s="32">
        <v>0</v>
      </c>
      <c r="T11" s="32">
        <v>0</v>
      </c>
      <c r="U11" s="32">
        <v>0</v>
      </c>
      <c r="V11" s="89">
        <f t="shared" si="3"/>
        <v>4000</v>
      </c>
      <c r="W11" s="32"/>
      <c r="X11" s="32"/>
      <c r="Y11" s="32"/>
      <c r="Z11" s="32">
        <v>4000</v>
      </c>
      <c r="AA11" s="44">
        <f t="shared" si="4"/>
        <v>4543</v>
      </c>
      <c r="AB11" s="89">
        <f t="shared" si="5"/>
        <v>254</v>
      </c>
      <c r="AC11" s="89">
        <f t="shared" si="5"/>
        <v>223</v>
      </c>
      <c r="AD11" s="89">
        <f t="shared" si="5"/>
        <v>66</v>
      </c>
      <c r="AE11" s="89">
        <f t="shared" si="5"/>
        <v>4000</v>
      </c>
    </row>
    <row r="12" spans="1:31" ht="39.75" customHeight="1">
      <c r="A12" s="88">
        <v>3</v>
      </c>
      <c r="B12" s="317" t="s">
        <v>398</v>
      </c>
      <c r="C12" s="318"/>
      <c r="D12" s="318"/>
      <c r="E12" s="318"/>
      <c r="F12" s="319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>
        <v>0</v>
      </c>
      <c r="N12" s="32"/>
      <c r="O12" s="32"/>
      <c r="P12" s="32"/>
      <c r="Q12" s="89">
        <f t="shared" si="2"/>
        <v>600</v>
      </c>
      <c r="R12" s="32">
        <v>200</v>
      </c>
      <c r="S12" s="32">
        <v>200</v>
      </c>
      <c r="T12" s="32">
        <v>100</v>
      </c>
      <c r="U12" s="32">
        <v>100</v>
      </c>
      <c r="V12" s="89">
        <f t="shared" si="3"/>
        <v>0</v>
      </c>
      <c r="W12" s="32"/>
      <c r="X12" s="32"/>
      <c r="Y12" s="32"/>
      <c r="Z12" s="32"/>
      <c r="AA12" s="44">
        <f t="shared" si="4"/>
        <v>600</v>
      </c>
      <c r="AB12" s="89">
        <f t="shared" si="5"/>
        <v>200</v>
      </c>
      <c r="AC12" s="89">
        <f t="shared" si="5"/>
        <v>200</v>
      </c>
      <c r="AD12" s="89">
        <f t="shared" si="5"/>
        <v>100</v>
      </c>
      <c r="AE12" s="89">
        <f t="shared" si="5"/>
        <v>100</v>
      </c>
    </row>
    <row r="13" spans="1:31" ht="46.5" customHeight="1">
      <c r="A13" s="88">
        <v>4</v>
      </c>
      <c r="B13" s="317" t="s">
        <v>399</v>
      </c>
      <c r="C13" s="318"/>
      <c r="D13" s="318"/>
      <c r="E13" s="318"/>
      <c r="F13" s="319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17" t="s">
        <v>400</v>
      </c>
      <c r="C14" s="318"/>
      <c r="D14" s="318"/>
      <c r="E14" s="318"/>
      <c r="F14" s="319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17" t="s">
        <v>367</v>
      </c>
      <c r="C15" s="318"/>
      <c r="D15" s="318"/>
      <c r="E15" s="318"/>
      <c r="F15" s="319"/>
      <c r="G15" s="89">
        <f t="shared" si="0"/>
        <v>0</v>
      </c>
      <c r="H15" s="32"/>
      <c r="I15" s="32"/>
      <c r="J15" s="32"/>
      <c r="K15" s="32"/>
      <c r="L15" s="89">
        <f t="shared" si="1"/>
        <v>500</v>
      </c>
      <c r="M15" s="32"/>
      <c r="N15" s="32">
        <v>500</v>
      </c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500</v>
      </c>
      <c r="AB15" s="89">
        <f t="shared" si="5"/>
        <v>0</v>
      </c>
      <c r="AC15" s="89">
        <f t="shared" si="5"/>
        <v>500</v>
      </c>
      <c r="AD15" s="89">
        <f t="shared" si="5"/>
        <v>0</v>
      </c>
      <c r="AE15" s="89">
        <f t="shared" si="5"/>
        <v>0</v>
      </c>
    </row>
    <row r="16" spans="1:31" ht="21.75" customHeight="1">
      <c r="A16" s="331" t="s">
        <v>168</v>
      </c>
      <c r="B16" s="332"/>
      <c r="C16" s="332"/>
      <c r="D16" s="332"/>
      <c r="E16" s="332"/>
      <c r="F16" s="333"/>
      <c r="G16" s="184">
        <f t="shared" ref="G16:AE16" si="6">SUM(G10:G15)</f>
        <v>0</v>
      </c>
      <c r="H16" s="184">
        <f t="shared" si="6"/>
        <v>0</v>
      </c>
      <c r="I16" s="184">
        <f t="shared" si="6"/>
        <v>0</v>
      </c>
      <c r="J16" s="184">
        <f t="shared" si="6"/>
        <v>0</v>
      </c>
      <c r="K16" s="184">
        <f t="shared" si="6"/>
        <v>0</v>
      </c>
      <c r="L16" s="184">
        <f t="shared" si="6"/>
        <v>1043</v>
      </c>
      <c r="M16" s="184">
        <f t="shared" si="6"/>
        <v>254</v>
      </c>
      <c r="N16" s="184">
        <f t="shared" si="6"/>
        <v>723</v>
      </c>
      <c r="O16" s="184">
        <f t="shared" si="6"/>
        <v>66</v>
      </c>
      <c r="P16" s="184">
        <f t="shared" si="6"/>
        <v>0</v>
      </c>
      <c r="Q16" s="184">
        <f t="shared" si="6"/>
        <v>600</v>
      </c>
      <c r="R16" s="184">
        <f t="shared" si="6"/>
        <v>200</v>
      </c>
      <c r="S16" s="184">
        <f t="shared" si="6"/>
        <v>200</v>
      </c>
      <c r="T16" s="184">
        <f t="shared" si="6"/>
        <v>100</v>
      </c>
      <c r="U16" s="184">
        <f t="shared" si="6"/>
        <v>100</v>
      </c>
      <c r="V16" s="184">
        <f t="shared" si="6"/>
        <v>4000</v>
      </c>
      <c r="W16" s="184">
        <f t="shared" si="6"/>
        <v>0</v>
      </c>
      <c r="X16" s="184">
        <f t="shared" si="6"/>
        <v>0</v>
      </c>
      <c r="Y16" s="184">
        <f t="shared" si="6"/>
        <v>0</v>
      </c>
      <c r="Z16" s="184">
        <f t="shared" si="6"/>
        <v>4000</v>
      </c>
      <c r="AA16" s="44">
        <f t="shared" si="4"/>
        <v>5643</v>
      </c>
      <c r="AB16" s="184">
        <f t="shared" si="6"/>
        <v>454</v>
      </c>
      <c r="AC16" s="184">
        <f t="shared" si="6"/>
        <v>923</v>
      </c>
      <c r="AD16" s="184">
        <f t="shared" si="6"/>
        <v>166</v>
      </c>
      <c r="AE16" s="184">
        <f t="shared" si="6"/>
        <v>4100</v>
      </c>
    </row>
    <row r="17" spans="1:31" ht="21.75" customHeight="1">
      <c r="A17" s="284" t="s">
        <v>401</v>
      </c>
      <c r="B17" s="285"/>
      <c r="C17" s="285"/>
      <c r="D17" s="285"/>
      <c r="E17" s="285"/>
      <c r="F17" s="286"/>
      <c r="G17" s="184">
        <f>G16/AA16*100</f>
        <v>0</v>
      </c>
      <c r="H17" s="94"/>
      <c r="I17" s="94"/>
      <c r="J17" s="94"/>
      <c r="K17" s="94"/>
      <c r="L17" s="184">
        <f>L16/AA16*100</f>
        <v>18.483076377813219</v>
      </c>
      <c r="M17" s="94"/>
      <c r="N17" s="94"/>
      <c r="O17" s="94"/>
      <c r="P17" s="94"/>
      <c r="Q17" s="184">
        <f>Q16/AA16*100</f>
        <v>10.63264221158958</v>
      </c>
      <c r="R17" s="94"/>
      <c r="S17" s="94"/>
      <c r="T17" s="94"/>
      <c r="U17" s="94"/>
      <c r="V17" s="184">
        <f>V16/AA16*100</f>
        <v>70.884281410597211</v>
      </c>
      <c r="W17" s="157"/>
      <c r="X17" s="157"/>
      <c r="Y17" s="157"/>
      <c r="Z17" s="157"/>
      <c r="AA17" s="184">
        <f>SUM(G17,L17,Q17,V17)</f>
        <v>100.00000000000001</v>
      </c>
      <c r="AB17" s="157"/>
      <c r="AC17" s="157"/>
      <c r="AD17" s="157"/>
      <c r="AE17" s="157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296" t="s">
        <v>402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50" t="s">
        <v>358</v>
      </c>
      <c r="AE24" s="350"/>
    </row>
    <row r="25" spans="1:31" ht="20.25" customHeight="1">
      <c r="A25" s="334" t="s">
        <v>386</v>
      </c>
      <c r="B25" s="335" t="s">
        <v>403</v>
      </c>
      <c r="C25" s="335" t="s">
        <v>404</v>
      </c>
      <c r="D25" s="335"/>
      <c r="E25" s="335" t="s">
        <v>405</v>
      </c>
      <c r="F25" s="335"/>
      <c r="G25" s="335" t="s">
        <v>406</v>
      </c>
      <c r="H25" s="335"/>
      <c r="I25" s="335" t="s">
        <v>407</v>
      </c>
      <c r="J25" s="335"/>
      <c r="K25" s="335" t="s">
        <v>408</v>
      </c>
      <c r="L25" s="335"/>
      <c r="M25" s="335"/>
      <c r="N25" s="335"/>
      <c r="O25" s="335"/>
      <c r="P25" s="335"/>
      <c r="Q25" s="335"/>
      <c r="R25" s="335"/>
      <c r="S25" s="335"/>
      <c r="T25" s="335"/>
      <c r="U25" s="336" t="s">
        <v>409</v>
      </c>
      <c r="V25" s="336"/>
      <c r="W25" s="336"/>
      <c r="X25" s="336"/>
      <c r="Y25" s="336"/>
      <c r="Z25" s="336" t="s">
        <v>410</v>
      </c>
      <c r="AA25" s="336"/>
      <c r="AB25" s="336"/>
      <c r="AC25" s="336"/>
      <c r="AD25" s="336"/>
      <c r="AE25" s="336"/>
    </row>
    <row r="26" spans="1:31" ht="20.25" customHeight="1">
      <c r="A26" s="334"/>
      <c r="B26" s="335"/>
      <c r="C26" s="335"/>
      <c r="D26" s="335"/>
      <c r="E26" s="335"/>
      <c r="F26" s="335"/>
      <c r="G26" s="335"/>
      <c r="H26" s="335"/>
      <c r="I26" s="335"/>
      <c r="J26" s="335"/>
      <c r="K26" s="335" t="s">
        <v>411</v>
      </c>
      <c r="L26" s="335"/>
      <c r="M26" s="335" t="s">
        <v>412</v>
      </c>
      <c r="N26" s="335"/>
      <c r="O26" s="335" t="s">
        <v>413</v>
      </c>
      <c r="P26" s="335"/>
      <c r="Q26" s="335"/>
      <c r="R26" s="335"/>
      <c r="S26" s="335"/>
      <c r="T26" s="335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</row>
    <row r="27" spans="1:31" ht="141" customHeight="1">
      <c r="A27" s="334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 t="s">
        <v>414</v>
      </c>
      <c r="P27" s="335"/>
      <c r="Q27" s="335" t="s">
        <v>415</v>
      </c>
      <c r="R27" s="335"/>
      <c r="S27" s="335" t="s">
        <v>416</v>
      </c>
      <c r="T27" s="335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</row>
    <row r="28" spans="1:31" ht="20.25" customHeight="1">
      <c r="A28" s="182">
        <v>1</v>
      </c>
      <c r="B28" s="181">
        <v>2</v>
      </c>
      <c r="C28" s="335">
        <v>3</v>
      </c>
      <c r="D28" s="335"/>
      <c r="E28" s="335">
        <v>4</v>
      </c>
      <c r="F28" s="335"/>
      <c r="G28" s="335">
        <v>5</v>
      </c>
      <c r="H28" s="335"/>
      <c r="I28" s="335">
        <v>6</v>
      </c>
      <c r="J28" s="335"/>
      <c r="K28" s="341">
        <v>7</v>
      </c>
      <c r="L28" s="342"/>
      <c r="M28" s="341">
        <v>8</v>
      </c>
      <c r="N28" s="342"/>
      <c r="O28" s="335">
        <v>9</v>
      </c>
      <c r="P28" s="335"/>
      <c r="Q28" s="334">
        <v>10</v>
      </c>
      <c r="R28" s="334"/>
      <c r="S28" s="335">
        <v>11</v>
      </c>
      <c r="T28" s="335"/>
      <c r="U28" s="335">
        <v>12</v>
      </c>
      <c r="V28" s="335"/>
      <c r="W28" s="335"/>
      <c r="X28" s="335"/>
      <c r="Y28" s="335"/>
      <c r="Z28" s="335">
        <v>13</v>
      </c>
      <c r="AA28" s="335"/>
      <c r="AB28" s="335"/>
      <c r="AC28" s="335"/>
      <c r="AD28" s="335"/>
      <c r="AE28" s="335"/>
    </row>
    <row r="29" spans="1:31" ht="20.25" customHeight="1">
      <c r="A29" s="183"/>
      <c r="B29" s="115"/>
      <c r="C29" s="337"/>
      <c r="D29" s="337"/>
      <c r="E29" s="338"/>
      <c r="F29" s="338"/>
      <c r="G29" s="338"/>
      <c r="H29" s="338"/>
      <c r="I29" s="338"/>
      <c r="J29" s="338"/>
      <c r="K29" s="339"/>
      <c r="L29" s="340"/>
      <c r="M29" s="343">
        <f>SUM(O29,Q29,S29)</f>
        <v>0</v>
      </c>
      <c r="N29" s="344"/>
      <c r="O29" s="338"/>
      <c r="P29" s="338"/>
      <c r="Q29" s="338"/>
      <c r="R29" s="338"/>
      <c r="S29" s="338"/>
      <c r="T29" s="338"/>
      <c r="U29" s="345"/>
      <c r="V29" s="345"/>
      <c r="W29" s="345"/>
      <c r="X29" s="345"/>
      <c r="Y29" s="345"/>
      <c r="Z29" s="346"/>
      <c r="AA29" s="346"/>
      <c r="AB29" s="346"/>
      <c r="AC29" s="346"/>
      <c r="AD29" s="346"/>
      <c r="AE29" s="346"/>
    </row>
    <row r="30" spans="1:31" ht="20.25" customHeight="1">
      <c r="A30" s="183"/>
      <c r="B30" s="115"/>
      <c r="C30" s="337"/>
      <c r="D30" s="337"/>
      <c r="E30" s="338"/>
      <c r="F30" s="338"/>
      <c r="G30" s="338"/>
      <c r="H30" s="338"/>
      <c r="I30" s="338"/>
      <c r="J30" s="338"/>
      <c r="K30" s="339"/>
      <c r="L30" s="340"/>
      <c r="M30" s="343">
        <f t="shared" ref="M30:M35" si="7">SUM(O30,Q30,S30)</f>
        <v>0</v>
      </c>
      <c r="N30" s="344"/>
      <c r="O30" s="338"/>
      <c r="P30" s="338"/>
      <c r="Q30" s="338"/>
      <c r="R30" s="338"/>
      <c r="S30" s="338"/>
      <c r="T30" s="338"/>
      <c r="U30" s="345"/>
      <c r="V30" s="345"/>
      <c r="W30" s="345"/>
      <c r="X30" s="345"/>
      <c r="Y30" s="345"/>
      <c r="Z30" s="346"/>
      <c r="AA30" s="346"/>
      <c r="AB30" s="346"/>
      <c r="AC30" s="346"/>
      <c r="AD30" s="346"/>
      <c r="AE30" s="346"/>
    </row>
    <row r="31" spans="1:31" ht="20.25" customHeight="1">
      <c r="A31" s="183"/>
      <c r="B31" s="115"/>
      <c r="C31" s="337"/>
      <c r="D31" s="337"/>
      <c r="E31" s="338"/>
      <c r="F31" s="338"/>
      <c r="G31" s="338"/>
      <c r="H31" s="338"/>
      <c r="I31" s="338"/>
      <c r="J31" s="338"/>
      <c r="K31" s="339"/>
      <c r="L31" s="340"/>
      <c r="M31" s="343">
        <f t="shared" si="7"/>
        <v>0</v>
      </c>
      <c r="N31" s="344"/>
      <c r="O31" s="338"/>
      <c r="P31" s="338"/>
      <c r="Q31" s="338"/>
      <c r="R31" s="338"/>
      <c r="S31" s="338"/>
      <c r="T31" s="338"/>
      <c r="U31" s="345"/>
      <c r="V31" s="345"/>
      <c r="W31" s="345"/>
      <c r="X31" s="345"/>
      <c r="Y31" s="345"/>
      <c r="Z31" s="346"/>
      <c r="AA31" s="346"/>
      <c r="AB31" s="346"/>
      <c r="AC31" s="346"/>
      <c r="AD31" s="346"/>
      <c r="AE31" s="346"/>
    </row>
    <row r="32" spans="1:31" ht="20.25" customHeight="1">
      <c r="A32" s="183"/>
      <c r="B32" s="115"/>
      <c r="C32" s="337"/>
      <c r="D32" s="337"/>
      <c r="E32" s="338"/>
      <c r="F32" s="338"/>
      <c r="G32" s="338"/>
      <c r="H32" s="338"/>
      <c r="I32" s="338"/>
      <c r="J32" s="338"/>
      <c r="K32" s="339"/>
      <c r="L32" s="340"/>
      <c r="M32" s="343">
        <f t="shared" si="7"/>
        <v>0</v>
      </c>
      <c r="N32" s="344"/>
      <c r="O32" s="338"/>
      <c r="P32" s="338"/>
      <c r="Q32" s="338"/>
      <c r="R32" s="338"/>
      <c r="S32" s="338"/>
      <c r="T32" s="338"/>
      <c r="U32" s="345"/>
      <c r="V32" s="345"/>
      <c r="W32" s="345"/>
      <c r="X32" s="345"/>
      <c r="Y32" s="345"/>
      <c r="Z32" s="346"/>
      <c r="AA32" s="346"/>
      <c r="AB32" s="346"/>
      <c r="AC32" s="346"/>
      <c r="AD32" s="346"/>
      <c r="AE32" s="346"/>
    </row>
    <row r="33" spans="1:31" ht="20.25" customHeight="1">
      <c r="A33" s="183"/>
      <c r="B33" s="115"/>
      <c r="C33" s="337"/>
      <c r="D33" s="337"/>
      <c r="E33" s="338"/>
      <c r="F33" s="338"/>
      <c r="G33" s="338"/>
      <c r="H33" s="338"/>
      <c r="I33" s="338"/>
      <c r="J33" s="338"/>
      <c r="K33" s="339"/>
      <c r="L33" s="340"/>
      <c r="M33" s="343">
        <f t="shared" si="7"/>
        <v>0</v>
      </c>
      <c r="N33" s="344"/>
      <c r="O33" s="338"/>
      <c r="P33" s="338"/>
      <c r="Q33" s="338"/>
      <c r="R33" s="338"/>
      <c r="S33" s="338"/>
      <c r="T33" s="338"/>
      <c r="U33" s="345"/>
      <c r="V33" s="345"/>
      <c r="W33" s="345"/>
      <c r="X33" s="345"/>
      <c r="Y33" s="345"/>
      <c r="Z33" s="346"/>
      <c r="AA33" s="346"/>
      <c r="AB33" s="346"/>
      <c r="AC33" s="346"/>
      <c r="AD33" s="346"/>
      <c r="AE33" s="346"/>
    </row>
    <row r="34" spans="1:31" ht="20.25" customHeight="1">
      <c r="A34" s="183"/>
      <c r="B34" s="115"/>
      <c r="C34" s="337"/>
      <c r="D34" s="337"/>
      <c r="E34" s="338"/>
      <c r="F34" s="338"/>
      <c r="G34" s="338"/>
      <c r="H34" s="338"/>
      <c r="I34" s="338"/>
      <c r="J34" s="338"/>
      <c r="K34" s="339"/>
      <c r="L34" s="340"/>
      <c r="M34" s="343">
        <f t="shared" si="7"/>
        <v>0</v>
      </c>
      <c r="N34" s="344"/>
      <c r="O34" s="338"/>
      <c r="P34" s="338"/>
      <c r="Q34" s="338"/>
      <c r="R34" s="338"/>
      <c r="S34" s="338"/>
      <c r="T34" s="338"/>
      <c r="U34" s="345"/>
      <c r="V34" s="345"/>
      <c r="W34" s="345"/>
      <c r="X34" s="345"/>
      <c r="Y34" s="345"/>
      <c r="Z34" s="346"/>
      <c r="AA34" s="346"/>
      <c r="AB34" s="346"/>
      <c r="AC34" s="346"/>
      <c r="AD34" s="346"/>
      <c r="AE34" s="346"/>
    </row>
    <row r="35" spans="1:31" ht="20.25" customHeight="1">
      <c r="A35" s="183"/>
      <c r="B35" s="115"/>
      <c r="C35" s="337"/>
      <c r="D35" s="337"/>
      <c r="E35" s="338"/>
      <c r="F35" s="338"/>
      <c r="G35" s="338"/>
      <c r="H35" s="338"/>
      <c r="I35" s="338"/>
      <c r="J35" s="338"/>
      <c r="K35" s="339"/>
      <c r="L35" s="340"/>
      <c r="M35" s="343">
        <f t="shared" si="7"/>
        <v>0</v>
      </c>
      <c r="N35" s="344"/>
      <c r="O35" s="338"/>
      <c r="P35" s="338"/>
      <c r="Q35" s="338"/>
      <c r="R35" s="338"/>
      <c r="S35" s="338"/>
      <c r="T35" s="338"/>
      <c r="U35" s="345"/>
      <c r="V35" s="345"/>
      <c r="W35" s="345"/>
      <c r="X35" s="345"/>
      <c r="Y35" s="345"/>
      <c r="Z35" s="346"/>
      <c r="AA35" s="346"/>
      <c r="AB35" s="346"/>
      <c r="AC35" s="346"/>
      <c r="AD35" s="346"/>
      <c r="AE35" s="346"/>
    </row>
    <row r="36" spans="1:31" ht="20.25" customHeight="1">
      <c r="A36" s="351" t="s">
        <v>168</v>
      </c>
      <c r="B36" s="352"/>
      <c r="C36" s="352"/>
      <c r="D36" s="353"/>
      <c r="E36" s="347">
        <f>SUM(E29:E35)</f>
        <v>0</v>
      </c>
      <c r="F36" s="347"/>
      <c r="G36" s="347">
        <f>SUM(G29:G35)</f>
        <v>0</v>
      </c>
      <c r="H36" s="347"/>
      <c r="I36" s="347">
        <f>SUM(I29:I35)</f>
        <v>0</v>
      </c>
      <c r="J36" s="347"/>
      <c r="K36" s="347">
        <f>SUM(K29:K35)</f>
        <v>0</v>
      </c>
      <c r="L36" s="347"/>
      <c r="M36" s="347">
        <f>SUM(M29:M35)</f>
        <v>0</v>
      </c>
      <c r="N36" s="347"/>
      <c r="O36" s="347">
        <f>SUM(O29:O35)</f>
        <v>0</v>
      </c>
      <c r="P36" s="347"/>
      <c r="Q36" s="347">
        <f>SUM(Q29:Q35)</f>
        <v>0</v>
      </c>
      <c r="R36" s="347"/>
      <c r="S36" s="347">
        <f>SUM(S29:S35)</f>
        <v>0</v>
      </c>
      <c r="T36" s="347"/>
      <c r="U36" s="348"/>
      <c r="V36" s="348"/>
      <c r="W36" s="348"/>
      <c r="X36" s="348"/>
      <c r="Y36" s="348"/>
      <c r="Z36" s="349"/>
      <c r="AA36" s="349"/>
      <c r="AB36" s="349"/>
      <c r="AC36" s="349"/>
      <c r="AD36" s="349"/>
      <c r="AE36" s="349"/>
    </row>
    <row r="37" spans="1:31" s="114" customFormat="1" ht="20.25" customHeight="1">
      <c r="A37" s="165"/>
      <c r="B37" s="165"/>
      <c r="C37" s="165"/>
      <c r="D37" s="165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5"/>
      <c r="B38" s="165"/>
      <c r="C38" s="165"/>
      <c r="D38" s="165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5"/>
      <c r="B39" s="165"/>
      <c r="C39" s="165"/>
      <c r="D39" s="165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5"/>
      <c r="B40" s="165"/>
      <c r="C40" s="165"/>
      <c r="D40" s="165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12" t="s">
        <v>437</v>
      </c>
      <c r="B41" s="312"/>
      <c r="C41" s="312"/>
      <c r="D41" s="312"/>
      <c r="E41" s="312"/>
      <c r="F41" s="312"/>
      <c r="G41" s="91"/>
      <c r="H41" s="91"/>
      <c r="I41" s="91"/>
      <c r="J41" s="91"/>
      <c r="K41" s="91"/>
      <c r="L41" s="329" t="s">
        <v>417</v>
      </c>
      <c r="M41" s="330"/>
      <c r="N41" s="330"/>
      <c r="O41" s="330"/>
      <c r="P41" s="330"/>
      <c r="Q41" s="330"/>
      <c r="R41" s="106"/>
      <c r="S41" s="106"/>
      <c r="T41" s="106"/>
      <c r="U41" s="91"/>
      <c r="V41" s="91"/>
      <c r="W41" s="91"/>
      <c r="X41" s="91"/>
      <c r="Y41" s="91"/>
      <c r="Z41" s="91"/>
      <c r="AA41" s="189" t="s">
        <v>430</v>
      </c>
    </row>
    <row r="42" spans="1:31" ht="18.75" customHeight="1">
      <c r="A42" s="355" t="s">
        <v>440</v>
      </c>
      <c r="B42" s="356"/>
      <c r="C42" s="356"/>
      <c r="D42" s="356"/>
      <c r="E42" s="91"/>
      <c r="F42" s="91"/>
      <c r="G42" s="91"/>
      <c r="H42" s="91"/>
      <c r="I42" s="91"/>
      <c r="J42" s="91"/>
      <c r="K42" s="91"/>
      <c r="L42" s="208" t="s">
        <v>418</v>
      </c>
      <c r="M42" s="208"/>
      <c r="N42" s="208"/>
      <c r="O42" s="208"/>
      <c r="P42" s="208"/>
      <c r="Q42" s="208"/>
      <c r="R42" s="104"/>
      <c r="S42" s="104"/>
      <c r="T42" s="104"/>
      <c r="U42" s="91"/>
      <c r="V42" s="91"/>
      <c r="W42" s="91"/>
      <c r="X42" s="91"/>
      <c r="Y42" s="91"/>
      <c r="Z42" s="91"/>
      <c r="AA42" s="209" t="s">
        <v>150</v>
      </c>
      <c r="AB42" s="209"/>
      <c r="AC42" s="209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5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Пользователь Windows</cp:lastModifiedBy>
  <cp:revision/>
  <cp:lastPrinted>2025-12-29T08:47:15Z</cp:lastPrinted>
  <dcterms:created xsi:type="dcterms:W3CDTF">2003-03-13T16:00:22Z</dcterms:created>
  <dcterms:modified xsi:type="dcterms:W3CDTF">2026-01-21T15:05:24Z</dcterms:modified>
  <cp:category/>
  <cp:contentStatus/>
</cp:coreProperties>
</file>