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defaultThemeVersion="124226"/>
  <bookViews>
    <workbookView xWindow="-60" yWindow="-60" windowWidth="15480" windowHeight="11640" tabRatio="837"/>
  </bookViews>
  <sheets>
    <sheet name="Осн. фін. пок." sheetId="14" r:id="rId1"/>
    <sheet name="I. Інф. до фін.плану" sheetId="20" r:id="rId2"/>
    <sheet name="ІІ. Розп. ч.п. та розр. з бюд." sheetId="23" r:id="rId3"/>
    <sheet name="ІІІ рух. гр. кшт." sheetId="26" r:id="rId4"/>
    <sheet name="ІV кап. інвеат. V кред. " sheetId="24" r:id="rId5"/>
    <sheet name="VI-VII джер.кап.інв." sheetId="2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'Осн. фін. пок.'!$37:$39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1">'I. Інф. до фін.плану'!$A$1:$O$133</definedName>
    <definedName name="_xlnm.Print_Area" localSheetId="5">'VI-VII джер.кап.інв.'!$A$1:$AE$46</definedName>
    <definedName name="_xlnm.Print_Area" localSheetId="4">'ІV кап. інвеат. V кред. '!$A$1:$M$40</definedName>
    <definedName name="_xlnm.Print_Area" localSheetId="2">'ІІ. Розп. ч.п. та розр. з бюд.'!$A$1:$M$51</definedName>
    <definedName name="_xlnm.Print_Area" localSheetId="0">'Осн. фін. пок.'!$A$1:$J$136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14"/>
  <c r="D123" l="1"/>
  <c r="D87"/>
  <c r="C87"/>
  <c r="F81"/>
  <c r="J23" i="26" l="1"/>
  <c r="I23"/>
  <c r="H23"/>
  <c r="G23"/>
  <c r="H24"/>
  <c r="I24"/>
  <c r="J24"/>
  <c r="G24"/>
  <c r="K42" i="23"/>
  <c r="L42"/>
  <c r="M42"/>
  <c r="J42"/>
  <c r="F42" i="26" l="1"/>
  <c r="F43"/>
  <c r="F21"/>
  <c r="E62" l="1"/>
  <c r="E61" s="1"/>
  <c r="E63"/>
  <c r="E58"/>
  <c r="D58"/>
  <c r="D62"/>
  <c r="G58" l="1"/>
  <c r="C59" i="14"/>
  <c r="F95"/>
  <c r="I122" i="20" l="1"/>
  <c r="H122"/>
  <c r="G122"/>
  <c r="J122"/>
  <c r="N14" i="25" l="1"/>
  <c r="O14"/>
  <c r="P14"/>
  <c r="M14"/>
  <c r="N12"/>
  <c r="O12"/>
  <c r="P12"/>
  <c r="M12"/>
  <c r="N11"/>
  <c r="O11"/>
  <c r="P11"/>
  <c r="M11"/>
  <c r="J11" i="26"/>
  <c r="I11"/>
  <c r="H11"/>
  <c r="G11"/>
  <c r="F35" l="1"/>
  <c r="H35"/>
  <c r="I35"/>
  <c r="J35"/>
  <c r="G35"/>
  <c r="F36"/>
  <c r="H36"/>
  <c r="I36"/>
  <c r="J36"/>
  <c r="G36"/>
  <c r="H25"/>
  <c r="I25"/>
  <c r="J25"/>
  <c r="G25"/>
  <c r="H61"/>
  <c r="I61"/>
  <c r="J61"/>
  <c r="G61"/>
  <c r="F63"/>
  <c r="F62"/>
  <c r="H62"/>
  <c r="I62"/>
  <c r="J62"/>
  <c r="G62"/>
  <c r="H58"/>
  <c r="I58"/>
  <c r="J58"/>
  <c r="H21"/>
  <c r="I21"/>
  <c r="J21"/>
  <c r="G21"/>
  <c r="I33" i="23"/>
  <c r="I34"/>
  <c r="K34"/>
  <c r="L34"/>
  <c r="M34"/>
  <c r="J34"/>
  <c r="K32"/>
  <c r="L32"/>
  <c r="M32"/>
  <c r="J32"/>
  <c r="C109" i="14"/>
  <c r="C61" i="26"/>
  <c r="D41"/>
  <c r="E41"/>
  <c r="F41"/>
  <c r="G41"/>
  <c r="H41"/>
  <c r="I41"/>
  <c r="J41"/>
  <c r="C41"/>
  <c r="D63" l="1"/>
  <c r="D19"/>
  <c r="E19"/>
  <c r="F19"/>
  <c r="G19"/>
  <c r="H19"/>
  <c r="I19"/>
  <c r="J19"/>
  <c r="C19"/>
  <c r="D125" i="20"/>
  <c r="C125"/>
  <c r="D124"/>
  <c r="C124"/>
  <c r="D121"/>
  <c r="C121"/>
  <c r="D102"/>
  <c r="E102"/>
  <c r="C102"/>
  <c r="E91"/>
  <c r="D91"/>
  <c r="C91"/>
  <c r="D82"/>
  <c r="E82"/>
  <c r="C82"/>
  <c r="D57"/>
  <c r="E57"/>
  <c r="C57"/>
  <c r="J125"/>
  <c r="J124"/>
  <c r="D61" i="26" l="1"/>
  <c r="H102" i="20"/>
  <c r="I102"/>
  <c r="J102"/>
  <c r="G102"/>
  <c r="F104"/>
  <c r="F103"/>
  <c r="I44"/>
  <c r="I125" s="1"/>
  <c r="H44"/>
  <c r="H125" s="1"/>
  <c r="G44"/>
  <c r="G125" s="1"/>
  <c r="I43"/>
  <c r="I124" s="1"/>
  <c r="H43"/>
  <c r="H124" s="1"/>
  <c r="G43"/>
  <c r="G124" s="1"/>
  <c r="H91"/>
  <c r="I91"/>
  <c r="J91"/>
  <c r="G91"/>
  <c r="F93"/>
  <c r="F94"/>
  <c r="F84" l="1"/>
  <c r="G123"/>
  <c r="G57"/>
  <c r="H57"/>
  <c r="I57"/>
  <c r="J57"/>
  <c r="J45"/>
  <c r="J126" s="1"/>
  <c r="I45"/>
  <c r="I126" s="1"/>
  <c r="H45"/>
  <c r="G45"/>
  <c r="G126" s="1"/>
  <c r="J123"/>
  <c r="I123"/>
  <c r="H123"/>
  <c r="F66"/>
  <c r="F67"/>
  <c r="F68"/>
  <c r="F69"/>
  <c r="F64"/>
  <c r="F65"/>
  <c r="F59"/>
  <c r="F60"/>
  <c r="F61"/>
  <c r="F62"/>
  <c r="F63"/>
  <c r="F70"/>
  <c r="F58"/>
  <c r="H63" i="14"/>
  <c r="C65"/>
  <c r="D65"/>
  <c r="E65"/>
  <c r="F65"/>
  <c r="K38" i="23"/>
  <c r="L38"/>
  <c r="M38"/>
  <c r="J38"/>
  <c r="G38"/>
  <c r="G47" s="1"/>
  <c r="D52" i="14" s="1"/>
  <c r="H38" i="23"/>
  <c r="F38"/>
  <c r="I41"/>
  <c r="G10" i="25"/>
  <c r="L10"/>
  <c r="Q10"/>
  <c r="V10"/>
  <c r="AB10"/>
  <c r="AC10"/>
  <c r="AD10"/>
  <c r="AE10"/>
  <c r="G11"/>
  <c r="L11"/>
  <c r="Q11"/>
  <c r="V11"/>
  <c r="AB11"/>
  <c r="AC11"/>
  <c r="AD11"/>
  <c r="AE11"/>
  <c r="G12"/>
  <c r="L12"/>
  <c r="Q12"/>
  <c r="V12"/>
  <c r="AB12"/>
  <c r="AC12"/>
  <c r="AD12"/>
  <c r="AE12"/>
  <c r="G13"/>
  <c r="L13"/>
  <c r="Q13"/>
  <c r="V13"/>
  <c r="AB13"/>
  <c r="AC13"/>
  <c r="AD13"/>
  <c r="AE13"/>
  <c r="G14"/>
  <c r="L14"/>
  <c r="Q14"/>
  <c r="V14"/>
  <c r="AB14"/>
  <c r="AC14"/>
  <c r="AC16" s="1"/>
  <c r="AD14"/>
  <c r="AE14"/>
  <c r="G15"/>
  <c r="L15"/>
  <c r="Q15"/>
  <c r="V15"/>
  <c r="AB15"/>
  <c r="AC15"/>
  <c r="AD15"/>
  <c r="AE15"/>
  <c r="H16"/>
  <c r="I16"/>
  <c r="J16"/>
  <c r="K16"/>
  <c r="M16"/>
  <c r="N16"/>
  <c r="O16"/>
  <c r="P16"/>
  <c r="R16"/>
  <c r="S16"/>
  <c r="T16"/>
  <c r="U16"/>
  <c r="W16"/>
  <c r="X16"/>
  <c r="Y16"/>
  <c r="Z16"/>
  <c r="AB16"/>
  <c r="M29"/>
  <c r="M30"/>
  <c r="M31"/>
  <c r="M32"/>
  <c r="M33"/>
  <c r="M34"/>
  <c r="M35"/>
  <c r="E36"/>
  <c r="G36"/>
  <c r="I36"/>
  <c r="K36"/>
  <c r="M36"/>
  <c r="O36"/>
  <c r="Q36"/>
  <c r="S36"/>
  <c r="F7" i="24"/>
  <c r="C54" i="14" s="1"/>
  <c r="G7" i="24"/>
  <c r="D54" i="14" s="1"/>
  <c r="H7" i="24"/>
  <c r="J7"/>
  <c r="K7"/>
  <c r="L7"/>
  <c r="M7"/>
  <c r="I8"/>
  <c r="I9"/>
  <c r="F80" i="14" s="1"/>
  <c r="F79" s="1"/>
  <c r="I10" i="24"/>
  <c r="I11"/>
  <c r="I12"/>
  <c r="I13"/>
  <c r="B28"/>
  <c r="L28"/>
  <c r="M28"/>
  <c r="K28" s="1"/>
  <c r="B29"/>
  <c r="L29"/>
  <c r="M29"/>
  <c r="K29" s="1"/>
  <c r="B30"/>
  <c r="L30"/>
  <c r="M30"/>
  <c r="K30" s="1"/>
  <c r="L31"/>
  <c r="M31"/>
  <c r="B32"/>
  <c r="L32"/>
  <c r="M32"/>
  <c r="K32" s="1"/>
  <c r="B33"/>
  <c r="L33"/>
  <c r="M33"/>
  <c r="K33" s="1"/>
  <c r="B34"/>
  <c r="L34"/>
  <c r="M34"/>
  <c r="K34" s="1"/>
  <c r="B35"/>
  <c r="L35"/>
  <c r="M35"/>
  <c r="B36"/>
  <c r="L36"/>
  <c r="M36"/>
  <c r="K36" s="1"/>
  <c r="B37"/>
  <c r="C37"/>
  <c r="F100" i="14"/>
  <c r="D37" i="24"/>
  <c r="E37"/>
  <c r="F37"/>
  <c r="G37"/>
  <c r="H37"/>
  <c r="I37"/>
  <c r="J37"/>
  <c r="L37"/>
  <c r="F109" i="14" s="1"/>
  <c r="M37" i="24"/>
  <c r="F8" i="26"/>
  <c r="F9"/>
  <c r="F10"/>
  <c r="F11"/>
  <c r="F12"/>
  <c r="F13"/>
  <c r="F14"/>
  <c r="C15"/>
  <c r="C7"/>
  <c r="D15"/>
  <c r="D7" s="1"/>
  <c r="E15"/>
  <c r="E7"/>
  <c r="G15"/>
  <c r="G7"/>
  <c r="H15"/>
  <c r="H7" s="1"/>
  <c r="I15"/>
  <c r="I7"/>
  <c r="J15"/>
  <c r="J7"/>
  <c r="F16"/>
  <c r="F17"/>
  <c r="F18"/>
  <c r="F23"/>
  <c r="F24"/>
  <c r="F25"/>
  <c r="C26"/>
  <c r="D26"/>
  <c r="E26"/>
  <c r="G26"/>
  <c r="H26"/>
  <c r="I26"/>
  <c r="J26"/>
  <c r="F27"/>
  <c r="F28"/>
  <c r="F29"/>
  <c r="F31"/>
  <c r="F32"/>
  <c r="F33"/>
  <c r="F34"/>
  <c r="C30"/>
  <c r="D30"/>
  <c r="E30"/>
  <c r="G30"/>
  <c r="G22" s="1"/>
  <c r="H30"/>
  <c r="H22" s="1"/>
  <c r="H44" s="1"/>
  <c r="I30"/>
  <c r="J30"/>
  <c r="F38"/>
  <c r="F39"/>
  <c r="F40"/>
  <c r="C46"/>
  <c r="D46"/>
  <c r="E46"/>
  <c r="G46"/>
  <c r="H46"/>
  <c r="I46"/>
  <c r="J46"/>
  <c r="F47"/>
  <c r="F48"/>
  <c r="F49"/>
  <c r="F50"/>
  <c r="F51"/>
  <c r="F52"/>
  <c r="F53"/>
  <c r="F55"/>
  <c r="F56"/>
  <c r="C57"/>
  <c r="C54" s="1"/>
  <c r="C66" s="1"/>
  <c r="D57"/>
  <c r="D54" s="1"/>
  <c r="D66" s="1"/>
  <c r="E57"/>
  <c r="E54" s="1"/>
  <c r="E66" s="1"/>
  <c r="G57"/>
  <c r="G54" s="1"/>
  <c r="G66" s="1"/>
  <c r="H57"/>
  <c r="H54" s="1"/>
  <c r="I57"/>
  <c r="I54" s="1"/>
  <c r="I66" s="1"/>
  <c r="J57"/>
  <c r="J54" s="1"/>
  <c r="J66" s="1"/>
  <c r="F58"/>
  <c r="F59"/>
  <c r="F60"/>
  <c r="F61"/>
  <c r="F64"/>
  <c r="F65"/>
  <c r="F69"/>
  <c r="C70"/>
  <c r="C68" s="1"/>
  <c r="D70"/>
  <c r="D68" s="1"/>
  <c r="E70"/>
  <c r="E68"/>
  <c r="G70"/>
  <c r="G68"/>
  <c r="H70"/>
  <c r="H68" s="1"/>
  <c r="I70"/>
  <c r="I68" s="1"/>
  <c r="J70"/>
  <c r="J68"/>
  <c r="F71"/>
  <c r="F72"/>
  <c r="F73"/>
  <c r="F74"/>
  <c r="F76"/>
  <c r="C77"/>
  <c r="C75" s="1"/>
  <c r="D77"/>
  <c r="D75"/>
  <c r="E77"/>
  <c r="E75"/>
  <c r="E85" s="1"/>
  <c r="G77"/>
  <c r="G75" s="1"/>
  <c r="H77"/>
  <c r="H75" s="1"/>
  <c r="I77"/>
  <c r="I75"/>
  <c r="I85"/>
  <c r="J77"/>
  <c r="J75"/>
  <c r="J85" s="1"/>
  <c r="F78"/>
  <c r="F79"/>
  <c r="F80"/>
  <c r="F81"/>
  <c r="F82"/>
  <c r="F83"/>
  <c r="F84"/>
  <c r="F88"/>
  <c r="I10" i="23"/>
  <c r="F11"/>
  <c r="G11"/>
  <c r="H11"/>
  <c r="F12"/>
  <c r="G12"/>
  <c r="H12"/>
  <c r="J12"/>
  <c r="K12"/>
  <c r="L12"/>
  <c r="M12"/>
  <c r="I13"/>
  <c r="I14"/>
  <c r="I15"/>
  <c r="I16"/>
  <c r="I17"/>
  <c r="I18"/>
  <c r="I19"/>
  <c r="I20"/>
  <c r="I21"/>
  <c r="F24"/>
  <c r="G24"/>
  <c r="H24"/>
  <c r="J24"/>
  <c r="K24"/>
  <c r="L24"/>
  <c r="M24"/>
  <c r="I25"/>
  <c r="F47" i="14"/>
  <c r="I26" i="23"/>
  <c r="F48" i="14"/>
  <c r="I27" i="23"/>
  <c r="I28"/>
  <c r="I39"/>
  <c r="F50" i="14"/>
  <c r="I29" i="23"/>
  <c r="I30"/>
  <c r="I31"/>
  <c r="I32"/>
  <c r="F33"/>
  <c r="G33"/>
  <c r="H33"/>
  <c r="J33"/>
  <c r="K33"/>
  <c r="L33"/>
  <c r="M33"/>
  <c r="I35"/>
  <c r="I36"/>
  <c r="I37"/>
  <c r="I40"/>
  <c r="F51" i="14"/>
  <c r="I42" i="23"/>
  <c r="I43"/>
  <c r="F44"/>
  <c r="G44"/>
  <c r="H44"/>
  <c r="I44"/>
  <c r="I45"/>
  <c r="I46"/>
  <c r="D16" i="20"/>
  <c r="G16"/>
  <c r="J16"/>
  <c r="M16"/>
  <c r="F23"/>
  <c r="F41" i="14" s="1"/>
  <c r="F74" s="1"/>
  <c r="C24" i="20"/>
  <c r="C34" s="1"/>
  <c r="D24"/>
  <c r="D34" s="1"/>
  <c r="E24"/>
  <c r="E42" i="14" s="1"/>
  <c r="G24" i="20"/>
  <c r="H24"/>
  <c r="H34" s="1"/>
  <c r="I24"/>
  <c r="I34" s="1"/>
  <c r="J24"/>
  <c r="F25"/>
  <c r="F26"/>
  <c r="F27"/>
  <c r="F28"/>
  <c r="F29"/>
  <c r="F30"/>
  <c r="F31"/>
  <c r="F33"/>
  <c r="C35"/>
  <c r="D35"/>
  <c r="D59" i="14" s="1"/>
  <c r="E35" i="20"/>
  <c r="F36"/>
  <c r="F37"/>
  <c r="F38"/>
  <c r="F39"/>
  <c r="F40"/>
  <c r="F41"/>
  <c r="F42"/>
  <c r="F43"/>
  <c r="F44"/>
  <c r="F46"/>
  <c r="F47"/>
  <c r="F48"/>
  <c r="F49"/>
  <c r="F50"/>
  <c r="F51"/>
  <c r="F52"/>
  <c r="F53"/>
  <c r="F54"/>
  <c r="F55"/>
  <c r="F56"/>
  <c r="C71"/>
  <c r="D71"/>
  <c r="E71"/>
  <c r="G71"/>
  <c r="H71"/>
  <c r="I71"/>
  <c r="J71"/>
  <c r="F72"/>
  <c r="F73"/>
  <c r="F74"/>
  <c r="F75"/>
  <c r="F76"/>
  <c r="F77"/>
  <c r="F78"/>
  <c r="C79"/>
  <c r="D79"/>
  <c r="E79"/>
  <c r="F80"/>
  <c r="F81"/>
  <c r="C85"/>
  <c r="D85"/>
  <c r="E85"/>
  <c r="G85"/>
  <c r="H85"/>
  <c r="I85"/>
  <c r="J85"/>
  <c r="F86"/>
  <c r="F87"/>
  <c r="F88"/>
  <c r="F89"/>
  <c r="F90"/>
  <c r="F91"/>
  <c r="F96"/>
  <c r="F97"/>
  <c r="F98"/>
  <c r="F99"/>
  <c r="C100"/>
  <c r="D100"/>
  <c r="E100"/>
  <c r="G100"/>
  <c r="H100"/>
  <c r="I100"/>
  <c r="J100"/>
  <c r="F101"/>
  <c r="F102"/>
  <c r="C105"/>
  <c r="D105"/>
  <c r="E105"/>
  <c r="G105"/>
  <c r="H105"/>
  <c r="I105"/>
  <c r="J105"/>
  <c r="F106"/>
  <c r="F107"/>
  <c r="F109"/>
  <c r="F110"/>
  <c r="F111"/>
  <c r="F112"/>
  <c r="F118"/>
  <c r="F124"/>
  <c r="F117" i="14" s="1"/>
  <c r="F125" i="20"/>
  <c r="F127"/>
  <c r="C128"/>
  <c r="D128"/>
  <c r="C41" i="14"/>
  <c r="C74" s="1"/>
  <c r="D41"/>
  <c r="D74" s="1"/>
  <c r="E41"/>
  <c r="E74" s="1"/>
  <c r="G43"/>
  <c r="H43"/>
  <c r="I43"/>
  <c r="J43"/>
  <c r="C47"/>
  <c r="D47"/>
  <c r="E47"/>
  <c r="C48"/>
  <c r="D48"/>
  <c r="E48"/>
  <c r="C49"/>
  <c r="D49"/>
  <c r="E49"/>
  <c r="F49"/>
  <c r="C50"/>
  <c r="D50"/>
  <c r="E50"/>
  <c r="C51"/>
  <c r="D51"/>
  <c r="E51"/>
  <c r="G57"/>
  <c r="H57"/>
  <c r="I57"/>
  <c r="J57"/>
  <c r="C68"/>
  <c r="D68"/>
  <c r="E68"/>
  <c r="F68"/>
  <c r="C69"/>
  <c r="D69"/>
  <c r="E69"/>
  <c r="C71"/>
  <c r="D71"/>
  <c r="E71"/>
  <c r="F71"/>
  <c r="C72"/>
  <c r="D72"/>
  <c r="E72"/>
  <c r="F72"/>
  <c r="C73"/>
  <c r="D73"/>
  <c r="C79"/>
  <c r="D79"/>
  <c r="E79"/>
  <c r="C101"/>
  <c r="D101"/>
  <c r="E101"/>
  <c r="F102"/>
  <c r="F103"/>
  <c r="F104"/>
  <c r="F106"/>
  <c r="F107"/>
  <c r="F108"/>
  <c r="C111"/>
  <c r="D111"/>
  <c r="E111"/>
  <c r="F111"/>
  <c r="C117"/>
  <c r="D117"/>
  <c r="E117"/>
  <c r="E123" s="1"/>
  <c r="G123"/>
  <c r="H123"/>
  <c r="I123"/>
  <c r="J123"/>
  <c r="C124"/>
  <c r="D124"/>
  <c r="E124"/>
  <c r="F124"/>
  <c r="C125"/>
  <c r="D125"/>
  <c r="E125"/>
  <c r="F125"/>
  <c r="C126"/>
  <c r="D126"/>
  <c r="E126"/>
  <c r="F126"/>
  <c r="C130"/>
  <c r="D130"/>
  <c r="E130"/>
  <c r="F130"/>
  <c r="C131"/>
  <c r="F131"/>
  <c r="F47" i="23"/>
  <c r="C52" i="14" s="1"/>
  <c r="I12" i="23"/>
  <c r="L47"/>
  <c r="F68" i="26"/>
  <c r="G85"/>
  <c r="D85"/>
  <c r="F46"/>
  <c r="AD16" i="25"/>
  <c r="Q16"/>
  <c r="C22" i="26"/>
  <c r="C44" s="1"/>
  <c r="E34" i="20"/>
  <c r="F100"/>
  <c r="F77" i="26"/>
  <c r="AA15" i="25"/>
  <c r="AA10"/>
  <c r="F57" i="26"/>
  <c r="J34" i="20"/>
  <c r="AA13" i="25"/>
  <c r="D22" i="26" l="1"/>
  <c r="D44" s="1"/>
  <c r="D86" s="1"/>
  <c r="D89" s="1"/>
  <c r="F78" i="14"/>
  <c r="F88"/>
  <c r="F69" s="1"/>
  <c r="AA11" i="25"/>
  <c r="E54" i="14"/>
  <c r="AA14" i="25"/>
  <c r="L16"/>
  <c r="F7" i="26"/>
  <c r="F54"/>
  <c r="H66"/>
  <c r="F66" s="1"/>
  <c r="G44"/>
  <c r="G86" s="1"/>
  <c r="I24" i="23"/>
  <c r="I38"/>
  <c r="K47"/>
  <c r="M47"/>
  <c r="C42" i="14"/>
  <c r="C75" s="1"/>
  <c r="C116" i="20"/>
  <c r="H35"/>
  <c r="D42" i="14"/>
  <c r="D75" s="1"/>
  <c r="D116" i="20"/>
  <c r="F24"/>
  <c r="F42" i="14" s="1"/>
  <c r="F75" s="1"/>
  <c r="F101"/>
  <c r="F123"/>
  <c r="C123"/>
  <c r="C117" i="20"/>
  <c r="E22" i="26"/>
  <c r="E44" s="1"/>
  <c r="E86" s="1"/>
  <c r="E89" s="1"/>
  <c r="H47" i="23"/>
  <c r="E52" i="14" s="1"/>
  <c r="K35" i="24"/>
  <c r="E116" i="20"/>
  <c r="E117"/>
  <c r="G35"/>
  <c r="G83" s="1"/>
  <c r="G82" s="1"/>
  <c r="G79" s="1"/>
  <c r="G116" s="1"/>
  <c r="J35"/>
  <c r="J83" s="1"/>
  <c r="J82" s="1"/>
  <c r="J79" s="1"/>
  <c r="J95" s="1"/>
  <c r="J119" s="1"/>
  <c r="G34"/>
  <c r="D117"/>
  <c r="E95"/>
  <c r="D95"/>
  <c r="H121"/>
  <c r="J121"/>
  <c r="J128" s="1"/>
  <c r="C43" i="14"/>
  <c r="F85" i="20"/>
  <c r="F57"/>
  <c r="I121"/>
  <c r="I128" s="1"/>
  <c r="C95"/>
  <c r="C108" s="1"/>
  <c r="C113" s="1"/>
  <c r="I35"/>
  <c r="H126"/>
  <c r="H83" s="1"/>
  <c r="D43" i="14"/>
  <c r="E75"/>
  <c r="E43"/>
  <c r="H117" i="20"/>
  <c r="G121"/>
  <c r="G128" s="1"/>
  <c r="F34"/>
  <c r="K31" i="24"/>
  <c r="K37" s="1"/>
  <c r="F45" i="20"/>
  <c r="F122"/>
  <c r="F123"/>
  <c r="F43" i="14"/>
  <c r="E63"/>
  <c r="D63"/>
  <c r="F105"/>
  <c r="F105" i="20"/>
  <c r="F71"/>
  <c r="E59" i="14"/>
  <c r="G63"/>
  <c r="F63"/>
  <c r="J47" i="23"/>
  <c r="F75" i="26"/>
  <c r="H85"/>
  <c r="F70"/>
  <c r="C85"/>
  <c r="C86" s="1"/>
  <c r="C89" s="1"/>
  <c r="F30"/>
  <c r="J22"/>
  <c r="J44" s="1"/>
  <c r="J86" s="1"/>
  <c r="I22"/>
  <c r="F26"/>
  <c r="F15"/>
  <c r="I7" i="24"/>
  <c r="F54" i="14" s="1"/>
  <c r="AE16" i="25"/>
  <c r="AA16" s="1"/>
  <c r="G16"/>
  <c r="AA12"/>
  <c r="V16"/>
  <c r="E87" i="14" l="1"/>
  <c r="E73" s="1"/>
  <c r="F87" i="26"/>
  <c r="G87"/>
  <c r="G89" s="1"/>
  <c r="H87" s="1"/>
  <c r="E58" i="14"/>
  <c r="D108" i="20"/>
  <c r="D113" s="1"/>
  <c r="G17" i="25"/>
  <c r="V17"/>
  <c r="I47" i="23"/>
  <c r="F52" i="14" s="1"/>
  <c r="G117" i="20"/>
  <c r="E108"/>
  <c r="E113" s="1"/>
  <c r="E119"/>
  <c r="E44" i="14" s="1"/>
  <c r="E60" s="1"/>
  <c r="J117" i="20"/>
  <c r="I83"/>
  <c r="I82" s="1"/>
  <c r="I79" s="1"/>
  <c r="C58" i="14"/>
  <c r="C119" i="20"/>
  <c r="C44" i="14" s="1"/>
  <c r="C60" s="1"/>
  <c r="F121" i="20"/>
  <c r="D58" i="14"/>
  <c r="D119" i="20"/>
  <c r="D44" i="14" s="1"/>
  <c r="D60" s="1"/>
  <c r="F126" i="20"/>
  <c r="G95"/>
  <c r="G119" s="1"/>
  <c r="J116"/>
  <c r="H82"/>
  <c r="H128"/>
  <c r="F128" s="1"/>
  <c r="I117"/>
  <c r="F35"/>
  <c r="F59" i="14" s="1"/>
  <c r="F8" i="23"/>
  <c r="F22" s="1"/>
  <c r="C45" i="14"/>
  <c r="C114" i="20"/>
  <c r="C115"/>
  <c r="J108"/>
  <c r="J113" s="1"/>
  <c r="J115" s="1"/>
  <c r="L17" i="25"/>
  <c r="Q17"/>
  <c r="I44" i="26"/>
  <c r="F22"/>
  <c r="F85"/>
  <c r="H86"/>
  <c r="H89" l="1"/>
  <c r="I87" s="1"/>
  <c r="E114" i="20"/>
  <c r="D114"/>
  <c r="D115"/>
  <c r="G8" i="23"/>
  <c r="G22" s="1"/>
  <c r="D45" i="14"/>
  <c r="D62" s="1"/>
  <c r="E67"/>
  <c r="AA17" i="25"/>
  <c r="F83" i="20"/>
  <c r="E45" i="14"/>
  <c r="E62" s="1"/>
  <c r="E115" i="20"/>
  <c r="H8" i="23"/>
  <c r="H22" s="1"/>
  <c r="E66" i="14"/>
  <c r="C66"/>
  <c r="I116" i="20"/>
  <c r="I95"/>
  <c r="I108" s="1"/>
  <c r="I113" s="1"/>
  <c r="I114" s="1"/>
  <c r="C67" i="14"/>
  <c r="D66"/>
  <c r="D67"/>
  <c r="G108" i="20"/>
  <c r="G113" s="1"/>
  <c r="G114" s="1"/>
  <c r="F117"/>
  <c r="H79"/>
  <c r="F82"/>
  <c r="D61" i="14"/>
  <c r="C61"/>
  <c r="C57"/>
  <c r="C62"/>
  <c r="M8" i="23"/>
  <c r="J114" i="20"/>
  <c r="I86" i="26"/>
  <c r="F44"/>
  <c r="F86" s="1"/>
  <c r="F89" s="1"/>
  <c r="F87" i="14" s="1"/>
  <c r="F73" s="1"/>
  <c r="I89" i="26" l="1"/>
  <c r="J87" s="1"/>
  <c r="J89" s="1"/>
  <c r="I9" i="23"/>
  <c r="I11" s="1"/>
  <c r="J9"/>
  <c r="J11" s="1"/>
  <c r="E61" i="14"/>
  <c r="D57"/>
  <c r="E57"/>
  <c r="I119" i="20"/>
  <c r="L8" i="23"/>
  <c r="I115" i="20"/>
  <c r="J8" i="23"/>
  <c r="J22" s="1"/>
  <c r="K9" s="1"/>
  <c r="K11" s="1"/>
  <c r="G115" i="20"/>
  <c r="H116"/>
  <c r="H95"/>
  <c r="F79"/>
  <c r="H108" l="1"/>
  <c r="H113" s="1"/>
  <c r="H119"/>
  <c r="F116"/>
  <c r="F95"/>
  <c r="F108" l="1"/>
  <c r="F113" s="1"/>
  <c r="F119"/>
  <c r="F44" i="14" s="1"/>
  <c r="F58"/>
  <c r="H114" i="20"/>
  <c r="K8" i="23"/>
  <c r="K22" s="1"/>
  <c r="L9" s="1"/>
  <c r="L11" s="1"/>
  <c r="L22" s="1"/>
  <c r="M9" s="1"/>
  <c r="M11" s="1"/>
  <c r="M22" s="1"/>
  <c r="H115" i="20"/>
  <c r="F45" i="14" l="1"/>
  <c r="F115" i="20"/>
  <c r="F114"/>
  <c r="I8" i="23"/>
  <c r="I22" s="1"/>
  <c r="F60" i="14"/>
  <c r="F66"/>
  <c r="F67"/>
  <c r="F57" l="1"/>
  <c r="F62"/>
  <c r="F61"/>
</calcChain>
</file>

<file path=xl/sharedStrings.xml><?xml version="1.0" encoding="utf-8"?>
<sst xmlns="http://schemas.openxmlformats.org/spreadsheetml/2006/main" count="1410" uniqueCount="467">
  <si>
    <t xml:space="preserve">ЗАТВЕРДЖЕНО  </t>
  </si>
  <si>
    <t>Код</t>
  </si>
  <si>
    <t>Внесення змін до затвердженного фінансового плану</t>
  </si>
  <si>
    <t xml:space="preserve">Підприємство  </t>
  </si>
  <si>
    <t xml:space="preserve">за ЄДРПОУ </t>
  </si>
  <si>
    <t>основний
(дата затвердження)</t>
  </si>
  <si>
    <t xml:space="preserve">Організаційно-правова форма </t>
  </si>
  <si>
    <t>за КОПФГ</t>
  </si>
  <si>
    <t xml:space="preserve">Суб'єкт управління </t>
  </si>
  <si>
    <t>за СКОДУ</t>
  </si>
  <si>
    <t xml:space="preserve">Вид економічної діяльності    </t>
  </si>
  <si>
    <t xml:space="preserve">за  КВЕД  </t>
  </si>
  <si>
    <t xml:space="preserve">Галузь 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</si>
  <si>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</si>
  <si>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</si>
  <si>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</si>
  <si>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</si>
  <si>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</si>
  <si>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</si>
  <si>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</t>
  </si>
  <si>
    <t>Стандарти звітності МСФЗ</t>
  </si>
  <si>
    <t xml:space="preserve">ФІНАНСОВИЙ ПЛАН </t>
  </si>
  <si>
    <t>Основні фінансові показники</t>
  </si>
  <si>
    <t>Найменування показника</t>
  </si>
  <si>
    <t xml:space="preserve">Код рядка </t>
  </si>
  <si>
    <t>Показники діяльності на стратегічну перспективу</t>
  </si>
  <si>
    <t>плановий рік +1 рік</t>
  </si>
  <si>
    <t>плановий рік +2 роки</t>
  </si>
  <si>
    <t>плановий рік +3 роки</t>
  </si>
  <si>
    <t>плановий рік +4 роки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</si>
  <si>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</si>
  <si>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</si>
  <si>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</si>
  <si>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</si>
  <si>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</si>
  <si>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x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</si>
  <si>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</si>
  <si>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</si>
  <si>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</si>
  <si>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</si>
  <si>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</si>
  <si>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</si>
  <si>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</si>
  <si>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</si>
  <si>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IІІ.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</si>
  <si>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</si>
  <si>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</si>
  <si>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</si>
  <si>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</si>
  <si>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</si>
  <si>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</si>
  <si>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</si>
  <si>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</si>
  <si>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попереднього планового/звітного періоду, рядок 1000) / чистий дохід від реалізації продукції (товарів, робіт, послуг) попереднього планового/звітного періоду,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</si>
  <si>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</si>
  <si>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</si>
  <si>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</si>
  <si>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</si>
  <si>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</si>
  <si>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</si>
  <si>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</si>
  <si>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</si>
  <si>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</si>
  <si>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</si>
  <si>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*365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</si>
  <si>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*365 / собівартість реалізованої продукції (товарів, робіт, послуг), рядок 1010)</t>
  </si>
  <si>
    <t>Довідково: індекс споживчих цін грудень до грудня попереднього року,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</si>
  <si>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</si>
  <si>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</si>
  <si>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</si>
  <si>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</si>
  <si>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</si>
  <si>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</si>
  <si>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</si>
  <si>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</si>
  <si>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</si>
  <si>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</si>
  <si>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</si>
  <si>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</si>
  <si>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</si>
  <si>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</si>
  <si>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</si>
  <si>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</si>
  <si>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</si>
  <si>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</si>
  <si>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</si>
  <si>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</si>
  <si>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</si>
  <si>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</si>
  <si>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</si>
  <si>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</si>
  <si>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</si>
  <si>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</si>
  <si>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</si>
  <si>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</si>
  <si>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</si>
  <si>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</si>
  <si>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</si>
  <si>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</si>
  <si>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</si>
  <si>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</si>
  <si>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</si>
  <si>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</si>
  <si>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</si>
  <si>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</si>
  <si>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</si>
  <si>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договорами),</t>
    </r>
    <r>
      <rPr>
        <b/>
        <sz val="14"/>
        <rFont val="Times New Roman"/>
        <family val="1"/>
        <charset val="204"/>
      </rPr>
      <t xml:space="preserve">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</si>
  <si>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</si>
  <si>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</si>
  <si>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</si>
  <si>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</si>
  <si>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</si>
  <si>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</si>
  <si>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</si>
  <si>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</si>
  <si>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</si>
  <si>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</si>
  <si>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</si>
  <si>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</si>
  <si>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</si>
  <si>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</si>
  <si>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</si>
  <si>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</si>
  <si>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</si>
  <si>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</si>
  <si>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</si>
  <si>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</si>
  <si>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</si>
  <si>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</si>
  <si>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</si>
  <si>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</si>
  <si>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 xml:space="preserve">керівник, усього, у тому числі: 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</si>
  <si>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</si>
  <si>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</si>
  <si>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</si>
  <si>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</si>
  <si>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</si>
  <si>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</si>
  <si>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</si>
  <si>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</si>
  <si>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</si>
  <si>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</si>
  <si>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</si>
  <si>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_____________________________</t>
  </si>
  <si>
    <t>(підпис)</t>
  </si>
  <si>
    <t xml:space="preserve">Власне ім'я ПРІЗВИЩЕ </t>
  </si>
  <si>
    <t>І. Інформація до фінансового плану</t>
  </si>
  <si>
    <t>1. Перелік підприємств, які включені до консолідованого (зведеного) фінансового плану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</si>
  <si>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</si>
  <si>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</si>
  <si>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</si>
  <si>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фінансового плану)</t>
  </si>
  <si>
    <t>Найменування видів діяльності за КВЕД</t>
  </si>
  <si>
    <t>Питома вага в загальному обсязі реалізації, %</t>
  </si>
  <si>
    <t>Фактичний показник за _____ минулий рік</t>
  </si>
  <si>
    <t>Плановий показник поточного_____ року</t>
  </si>
  <si>
    <t>Фактичний показник поточного року за останній звітний період _________________________</t>
  </si>
  <si>
    <t>Плановий ______  рік</t>
  </si>
  <si>
    <t>за минулий рік</t>
  </si>
  <si>
    <t>за плановий рік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</si>
  <si>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</si>
  <si>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</si>
  <si>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</si>
  <si>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>Усього</t>
  </si>
  <si>
    <t>3. Формування фінансових результатів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</si>
  <si>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</si>
  <si>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</si>
  <si>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</si>
  <si>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</si>
  <si>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</si>
  <si>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</si>
  <si>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</si>
  <si>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</si>
  <si>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</si>
  <si>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</si>
  <si>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</si>
  <si>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</si>
  <si>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</si>
  <si>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</si>
  <si>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Інші витрати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</si>
  <si>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</si>
  <si>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</si>
  <si>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</si>
  <si>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</si>
  <si>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</si>
  <si>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</si>
  <si>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</si>
  <si>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</si>
  <si>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</si>
  <si>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</si>
  <si>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</si>
  <si>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</si>
  <si>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</si>
  <si>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</si>
  <si>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</si>
  <si>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</si>
  <si>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</si>
  <si>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</si>
  <si>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</si>
  <si>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</si>
  <si>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</si>
  <si>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</si>
  <si>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</si>
  <si>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</si>
  <si>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інші адміністративні витрати (розшифрувати)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</si>
  <si>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</si>
  <si>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</si>
  <si>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</si>
  <si>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</si>
  <si>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</si>
  <si>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</si>
  <si>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</si>
  <si>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</si>
  <si>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нетипові операційні доходи (розшифрувати)</t>
  </si>
  <si>
    <t>інші операційні доходи (розшифрувати)</t>
  </si>
  <si>
    <t>Інші операційні витрати, усього, у тому числі:</t>
  </si>
  <si>
    <t>нетипові операційні витрати  (розшифрувати)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</si>
  <si>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</si>
  <si>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</si>
  <si>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</si>
  <si>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інші операційні витрати (розшифрувати)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</si>
  <si>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</si>
  <si>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</si>
  <si>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</si>
  <si>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</si>
  <si>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</si>
  <si>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</si>
  <si>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</si>
  <si>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</si>
  <si>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</si>
  <si>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</si>
  <si>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</si>
  <si>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</si>
  <si>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</si>
  <si>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</si>
  <si>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</si>
  <si>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</si>
  <si>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</si>
  <si>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</si>
  <si>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</si>
  <si>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</si>
  <si>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</si>
  <si>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</si>
  <si>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</si>
  <si>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</si>
  <si>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</si>
  <si>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</si>
  <si>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</si>
  <si>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</si>
  <si>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</si>
  <si>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</si>
  <si>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 xml:space="preserve">Коригування, зміна облікової політики (розшифрувати)
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</si>
  <si>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</si>
  <si>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</si>
  <si>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</si>
  <si>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</si>
  <si>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</si>
  <si>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</si>
  <si>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</si>
  <si>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</si>
  <si>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</si>
  <si>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</si>
  <si>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</si>
  <si>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</si>
  <si>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</si>
  <si>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</si>
  <si>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</si>
  <si>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</si>
  <si>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</si>
  <si>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</si>
  <si>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</si>
  <si>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</si>
  <si>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</si>
  <si>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</si>
  <si>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</si>
  <si>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</si>
  <si>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</si>
  <si>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</si>
  <si>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</si>
  <si>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</si>
  <si>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</si>
  <si>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</si>
  <si>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(підпис)</t>
  </si>
  <si>
    <t>ІІІ. Рух грошових коштів (за прямим методом)</t>
  </si>
  <si>
    <t>Код рядка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</si>
  <si>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</si>
  <si>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</si>
  <si>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</si>
  <si>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</si>
  <si>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</si>
  <si>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</si>
  <si>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</si>
  <si>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 xml:space="preserve">інші надходження (розшифрувати) 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</si>
  <si>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</si>
  <si>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</si>
  <si>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</si>
  <si>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</si>
  <si>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</si>
  <si>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</si>
  <si>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</si>
  <si>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</si>
  <si>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</si>
  <si>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</si>
  <si>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</si>
  <si>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</si>
  <si>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</si>
  <si>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</si>
  <si>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</si>
  <si>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</si>
  <si>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інші платежі (розшифрувати)</t>
  </si>
  <si>
    <t>Повернення коштів до бюджету</t>
  </si>
  <si>
    <t>Інші витрачання (розшифрувати)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</si>
  <si>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</si>
  <si>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</si>
  <si>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</si>
  <si>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</si>
  <si>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</si>
  <si>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</si>
  <si>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</si>
  <si>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</si>
  <si>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</si>
  <si>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</si>
  <si>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</si>
  <si>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</si>
  <si>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</si>
  <si>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</si>
  <si>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</si>
  <si>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</si>
  <si>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інші необоротні активи (розшифрувати)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</si>
  <si>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</si>
  <si>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</si>
  <si>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</si>
  <si>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</si>
  <si>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</si>
  <si>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</si>
  <si>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</si>
  <si>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</si>
  <si>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</si>
  <si>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</si>
  <si>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</si>
  <si>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</si>
  <si>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</si>
  <si>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</si>
  <si>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</si>
  <si>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</si>
  <si>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</si>
  <si>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</si>
  <si>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IV. Капітальні інвестиції </t>
  </si>
  <si>
    <t>тис. грн (без ПДВ)</t>
  </si>
  <si>
    <t>Капітальні інвестиції, усього,
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</si>
  <si>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</si>
  <si>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</si>
  <si>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</si>
  <si>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</si>
  <si>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 xml:space="preserve">придбання (створення) нематеріальних активів </t>
  </si>
  <si>
    <t>модернізація, модифікація (добудова, дообладнання, реконструкція)
основних засобів</t>
  </si>
  <si>
    <t>капітальний ремонт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</si>
  <si>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</si>
  <si>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</si>
  <si>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</si>
  <si>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</si>
  <si>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План
із залучення коштів</t>
  </si>
  <si>
    <t>План з повернення коштів</t>
  </si>
  <si>
    <t>Заборгованість за кредитами на кінець
 ______ року</t>
  </si>
  <si>
    <t>у тому числі: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</si>
  <si>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</si>
  <si>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</si>
  <si>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</si>
  <si>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</si>
  <si>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</si>
  <si>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</si>
  <si>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</si>
  <si>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</si>
  <si>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</si>
  <si>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</si>
  <si>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</si>
  <si>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</si>
  <si>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</si>
  <si>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</si>
  <si>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</si>
  <si>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</si>
  <si>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>рік</t>
  </si>
  <si>
    <t>у тому числі за кварталами</t>
  </si>
  <si>
    <t xml:space="preserve">І </t>
  </si>
  <si>
    <t xml:space="preserve">ІІ </t>
  </si>
  <si>
    <t xml:space="preserve">ІІІ </t>
  </si>
  <si>
    <t>придбання (виготовлення) основних засобів  (розшифрувати)</t>
  </si>
  <si>
    <t xml:space="preserve">придбання (виготовлення) інших необоротних матеріальних активів 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</si>
  <si>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</si>
  <si>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</si>
  <si>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</si>
  <si>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</si>
  <si>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</si>
  <si>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        і закінчення будівництва</t>
  </si>
  <si>
    <t>Загальна кошторисна вартість</t>
  </si>
  <si>
    <t>Первісна балансова вартість введених потужностей на початок планового року</t>
  </si>
  <si>
    <t>Незавершене будівництво на початок планового року</t>
  </si>
  <si>
    <t>Плановий рік</t>
  </si>
  <si>
    <t>Інформація щодо проектно-кошторисної документації (стан розроблення, затвердження,                                     у разі затвердження зазначити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</si>
  <si>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</si>
  <si>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</si>
  <si>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</si>
  <si>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</si>
  <si>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</si>
  <si>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</si>
  <si>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</si>
  <si>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t>________________________________________________</t>
  </si>
  <si>
    <t xml:space="preserve">  (підпис)       </t>
  </si>
  <si>
    <t>Факт
минулого року 2024 року</t>
  </si>
  <si>
    <t>Прогноз
на 2025 поточний
 рік</t>
  </si>
  <si>
    <t xml:space="preserve">План
поточного      2025 року </t>
  </si>
  <si>
    <t>Плановий       2026 рік 
(усього)</t>
  </si>
  <si>
    <t>2025 рік в т.ч. амортизація автомобілів 288 тис. грн.</t>
  </si>
  <si>
    <t>оновлення та обслуговування програми бух програми, Медок, підписка періодичних видань, газета "Все про бухоблік", портал Радник</t>
  </si>
  <si>
    <t>витрати на оплату послуг (Демонтаж)</t>
  </si>
  <si>
    <t>витрати на електроенергію</t>
  </si>
  <si>
    <t>витрати на водопостачання та водовідведення</t>
  </si>
  <si>
    <t>витрати на теплопостачання та горячу воду</t>
  </si>
  <si>
    <t>утримання будинків і споруд</t>
  </si>
  <si>
    <t>послуги охорони та пожежної безпеки</t>
  </si>
  <si>
    <t xml:space="preserve">витрати на сировину та матеріали </t>
  </si>
  <si>
    <t>поштові витрати</t>
  </si>
  <si>
    <t>обслуговування ПК та техніки</t>
  </si>
  <si>
    <t>радіочастотний та просторовий моніторінг об`єктів</t>
  </si>
  <si>
    <t>інші витрати (витрати на утримання об'єкта оренди тощо)</t>
  </si>
  <si>
    <t>Технічне обслуговування системи резервного забезпечення супутниковим інтернетом Starlink, зозміщення на телевежі та технічне обслуговування автоматизованої системи централізованого оповіщення та інформування населення, послуги з прибирання мобільних укриттів (6 штук)</t>
  </si>
  <si>
    <t>витрати на оплату послуг, крім комунальних</t>
  </si>
  <si>
    <t>орендна плата та відшкодування поставки комунальних послуг</t>
  </si>
  <si>
    <t xml:space="preserve">цільове фінансування в рамках програми забезпечення діяльності                            КП «Муніципальна варта» ЧМР на 2024-2026 роки
</t>
  </si>
  <si>
    <t>лікарняні за рахунок підприємства (5 днів)</t>
  </si>
  <si>
    <t>нарахування ЄСВ на лікарняні (5 днів + ФССзТВП), декретні інше</t>
  </si>
  <si>
    <t xml:space="preserve">визнання  доходу  пропорційно до амортизації необоротних активів, придбаних за рахунок бюджетних коштів  (Дт 69 Кт 745) </t>
  </si>
  <si>
    <t>нарахування доходів  від безкоштовно отриманих активів на суму нарахованої амортизаці (Дт 424 Кт 745)</t>
  </si>
  <si>
    <t xml:space="preserve">амортизації необоротних активів, придбаних за рахунок бюджетних коштів  </t>
  </si>
  <si>
    <t xml:space="preserve">амортизації необоротних активів, які безкоштовно отримані </t>
  </si>
  <si>
    <t xml:space="preserve">На 2026 рік - 3 тис грн </t>
  </si>
  <si>
    <t>послуги банка</t>
  </si>
  <si>
    <t>інші податки та збори (військовий збір)</t>
  </si>
  <si>
    <t>виплата лікарняних, декретних (за рахунок коштів ФССзТВП)</t>
  </si>
  <si>
    <t>матеріальна допомога та премії разового характеру</t>
  </si>
  <si>
    <t>мат допомога при народжені, на поховання, на соц-побут потреби</t>
  </si>
  <si>
    <t>виплати по виконавчим листам</t>
  </si>
  <si>
    <t>за розрахунково-касове обслуговування</t>
  </si>
  <si>
    <t>на  2026 рік</t>
  </si>
  <si>
    <t>КОМУНАЛЬНЕ ПІДПРИЄМСТВО "МУНІЦИПАЛЬНА ВАРТА" ЧЕРНІГІВСЬКОЇ МІСЬКОЇ РАДИ (КП "МУНІЦИПАЛЬНА ВАРТА" ЧМР)</t>
  </si>
  <si>
    <t xml:space="preserve">комунальне підприємство </t>
  </si>
  <si>
    <t xml:space="preserve">виконавчий комітет Чернігівської міської ради </t>
  </si>
  <si>
    <t>Україна, 14034, Чернігівська обл., місто Чернігів, вул. 1-ої танкової бригади, будинок 2</t>
  </si>
  <si>
    <t>(0462) 610-600</t>
  </si>
  <si>
    <t>ДЄДІКОВ Ігор</t>
  </si>
  <si>
    <t>Х</t>
  </si>
  <si>
    <t xml:space="preserve">План
поточного                      2025 року </t>
  </si>
  <si>
    <t>Прогноз
на 2025                   поточний
 рік</t>
  </si>
  <si>
    <t>Плановий                      2026 рік 
(усього)</t>
  </si>
  <si>
    <r>
  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</t>
    </r>
    <r>
      <rPr>
        <b/>
        <sz val="14"/>
        <rFont val="Times New Roman"/>
        <family val="1"/>
        <charset val="204"/>
      </rPr>
      <t xml:space="preserve"> планового/звітного періоду</t>
    </r>
    <r>
      <rPr>
        <sz val="14"/>
        <rFont val="Times New Roman"/>
        <family val="1"/>
        <charset val="204"/>
      </rPr>
      <t xml:space="preserve">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</t>
    </r>
    <r>
      <rPr>
        <b/>
        <sz val="14"/>
        <rFont val="Times New Roman"/>
        <family val="1"/>
        <charset val="204"/>
      </rPr>
      <t>попереднього планового/звітного періоду</t>
    </r>
    <r>
      <rPr>
        <sz val="14"/>
        <rFont val="Times New Roman"/>
        <family val="1"/>
        <charset val="204"/>
      </rPr>
      <t>)) / (операційні витрати (собівартість реалізованої продукції (товарів, робіт, послуг)+адміністративні витрати+витрати на збут+інші операційні витрати) попереднього планового/звітного періоду, сума рядків 1010, 1030, 1060, 1080) мінус  індекс споживчих цін планового/звітного періоду)</t>
    </r>
  </si>
  <si>
    <t>84.11</t>
  </si>
  <si>
    <t xml:space="preserve">державне управління загального характеру
</t>
  </si>
  <si>
    <t>Рішення виконавчого комітету</t>
  </si>
  <si>
    <t>Чернігівської міської ради</t>
  </si>
  <si>
    <t>____ січня 2026 року №____</t>
  </si>
  <si>
    <r>
      <t>Начальник</t>
    </r>
    <r>
      <rPr>
        <sz val="14"/>
        <rFont val="Times New Roman"/>
        <family val="1"/>
        <charset val="204"/>
      </rPr>
      <t xml:space="preserve"> </t>
    </r>
  </si>
  <si>
    <t xml:space="preserve">Начальник            </t>
  </si>
  <si>
    <t xml:space="preserve">Начальник       </t>
  </si>
  <si>
    <r>
      <t xml:space="preserve">Начальник  </t>
    </r>
    <r>
      <rPr>
        <sz val="14"/>
        <rFont val="Times New Roman"/>
        <family val="1"/>
        <charset val="204"/>
      </rPr>
      <t xml:space="preserve">               </t>
    </r>
  </si>
  <si>
    <t xml:space="preserve">Начальник    </t>
  </si>
  <si>
    <t xml:space="preserve">Начальник     </t>
  </si>
  <si>
    <t>Ігор ДЄДІКОВ</t>
  </si>
</sst>
</file>

<file path=xl/styles.xml><?xml version="1.0" encoding="utf-8"?>
<styleSheet xmlns="http://schemas.openxmlformats.org/spreadsheetml/2006/main">
  <numFmts count="18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.0_);_(* \(#,##0.0\);_(* &quot;-&quot;??_);_(@_)"/>
    <numFmt numFmtId="178" formatCode="_(* #,##0_);_(* \(#,##0\);_(* &quot;-&quot;??_);_(@_)"/>
    <numFmt numFmtId="179" formatCode="#,##0;\(#,##0\)"/>
    <numFmt numFmtId="180" formatCode="_(* #,##0.0_);_(* \(#,##0.0\);_(* &quot;-&quot;_);_(@_)"/>
    <numFmt numFmtId="181" formatCode="_(* #,##0.0000_);_(* \(#,##0.0000\);_(* &quot;-&quot;_);_(@_)"/>
  </numFmts>
  <fonts count="79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0"/>
      <name val="Arial Cyr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0"/>
      <color theme="1"/>
      <name val="Arial Cyr"/>
      <charset val="204"/>
    </font>
    <font>
      <b/>
      <sz val="14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1">
    <xf numFmtId="0" fontId="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9" fillId="2" borderId="0" applyNumberFormat="0" applyBorder="0" applyAlignment="0" applyProtection="0"/>
    <xf numFmtId="0" fontId="1" fillId="2" borderId="0" applyNumberFormat="0" applyBorder="0" applyAlignment="0" applyProtection="0"/>
    <xf numFmtId="0" fontId="29" fillId="3" borderId="0" applyNumberFormat="0" applyBorder="0" applyAlignment="0" applyProtection="0"/>
    <xf numFmtId="0" fontId="1" fillId="3" borderId="0" applyNumberFormat="0" applyBorder="0" applyAlignment="0" applyProtection="0"/>
    <xf numFmtId="0" fontId="29" fillId="4" borderId="0" applyNumberFormat="0" applyBorder="0" applyAlignment="0" applyProtection="0"/>
    <xf numFmtId="0" fontId="1" fillId="4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6" borderId="0" applyNumberFormat="0" applyBorder="0" applyAlignment="0" applyProtection="0"/>
    <xf numFmtId="0" fontId="1" fillId="6" borderId="0" applyNumberFormat="0" applyBorder="0" applyAlignment="0" applyProtection="0"/>
    <xf numFmtId="0" fontId="29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9" borderId="0" applyNumberFormat="0" applyBorder="0" applyAlignment="0" applyProtection="0"/>
    <xf numFmtId="0" fontId="1" fillId="9" borderId="0" applyNumberFormat="0" applyBorder="0" applyAlignment="0" applyProtection="0"/>
    <xf numFmtId="0" fontId="29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5" borderId="0" applyNumberFormat="0" applyBorder="0" applyAlignment="0" applyProtection="0"/>
    <xf numFmtId="0" fontId="1" fillId="5" borderId="0" applyNumberFormat="0" applyBorder="0" applyAlignment="0" applyProtection="0"/>
    <xf numFmtId="0" fontId="29" fillId="8" borderId="0" applyNumberFormat="0" applyBorder="0" applyAlignment="0" applyProtection="0"/>
    <xf numFmtId="0" fontId="1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30" fillId="12" borderId="0" applyNumberFormat="0" applyBorder="0" applyAlignment="0" applyProtection="0"/>
    <xf numFmtId="0" fontId="12" fillId="12" borderId="0" applyNumberFormat="0" applyBorder="0" applyAlignment="0" applyProtection="0"/>
    <xf numFmtId="0" fontId="30" fillId="9" borderId="0" applyNumberFormat="0" applyBorder="0" applyAlignment="0" applyProtection="0"/>
    <xf numFmtId="0" fontId="12" fillId="9" borderId="0" applyNumberFormat="0" applyBorder="0" applyAlignment="0" applyProtection="0"/>
    <xf numFmtId="0" fontId="30" fillId="10" borderId="0" applyNumberFormat="0" applyBorder="0" applyAlignment="0" applyProtection="0"/>
    <xf numFmtId="0" fontId="12" fillId="10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3" fillId="3" borderId="0" applyNumberFormat="0" applyBorder="0" applyAlignment="0" applyProtection="0"/>
    <xf numFmtId="0" fontId="15" fillId="20" borderId="1" applyNumberFormat="0" applyAlignment="0" applyProtection="0"/>
    <xf numFmtId="0" fontId="20" fillId="21" borderId="2" applyNumberFormat="0" applyAlignment="0" applyProtection="0"/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31" fillId="0" borderId="3">
      <alignment horizontal="center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49" fontId="10" fillId="0" borderId="3">
      <alignment horizontal="left" vertical="center"/>
      <protection locked="0"/>
    </xf>
    <xf numFmtId="0" fontId="24" fillId="0" borderId="0" applyNumberFormat="0" applyFill="0" applyBorder="0" applyAlignment="0" applyProtection="0"/>
    <xf numFmtId="174" fontId="32" fillId="0" borderId="0" applyAlignment="0">
      <alignment wrapText="1"/>
    </xf>
    <xf numFmtId="0" fontId="27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10" fillId="0" borderId="0" applyNumberFormat="0" applyFont="0" applyAlignment="0">
      <alignment vertical="top" wrapText="1"/>
      <protection locked="0"/>
    </xf>
    <xf numFmtId="49" fontId="34" fillId="22" borderId="7">
      <alignment horizontal="left" vertical="center"/>
      <protection locked="0"/>
    </xf>
    <xf numFmtId="49" fontId="34" fillId="22" borderId="7">
      <alignment horizontal="left" vertical="center"/>
    </xf>
    <xf numFmtId="4" fontId="34" fillId="22" borderId="7">
      <alignment horizontal="right" vertical="center"/>
      <protection locked="0"/>
    </xf>
    <xf numFmtId="4" fontId="34" fillId="22" borderId="7">
      <alignment horizontal="right" vertical="center"/>
    </xf>
    <xf numFmtId="4" fontId="35" fillId="22" borderId="7">
      <alignment horizontal="right" vertical="center"/>
      <protection locked="0"/>
    </xf>
    <xf numFmtId="49" fontId="36" fillId="22" borderId="3">
      <alignment horizontal="left" vertical="center"/>
      <protection locked="0"/>
    </xf>
    <xf numFmtId="49" fontId="36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6" fillId="22" borderId="3">
      <alignment horizontal="right" vertical="center"/>
      <protection locked="0"/>
    </xf>
    <xf numFmtId="4" fontId="36" fillId="22" borderId="3">
      <alignment horizontal="right" vertical="center"/>
    </xf>
    <xf numFmtId="4" fontId="38" fillId="22" borderId="3">
      <alignment horizontal="righ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  <protection locked="0"/>
    </xf>
    <xf numFmtId="49" fontId="31" fillId="22" borderId="3">
      <alignment horizontal="left" vertical="center"/>
    </xf>
    <xf numFmtId="49" fontId="31" fillId="22" borderId="3">
      <alignment horizontal="left" vertical="center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  <protection locked="0"/>
    </xf>
    <xf numFmtId="4" fontId="31" fillId="22" borderId="3">
      <alignment horizontal="right" vertical="center"/>
    </xf>
    <xf numFmtId="4" fontId="31" fillId="22" borderId="3">
      <alignment horizontal="right" vertical="center"/>
    </xf>
    <xf numFmtId="4" fontId="35" fillId="22" borderId="3">
      <alignment horizontal="right" vertical="center"/>
      <protection locked="0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" fontId="39" fillId="22" borderId="3">
      <alignment horizontal="right" vertical="center"/>
      <protection locked="0"/>
    </xf>
    <xf numFmtId="4" fontId="39" fillId="22" borderId="3">
      <alignment horizontal="right" vertical="center"/>
    </xf>
    <xf numFmtId="4" fontId="41" fillId="22" borderId="3">
      <alignment horizontal="right" vertical="center"/>
      <protection locked="0"/>
    </xf>
    <xf numFmtId="49" fontId="42" fillId="0" borderId="3">
      <alignment horizontal="left" vertical="center"/>
      <protection locked="0"/>
    </xf>
    <xf numFmtId="49" fontId="42" fillId="0" borderId="3">
      <alignment horizontal="left" vertical="center"/>
    </xf>
    <xf numFmtId="49" fontId="43" fillId="0" borderId="3">
      <alignment horizontal="left" vertical="center"/>
      <protection locked="0"/>
    </xf>
    <xf numFmtId="49" fontId="43" fillId="0" borderId="3">
      <alignment horizontal="left" vertical="center"/>
    </xf>
    <xf numFmtId="4" fontId="42" fillId="0" borderId="3">
      <alignment horizontal="right" vertical="center"/>
      <protection locked="0"/>
    </xf>
    <xf numFmtId="4" fontId="42" fillId="0" borderId="3">
      <alignment horizontal="right" vertical="center"/>
    </xf>
    <xf numFmtId="4" fontId="43" fillId="0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9" fontId="42" fillId="0" borderId="3">
      <alignment horizontal="left" vertical="center"/>
      <protection locked="0"/>
    </xf>
    <xf numFmtId="49" fontId="43" fillId="0" borderId="3">
      <alignment horizontal="left" vertical="center"/>
      <protection locked="0"/>
    </xf>
    <xf numFmtId="4" fontId="42" fillId="0" borderId="3">
      <alignment horizontal="right" vertical="center"/>
      <protection locked="0"/>
    </xf>
    <xf numFmtId="0" fontId="25" fillId="0" borderId="8" applyNumberFormat="0" applyFill="0" applyAlignment="0" applyProtection="0"/>
    <xf numFmtId="0" fontId="22" fillId="23" borderId="0" applyNumberFormat="0" applyBorder="0" applyAlignment="0" applyProtection="0"/>
    <xf numFmtId="0" fontId="10" fillId="0" borderId="0"/>
    <xf numFmtId="0" fontId="10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6" fillId="26" borderId="3">
      <alignment horizontal="right" vertical="center"/>
      <protection locked="0"/>
    </xf>
    <xf numFmtId="4" fontId="46" fillId="27" borderId="3">
      <alignment horizontal="right" vertical="center"/>
      <protection locked="0"/>
    </xf>
    <xf numFmtId="4" fontId="46" fillId="28" borderId="3">
      <alignment horizontal="right" vertical="center"/>
      <protection locked="0"/>
    </xf>
    <xf numFmtId="0" fontId="14" fillId="20" borderId="10" applyNumberFormat="0" applyAlignment="0" applyProtection="0"/>
    <xf numFmtId="49" fontId="31" fillId="0" borderId="3">
      <alignment horizontal="left" vertical="center" wrapText="1"/>
      <protection locked="0"/>
    </xf>
    <xf numFmtId="49" fontId="31" fillId="0" borderId="3">
      <alignment horizontal="left" vertical="center" wrapText="1"/>
      <protection locked="0"/>
    </xf>
    <xf numFmtId="0" fontId="21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0" fillId="16" borderId="0" applyNumberFormat="0" applyBorder="0" applyAlignment="0" applyProtection="0"/>
    <xf numFmtId="0" fontId="12" fillId="16" borderId="0" applyNumberFormat="0" applyBorder="0" applyAlignment="0" applyProtection="0"/>
    <xf numFmtId="0" fontId="30" fillId="17" borderId="0" applyNumberFormat="0" applyBorder="0" applyAlignment="0" applyProtection="0"/>
    <xf numFmtId="0" fontId="12" fillId="17" borderId="0" applyNumberFormat="0" applyBorder="0" applyAlignment="0" applyProtection="0"/>
    <xf numFmtId="0" fontId="30" fillId="18" borderId="0" applyNumberFormat="0" applyBorder="0" applyAlignment="0" applyProtection="0"/>
    <xf numFmtId="0" fontId="12" fillId="18" borderId="0" applyNumberFormat="0" applyBorder="0" applyAlignment="0" applyProtection="0"/>
    <xf numFmtId="0" fontId="30" fillId="13" borderId="0" applyNumberFormat="0" applyBorder="0" applyAlignment="0" applyProtection="0"/>
    <xf numFmtId="0" fontId="12" fillId="13" borderId="0" applyNumberFormat="0" applyBorder="0" applyAlignment="0" applyProtection="0"/>
    <xf numFmtId="0" fontId="30" fillId="14" borderId="0" applyNumberFormat="0" applyBorder="0" applyAlignment="0" applyProtection="0"/>
    <xf numFmtId="0" fontId="12" fillId="14" borderId="0" applyNumberFormat="0" applyBorder="0" applyAlignment="0" applyProtection="0"/>
    <xf numFmtId="0" fontId="30" fillId="19" borderId="0" applyNumberFormat="0" applyBorder="0" applyAlignment="0" applyProtection="0"/>
    <xf numFmtId="0" fontId="12" fillId="19" borderId="0" applyNumberFormat="0" applyBorder="0" applyAlignment="0" applyProtection="0"/>
    <xf numFmtId="0" fontId="47" fillId="7" borderId="1" applyNumberFormat="0" applyAlignment="0" applyProtection="0"/>
    <xf numFmtId="0" fontId="13" fillId="7" borderId="1" applyNumberFormat="0" applyAlignment="0" applyProtection="0"/>
    <xf numFmtId="0" fontId="48" fillId="20" borderId="10" applyNumberFormat="0" applyAlignment="0" applyProtection="0"/>
    <xf numFmtId="0" fontId="14" fillId="20" borderId="10" applyNumberFormat="0" applyAlignment="0" applyProtection="0"/>
    <xf numFmtId="0" fontId="49" fillId="20" borderId="1" applyNumberFormat="0" applyAlignment="0" applyProtection="0"/>
    <xf numFmtId="0" fontId="15" fillId="20" borderId="1" applyNumberFormat="0" applyAlignment="0" applyProtection="0"/>
    <xf numFmtId="165" fontId="10" fillId="0" borderId="0" applyFont="0" applyFill="0" applyBorder="0" applyAlignment="0" applyProtection="0"/>
    <xf numFmtId="0" fontId="50" fillId="0" borderId="4" applyNumberFormat="0" applyFill="0" applyAlignment="0" applyProtection="0"/>
    <xf numFmtId="0" fontId="16" fillId="0" borderId="4" applyNumberFormat="0" applyFill="0" applyAlignment="0" applyProtection="0"/>
    <xf numFmtId="0" fontId="51" fillId="0" borderId="5" applyNumberFormat="0" applyFill="0" applyAlignment="0" applyProtection="0"/>
    <xf numFmtId="0" fontId="17" fillId="0" borderId="5" applyNumberFormat="0" applyFill="0" applyAlignment="0" applyProtection="0"/>
    <xf numFmtId="0" fontId="52" fillId="0" borderId="6" applyNumberFormat="0" applyFill="0" applyAlignment="0" applyProtection="0"/>
    <xf numFmtId="0" fontId="18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3" fillId="0" borderId="11" applyNumberFormat="0" applyFill="0" applyAlignment="0" applyProtection="0"/>
    <xf numFmtId="0" fontId="19" fillId="0" borderId="11" applyNumberFormat="0" applyFill="0" applyAlignment="0" applyProtection="0"/>
    <xf numFmtId="0" fontId="54" fillId="21" borderId="2" applyNumberFormat="0" applyAlignment="0" applyProtection="0"/>
    <xf numFmtId="0" fontId="20" fillId="21" borderId="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5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8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1" fillId="0" borderId="0"/>
    <xf numFmtId="0" fontId="68" fillId="0" borderId="0"/>
    <xf numFmtId="0" fontId="10" fillId="0" borderId="0"/>
    <xf numFmtId="0" fontId="2" fillId="0" borderId="0"/>
    <xf numFmtId="0" fontId="10" fillId="0" borderId="0"/>
    <xf numFmtId="0" fontId="10" fillId="0" borderId="0" applyNumberFormat="0" applyFont="0" applyFill="0" applyBorder="0" applyAlignment="0" applyProtection="0">
      <alignment vertical="top"/>
    </xf>
    <xf numFmtId="0" fontId="10" fillId="0" borderId="0" applyNumberFormat="0" applyFont="0" applyFill="0" applyBorder="0" applyAlignment="0" applyProtection="0">
      <alignment vertical="top"/>
    </xf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56" fillId="3" borderId="0" applyNumberFormat="0" applyBorder="0" applyAlignment="0" applyProtection="0"/>
    <xf numFmtId="0" fontId="23" fillId="3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25" borderId="9" applyNumberFormat="0" applyFont="0" applyAlignment="0" applyProtection="0"/>
    <xf numFmtId="0" fontId="10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9" fillId="0" borderId="8" applyNumberFormat="0" applyFill="0" applyAlignment="0" applyProtection="0"/>
    <xf numFmtId="0" fontId="25" fillId="0" borderId="8" applyNumberFormat="0" applyFill="0" applyAlignment="0" applyProtection="0"/>
    <xf numFmtId="0" fontId="2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4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3" fillId="4" borderId="0" applyNumberFormat="0" applyBorder="0" applyAlignment="0" applyProtection="0"/>
    <xf numFmtId="0" fontId="27" fillId="4" borderId="0" applyNumberFormat="0" applyBorder="0" applyAlignment="0" applyProtection="0"/>
    <xf numFmtId="176" fontId="64" fillId="22" borderId="12" applyFill="0" applyBorder="0">
      <alignment horizontal="center" vertical="center" wrapText="1"/>
      <protection locked="0"/>
    </xf>
    <xf numFmtId="174" fontId="65" fillId="0" borderId="0">
      <alignment wrapText="1"/>
    </xf>
    <xf numFmtId="174" fontId="32" fillId="0" borderId="0">
      <alignment wrapText="1"/>
    </xf>
  </cellStyleXfs>
  <cellXfs count="397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173" fontId="5" fillId="0" borderId="3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3" xfId="243" applyFont="1" applyFill="1" applyBorder="1" applyAlignment="1">
      <alignment horizontal="center" vertical="center"/>
    </xf>
    <xf numFmtId="17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  <protection locked="0"/>
    </xf>
    <xf numFmtId="173" fontId="4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80" applyFont="1" applyFill="1" applyBorder="1" applyAlignment="1">
      <alignment vertical="center" wrapText="1"/>
      <protection locked="0"/>
    </xf>
    <xf numFmtId="0" fontId="4" fillId="0" borderId="3" xfId="180" applyFont="1" applyFill="1" applyBorder="1" applyAlignment="1">
      <alignment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8" fillId="0" borderId="1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49" fontId="5" fillId="0" borderId="3" xfId="0" applyNumberFormat="1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/>
    </xf>
    <xf numFmtId="173" fontId="4" fillId="0" borderId="3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9" borderId="3" xfId="0" applyNumberFormat="1" applyFont="1" applyFill="1" applyBorder="1" applyAlignment="1">
      <alignment horizontal="center" vertical="center" wrapText="1"/>
    </xf>
    <xf numFmtId="164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vertical="center"/>
    </xf>
    <xf numFmtId="0" fontId="69" fillId="0" borderId="0" xfId="0" applyFont="1" applyFill="1" applyBorder="1" applyAlignment="1">
      <alignment horizontal="right" vertical="center"/>
    </xf>
    <xf numFmtId="0" fontId="69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180" applyFont="1" applyFill="1" applyBorder="1" applyAlignment="1">
      <alignment horizontal="center" vertical="center" wrapText="1"/>
      <protection locked="0"/>
    </xf>
    <xf numFmtId="0" fontId="4" fillId="30" borderId="3" xfId="0" applyFont="1" applyFill="1" applyBorder="1" applyAlignment="1">
      <alignment horizontal="center" vertical="center"/>
    </xf>
    <xf numFmtId="164" fontId="4" fillId="30" borderId="3" xfId="0" applyNumberFormat="1" applyFont="1" applyFill="1" applyBorder="1" applyAlignment="1">
      <alignment horizontal="center" vertical="center" wrapText="1"/>
    </xf>
    <xf numFmtId="0" fontId="4" fillId="30" borderId="3" xfId="243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left" vertical="center" wrapText="1"/>
    </xf>
    <xf numFmtId="0" fontId="5" fillId="30" borderId="3" xfId="243" applyFont="1" applyFill="1" applyBorder="1" applyAlignment="1">
      <alignment horizontal="left" vertical="center" wrapText="1"/>
    </xf>
    <xf numFmtId="0" fontId="5" fillId="0" borderId="0" xfId="243" applyFont="1" applyFill="1" applyBorder="1" applyAlignment="1">
      <alignment horizontal="center" vertical="center"/>
    </xf>
    <xf numFmtId="0" fontId="5" fillId="0" borderId="0" xfId="243" applyFont="1" applyFill="1" applyBorder="1" applyAlignment="1">
      <alignment horizontal="left" vertical="center" wrapText="1"/>
    </xf>
    <xf numFmtId="173" fontId="5" fillId="0" borderId="0" xfId="243" applyNumberFormat="1" applyFont="1" applyFill="1" applyBorder="1" applyAlignment="1">
      <alignment horizontal="center" vertical="center" wrapText="1"/>
    </xf>
    <xf numFmtId="173" fontId="5" fillId="0" borderId="0" xfId="243" applyNumberFormat="1" applyFont="1" applyFill="1" applyBorder="1" applyAlignment="1">
      <alignment horizontal="right" vertical="center" wrapText="1"/>
    </xf>
    <xf numFmtId="0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178" fontId="5" fillId="30" borderId="3" xfId="0" applyNumberFormat="1" applyFont="1" applyFill="1" applyBorder="1" applyAlignment="1">
      <alignment horizontal="center" vertical="center" wrapText="1"/>
    </xf>
    <xf numFmtId="0" fontId="66" fillId="0" borderId="0" xfId="0" applyFont="1"/>
    <xf numFmtId="0" fontId="4" fillId="0" borderId="3" xfId="0" quotePrefix="1" applyNumberFormat="1" applyFont="1" applyFill="1" applyBorder="1" applyAlignment="1">
      <alignment horizontal="center" vertical="center" wrapText="1"/>
    </xf>
    <xf numFmtId="178" fontId="4" fillId="30" borderId="3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5" fillId="30" borderId="3" xfId="0" quotePrefix="1" applyFont="1" applyFill="1" applyBorder="1" applyAlignment="1">
      <alignment horizontal="center" vertical="center"/>
    </xf>
    <xf numFmtId="0" fontId="5" fillId="30" borderId="15" xfId="0" quotePrefix="1" applyFont="1" applyFill="1" applyBorder="1" applyAlignment="1">
      <alignment horizontal="center" vertical="center"/>
    </xf>
    <xf numFmtId="0" fontId="5" fillId="30" borderId="3" xfId="243" applyFont="1" applyFill="1" applyBorder="1" applyAlignment="1">
      <alignment horizontal="center" vertical="center" wrapText="1"/>
    </xf>
    <xf numFmtId="0" fontId="4" fillId="0" borderId="15" xfId="243" applyFont="1" applyFill="1" applyBorder="1" applyAlignment="1">
      <alignment horizontal="left" vertical="center" wrapText="1"/>
    </xf>
    <xf numFmtId="172" fontId="5" fillId="0" borderId="3" xfId="0" applyNumberFormat="1" applyFont="1" applyFill="1" applyBorder="1" applyAlignment="1">
      <alignment horizontal="center" vertical="center" wrapText="1"/>
    </xf>
    <xf numFmtId="172" fontId="5" fillId="0" borderId="3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center" vertical="center"/>
    </xf>
    <xf numFmtId="172" fontId="4" fillId="0" borderId="0" xfId="0" applyNumberFormat="1" applyFont="1" applyFill="1" applyBorder="1" applyAlignment="1">
      <alignment horizontal="center" vertical="center" wrapText="1"/>
    </xf>
    <xf numFmtId="172" fontId="4" fillId="0" borderId="0" xfId="0" applyNumberFormat="1" applyFont="1" applyFill="1" applyBorder="1" applyAlignment="1">
      <alignment horizontal="right" vertical="center" wrapText="1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16" xfId="0" applyFont="1" applyFill="1" applyBorder="1" applyAlignment="1">
      <alignment vertical="center"/>
    </xf>
    <xf numFmtId="0" fontId="67" fillId="0" borderId="0" xfId="0" applyFont="1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center" vertical="center" wrapText="1"/>
    </xf>
    <xf numFmtId="178" fontId="5" fillId="29" borderId="3" xfId="0" applyNumberFormat="1" applyFont="1" applyFill="1" applyBorder="1" applyAlignment="1">
      <alignment horizontal="center" vertical="center" wrapText="1"/>
    </xf>
    <xf numFmtId="3" fontId="4" fillId="27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178" fontId="4" fillId="30" borderId="3" xfId="0" applyNumberFormat="1" applyFont="1" applyFill="1" applyBorder="1" applyAlignment="1">
      <alignment horizontal="center" wrapText="1"/>
    </xf>
    <xf numFmtId="178" fontId="5" fillId="30" borderId="3" xfId="0" applyNumberFormat="1" applyFont="1" applyFill="1" applyBorder="1" applyAlignment="1">
      <alignment horizontal="center" wrapText="1"/>
    </xf>
    <xf numFmtId="172" fontId="4" fillId="0" borderId="3" xfId="0" applyNumberFormat="1" applyFont="1" applyFill="1" applyBorder="1" applyAlignment="1">
      <alignment horizontal="center" vertical="center" wrapText="1"/>
    </xf>
    <xf numFmtId="179" fontId="5" fillId="0" borderId="3" xfId="226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69" fillId="0" borderId="0" xfId="0" applyFont="1" applyFill="1" applyBorder="1" applyAlignment="1">
      <alignment vertical="center" wrapText="1"/>
    </xf>
    <xf numFmtId="178" fontId="5" fillId="0" borderId="3" xfId="0" applyNumberFormat="1" applyFont="1" applyFill="1" applyBorder="1" applyAlignment="1">
      <alignment horizontal="center" wrapText="1"/>
    </xf>
    <xf numFmtId="0" fontId="69" fillId="0" borderId="17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top"/>
    </xf>
    <xf numFmtId="173" fontId="6" fillId="0" borderId="0" xfId="0" applyNumberFormat="1" applyFont="1" applyFill="1" applyBorder="1" applyAlignment="1"/>
    <xf numFmtId="0" fontId="5" fillId="0" borderId="0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top"/>
    </xf>
    <xf numFmtId="0" fontId="5" fillId="30" borderId="0" xfId="0" applyFont="1" applyFill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173" fontId="5" fillId="0" borderId="0" xfId="0" applyNumberFormat="1" applyFont="1" applyFill="1" applyBorder="1" applyAlignment="1">
      <alignment wrapText="1"/>
    </xf>
    <xf numFmtId="164" fontId="4" fillId="0" borderId="3" xfId="0" applyNumberFormat="1" applyFont="1" applyFill="1" applyBorder="1" applyAlignment="1">
      <alignment horizontal="center" wrapText="1"/>
    </xf>
    <xf numFmtId="0" fontId="69" fillId="0" borderId="0" xfId="0" quotePrefix="1" applyFont="1" applyFill="1" applyBorder="1" applyAlignment="1">
      <alignment horizontal="left" vertical="center"/>
    </xf>
    <xf numFmtId="0" fontId="70" fillId="0" borderId="0" xfId="0" applyFont="1" applyFill="1" applyBorder="1" applyAlignment="1">
      <alignment horizontal="center" vertical="center"/>
    </xf>
    <xf numFmtId="0" fontId="71" fillId="0" borderId="0" xfId="0" applyFont="1" applyFill="1" applyAlignment="1">
      <alignment horizontal="left" vertical="center"/>
    </xf>
    <xf numFmtId="0" fontId="69" fillId="0" borderId="0" xfId="0" applyFont="1" applyFill="1" applyAlignment="1">
      <alignment vertical="center"/>
    </xf>
    <xf numFmtId="0" fontId="69" fillId="0" borderId="0" xfId="0" applyFont="1" applyFill="1" applyBorder="1" applyAlignment="1">
      <alignment horizontal="center" vertical="center" wrapText="1"/>
    </xf>
    <xf numFmtId="0" fontId="0" fillId="0" borderId="0" xfId="0" applyFill="1"/>
    <xf numFmtId="3" fontId="5" fillId="0" borderId="3" xfId="0" applyNumberFormat="1" applyFont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/>
    </xf>
    <xf numFmtId="49" fontId="4" fillId="0" borderId="14" xfId="0" quotePrefix="1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173" fontId="6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 applyProtection="1">
      <alignment horizontal="left" vertical="center" wrapText="1"/>
      <protection locked="0"/>
    </xf>
    <xf numFmtId="0" fontId="5" fillId="30" borderId="3" xfId="0" applyFont="1" applyFill="1" applyBorder="1" applyAlignment="1" applyProtection="1">
      <alignment horizontal="left" vertical="center" wrapText="1"/>
      <protection locked="0"/>
    </xf>
    <xf numFmtId="0" fontId="4" fillId="30" borderId="3" xfId="0" quotePrefix="1" applyFont="1" applyFill="1" applyBorder="1" applyAlignment="1">
      <alignment horizontal="center" vertical="center"/>
    </xf>
    <xf numFmtId="0" fontId="4" fillId="30" borderId="3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8" xfId="0" applyBorder="1"/>
    <xf numFmtId="0" fontId="4" fillId="0" borderId="16" xfId="235" applyNumberFormat="1" applyFont="1" applyFill="1" applyBorder="1" applyAlignment="1">
      <alignment horizontal="center" vertical="center" wrapText="1"/>
    </xf>
    <xf numFmtId="0" fontId="4" fillId="0" borderId="21" xfId="235" applyNumberFormat="1" applyFont="1" applyFill="1" applyBorder="1" applyAlignment="1">
      <alignment horizontal="left" vertical="center" wrapText="1"/>
    </xf>
    <xf numFmtId="0" fontId="72" fillId="0" borderId="0" xfId="0" applyFont="1"/>
    <xf numFmtId="3" fontId="5" fillId="27" borderId="3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181" fontId="5" fillId="27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right" vertical="center" wrapText="1"/>
    </xf>
    <xf numFmtId="181" fontId="5" fillId="0" borderId="3" xfId="0" applyNumberFormat="1" applyFont="1" applyFill="1" applyBorder="1" applyAlignment="1">
      <alignment horizontal="center" vertical="center" wrapText="1"/>
    </xf>
    <xf numFmtId="181" fontId="5" fillId="30" borderId="3" xfId="0" applyNumberFormat="1" applyFont="1" applyFill="1" applyBorder="1" applyAlignment="1">
      <alignment horizontal="right" vertical="center" wrapText="1"/>
    </xf>
    <xf numFmtId="181" fontId="5" fillId="30" borderId="3" xfId="0" applyNumberFormat="1" applyFont="1" applyFill="1" applyBorder="1" applyAlignment="1">
      <alignment horizontal="center" vertical="center" wrapText="1"/>
    </xf>
    <xf numFmtId="180" fontId="5" fillId="30" borderId="3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9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6" xfId="0" applyFont="1" applyFill="1" applyBorder="1" applyAlignment="1">
      <alignment horizontal="center" vertical="center"/>
    </xf>
    <xf numFmtId="0" fontId="4" fillId="0" borderId="13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left" vertical="center" wrapText="1"/>
    </xf>
    <xf numFmtId="0" fontId="4" fillId="31" borderId="3" xfId="0" quotePrefix="1" applyFont="1" applyFill="1" applyBorder="1" applyAlignment="1">
      <alignment horizontal="center" vertical="center"/>
    </xf>
    <xf numFmtId="164" fontId="4" fillId="31" borderId="3" xfId="0" applyNumberFormat="1" applyFont="1" applyFill="1" applyBorder="1" applyAlignment="1">
      <alignment horizontal="center" vertical="center" wrapText="1"/>
    </xf>
    <xf numFmtId="0" fontId="4" fillId="32" borderId="3" xfId="0" applyFont="1" applyFill="1" applyBorder="1" applyAlignment="1">
      <alignment horizontal="left" vertical="center" wrapText="1"/>
    </xf>
    <xf numFmtId="0" fontId="4" fillId="32" borderId="3" xfId="0" quotePrefix="1" applyFont="1" applyFill="1" applyBorder="1" applyAlignment="1">
      <alignment horizontal="center" vertical="center"/>
    </xf>
    <xf numFmtId="164" fontId="4" fillId="32" borderId="3" xfId="0" applyNumberFormat="1" applyFont="1" applyFill="1" applyBorder="1" applyAlignment="1">
      <alignment horizontal="center" vertical="center" wrapText="1"/>
    </xf>
    <xf numFmtId="0" fontId="5" fillId="32" borderId="3" xfId="0" quotePrefix="1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left" vertical="center" wrapText="1" shrinkToFit="1"/>
    </xf>
    <xf numFmtId="0" fontId="5" fillId="31" borderId="3" xfId="0" quotePrefix="1" applyFont="1" applyFill="1" applyBorder="1" applyAlignment="1">
      <alignment horizontal="center" vertical="center"/>
    </xf>
    <xf numFmtId="0" fontId="5" fillId="31" borderId="3" xfId="0" applyFont="1" applyFill="1" applyBorder="1" applyAlignment="1">
      <alignment horizontal="left" vertical="center" wrapText="1"/>
    </xf>
    <xf numFmtId="164" fontId="5" fillId="31" borderId="3" xfId="0" applyNumberFormat="1" applyFont="1" applyFill="1" applyBorder="1" applyAlignment="1">
      <alignment horizontal="center" vertical="center" wrapText="1"/>
    </xf>
    <xf numFmtId="49" fontId="5" fillId="0" borderId="3" xfId="236" applyNumberFormat="1" applyFont="1" applyFill="1" applyBorder="1" applyAlignment="1">
      <alignment horizontal="left" wrapText="1"/>
    </xf>
    <xf numFmtId="164" fontId="5" fillId="33" borderId="3" xfId="0" applyNumberFormat="1" applyFont="1" applyFill="1" applyBorder="1" applyAlignment="1">
      <alignment horizontal="center" vertical="center" wrapText="1"/>
    </xf>
    <xf numFmtId="0" fontId="5" fillId="34" borderId="3" xfId="0" applyFont="1" applyFill="1" applyBorder="1" applyAlignment="1">
      <alignment horizontal="left" vertical="center" wrapText="1"/>
    </xf>
    <xf numFmtId="0" fontId="77" fillId="0" borderId="3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4" fillId="35" borderId="3" xfId="0" applyFont="1" applyFill="1" applyBorder="1" applyAlignment="1">
      <alignment horizontal="left" vertical="center" wrapText="1"/>
    </xf>
    <xf numFmtId="0" fontId="4" fillId="35" borderId="3" xfId="0" quotePrefix="1" applyFont="1" applyFill="1" applyBorder="1" applyAlignment="1">
      <alignment horizontal="center" vertical="center"/>
    </xf>
    <xf numFmtId="164" fontId="4" fillId="35" borderId="3" xfId="0" applyNumberFormat="1" applyFont="1" applyFill="1" applyBorder="1" applyAlignment="1">
      <alignment horizontal="center" vertical="center" wrapText="1"/>
    </xf>
    <xf numFmtId="0" fontId="5" fillId="34" borderId="3" xfId="0" quotePrefix="1" applyFont="1" applyFill="1" applyBorder="1" applyAlignment="1">
      <alignment horizontal="center" vertical="center"/>
    </xf>
    <xf numFmtId="164" fontId="5" fillId="34" borderId="3" xfId="0" applyNumberFormat="1" applyFont="1" applyFill="1" applyBorder="1" applyAlignment="1">
      <alignment horizontal="center" vertical="center" wrapText="1"/>
    </xf>
    <xf numFmtId="0" fontId="77" fillId="0" borderId="15" xfId="0" applyFont="1" applyFill="1" applyBorder="1" applyAlignment="1">
      <alignment horizontal="right" vertical="center" wrapText="1"/>
    </xf>
    <xf numFmtId="0" fontId="69" fillId="0" borderId="3" xfId="0" applyFont="1" applyFill="1" applyBorder="1" applyAlignment="1">
      <alignment horizontal="center" vertical="center"/>
    </xf>
    <xf numFmtId="0" fontId="69" fillId="0" borderId="3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right" vertical="center" wrapText="1"/>
    </xf>
    <xf numFmtId="0" fontId="5" fillId="30" borderId="14" xfId="243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vertical="center" wrapText="1"/>
    </xf>
    <xf numFmtId="0" fontId="69" fillId="0" borderId="3" xfId="0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80" fontId="5" fillId="0" borderId="3" xfId="0" applyNumberFormat="1" applyFont="1" applyFill="1" applyBorder="1" applyAlignment="1">
      <alignment horizontal="right" vertical="center" wrapText="1"/>
    </xf>
    <xf numFmtId="180" fontId="5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8" fillId="0" borderId="0" xfId="0" applyFont="1" applyFill="1" applyAlignment="1">
      <alignment horizontal="left" vertical="center"/>
    </xf>
    <xf numFmtId="0" fontId="78" fillId="0" borderId="0" xfId="0" applyFont="1" applyFill="1" applyBorder="1" applyAlignment="1">
      <alignment vertical="center"/>
    </xf>
    <xf numFmtId="0" fontId="78" fillId="0" borderId="0" xfId="0" applyFont="1" applyFill="1" applyBorder="1" applyAlignment="1">
      <alignment horizontal="left" vertical="center"/>
    </xf>
    <xf numFmtId="0" fontId="5" fillId="0" borderId="16" xfId="0" applyFont="1" applyFill="1" applyBorder="1" applyAlignment="1">
      <alignment horizontal="center" vertical="center"/>
    </xf>
    <xf numFmtId="0" fontId="74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 wrapText="1"/>
    </xf>
    <xf numFmtId="0" fontId="69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69" fillId="0" borderId="13" xfId="0" applyFont="1" applyFill="1" applyBorder="1" applyAlignment="1">
      <alignment horizontal="center" vertical="center" wrapText="1"/>
    </xf>
    <xf numFmtId="0" fontId="69" fillId="0" borderId="19" xfId="0" applyFont="1" applyFill="1" applyBorder="1" applyAlignment="1">
      <alignment horizontal="center" vertical="center" wrapText="1"/>
    </xf>
    <xf numFmtId="0" fontId="69" fillId="0" borderId="20" xfId="0" applyFont="1" applyFill="1" applyBorder="1" applyAlignment="1">
      <alignment horizontal="center" vertical="center" wrapText="1"/>
    </xf>
    <xf numFmtId="0" fontId="69" fillId="0" borderId="15" xfId="0" applyFont="1" applyFill="1" applyBorder="1" applyAlignment="1">
      <alignment horizontal="left" vertical="center" wrapText="1"/>
    </xf>
    <xf numFmtId="0" fontId="69" fillId="0" borderId="14" xfId="0" applyFont="1" applyFill="1" applyBorder="1" applyAlignment="1">
      <alignment horizontal="left" vertical="center" wrapText="1"/>
    </xf>
    <xf numFmtId="0" fontId="69" fillId="0" borderId="15" xfId="0" applyFont="1" applyFill="1" applyBorder="1" applyAlignment="1">
      <alignment horizontal="center" vertical="center" wrapText="1"/>
    </xf>
    <xf numFmtId="0" fontId="69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173" fontId="5" fillId="0" borderId="0" xfId="0" applyNumberFormat="1" applyFont="1" applyFill="1" applyBorder="1" applyAlignment="1">
      <alignment horizontal="center" wrapText="1"/>
    </xf>
    <xf numFmtId="173" fontId="5" fillId="0" borderId="0" xfId="0" quotePrefix="1" applyNumberFormat="1" applyFont="1" applyFill="1" applyBorder="1" applyAlignment="1">
      <alignment horizontal="center" wrapText="1"/>
    </xf>
    <xf numFmtId="0" fontId="73" fillId="0" borderId="0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3" xfId="235" applyNumberFormat="1" applyFont="1" applyFill="1" applyBorder="1" applyAlignment="1">
      <alignment horizontal="center" vertical="center" wrapText="1"/>
    </xf>
    <xf numFmtId="0" fontId="4" fillId="0" borderId="19" xfId="235" applyNumberFormat="1" applyFont="1" applyFill="1" applyBorder="1" applyAlignment="1">
      <alignment horizontal="center" vertical="center" wrapText="1"/>
    </xf>
    <xf numFmtId="0" fontId="4" fillId="0" borderId="20" xfId="235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24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14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69" fillId="0" borderId="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left" vertical="center" wrapText="1"/>
    </xf>
    <xf numFmtId="14" fontId="5" fillId="0" borderId="15" xfId="0" applyNumberFormat="1" applyFont="1" applyFill="1" applyBorder="1" applyAlignment="1">
      <alignment horizontal="center" vertical="center" wrapText="1"/>
    </xf>
    <xf numFmtId="14" fontId="5" fillId="0" borderId="14" xfId="0" applyNumberFormat="1" applyFont="1" applyFill="1" applyBorder="1" applyAlignment="1">
      <alignment horizontal="center" vertical="center" wrapText="1"/>
    </xf>
    <xf numFmtId="14" fontId="69" fillId="0" borderId="3" xfId="0" applyNumberFormat="1" applyFont="1" applyFill="1" applyBorder="1" applyAlignment="1">
      <alignment horizontal="center" vertical="center" wrapText="1"/>
    </xf>
    <xf numFmtId="0" fontId="69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4" fillId="32" borderId="3" xfId="0" applyFont="1" applyFill="1" applyBorder="1" applyAlignment="1">
      <alignment horizontal="center" vertical="center"/>
    </xf>
    <xf numFmtId="0" fontId="4" fillId="31" borderId="3" xfId="0" applyFont="1" applyFill="1" applyBorder="1" applyAlignment="1">
      <alignment horizontal="center" vertical="center"/>
    </xf>
    <xf numFmtId="0" fontId="5" fillId="3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5" fillId="0" borderId="13" xfId="0" applyNumberFormat="1" applyFont="1" applyFill="1" applyBorder="1" applyAlignment="1">
      <alignment horizontal="left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4" fillId="35" borderId="3" xfId="0" applyFont="1" applyFill="1" applyBorder="1" applyAlignment="1">
      <alignment horizontal="center" vertical="center"/>
    </xf>
    <xf numFmtId="0" fontId="5" fillId="31" borderId="13" xfId="0" applyFont="1" applyFill="1" applyBorder="1" applyAlignment="1">
      <alignment horizontal="left" vertical="center" wrapText="1"/>
    </xf>
    <xf numFmtId="0" fontId="5" fillId="31" borderId="19" xfId="0" applyFont="1" applyFill="1" applyBorder="1" applyAlignment="1">
      <alignment horizontal="left" vertical="center" wrapText="1"/>
    </xf>
    <xf numFmtId="0" fontId="5" fillId="31" borderId="2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/>
    </xf>
    <xf numFmtId="0" fontId="4" fillId="0" borderId="19" xfId="0" quotePrefix="1" applyFont="1" applyFill="1" applyBorder="1" applyAlignment="1">
      <alignment horizontal="left" vertical="center"/>
    </xf>
    <xf numFmtId="0" fontId="4" fillId="0" borderId="20" xfId="0" quotePrefix="1" applyFont="1" applyFill="1" applyBorder="1" applyAlignment="1">
      <alignment horizontal="left" vertical="center"/>
    </xf>
    <xf numFmtId="0" fontId="76" fillId="30" borderId="13" xfId="0" applyFont="1" applyFill="1" applyBorder="1" applyAlignment="1">
      <alignment horizontal="left" vertical="center"/>
    </xf>
    <xf numFmtId="0" fontId="4" fillId="30" borderId="19" xfId="0" applyFont="1" applyFill="1" applyBorder="1" applyAlignment="1">
      <alignment horizontal="left" vertical="center"/>
    </xf>
    <xf numFmtId="0" fontId="4" fillId="30" borderId="20" xfId="0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5" fillId="34" borderId="13" xfId="0" applyFont="1" applyFill="1" applyBorder="1" applyAlignment="1">
      <alignment horizontal="left" vertical="center" wrapText="1"/>
    </xf>
    <xf numFmtId="0" fontId="5" fillId="34" borderId="19" xfId="0" applyFont="1" applyFill="1" applyBorder="1" applyAlignment="1">
      <alignment horizontal="left" vertical="center" wrapText="1"/>
    </xf>
    <xf numFmtId="0" fontId="5" fillId="34" borderId="20" xfId="0" applyFont="1" applyFill="1" applyBorder="1" applyAlignment="1">
      <alignment horizontal="left" vertical="center" wrapText="1"/>
    </xf>
    <xf numFmtId="0" fontId="4" fillId="0" borderId="0" xfId="243" applyFont="1" applyFill="1" applyBorder="1" applyAlignment="1">
      <alignment horizontal="center" vertical="center"/>
    </xf>
    <xf numFmtId="0" fontId="5" fillId="0" borderId="3" xfId="243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3" xfId="243" applyFont="1" applyFill="1" applyBorder="1" applyAlignment="1">
      <alignment horizontal="left" vertical="center" wrapText="1"/>
    </xf>
    <xf numFmtId="0" fontId="5" fillId="0" borderId="19" xfId="243" applyFont="1" applyFill="1" applyBorder="1" applyAlignment="1">
      <alignment horizontal="left" vertical="center" wrapText="1"/>
    </xf>
    <xf numFmtId="0" fontId="5" fillId="0" borderId="20" xfId="243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vertical="center" wrapText="1"/>
    </xf>
    <xf numFmtId="0" fontId="4" fillId="0" borderId="19" xfId="243" applyFont="1" applyFill="1" applyBorder="1" applyAlignment="1">
      <alignment horizontal="left" vertical="center" wrapText="1"/>
    </xf>
    <xf numFmtId="0" fontId="4" fillId="0" borderId="20" xfId="243" applyFont="1" applyFill="1" applyBorder="1" applyAlignment="1">
      <alignment horizontal="left" vertical="center" wrapText="1"/>
    </xf>
    <xf numFmtId="0" fontId="4" fillId="0" borderId="3" xfId="243" applyFont="1" applyFill="1" applyBorder="1" applyAlignment="1">
      <alignment horizontal="left" vertical="center" wrapText="1"/>
    </xf>
    <xf numFmtId="0" fontId="5" fillId="0" borderId="13" xfId="243" applyFont="1" applyFill="1" applyBorder="1" applyAlignment="1">
      <alignment horizontal="center" vertical="center"/>
    </xf>
    <xf numFmtId="0" fontId="5" fillId="0" borderId="19" xfId="243" applyFont="1" applyFill="1" applyBorder="1" applyAlignment="1">
      <alignment horizontal="center" vertical="center"/>
    </xf>
    <xf numFmtId="0" fontId="5" fillId="0" borderId="20" xfId="243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243" applyFont="1" applyFill="1" applyBorder="1" applyAlignment="1">
      <alignment horizontal="left" wrapText="1"/>
    </xf>
    <xf numFmtId="0" fontId="4" fillId="0" borderId="19" xfId="243" applyFont="1" applyFill="1" applyBorder="1" applyAlignment="1">
      <alignment horizontal="left" wrapText="1"/>
    </xf>
    <xf numFmtId="0" fontId="4" fillId="0" borderId="20" xfId="243" applyFont="1" applyFill="1" applyBorder="1" applyAlignment="1">
      <alignment horizontal="left" wrapText="1"/>
    </xf>
    <xf numFmtId="0" fontId="5" fillId="0" borderId="13" xfId="243" applyFont="1" applyFill="1" applyBorder="1" applyAlignment="1">
      <alignment horizontal="left" vertical="top" wrapText="1"/>
    </xf>
    <xf numFmtId="0" fontId="0" fillId="0" borderId="19" xfId="0" applyFill="1" applyBorder="1" applyAlignment="1">
      <alignment vertical="top"/>
    </xf>
    <xf numFmtId="0" fontId="0" fillId="0" borderId="20" xfId="0" applyFill="1" applyBorder="1" applyAlignment="1">
      <alignment vertical="top"/>
    </xf>
    <xf numFmtId="173" fontId="5" fillId="0" borderId="0" xfId="0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5" xfId="243" applyFont="1" applyFill="1" applyBorder="1" applyAlignment="1">
      <alignment horizontal="center" vertical="center" wrapText="1"/>
    </xf>
    <xf numFmtId="0" fontId="5" fillId="0" borderId="14" xfId="243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4" fillId="0" borderId="20" xfId="0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173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/>
    </xf>
    <xf numFmtId="0" fontId="5" fillId="30" borderId="15" xfId="0" applyFont="1" applyFill="1" applyBorder="1" applyAlignment="1">
      <alignment horizontal="center" vertical="center" wrapText="1"/>
    </xf>
    <xf numFmtId="0" fontId="5" fillId="30" borderId="14" xfId="0" applyFont="1" applyFill="1" applyBorder="1" applyAlignment="1">
      <alignment horizontal="center" vertical="center" wrapText="1"/>
    </xf>
    <xf numFmtId="0" fontId="5" fillId="30" borderId="13" xfId="0" applyFont="1" applyFill="1" applyBorder="1" applyAlignment="1">
      <alignment horizontal="center" vertical="center" wrapText="1"/>
    </xf>
    <xf numFmtId="0" fontId="5" fillId="30" borderId="20" xfId="0" applyFont="1" applyFill="1" applyBorder="1" applyAlignment="1">
      <alignment horizontal="center" vertical="center" wrapText="1"/>
    </xf>
    <xf numFmtId="0" fontId="5" fillId="30" borderId="25" xfId="0" applyFont="1" applyFill="1" applyBorder="1" applyAlignment="1">
      <alignment horizontal="center" vertical="center" wrapText="1"/>
    </xf>
    <xf numFmtId="0" fontId="5" fillId="30" borderId="19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4" fillId="0" borderId="0" xfId="243" applyFont="1" applyFill="1" applyBorder="1" applyAlignment="1">
      <alignment horizontal="center" vertical="center" wrapText="1"/>
    </xf>
    <xf numFmtId="0" fontId="5" fillId="0" borderId="25" xfId="243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vertical="center" wrapText="1"/>
    </xf>
    <xf numFmtId="49" fontId="5" fillId="0" borderId="19" xfId="0" applyNumberFormat="1" applyFont="1" applyFill="1" applyBorder="1" applyAlignment="1">
      <alignment vertical="center" wrapText="1"/>
    </xf>
    <xf numFmtId="49" fontId="5" fillId="0" borderId="20" xfId="0" applyNumberFormat="1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left" vertical="center" wrapText="1"/>
    </xf>
    <xf numFmtId="3" fontId="4" fillId="0" borderId="19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78" fontId="5" fillId="0" borderId="13" xfId="0" applyNumberFormat="1" applyFont="1" applyBorder="1" applyAlignment="1">
      <alignment horizontal="center" vertical="center" wrapText="1"/>
    </xf>
    <xf numFmtId="178" fontId="5" fillId="0" borderId="2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8" fontId="5" fillId="29" borderId="13" xfId="0" applyNumberFormat="1" applyFont="1" applyFill="1" applyBorder="1" applyAlignment="1">
      <alignment horizontal="center" vertical="center" wrapText="1"/>
    </xf>
    <xf numFmtId="178" fontId="5" fillId="29" borderId="20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78" fontId="4" fillId="29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0" fillId="0" borderId="0" xfId="0" applyFont="1" applyAlignment="1">
      <alignment vertical="top"/>
    </xf>
  </cellXfs>
  <cellStyles count="351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5"/>
    <cellStyle name="Вывод 3" xfId="206"/>
    <cellStyle name="Вычисление 2" xfId="207"/>
    <cellStyle name="Вычисление 3" xfId="208"/>
    <cellStyle name="Денежный 2" xfId="209"/>
    <cellStyle name="Заголовок 1 2" xfId="210"/>
    <cellStyle name="Заголовок 1 3" xfId="211"/>
    <cellStyle name="Заголовок 2 2" xfId="212"/>
    <cellStyle name="Заголовок 2 3" xfId="213"/>
    <cellStyle name="Заголовок 3 2" xfId="214"/>
    <cellStyle name="Заголовок 3 3" xfId="215"/>
    <cellStyle name="Заголовок 4 2" xfId="216"/>
    <cellStyle name="Заголовок 4 3" xfId="217"/>
    <cellStyle name="Итог 2" xfId="218"/>
    <cellStyle name="Итог 3" xfId="219"/>
    <cellStyle name="Контрольная ячейка 2" xfId="220"/>
    <cellStyle name="Контрольная ячейка 3" xfId="221"/>
    <cellStyle name="Название 2" xfId="222"/>
    <cellStyle name="Название 3" xfId="223"/>
    <cellStyle name="Нейтральный 2" xfId="224"/>
    <cellStyle name="Нейтральный 3" xfId="225"/>
    <cellStyle name="Обычный" xfId="0" builtinId="0"/>
    <cellStyle name="Обычный 10" xfId="226"/>
    <cellStyle name="Обычный 11" xfId="227"/>
    <cellStyle name="Обычный 12" xfId="228"/>
    <cellStyle name="Обычный 13" xfId="229"/>
    <cellStyle name="Обычный 14" xfId="230"/>
    <cellStyle name="Обычный 15" xfId="231"/>
    <cellStyle name="Обычный 16" xfId="232"/>
    <cellStyle name="Обычный 17" xfId="233"/>
    <cellStyle name="Обычный 18" xfId="234"/>
    <cellStyle name="Обычный 2" xfId="235"/>
    <cellStyle name="Обычный 2 10" xfId="236"/>
    <cellStyle name="Обычный 2 11" xfId="237"/>
    <cellStyle name="Обычный 2 12" xfId="238"/>
    <cellStyle name="Обычный 2 13" xfId="239"/>
    <cellStyle name="Обычный 2 14" xfId="240"/>
    <cellStyle name="Обычный 2 15" xfId="241"/>
    <cellStyle name="Обычный 2 16" xfId="242"/>
    <cellStyle name="Обычный 2 2" xfId="243"/>
    <cellStyle name="Обычный 2 2 2" xfId="244"/>
    <cellStyle name="Обычный 2 2 3" xfId="245"/>
    <cellStyle name="Обычный 2 2_Расшифровка прочих" xfId="246"/>
    <cellStyle name="Обычный 2 3" xfId="247"/>
    <cellStyle name="Обычный 2 4" xfId="248"/>
    <cellStyle name="Обычный 2 5" xfId="249"/>
    <cellStyle name="Обычный 2 6" xfId="250"/>
    <cellStyle name="Обычный 2 7" xfId="251"/>
    <cellStyle name="Обычный 2 8" xfId="252"/>
    <cellStyle name="Обычный 2 9" xfId="253"/>
    <cellStyle name="Обычный 2_2604-2010" xfId="254"/>
    <cellStyle name="Обычный 3" xfId="255"/>
    <cellStyle name="Обычный 3 10" xfId="256"/>
    <cellStyle name="Обычный 3 11" xfId="257"/>
    <cellStyle name="Обычный 3 12" xfId="258"/>
    <cellStyle name="Обычный 3 13" xfId="259"/>
    <cellStyle name="Обычный 3 14" xfId="260"/>
    <cellStyle name="Обычный 3 2" xfId="261"/>
    <cellStyle name="Обычный 3 3" xfId="262"/>
    <cellStyle name="Обычный 3 4" xfId="263"/>
    <cellStyle name="Обычный 3 5" xfId="264"/>
    <cellStyle name="Обычный 3 6" xfId="265"/>
    <cellStyle name="Обычный 3 7" xfId="266"/>
    <cellStyle name="Обычный 3 8" xfId="267"/>
    <cellStyle name="Обычный 3 9" xfId="268"/>
    <cellStyle name="Обычный 3_Дефицит_7 млрд_0608_бс" xfId="269"/>
    <cellStyle name="Обычный 4" xfId="270"/>
    <cellStyle name="Обычный 5" xfId="271"/>
    <cellStyle name="Обычный 5 2" xfId="272"/>
    <cellStyle name="Обычный 6" xfId="273"/>
    <cellStyle name="Обычный 6 2" xfId="274"/>
    <cellStyle name="Обычный 6 3" xfId="275"/>
    <cellStyle name="Обычный 6 4" xfId="276"/>
    <cellStyle name="Обычный 6_Дефицит_7 млрд_0608_бс" xfId="277"/>
    <cellStyle name="Обычный 7" xfId="278"/>
    <cellStyle name="Обычный 7 2" xfId="279"/>
    <cellStyle name="Обычный 8" xfId="280"/>
    <cellStyle name="Обычный 9" xfId="281"/>
    <cellStyle name="Обычный 9 2" xfId="282"/>
    <cellStyle name="Плохой 2" xfId="283"/>
    <cellStyle name="Плохой 3" xfId="284"/>
    <cellStyle name="Пояснение 2" xfId="285"/>
    <cellStyle name="Пояснение 3" xfId="286"/>
    <cellStyle name="Примечание 2" xfId="287"/>
    <cellStyle name="Примечание 3" xfId="288"/>
    <cellStyle name="Процентный 2" xfId="289"/>
    <cellStyle name="Процентный 2 10" xfId="290"/>
    <cellStyle name="Процентный 2 11" xfId="291"/>
    <cellStyle name="Процентный 2 12" xfId="292"/>
    <cellStyle name="Процентный 2 13" xfId="293"/>
    <cellStyle name="Процентный 2 14" xfId="294"/>
    <cellStyle name="Процентный 2 15" xfId="295"/>
    <cellStyle name="Процентный 2 16" xfId="296"/>
    <cellStyle name="Процентный 2 2" xfId="297"/>
    <cellStyle name="Процентный 2 3" xfId="298"/>
    <cellStyle name="Процентный 2 4" xfId="299"/>
    <cellStyle name="Процентный 2 5" xfId="300"/>
    <cellStyle name="Процентный 2 6" xfId="301"/>
    <cellStyle name="Процентный 2 7" xfId="302"/>
    <cellStyle name="Процентный 2 8" xfId="303"/>
    <cellStyle name="Процентный 2 9" xfId="304"/>
    <cellStyle name="Процентный 3" xfId="305"/>
    <cellStyle name="Процентный 4" xfId="306"/>
    <cellStyle name="Процентный 4 2" xfId="307"/>
    <cellStyle name="Связанная ячейка 2" xfId="308"/>
    <cellStyle name="Связанная ячейка 3" xfId="309"/>
    <cellStyle name="Стиль 1" xfId="310"/>
    <cellStyle name="Стиль 1 2" xfId="311"/>
    <cellStyle name="Стиль 1 3" xfId="312"/>
    <cellStyle name="Стиль 1 4" xfId="313"/>
    <cellStyle name="Стиль 1 5" xfId="314"/>
    <cellStyle name="Стиль 1 6" xfId="315"/>
    <cellStyle name="Стиль 1 7" xfId="316"/>
    <cellStyle name="Текст предупреждения 2" xfId="317"/>
    <cellStyle name="Текст предупреждения 3" xfId="318"/>
    <cellStyle name="Тысячи [0]_1.62" xfId="319"/>
    <cellStyle name="Тысячи_1.62" xfId="320"/>
    <cellStyle name="Финансовый 2" xfId="321"/>
    <cellStyle name="Финансовый 2 10" xfId="322"/>
    <cellStyle name="Финансовый 2 11" xfId="323"/>
    <cellStyle name="Финансовый 2 12" xfId="324"/>
    <cellStyle name="Финансовый 2 13" xfId="325"/>
    <cellStyle name="Финансовый 2 14" xfId="326"/>
    <cellStyle name="Финансовый 2 15" xfId="327"/>
    <cellStyle name="Финансовый 2 16" xfId="328"/>
    <cellStyle name="Финансовый 2 17" xfId="329"/>
    <cellStyle name="Финансовый 2 2" xfId="330"/>
    <cellStyle name="Финансовый 2 3" xfId="331"/>
    <cellStyle name="Финансовый 2 4" xfId="332"/>
    <cellStyle name="Финансовый 2 5" xfId="333"/>
    <cellStyle name="Финансовый 2 6" xfId="334"/>
    <cellStyle name="Финансовый 2 7" xfId="335"/>
    <cellStyle name="Финансовый 2 8" xfId="336"/>
    <cellStyle name="Финансовый 2 9" xfId="337"/>
    <cellStyle name="Финансовый 3" xfId="338"/>
    <cellStyle name="Финансовый 3 2" xfId="339"/>
    <cellStyle name="Финансовый 4" xfId="340"/>
    <cellStyle name="Финансовый 4 2" xfId="341"/>
    <cellStyle name="Финансовый 4 3" xfId="342"/>
    <cellStyle name="Финансовый 5" xfId="343"/>
    <cellStyle name="Финансовый 6" xfId="344"/>
    <cellStyle name="Финансовый 7" xfId="345"/>
    <cellStyle name="Хороший 2" xfId="346"/>
    <cellStyle name="Хороший 3" xfId="347"/>
    <cellStyle name="числовой" xfId="348"/>
    <cellStyle name="Ю" xfId="349"/>
    <cellStyle name="Ю-FreeSet_10" xfId="350"/>
  </cellStyles>
  <dxfs count="0"/>
  <tableStyles count="0" defaultTableStyle="TableStyleMedium2" defaultPivotStyle="PivotStyleLight16"/>
  <colors>
    <mruColors>
      <color rgb="FFFF66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  <sheetName val="Ener "/>
      <sheetName val="9m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_ф3"/>
      <sheetName val="_Ф4"/>
      <sheetName val="_Ф5"/>
      <sheetName val="Ф7_цены"/>
      <sheetName val="Ф8_цены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Ini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812"/>
      <sheetName val="Ф2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  <sheetName val="Ener 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нк"/>
      <sheetName val="дез"/>
      <sheetName val="связь"/>
      <sheetName val="компод"/>
      <sheetName val="пож"/>
      <sheetName val="проезд"/>
      <sheetName val="страх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банк"/>
      <sheetName val="дез"/>
      <sheetName val="связь"/>
      <sheetName val="компод"/>
      <sheetName val="пож"/>
      <sheetName val="проезд"/>
      <sheetName val="страх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  <sheetName val="consolidation hq formatted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рік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6"/>
  <sheetViews>
    <sheetView tabSelected="1" topLeftCell="A106" zoomScale="70" zoomScaleNormal="70" zoomScaleSheetLayoutView="65" workbookViewId="0">
      <selection activeCell="A134" sqref="A134:A135"/>
    </sheetView>
  </sheetViews>
  <sheetFormatPr defaultRowHeight="18.75"/>
  <cols>
    <col min="1" max="1" width="83.28515625" style="3" customWidth="1"/>
    <col min="2" max="2" width="10.85546875" style="14" customWidth="1"/>
    <col min="3" max="5" width="23" style="14" customWidth="1"/>
    <col min="6" max="6" width="23" style="3" customWidth="1"/>
    <col min="7" max="8" width="24.85546875" style="3" customWidth="1"/>
    <col min="9" max="9" width="24.5703125" style="3" customWidth="1"/>
    <col min="10" max="10" width="26.140625" style="3" customWidth="1"/>
    <col min="11" max="11" width="9.140625" style="3"/>
    <col min="12" max="12" width="10.5703125" style="3" customWidth="1"/>
    <col min="13" max="16384" width="9.140625" style="3"/>
  </cols>
  <sheetData>
    <row r="1" spans="1:10" ht="18" customHeight="1">
      <c r="A1" s="48"/>
      <c r="B1" s="175"/>
      <c r="C1" s="175"/>
      <c r="D1" s="175"/>
      <c r="E1" s="175"/>
      <c r="G1" s="139"/>
    </row>
    <row r="2" spans="1:10" ht="26.25">
      <c r="A2" s="48"/>
      <c r="B2" s="175"/>
      <c r="C2" s="175"/>
      <c r="D2" s="175"/>
      <c r="E2" s="175"/>
      <c r="G2" s="222" t="s">
        <v>0</v>
      </c>
      <c r="H2" s="152"/>
      <c r="I2" s="152"/>
    </row>
    <row r="3" spans="1:10" ht="18" customHeight="1">
      <c r="A3" s="226"/>
      <c r="B3" s="226"/>
      <c r="C3" s="50"/>
      <c r="D3" s="48"/>
      <c r="E3" s="48"/>
      <c r="F3" s="48"/>
      <c r="G3" s="222"/>
      <c r="H3" s="152"/>
      <c r="I3" s="152"/>
      <c r="J3" s="152"/>
    </row>
    <row r="4" spans="1:10" ht="26.25">
      <c r="A4" s="227"/>
      <c r="B4" s="227"/>
      <c r="C4" s="50"/>
      <c r="D4" s="48"/>
      <c r="E4" s="48"/>
      <c r="F4" s="48"/>
      <c r="G4" s="223" t="s">
        <v>457</v>
      </c>
      <c r="H4" s="97"/>
      <c r="I4" s="97"/>
      <c r="J4" s="97"/>
    </row>
    <row r="5" spans="1:10" ht="26.25">
      <c r="A5" s="226"/>
      <c r="B5" s="229"/>
      <c r="C5" s="48"/>
      <c r="D5" s="49"/>
      <c r="E5" s="49"/>
      <c r="F5" s="49"/>
      <c r="G5" s="223" t="s">
        <v>458</v>
      </c>
      <c r="H5" s="48"/>
      <c r="I5" s="148"/>
      <c r="J5" s="148"/>
    </row>
    <row r="6" spans="1:10" ht="26.25">
      <c r="A6" s="152"/>
      <c r="B6" s="50"/>
      <c r="C6" s="50"/>
      <c r="D6" s="49"/>
      <c r="E6" s="49"/>
      <c r="F6" s="49"/>
      <c r="G6" s="224" t="s">
        <v>459</v>
      </c>
      <c r="I6" s="152"/>
      <c r="J6" s="152"/>
    </row>
    <row r="7" spans="1:10" ht="18" customHeight="1">
      <c r="A7" s="50"/>
      <c r="B7" s="50"/>
      <c r="C7" s="50"/>
      <c r="D7" s="152"/>
      <c r="E7" s="149"/>
      <c r="F7" s="149"/>
    </row>
    <row r="8" spans="1:10" ht="18" customHeight="1">
      <c r="A8" s="50"/>
      <c r="B8" s="50"/>
      <c r="C8" s="50"/>
      <c r="D8" s="152"/>
      <c r="E8" s="149"/>
      <c r="F8" s="149"/>
    </row>
    <row r="9" spans="1:10" ht="18" customHeight="1">
      <c r="A9" s="109"/>
      <c r="B9" s="48"/>
      <c r="C9" s="48"/>
      <c r="D9" s="48"/>
      <c r="E9" s="110"/>
      <c r="F9" s="111"/>
      <c r="G9" s="228"/>
      <c r="H9" s="228"/>
      <c r="I9" s="228"/>
      <c r="J9" s="228"/>
    </row>
    <row r="10" spans="1:10" ht="18" customHeight="1">
      <c r="A10" s="109"/>
      <c r="B10" s="48"/>
      <c r="C10" s="48"/>
      <c r="D10" s="48"/>
      <c r="E10" s="110"/>
      <c r="F10" s="111"/>
      <c r="G10" s="221"/>
      <c r="H10" s="221"/>
      <c r="I10" s="221"/>
      <c r="J10" s="221"/>
    </row>
    <row r="11" spans="1:10" ht="18" customHeight="1">
      <c r="A11" s="227"/>
      <c r="B11" s="230"/>
      <c r="C11" s="148"/>
      <c r="D11" s="148"/>
      <c r="E11" s="48"/>
      <c r="F11" s="112"/>
      <c r="G11" s="227"/>
      <c r="H11" s="227"/>
      <c r="I11" s="227"/>
      <c r="J11" s="227"/>
    </row>
    <row r="12" spans="1:10" ht="18" customHeight="1">
      <c r="A12" s="228"/>
      <c r="B12" s="228"/>
      <c r="C12" s="228"/>
      <c r="D12" s="228"/>
      <c r="E12" s="50"/>
      <c r="F12" s="49"/>
      <c r="G12" s="228"/>
      <c r="H12" s="228"/>
      <c r="I12" s="228"/>
      <c r="J12" s="228"/>
    </row>
    <row r="13" spans="1:10" ht="18" customHeight="1">
      <c r="A13" s="152"/>
      <c r="B13" s="152"/>
      <c r="C13" s="152"/>
      <c r="D13" s="152"/>
      <c r="E13" s="50"/>
      <c r="F13" s="49"/>
      <c r="G13" s="221"/>
      <c r="H13" s="221"/>
      <c r="I13" s="221"/>
      <c r="J13" s="221"/>
    </row>
    <row r="14" spans="1:10" ht="18" customHeight="1">
      <c r="A14" s="227"/>
      <c r="B14" s="230"/>
      <c r="C14" s="227"/>
      <c r="D14" s="230"/>
      <c r="E14" s="50"/>
      <c r="F14" s="49"/>
      <c r="G14" s="220"/>
      <c r="H14" s="220"/>
      <c r="I14" s="220"/>
      <c r="J14" s="220"/>
    </row>
    <row r="15" spans="1:10" ht="18" customHeight="1">
      <c r="A15" s="148"/>
      <c r="B15" s="150"/>
      <c r="C15" s="148"/>
      <c r="D15" s="150"/>
      <c r="E15" s="50"/>
      <c r="F15" s="49"/>
      <c r="G15" s="227"/>
      <c r="H15" s="227"/>
      <c r="I15" s="227"/>
      <c r="J15" s="227"/>
    </row>
    <row r="16" spans="1:10" ht="18" customHeight="1">
      <c r="A16" s="148"/>
      <c r="B16" s="150"/>
      <c r="C16" s="148"/>
      <c r="D16" s="150"/>
      <c r="E16" s="50"/>
      <c r="F16" s="49"/>
      <c r="G16" s="148"/>
      <c r="H16" s="148"/>
      <c r="I16" s="148"/>
      <c r="J16" s="148"/>
    </row>
    <row r="17" spans="1:10" ht="18" customHeight="1">
      <c r="A17" s="148"/>
      <c r="B17" s="150"/>
      <c r="C17" s="148"/>
      <c r="D17" s="150"/>
      <c r="E17" s="50"/>
      <c r="F17" s="49"/>
      <c r="G17" s="113"/>
      <c r="H17" s="113"/>
      <c r="I17" s="113"/>
      <c r="J17" s="113"/>
    </row>
    <row r="18" spans="1:10" ht="43.5" customHeight="1">
      <c r="A18" s="227"/>
      <c r="B18" s="227"/>
      <c r="C18" s="227"/>
      <c r="D18" s="227"/>
      <c r="E18" s="49"/>
      <c r="F18" s="49"/>
      <c r="G18" s="231" t="s">
        <v>1</v>
      </c>
      <c r="H18" s="233"/>
      <c r="I18" s="267" t="s">
        <v>2</v>
      </c>
      <c r="J18" s="267"/>
    </row>
    <row r="19" spans="1:10" ht="28.5" customHeight="1">
      <c r="A19" s="263" t="s">
        <v>3</v>
      </c>
      <c r="B19" s="267" t="s">
        <v>444</v>
      </c>
      <c r="C19" s="267"/>
      <c r="D19" s="267"/>
      <c r="E19" s="267"/>
      <c r="F19" s="267"/>
      <c r="G19" s="234" t="s">
        <v>4</v>
      </c>
      <c r="H19" s="236">
        <v>41064956</v>
      </c>
      <c r="I19" s="238" t="s">
        <v>5</v>
      </c>
      <c r="J19" s="266"/>
    </row>
    <row r="20" spans="1:10">
      <c r="A20" s="263"/>
      <c r="B20" s="267"/>
      <c r="C20" s="267"/>
      <c r="D20" s="267"/>
      <c r="E20" s="267"/>
      <c r="F20" s="267"/>
      <c r="G20" s="235"/>
      <c r="H20" s="237"/>
      <c r="I20" s="238"/>
      <c r="J20" s="267"/>
    </row>
    <row r="21" spans="1:10" ht="28.5" customHeight="1">
      <c r="A21" s="126" t="s">
        <v>6</v>
      </c>
      <c r="B21" s="231" t="s">
        <v>445</v>
      </c>
      <c r="C21" s="232"/>
      <c r="D21" s="232"/>
      <c r="E21" s="232"/>
      <c r="F21" s="233"/>
      <c r="G21" s="126" t="s">
        <v>7</v>
      </c>
      <c r="H21" s="207">
        <v>150</v>
      </c>
      <c r="I21" s="238" t="s">
        <v>5</v>
      </c>
      <c r="J21" s="266"/>
    </row>
    <row r="22" spans="1:10" ht="28.5" customHeight="1">
      <c r="A22" s="126" t="s">
        <v>8</v>
      </c>
      <c r="B22" s="231" t="s">
        <v>446</v>
      </c>
      <c r="C22" s="232"/>
      <c r="D22" s="232"/>
      <c r="E22" s="232"/>
      <c r="F22" s="233"/>
      <c r="G22" s="126" t="s">
        <v>9</v>
      </c>
      <c r="H22" s="126"/>
      <c r="I22" s="238"/>
      <c r="J22" s="267"/>
    </row>
    <row r="23" spans="1:10" ht="28.5" customHeight="1">
      <c r="A23" s="126" t="s">
        <v>10</v>
      </c>
      <c r="B23" s="231" t="s">
        <v>456</v>
      </c>
      <c r="C23" s="232"/>
      <c r="D23" s="232"/>
      <c r="E23" s="232"/>
      <c r="F23" s="233"/>
      <c r="G23" s="126" t="s">
        <v>11</v>
      </c>
      <c r="H23" s="212" t="s">
        <v>455</v>
      </c>
      <c r="I23" s="238" t="s">
        <v>5</v>
      </c>
      <c r="J23" s="264"/>
    </row>
    <row r="24" spans="1:10" ht="28.5" customHeight="1">
      <c r="A24" s="126" t="s">
        <v>12</v>
      </c>
      <c r="B24" s="231"/>
      <c r="C24" s="232"/>
      <c r="D24" s="232"/>
      <c r="E24" s="232"/>
      <c r="F24" s="232"/>
      <c r="G24" s="232"/>
      <c r="H24" s="233"/>
      <c r="I24" s="238"/>
      <c r="J24" s="265"/>
    </row>
    <row r="25" spans="1:10" ht="28.5" customHeight="1">
      <c r="A25" s="126" t="s">
        <v>13</v>
      </c>
      <c r="B25" s="231"/>
      <c r="C25" s="232"/>
      <c r="D25" s="232"/>
      <c r="E25" s="232"/>
      <c r="F25" s="232"/>
      <c r="G25" s="232"/>
      <c r="H25" s="233"/>
      <c r="I25" s="238" t="s">
        <v>5</v>
      </c>
      <c r="J25" s="259"/>
    </row>
    <row r="26" spans="1:10" ht="28.5" customHeight="1">
      <c r="A26" s="126" t="s">
        <v>14</v>
      </c>
      <c r="B26" s="231"/>
      <c r="C26" s="232"/>
      <c r="D26" s="232"/>
      <c r="E26" s="232"/>
      <c r="F26" s="232"/>
      <c r="G26" s="232"/>
      <c r="H26" s="233"/>
      <c r="I26" s="238"/>
      <c r="J26" s="259"/>
    </row>
    <row r="27" spans="1:10" ht="28.5" customHeight="1">
      <c r="A27" s="126" t="s">
        <v>15</v>
      </c>
      <c r="B27" s="231">
        <v>43</v>
      </c>
      <c r="C27" s="232"/>
      <c r="D27" s="232"/>
      <c r="E27" s="232"/>
      <c r="F27" s="232"/>
      <c r="G27" s="232"/>
      <c r="H27" s="233"/>
      <c r="I27" s="238" t="s">
        <v>5</v>
      </c>
      <c r="J27" s="259"/>
    </row>
    <row r="28" spans="1:10" ht="28.5" customHeight="1">
      <c r="A28" s="126" t="s">
        <v>16</v>
      </c>
      <c r="B28" s="231" t="s">
        <v>447</v>
      </c>
      <c r="C28" s="232"/>
      <c r="D28" s="232"/>
      <c r="E28" s="232"/>
      <c r="F28" s="232"/>
      <c r="G28" s="232"/>
      <c r="H28" s="233"/>
      <c r="I28" s="238"/>
      <c r="J28" s="259"/>
    </row>
    <row r="29" spans="1:10" ht="28.5" customHeight="1">
      <c r="A29" s="126" t="s">
        <v>17</v>
      </c>
      <c r="B29" s="231" t="s">
        <v>448</v>
      </c>
      <c r="C29" s="232"/>
      <c r="D29" s="232"/>
      <c r="E29" s="232"/>
      <c r="F29" s="232"/>
      <c r="G29" s="233"/>
      <c r="H29" s="263" t="s">
        <v>18</v>
      </c>
      <c r="I29" s="263"/>
      <c r="J29" s="206" t="s">
        <v>450</v>
      </c>
    </row>
    <row r="30" spans="1:10" ht="28.5" customHeight="1">
      <c r="A30" s="126" t="s">
        <v>19</v>
      </c>
      <c r="B30" s="231" t="s">
        <v>449</v>
      </c>
      <c r="C30" s="232"/>
      <c r="D30" s="232"/>
      <c r="E30" s="232"/>
      <c r="F30" s="232"/>
      <c r="G30" s="233"/>
      <c r="H30" s="263" t="s">
        <v>20</v>
      </c>
      <c r="I30" s="263"/>
      <c r="J30" s="51"/>
    </row>
    <row r="31" spans="1:10" ht="18.75" customHeight="1">
      <c r="A31" s="99"/>
      <c r="B31" s="99"/>
      <c r="C31" s="99"/>
      <c r="D31" s="99"/>
      <c r="E31" s="99"/>
      <c r="F31" s="99"/>
      <c r="G31" s="99"/>
      <c r="H31" s="97"/>
      <c r="I31" s="48"/>
      <c r="J31" s="50"/>
    </row>
    <row r="32" spans="1:10" ht="18.95" customHeight="1">
      <c r="B32" s="175"/>
      <c r="C32" s="175"/>
      <c r="D32" s="175"/>
      <c r="E32" s="175"/>
    </row>
    <row r="33" spans="1:10" ht="24" customHeight="1">
      <c r="A33" s="243" t="s">
        <v>21</v>
      </c>
      <c r="B33" s="243"/>
      <c r="C33" s="243"/>
      <c r="D33" s="243"/>
      <c r="E33" s="243"/>
      <c r="F33" s="243"/>
      <c r="G33" s="243"/>
      <c r="H33" s="243"/>
      <c r="I33" s="243"/>
      <c r="J33" s="243"/>
    </row>
    <row r="34" spans="1:10" ht="18" customHeight="1">
      <c r="A34" s="243" t="s">
        <v>443</v>
      </c>
      <c r="B34" s="243"/>
      <c r="C34" s="243"/>
      <c r="D34" s="243"/>
      <c r="E34" s="243"/>
      <c r="F34" s="243"/>
      <c r="G34" s="243"/>
      <c r="H34" s="243"/>
      <c r="I34" s="243"/>
      <c r="J34" s="243"/>
    </row>
    <row r="35" spans="1:10" ht="18" customHeight="1">
      <c r="A35" s="243" t="s">
        <v>22</v>
      </c>
      <c r="B35" s="243"/>
      <c r="C35" s="243"/>
      <c r="D35" s="243"/>
      <c r="E35" s="243"/>
      <c r="F35" s="243"/>
      <c r="G35" s="243"/>
      <c r="H35" s="243"/>
      <c r="I35" s="243"/>
      <c r="J35" s="243"/>
    </row>
    <row r="36" spans="1:10" ht="13.5" customHeight="1">
      <c r="B36" s="15"/>
      <c r="C36" s="4"/>
      <c r="D36" s="15"/>
      <c r="E36" s="15"/>
      <c r="F36" s="15"/>
      <c r="G36" s="15"/>
      <c r="H36" s="15"/>
      <c r="I36" s="15"/>
      <c r="J36" s="15"/>
    </row>
    <row r="37" spans="1:10" ht="31.5" customHeight="1">
      <c r="A37" s="252" t="s">
        <v>23</v>
      </c>
      <c r="B37" s="238" t="s">
        <v>24</v>
      </c>
      <c r="C37" s="244" t="s">
        <v>408</v>
      </c>
      <c r="D37" s="244" t="s">
        <v>451</v>
      </c>
      <c r="E37" s="254" t="s">
        <v>452</v>
      </c>
      <c r="F37" s="244" t="s">
        <v>453</v>
      </c>
      <c r="G37" s="260" t="s">
        <v>25</v>
      </c>
      <c r="H37" s="261"/>
      <c r="I37" s="261"/>
      <c r="J37" s="262"/>
    </row>
    <row r="38" spans="1:10" ht="54.75" customHeight="1">
      <c r="A38" s="252"/>
      <c r="B38" s="238"/>
      <c r="C38" s="245"/>
      <c r="D38" s="245"/>
      <c r="E38" s="255"/>
      <c r="F38" s="245"/>
      <c r="G38" s="151" t="s">
        <v>26</v>
      </c>
      <c r="H38" s="151" t="s">
        <v>27</v>
      </c>
      <c r="I38" s="151" t="s">
        <v>28</v>
      </c>
      <c r="J38" s="151" t="s">
        <v>29</v>
      </c>
    </row>
    <row r="39" spans="1:10" ht="20.100000000000001" customHeight="1">
      <c r="A39" s="156">
        <v>1</v>
      </c>
      <c r="B39" s="151">
        <v>2</v>
      </c>
      <c r="C39" s="151">
        <v>3</v>
      </c>
      <c r="D39" s="151">
        <v>4</v>
      </c>
      <c r="E39" s="151">
        <v>5</v>
      </c>
      <c r="F39" s="151">
        <v>6</v>
      </c>
      <c r="G39" s="151">
        <v>7</v>
      </c>
      <c r="H39" s="151">
        <v>8</v>
      </c>
      <c r="I39" s="151">
        <v>9</v>
      </c>
      <c r="J39" s="151">
        <v>10</v>
      </c>
    </row>
    <row r="40" spans="1:10" ht="24.95" customHeight="1">
      <c r="A40" s="251" t="s">
        <v>30</v>
      </c>
      <c r="B40" s="251"/>
      <c r="C40" s="251"/>
      <c r="D40" s="251"/>
      <c r="E40" s="251"/>
      <c r="F40" s="251"/>
      <c r="G40" s="251"/>
      <c r="H40" s="251"/>
      <c r="I40" s="251"/>
      <c r="J40" s="251"/>
    </row>
    <row r="41" spans="1:10" ht="18.75" customHeight="1">
      <c r="A41" s="27" t="s">
        <v>31</v>
      </c>
      <c r="B41" s="53">
        <v>1000</v>
      </c>
      <c r="C41" s="44">
        <f>'I. Інф. до фін.плану'!C23</f>
        <v>0</v>
      </c>
      <c r="D41" s="44">
        <f>'I. Інф. до фін.плану'!D23</f>
        <v>0</v>
      </c>
      <c r="E41" s="44">
        <f>'I. Інф. до фін.плану'!E23</f>
        <v>0</v>
      </c>
      <c r="F41" s="44">
        <f>'I. Інф. до фін.плану'!F23</f>
        <v>0</v>
      </c>
      <c r="G41" s="55"/>
      <c r="H41" s="55"/>
      <c r="I41" s="55"/>
      <c r="J41" s="55"/>
    </row>
    <row r="42" spans="1:10" ht="18.75" customHeight="1">
      <c r="A42" s="27" t="s">
        <v>32</v>
      </c>
      <c r="B42" s="156">
        <v>1010</v>
      </c>
      <c r="C42" s="44">
        <f>'I. Інф. до фін.плану'!C24</f>
        <v>0</v>
      </c>
      <c r="D42" s="44">
        <f>'I. Інф. до фін.плану'!D24</f>
        <v>0</v>
      </c>
      <c r="E42" s="44">
        <f>'I. Інф. до фін.плану'!E24</f>
        <v>0</v>
      </c>
      <c r="F42" s="44">
        <f>'I. Інф. до фін.плану'!F24</f>
        <v>0</v>
      </c>
      <c r="G42" s="31"/>
      <c r="H42" s="31"/>
      <c r="I42" s="31"/>
      <c r="J42" s="31"/>
    </row>
    <row r="43" spans="1:10" ht="18.75" customHeight="1">
      <c r="A43" s="28" t="s">
        <v>33</v>
      </c>
      <c r="B43" s="153">
        <v>1020</v>
      </c>
      <c r="C43" s="44">
        <f t="shared" ref="C43:J43" si="0">SUM(C41,C42)</f>
        <v>0</v>
      </c>
      <c r="D43" s="44">
        <f t="shared" si="0"/>
        <v>0</v>
      </c>
      <c r="E43" s="44">
        <f t="shared" si="0"/>
        <v>0</v>
      </c>
      <c r="F43" s="44">
        <f t="shared" si="0"/>
        <v>0</v>
      </c>
      <c r="G43" s="44">
        <f t="shared" si="0"/>
        <v>0</v>
      </c>
      <c r="H43" s="44">
        <f t="shared" si="0"/>
        <v>0</v>
      </c>
      <c r="I43" s="44">
        <f t="shared" si="0"/>
        <v>0</v>
      </c>
      <c r="J43" s="44">
        <f t="shared" si="0"/>
        <v>0</v>
      </c>
    </row>
    <row r="44" spans="1:10" ht="18.75" customHeight="1">
      <c r="A44" s="29" t="s">
        <v>34</v>
      </c>
      <c r="B44" s="153">
        <v>1300</v>
      </c>
      <c r="C44" s="44">
        <f>'I. Інф. до фін.плану'!C119</f>
        <v>-466</v>
      </c>
      <c r="D44" s="44">
        <f>'I. Інф. до фін.плану'!D119</f>
        <v>-1336</v>
      </c>
      <c r="E44" s="44">
        <f>'I. Інф. до фін.плану'!E119</f>
        <v>-1336</v>
      </c>
      <c r="F44" s="44">
        <f>'I. Інф. до фін.плану'!F119</f>
        <v>-5848</v>
      </c>
      <c r="G44" s="108" t="s">
        <v>35</v>
      </c>
      <c r="H44" s="108" t="s">
        <v>35</v>
      </c>
      <c r="I44" s="108" t="s">
        <v>35</v>
      </c>
      <c r="J44" s="108" t="s">
        <v>35</v>
      </c>
    </row>
    <row r="45" spans="1:10" ht="18.75" customHeight="1">
      <c r="A45" s="16" t="s">
        <v>36</v>
      </c>
      <c r="B45" s="54">
        <v>1200</v>
      </c>
      <c r="C45" s="44">
        <f>'I. Інф. до фін.плану'!C113</f>
        <v>72</v>
      </c>
      <c r="D45" s="44">
        <f>'I. Інф. до фін.плану'!D113</f>
        <v>81</v>
      </c>
      <c r="E45" s="44">
        <f>'I. Інф. до фін.плану'!E113</f>
        <v>81</v>
      </c>
      <c r="F45" s="44">
        <f>'I. Інф. до фін.плану'!F113</f>
        <v>96</v>
      </c>
      <c r="G45" s="213">
        <v>24</v>
      </c>
      <c r="H45" s="213">
        <v>30</v>
      </c>
      <c r="I45" s="213">
        <v>36</v>
      </c>
      <c r="J45" s="213">
        <v>38</v>
      </c>
    </row>
    <row r="46" spans="1:10" ht="24" customHeight="1">
      <c r="A46" s="253" t="s">
        <v>37</v>
      </c>
      <c r="B46" s="253"/>
      <c r="C46" s="253"/>
      <c r="D46" s="253"/>
      <c r="E46" s="253"/>
      <c r="F46" s="253"/>
      <c r="G46" s="253"/>
      <c r="H46" s="253"/>
      <c r="I46" s="253"/>
      <c r="J46" s="253"/>
    </row>
    <row r="47" spans="1:10" ht="18.75" customHeight="1">
      <c r="A47" s="57" t="s">
        <v>38</v>
      </c>
      <c r="B47" s="156">
        <v>2111</v>
      </c>
      <c r="C47" s="44">
        <f>'ІІ. Розп. ч.п. та розр. з бюд.'!F25</f>
        <v>0</v>
      </c>
      <c r="D47" s="44">
        <f>'ІІ. Розп. ч.п. та розр. з бюд.'!G25</f>
        <v>0</v>
      </c>
      <c r="E47" s="44">
        <f>'ІІ. Розп. ч.п. та розр. з бюд.'!H25</f>
        <v>0</v>
      </c>
      <c r="F47" s="44">
        <f>'ІІ. Розп. ч.п. та розр. з бюд.'!I25</f>
        <v>0</v>
      </c>
      <c r="G47" s="31" t="s">
        <v>35</v>
      </c>
      <c r="H47" s="31" t="s">
        <v>35</v>
      </c>
      <c r="I47" s="31" t="s">
        <v>35</v>
      </c>
      <c r="J47" s="31" t="s">
        <v>35</v>
      </c>
    </row>
    <row r="48" spans="1:10" ht="37.5" customHeight="1">
      <c r="A48" s="57" t="s">
        <v>39</v>
      </c>
      <c r="B48" s="156">
        <v>2112</v>
      </c>
      <c r="C48" s="44">
        <f>'ІІ. Розп. ч.п. та розр. з бюд.'!F26</f>
        <v>0</v>
      </c>
      <c r="D48" s="44">
        <f>'ІІ. Розп. ч.п. та розр. з бюд.'!G26</f>
        <v>0</v>
      </c>
      <c r="E48" s="44">
        <f>'ІІ. Розп. ч.п. та розр. з бюд.'!H26</f>
        <v>0</v>
      </c>
      <c r="F48" s="44">
        <f>'ІІ. Розп. ч.п. та розр. з бюд.'!I26</f>
        <v>0</v>
      </c>
      <c r="G48" s="31" t="s">
        <v>35</v>
      </c>
      <c r="H48" s="31" t="s">
        <v>35</v>
      </c>
      <c r="I48" s="31" t="s">
        <v>35</v>
      </c>
      <c r="J48" s="31" t="s">
        <v>35</v>
      </c>
    </row>
    <row r="49" spans="1:10" ht="37.5" customHeight="1">
      <c r="A49" s="58" t="s">
        <v>40</v>
      </c>
      <c r="B49" s="19">
        <v>2113</v>
      </c>
      <c r="C49" s="45" t="str">
        <f>'ІІ. Розп. ч.п. та розр. з бюд.'!F27</f>
        <v>(    )</v>
      </c>
      <c r="D49" s="45" t="str">
        <f>'ІІ. Розп. ч.п. та розр. з бюд.'!G27</f>
        <v>(    )</v>
      </c>
      <c r="E49" s="45" t="str">
        <f>'ІІ. Розп. ч.п. та розр. з бюд.'!H27</f>
        <v>(    )</v>
      </c>
      <c r="F49" s="45">
        <f>'ІІ. Розп. ч.п. та розр. з бюд.'!I27</f>
        <v>0</v>
      </c>
      <c r="G49" s="31" t="s">
        <v>35</v>
      </c>
      <c r="H49" s="31" t="s">
        <v>35</v>
      </c>
      <c r="I49" s="31" t="s">
        <v>35</v>
      </c>
      <c r="J49" s="31" t="s">
        <v>35</v>
      </c>
    </row>
    <row r="50" spans="1:10" ht="37.5" customHeight="1">
      <c r="A50" s="58" t="s">
        <v>41</v>
      </c>
      <c r="B50" s="19">
        <v>2131</v>
      </c>
      <c r="C50" s="44">
        <f>'ІІ. Розп. ч.п. та розр. з бюд.'!F39</f>
        <v>0</v>
      </c>
      <c r="D50" s="44">
        <f>'ІІ. Розп. ч.п. та розр. з бюд.'!G39</f>
        <v>0</v>
      </c>
      <c r="E50" s="44">
        <f>'ІІ. Розп. ч.п. та розр. з бюд.'!H39</f>
        <v>0</v>
      </c>
      <c r="F50" s="44">
        <f>'ІІ. Розп. ч.п. та розр. з бюд.'!I39</f>
        <v>0</v>
      </c>
      <c r="G50" s="31" t="s">
        <v>35</v>
      </c>
      <c r="H50" s="31" t="s">
        <v>35</v>
      </c>
      <c r="I50" s="31" t="s">
        <v>35</v>
      </c>
      <c r="J50" s="31" t="s">
        <v>35</v>
      </c>
    </row>
    <row r="51" spans="1:10" ht="63" customHeight="1">
      <c r="A51" s="58" t="s">
        <v>42</v>
      </c>
      <c r="B51" s="19">
        <v>2132</v>
      </c>
      <c r="C51" s="44">
        <f>'ІІ. Розп. ч.п. та розр. з бюд.'!F40</f>
        <v>0</v>
      </c>
      <c r="D51" s="44">
        <f>'ІІ. Розп. ч.п. та розр. з бюд.'!G40</f>
        <v>0</v>
      </c>
      <c r="E51" s="44">
        <f>'ІІ. Розп. ч.п. та розр. з бюд.'!H40</f>
        <v>0</v>
      </c>
      <c r="F51" s="44">
        <f>'ІІ. Розп. ч.п. та розр. з бюд.'!I40</f>
        <v>0</v>
      </c>
      <c r="G51" s="31" t="s">
        <v>35</v>
      </c>
      <c r="H51" s="31" t="s">
        <v>35</v>
      </c>
      <c r="I51" s="31" t="s">
        <v>35</v>
      </c>
      <c r="J51" s="31" t="s">
        <v>35</v>
      </c>
    </row>
    <row r="52" spans="1:10" ht="25.15" customHeight="1">
      <c r="A52" s="56" t="s">
        <v>43</v>
      </c>
      <c r="B52" s="41">
        <v>2200</v>
      </c>
      <c r="C52" s="44">
        <f>'ІІ. Розп. ч.п. та розр. з бюд.'!F47</f>
        <v>-2878</v>
      </c>
      <c r="D52" s="44">
        <f>'ІІ. Розп. ч.п. та розр. з бюд.'!G47</f>
        <v>-3768</v>
      </c>
      <c r="E52" s="44">
        <f>'ІІ. Розп. ч.п. та розр. з бюд.'!H47</f>
        <v>-3768</v>
      </c>
      <c r="F52" s="44">
        <f>'ІІ. Розп. ч.п. та розр. з бюд.'!I47</f>
        <v>-6717.6400000000012</v>
      </c>
      <c r="G52" s="55">
        <v>7544</v>
      </c>
      <c r="H52" s="55">
        <v>8450</v>
      </c>
      <c r="I52" s="55">
        <v>9464</v>
      </c>
      <c r="J52" s="55">
        <v>10599</v>
      </c>
    </row>
    <row r="53" spans="1:10" ht="24.95" customHeight="1">
      <c r="A53" s="256" t="s">
        <v>44</v>
      </c>
      <c r="B53" s="257"/>
      <c r="C53" s="257"/>
      <c r="D53" s="257"/>
      <c r="E53" s="257"/>
      <c r="F53" s="257"/>
      <c r="G53" s="257"/>
      <c r="H53" s="257"/>
      <c r="I53" s="257"/>
      <c r="J53" s="258"/>
    </row>
    <row r="54" spans="1:10" s="5" customFormat="1" ht="20.100000000000001" customHeight="1">
      <c r="A54" s="25" t="s">
        <v>45</v>
      </c>
      <c r="B54" s="9">
        <v>4000</v>
      </c>
      <c r="C54" s="44">
        <f>'ІV кап. інвеат. V кред. '!F7</f>
        <v>313</v>
      </c>
      <c r="D54" s="44">
        <f>'ІV кап. інвеат. V кред. '!G7</f>
        <v>15920</v>
      </c>
      <c r="E54" s="44">
        <f>'ІV кап. інвеат. V кред. '!H7</f>
        <v>15920</v>
      </c>
      <c r="F54" s="44">
        <f>'ІV кап. інвеат. V кред. '!I7</f>
        <v>5865</v>
      </c>
      <c r="G54" s="43">
        <v>500</v>
      </c>
      <c r="H54" s="43">
        <v>500</v>
      </c>
      <c r="I54" s="43">
        <v>500</v>
      </c>
      <c r="J54" s="43">
        <v>500</v>
      </c>
    </row>
    <row r="55" spans="1:10" ht="24.95" customHeight="1">
      <c r="A55" s="246" t="s">
        <v>46</v>
      </c>
      <c r="B55" s="247"/>
      <c r="C55" s="247"/>
      <c r="D55" s="247"/>
      <c r="E55" s="247"/>
      <c r="F55" s="247"/>
      <c r="G55" s="247"/>
      <c r="H55" s="247"/>
      <c r="I55" s="247"/>
      <c r="J55" s="248"/>
    </row>
    <row r="56" spans="1:10" ht="19.5" customHeight="1">
      <c r="A56" s="138" t="s">
        <v>47</v>
      </c>
      <c r="B56" s="137"/>
      <c r="C56" s="157"/>
      <c r="D56" s="157"/>
      <c r="E56" s="157"/>
      <c r="F56" s="157"/>
      <c r="G56" s="157"/>
      <c r="H56" s="157"/>
      <c r="I56" s="157"/>
      <c r="J56" s="158"/>
    </row>
    <row r="57" spans="1:10" ht="56.25" customHeight="1">
      <c r="A57" s="38" t="s">
        <v>48</v>
      </c>
      <c r="B57" s="165">
        <v>5010</v>
      </c>
      <c r="C57" s="142" t="e">
        <f t="shared" ref="C57:J57" si="1">C45/C41</f>
        <v>#DIV/0!</v>
      </c>
      <c r="D57" s="142" t="e">
        <f t="shared" si="1"/>
        <v>#DIV/0!</v>
      </c>
      <c r="E57" s="142" t="e">
        <f t="shared" si="1"/>
        <v>#DIV/0!</v>
      </c>
      <c r="F57" s="142" t="e">
        <f t="shared" si="1"/>
        <v>#DIV/0!</v>
      </c>
      <c r="G57" s="142" t="e">
        <f t="shared" si="1"/>
        <v>#DIV/0!</v>
      </c>
      <c r="H57" s="142" t="e">
        <f t="shared" si="1"/>
        <v>#DIV/0!</v>
      </c>
      <c r="I57" s="142" t="e">
        <f t="shared" si="1"/>
        <v>#DIV/0!</v>
      </c>
      <c r="J57" s="142" t="e">
        <f t="shared" si="1"/>
        <v>#DIV/0!</v>
      </c>
    </row>
    <row r="58" spans="1:10" ht="93.75">
      <c r="A58" s="38" t="s">
        <v>49</v>
      </c>
      <c r="B58" s="165">
        <v>5011</v>
      </c>
      <c r="C58" s="142">
        <f>'I. Інф. до фін.плану'!C95/ABS('I. Інф. до фін.плану'!C24+'I. Інф. до фін.плану'!C35+'I. Інф. до фін.плану'!C71+'I. Інф. до фін.плану'!C85)</f>
        <v>-2.058123901127314E-2</v>
      </c>
      <c r="D58" s="142">
        <f>'I. Інф. до фін.плану'!D95/ABS('I. Інф. до фін.плану'!D24+'I. Інф. до фін.плану'!D35+'I. Інф. до фін.плану'!D71+'I. Інф. до фін.плану'!D85)</f>
        <v>-4.266341612067652E-2</v>
      </c>
      <c r="E58" s="142">
        <f>'I. Інф. до фін.плану'!E95/ABS('I. Інф. до фін.плану'!E24+'I. Інф. до фін.плану'!E35+'I. Інф. до фін.плану'!E71+'I. Інф. до фін.плану'!E85)</f>
        <v>-4.2915165913096791E-2</v>
      </c>
      <c r="F58" s="142">
        <f>'I. Інф. до фін.плану'!F95/ABS('I. Інф. до фін.плану'!F24+'I. Інф. до фін.плану'!F35+'I. Інф. до фін.плану'!F71+'I. Інф. до фін.плану'!F85)</f>
        <v>-0.1182517166234941</v>
      </c>
      <c r="G58" s="143">
        <v>0.14099999999999999</v>
      </c>
      <c r="H58" s="143">
        <v>0.16900000000000001</v>
      </c>
      <c r="I58" s="144" t="s">
        <v>35</v>
      </c>
      <c r="J58" s="144" t="s">
        <v>35</v>
      </c>
    </row>
    <row r="59" spans="1:10" ht="234.75" customHeight="1">
      <c r="A59" s="38" t="s">
        <v>454</v>
      </c>
      <c r="B59" s="165">
        <v>5012</v>
      </c>
      <c r="C59" s="143">
        <f>((9449+220)-(7857+212))/(7857+212)-((C76-100)/100)</f>
        <v>7.8289750898500432E-2</v>
      </c>
      <c r="D59" s="142">
        <f>((('I. Інф. до фін.плану'!D24+'I. Інф. до фін.плану'!D35+'I. Інф. до фін.плану'!D71+'I. Інф. до фін.плану'!D85)-('I. Інф. до фін.плану'!C24+'I. Інф. до фін.плану'!C35+'I. Інф. до фін.плану'!C71+'I. Інф. до фін.плану'!C85))/('I. Інф. до фін.плану'!C24+'I. Інф. до фін.плану'!C35+'I. Інф. до фін.плану'!C71+'I. Інф. до фін.плану'!C85))-((D76-100)/100)</f>
        <v>0.26253438825111175</v>
      </c>
      <c r="E59" s="142">
        <f>((('I. Інф. до фін.плану'!E24+'I. Інф. до фін.плану'!E35+'I. Інф. до фін.плану'!E71+'I. Інф. до фін.плану'!E85)-('I. Інф. до фін.плану'!C24+'I. Інф. до фін.плану'!C35+'I. Інф. до фін.плану'!C71+'I. Інф. до фін.плану'!C85))/('I. Інф. до фін.плану'!C24+'I. Інф. до фін.плану'!C35+'I. Інф. до фін.плану'!C71+'I. Інф. до фін.плану'!C85))-((E76-100)/100)</f>
        <v>0.24057079325680003</v>
      </c>
      <c r="F59" s="142">
        <f>((('I. Інф. до фін.плану'!F24+'I. Інф. до фін.плану'!F35+'I. Інф. до фін.плану'!F71+'I. Інф. до фін.плану'!F85)-('I. Інф. до фін.плану'!D24+'I. Інф. до фін.плану'!D35+'I. Інф. до фін.плану'!D71+'I. Інф. до фін.плану'!D85))/('I. Інф. до фін.плану'!D24+'I. Інф. до фін.плану'!D35+'I. Інф. до фін.плану'!D71+'I. Інф. до фін.плану'!D85))-((F76-100)/100)</f>
        <v>0.75388739905530999</v>
      </c>
      <c r="G59" s="143">
        <v>0.879</v>
      </c>
      <c r="H59" s="143">
        <v>1.054</v>
      </c>
      <c r="I59" s="144" t="s">
        <v>35</v>
      </c>
      <c r="J59" s="144" t="s">
        <v>35</v>
      </c>
    </row>
    <row r="60" spans="1:10" ht="56.25">
      <c r="A60" s="26" t="s">
        <v>50</v>
      </c>
      <c r="B60" s="165">
        <v>5013</v>
      </c>
      <c r="C60" s="142" t="e">
        <f>C44/C41</f>
        <v>#DIV/0!</v>
      </c>
      <c r="D60" s="142" t="e">
        <f>D44/D41</f>
        <v>#DIV/0!</v>
      </c>
      <c r="E60" s="142" t="e">
        <f>E44/E41</f>
        <v>#DIV/0!</v>
      </c>
      <c r="F60" s="142" t="e">
        <f>F44/F41</f>
        <v>#DIV/0!</v>
      </c>
      <c r="G60" s="143"/>
      <c r="H60" s="143"/>
      <c r="I60" s="144" t="s">
        <v>35</v>
      </c>
      <c r="J60" s="144" t="s">
        <v>35</v>
      </c>
    </row>
    <row r="61" spans="1:10" ht="45.75" customHeight="1">
      <c r="A61" s="26" t="s">
        <v>51</v>
      </c>
      <c r="B61" s="165">
        <v>5014</v>
      </c>
      <c r="C61" s="142">
        <f>IF(AND(C45&lt;0,C98&lt;0),C45/C98*-1,C45/C98)</f>
        <v>0.88888888888888884</v>
      </c>
      <c r="D61" s="142">
        <f>IF(AND(D45&lt;0,D98&lt;0),D45/D98*-1,D45/D98)</f>
        <v>4.8381316449647594E-3</v>
      </c>
      <c r="E61" s="142">
        <f>IF(AND(E45&lt;0,E98&lt;0),E45/E98*-1,E45/E98)</f>
        <v>4.8381316449647594E-3</v>
      </c>
      <c r="F61" s="142">
        <f>IF(AND(F45&lt;0,F98&lt;0),F45/F98*-1,F45/F98)</f>
        <v>4.8892284186401831E-3</v>
      </c>
      <c r="G61" s="145">
        <v>8.9999999999999993E-3</v>
      </c>
      <c r="H61" s="145">
        <v>0.01</v>
      </c>
      <c r="I61" s="146" t="s">
        <v>35</v>
      </c>
      <c r="J61" s="146" t="s">
        <v>35</v>
      </c>
    </row>
    <row r="62" spans="1:10" ht="45.75" customHeight="1">
      <c r="A62" s="38" t="s">
        <v>52</v>
      </c>
      <c r="B62" s="165">
        <v>5015</v>
      </c>
      <c r="C62" s="142">
        <f>(C45/C88)</f>
        <v>9.9173553719008267E-2</v>
      </c>
      <c r="D62" s="142">
        <f>(D45/D88)</f>
        <v>4.6439628482972135E-3</v>
      </c>
      <c r="E62" s="142">
        <f>(E45/E88)</f>
        <v>4.6788354898336416E-3</v>
      </c>
      <c r="F62" s="142">
        <f>(F45/F88)</f>
        <v>4.7209245143840671E-3</v>
      </c>
      <c r="G62" s="145">
        <v>8.0000000000000002E-3</v>
      </c>
      <c r="H62" s="145">
        <v>8.9999999999999993E-3</v>
      </c>
      <c r="I62" s="146" t="s">
        <v>35</v>
      </c>
      <c r="J62" s="146" t="s">
        <v>35</v>
      </c>
    </row>
    <row r="63" spans="1:10" ht="131.25" customHeight="1">
      <c r="A63" s="38" t="s">
        <v>53</v>
      </c>
      <c r="B63" s="165">
        <v>5016</v>
      </c>
      <c r="C63" s="143"/>
      <c r="D63" s="142" t="e">
        <f>((D41-C41)/C41)-((D76-100)/100)</f>
        <v>#DIV/0!</v>
      </c>
      <c r="E63" s="142" t="e">
        <f>((E41-C41)/C41)-((E76-100)/100)</f>
        <v>#DIV/0!</v>
      </c>
      <c r="F63" s="142" t="e">
        <f>((F41-D41)/D41)-((F76-100)/100)</f>
        <v>#DIV/0!</v>
      </c>
      <c r="G63" s="142" t="e">
        <f>((G41-F41)/F41)-((G76-100)/100)</f>
        <v>#DIV/0!</v>
      </c>
      <c r="H63" s="142" t="e">
        <f>((H41-G41)/G41)-((H76-100)/100)</f>
        <v>#DIV/0!</v>
      </c>
      <c r="I63" s="145"/>
      <c r="J63" s="145"/>
    </row>
    <row r="64" spans="1:10">
      <c r="A64" s="37" t="s">
        <v>54</v>
      </c>
      <c r="B64" s="165"/>
      <c r="C64" s="143"/>
      <c r="D64" s="143"/>
      <c r="E64" s="143"/>
      <c r="F64" s="143"/>
      <c r="G64" s="145"/>
      <c r="H64" s="145"/>
      <c r="I64" s="145"/>
      <c r="J64" s="145"/>
    </row>
    <row r="65" spans="1:10" ht="75">
      <c r="A65" s="39" t="s">
        <v>55</v>
      </c>
      <c r="B65" s="164">
        <v>5020</v>
      </c>
      <c r="C65" s="142">
        <f>C98/(C89+C91)</f>
        <v>0.12558139534883722</v>
      </c>
      <c r="D65" s="142">
        <f>D98/(D89+D91)</f>
        <v>23.917142857142856</v>
      </c>
      <c r="E65" s="142">
        <f>E98/(E89+E91)</f>
        <v>29.371929824561402</v>
      </c>
      <c r="F65" s="142">
        <f>F98/(F89+F91)</f>
        <v>28.05</v>
      </c>
      <c r="G65" s="143">
        <v>21.183</v>
      </c>
      <c r="H65" s="143">
        <v>25.419</v>
      </c>
      <c r="I65" s="144" t="s">
        <v>35</v>
      </c>
      <c r="J65" s="144" t="s">
        <v>35</v>
      </c>
    </row>
    <row r="66" spans="1:10" ht="37.5">
      <c r="A66" s="26" t="s">
        <v>56</v>
      </c>
      <c r="B66" s="164">
        <v>5021</v>
      </c>
      <c r="C66" s="142" t="e">
        <f>C44/ABS('I. Інф. до фін.плану'!C99)</f>
        <v>#VALUE!</v>
      </c>
      <c r="D66" s="142" t="e">
        <f>D44/ABS('I. Інф. до фін.плану'!D99)</f>
        <v>#VALUE!</v>
      </c>
      <c r="E66" s="142" t="e">
        <f>E44/ABS('I. Інф. до фін.плану'!E99)</f>
        <v>#VALUE!</v>
      </c>
      <c r="F66" s="142" t="e">
        <f>F44/ABS('I. Інф. до фін.плану'!F99)</f>
        <v>#DIV/0!</v>
      </c>
      <c r="G66" s="143"/>
      <c r="H66" s="143"/>
      <c r="I66" s="144" t="s">
        <v>35</v>
      </c>
      <c r="J66" s="144" t="s">
        <v>35</v>
      </c>
    </row>
    <row r="67" spans="1:10" ht="93.75">
      <c r="A67" s="26" t="s">
        <v>57</v>
      </c>
      <c r="B67" s="164">
        <v>5022</v>
      </c>
      <c r="C67" s="142">
        <f>((C92+C90)-(C87+C86))/C44</f>
        <v>1.2875536480686695E-2</v>
      </c>
      <c r="D67" s="142">
        <f>((D92+D90)-(D87+D86))/D44</f>
        <v>7.4850299401197609E-4</v>
      </c>
      <c r="E67" s="142">
        <f>((E92+E90)-(E87+E86))/E44</f>
        <v>7.4850299401197609E-4</v>
      </c>
      <c r="F67" s="142">
        <f>((F92+F90)-(F87+F86))/F44</f>
        <v>1.7099863201141047E-4</v>
      </c>
      <c r="G67" s="143"/>
      <c r="H67" s="143"/>
      <c r="I67" s="144" t="s">
        <v>35</v>
      </c>
      <c r="J67" s="144" t="s">
        <v>35</v>
      </c>
    </row>
    <row r="68" spans="1:10" ht="63" customHeight="1">
      <c r="A68" s="26" t="s">
        <v>58</v>
      </c>
      <c r="B68" s="164">
        <v>5023</v>
      </c>
      <c r="C68" s="142">
        <f>(C92+C90)/C98</f>
        <v>0</v>
      </c>
      <c r="D68" s="142">
        <f>(D92+D90)/D98</f>
        <v>0</v>
      </c>
      <c r="E68" s="142">
        <f>(E92+E90)/E98</f>
        <v>0</v>
      </c>
      <c r="F68" s="142">
        <f>(F92+F90)/F98</f>
        <v>0</v>
      </c>
      <c r="G68" s="143"/>
      <c r="H68" s="143"/>
      <c r="I68" s="144" t="s">
        <v>35</v>
      </c>
      <c r="J68" s="144" t="s">
        <v>35</v>
      </c>
    </row>
    <row r="69" spans="1:10" ht="75">
      <c r="A69" s="26" t="s">
        <v>59</v>
      </c>
      <c r="B69" s="164">
        <v>5024</v>
      </c>
      <c r="C69" s="142">
        <f>(C89+C91)/C88</f>
        <v>0.88842975206611574</v>
      </c>
      <c r="D69" s="142">
        <f>(D89+D91)/D88</f>
        <v>4.0133012269235178E-2</v>
      </c>
      <c r="E69" s="142">
        <f>(E89+E91)/E88</f>
        <v>3.2925138632162662E-2</v>
      </c>
      <c r="F69" s="142">
        <f>(F89+F91)/F88</f>
        <v>3.4423407917383818E-2</v>
      </c>
      <c r="G69" s="145">
        <v>6.4000000000000001E-2</v>
      </c>
      <c r="H69" s="145">
        <v>7.5999999999999998E-2</v>
      </c>
      <c r="I69" s="146" t="s">
        <v>35</v>
      </c>
      <c r="J69" s="146" t="s">
        <v>35</v>
      </c>
    </row>
    <row r="70" spans="1:10">
      <c r="A70" s="37" t="s">
        <v>60</v>
      </c>
      <c r="B70" s="164"/>
      <c r="C70" s="143"/>
      <c r="D70" s="143"/>
      <c r="E70" s="143"/>
      <c r="F70" s="143"/>
      <c r="G70" s="145"/>
      <c r="H70" s="145"/>
      <c r="I70" s="146"/>
      <c r="J70" s="146"/>
    </row>
    <row r="71" spans="1:10" ht="58.5" customHeight="1">
      <c r="A71" s="26" t="s">
        <v>61</v>
      </c>
      <c r="B71" s="164">
        <v>5030</v>
      </c>
      <c r="C71" s="142">
        <f>C82/C91</f>
        <v>0.39689922480620154</v>
      </c>
      <c r="D71" s="142">
        <f>D82/D91</f>
        <v>0.42857142857142855</v>
      </c>
      <c r="E71" s="142">
        <f>E82/E91</f>
        <v>0.2982456140350877</v>
      </c>
      <c r="F71" s="142">
        <f>F82/F91</f>
        <v>0.42857142857142855</v>
      </c>
      <c r="G71" s="145">
        <v>0.51400000000000001</v>
      </c>
      <c r="H71" s="145">
        <v>0.61599999999999999</v>
      </c>
      <c r="I71" s="146" t="s">
        <v>35</v>
      </c>
      <c r="J71" s="146" t="s">
        <v>35</v>
      </c>
    </row>
    <row r="72" spans="1:10" ht="56.25">
      <c r="A72" s="26" t="s">
        <v>62</v>
      </c>
      <c r="B72" s="164">
        <v>5031</v>
      </c>
      <c r="C72" s="142">
        <f>(C82-C83)/C91</f>
        <v>0.39689922480620154</v>
      </c>
      <c r="D72" s="142">
        <f>(D82-D83)/D91</f>
        <v>0.42857142857142855</v>
      </c>
      <c r="E72" s="142">
        <f>(E82-E83)/E91</f>
        <v>0.2982456140350877</v>
      </c>
      <c r="F72" s="142">
        <f>(F82-F83)/F91</f>
        <v>0.42857142857142855</v>
      </c>
      <c r="G72" s="145">
        <v>0.51400000000000001</v>
      </c>
      <c r="H72" s="145">
        <v>0.61599999999999999</v>
      </c>
      <c r="I72" s="146" t="s">
        <v>35</v>
      </c>
      <c r="J72" s="146" t="s">
        <v>35</v>
      </c>
    </row>
    <row r="73" spans="1:10" ht="56.25">
      <c r="A73" s="26" t="s">
        <v>63</v>
      </c>
      <c r="B73" s="164">
        <v>5032</v>
      </c>
      <c r="C73" s="142">
        <f>(C87+C86)/C91</f>
        <v>9.3023255813953487E-3</v>
      </c>
      <c r="D73" s="142">
        <f>(D87+D86)/D91</f>
        <v>1.4285714285714286E-3</v>
      </c>
      <c r="E73" s="142">
        <f>(E87+E86)/E91</f>
        <v>1.7543859649122807E-3</v>
      </c>
      <c r="F73" s="142">
        <f>(F87+F86)/F91</f>
        <v>1.4285714285753265E-3</v>
      </c>
      <c r="G73" s="145"/>
      <c r="H73" s="145"/>
      <c r="I73" s="146" t="s">
        <v>35</v>
      </c>
      <c r="J73" s="146" t="s">
        <v>35</v>
      </c>
    </row>
    <row r="74" spans="1:10" ht="75">
      <c r="A74" s="26" t="s">
        <v>64</v>
      </c>
      <c r="B74" s="164">
        <v>5033</v>
      </c>
      <c r="C74" s="142" t="e">
        <f>C84*365/C41</f>
        <v>#DIV/0!</v>
      </c>
      <c r="D74" s="142" t="e">
        <f>D84*365/D41</f>
        <v>#DIV/0!</v>
      </c>
      <c r="E74" s="142" t="e">
        <f>E84*365/E41</f>
        <v>#DIV/0!</v>
      </c>
      <c r="F74" s="142" t="e">
        <f>F84*365/F41</f>
        <v>#DIV/0!</v>
      </c>
      <c r="G74" s="145"/>
      <c r="H74" s="145"/>
      <c r="I74" s="146" t="s">
        <v>35</v>
      </c>
      <c r="J74" s="146" t="s">
        <v>35</v>
      </c>
    </row>
    <row r="75" spans="1:10" ht="75">
      <c r="A75" s="26" t="s">
        <v>65</v>
      </c>
      <c r="B75" s="164">
        <v>5034</v>
      </c>
      <c r="C75" s="142" t="e">
        <f>C93*365/ABS(C42)</f>
        <v>#DIV/0!</v>
      </c>
      <c r="D75" s="142" t="e">
        <f>D93*365/ABS(D42)</f>
        <v>#DIV/0!</v>
      </c>
      <c r="E75" s="142" t="e">
        <f>E93*365/ABS(E42)</f>
        <v>#DIV/0!</v>
      </c>
      <c r="F75" s="142" t="e">
        <f>F93*365/ABS(F42)</f>
        <v>#DIV/0!</v>
      </c>
      <c r="G75" s="145"/>
      <c r="H75" s="145"/>
      <c r="I75" s="146" t="s">
        <v>35</v>
      </c>
      <c r="J75" s="146" t="s">
        <v>35</v>
      </c>
    </row>
    <row r="76" spans="1:10" ht="37.5">
      <c r="A76" s="26" t="s">
        <v>66</v>
      </c>
      <c r="B76" s="164">
        <v>5040</v>
      </c>
      <c r="C76" s="215">
        <v>112</v>
      </c>
      <c r="D76" s="215">
        <v>109.5</v>
      </c>
      <c r="E76" s="215">
        <v>110.9</v>
      </c>
      <c r="F76" s="215">
        <v>109.9</v>
      </c>
      <c r="G76" s="215">
        <v>115</v>
      </c>
      <c r="H76" s="215">
        <v>116</v>
      </c>
      <c r="I76" s="216" t="s">
        <v>35</v>
      </c>
      <c r="J76" s="147" t="s">
        <v>35</v>
      </c>
    </row>
    <row r="77" spans="1:10" ht="24.95" customHeight="1">
      <c r="A77" s="250" t="s">
        <v>67</v>
      </c>
      <c r="B77" s="249"/>
      <c r="C77" s="249"/>
      <c r="D77" s="249"/>
      <c r="E77" s="249"/>
      <c r="F77" s="249"/>
      <c r="G77" s="249"/>
      <c r="H77" s="249"/>
      <c r="I77" s="249"/>
      <c r="J77" s="249"/>
    </row>
    <row r="78" spans="1:10" ht="18.75" customHeight="1">
      <c r="A78" s="26" t="s">
        <v>68</v>
      </c>
      <c r="B78" s="156">
        <v>6000</v>
      </c>
      <c r="C78" s="31">
        <v>470</v>
      </c>
      <c r="D78" s="31">
        <v>17142</v>
      </c>
      <c r="E78" s="31">
        <v>17142</v>
      </c>
      <c r="F78" s="31">
        <f>F79</f>
        <v>20035</v>
      </c>
      <c r="G78" s="10" t="s">
        <v>35</v>
      </c>
      <c r="H78" s="10" t="s">
        <v>35</v>
      </c>
      <c r="I78" s="10" t="s">
        <v>35</v>
      </c>
      <c r="J78" s="10" t="s">
        <v>35</v>
      </c>
    </row>
    <row r="79" spans="1:10" ht="18.75" customHeight="1">
      <c r="A79" s="26" t="s">
        <v>69</v>
      </c>
      <c r="B79" s="156">
        <v>6001</v>
      </c>
      <c r="C79" s="44">
        <f>C80-C81</f>
        <v>470</v>
      </c>
      <c r="D79" s="44">
        <f>D80-D81</f>
        <v>17142</v>
      </c>
      <c r="E79" s="44">
        <f>E80-E81</f>
        <v>17142</v>
      </c>
      <c r="F79" s="44">
        <f>F80-F81</f>
        <v>20035</v>
      </c>
      <c r="G79" s="10" t="s">
        <v>35</v>
      </c>
      <c r="H79" s="10" t="s">
        <v>35</v>
      </c>
      <c r="I79" s="10" t="s">
        <v>35</v>
      </c>
      <c r="J79" s="10" t="s">
        <v>35</v>
      </c>
    </row>
    <row r="80" spans="1:10" ht="18.75" customHeight="1">
      <c r="A80" s="26" t="s">
        <v>70</v>
      </c>
      <c r="B80" s="156">
        <v>6002</v>
      </c>
      <c r="C80" s="31">
        <v>3626</v>
      </c>
      <c r="D80" s="31">
        <v>19480</v>
      </c>
      <c r="E80" s="31">
        <v>19480</v>
      </c>
      <c r="F80" s="31">
        <f>E80+'ІV кап. інвеат. V кред. '!I9+'ІV кап. інвеат. V кред. '!I10</f>
        <v>25345</v>
      </c>
      <c r="G80" s="10" t="s">
        <v>35</v>
      </c>
      <c r="H80" s="10" t="s">
        <v>35</v>
      </c>
      <c r="I80" s="10" t="s">
        <v>35</v>
      </c>
      <c r="J80" s="10" t="s">
        <v>35</v>
      </c>
    </row>
    <row r="81" spans="1:10" ht="18.75" customHeight="1">
      <c r="A81" s="26" t="s">
        <v>71</v>
      </c>
      <c r="B81" s="156">
        <v>6003</v>
      </c>
      <c r="C81" s="31">
        <v>3156</v>
      </c>
      <c r="D81" s="31">
        <v>2338</v>
      </c>
      <c r="E81" s="31">
        <v>2338</v>
      </c>
      <c r="F81" s="31">
        <f>E81-'I. Інф. до фін.плану'!F126</f>
        <v>5310</v>
      </c>
      <c r="G81" s="10" t="s">
        <v>35</v>
      </c>
      <c r="H81" s="10" t="s">
        <v>35</v>
      </c>
      <c r="I81" s="10" t="s">
        <v>35</v>
      </c>
      <c r="J81" s="10" t="s">
        <v>35</v>
      </c>
    </row>
    <row r="82" spans="1:10" ht="18.75" customHeight="1">
      <c r="A82" s="26" t="s">
        <v>72</v>
      </c>
      <c r="B82" s="156">
        <v>6010</v>
      </c>
      <c r="C82" s="31">
        <v>256</v>
      </c>
      <c r="D82" s="31">
        <v>300</v>
      </c>
      <c r="E82" s="31">
        <v>170</v>
      </c>
      <c r="F82" s="31">
        <v>300</v>
      </c>
      <c r="G82" s="10" t="s">
        <v>35</v>
      </c>
      <c r="H82" s="10" t="s">
        <v>35</v>
      </c>
      <c r="I82" s="10" t="s">
        <v>35</v>
      </c>
      <c r="J82" s="10" t="s">
        <v>35</v>
      </c>
    </row>
    <row r="83" spans="1:10" ht="18.75" customHeight="1">
      <c r="A83" s="26" t="s">
        <v>73</v>
      </c>
      <c r="B83" s="156">
        <v>6011</v>
      </c>
      <c r="C83" s="31"/>
      <c r="D83" s="31"/>
      <c r="E83" s="31"/>
      <c r="F83" s="31"/>
      <c r="G83" s="10" t="s">
        <v>35</v>
      </c>
      <c r="H83" s="10" t="s">
        <v>35</v>
      </c>
      <c r="I83" s="10" t="s">
        <v>35</v>
      </c>
      <c r="J83" s="10" t="s">
        <v>35</v>
      </c>
    </row>
    <row r="84" spans="1:10" ht="18.75" customHeight="1">
      <c r="A84" s="26" t="s">
        <v>74</v>
      </c>
      <c r="B84" s="156">
        <v>6012</v>
      </c>
      <c r="C84" s="31"/>
      <c r="D84" s="31"/>
      <c r="E84" s="31"/>
      <c r="F84" s="31"/>
      <c r="G84" s="10" t="s">
        <v>35</v>
      </c>
      <c r="H84" s="10" t="s">
        <v>35</v>
      </c>
      <c r="I84" s="10" t="s">
        <v>35</v>
      </c>
      <c r="J84" s="10" t="s">
        <v>35</v>
      </c>
    </row>
    <row r="85" spans="1:10" ht="18.600000000000001" customHeight="1">
      <c r="A85" s="26" t="s">
        <v>75</v>
      </c>
      <c r="B85" s="156">
        <v>6013</v>
      </c>
      <c r="C85" s="31"/>
      <c r="D85" s="31"/>
      <c r="E85" s="31"/>
      <c r="F85" s="31"/>
      <c r="G85" s="10" t="s">
        <v>35</v>
      </c>
      <c r="H85" s="10" t="s">
        <v>35</v>
      </c>
      <c r="I85" s="10" t="s">
        <v>35</v>
      </c>
      <c r="J85" s="10" t="s">
        <v>35</v>
      </c>
    </row>
    <row r="86" spans="1:10" ht="18.600000000000001" customHeight="1">
      <c r="A86" s="26" t="s">
        <v>76</v>
      </c>
      <c r="B86" s="156">
        <v>6014</v>
      </c>
      <c r="C86" s="31"/>
      <c r="D86" s="31"/>
      <c r="E86" s="31"/>
      <c r="F86" s="31"/>
      <c r="G86" s="10" t="s">
        <v>35</v>
      </c>
      <c r="H86" s="10" t="s">
        <v>35</v>
      </c>
      <c r="I86" s="10" t="s">
        <v>35</v>
      </c>
      <c r="J86" s="10" t="s">
        <v>35</v>
      </c>
    </row>
    <row r="87" spans="1:10" ht="18.600000000000001" customHeight="1">
      <c r="A87" s="26" t="s">
        <v>77</v>
      </c>
      <c r="B87" s="156">
        <v>6015</v>
      </c>
      <c r="C87" s="31">
        <f>'ІІІ рух. гр. кшт.'!C89</f>
        <v>6</v>
      </c>
      <c r="D87" s="31">
        <f>'ІІІ рух. гр. кшт.'!D89</f>
        <v>1</v>
      </c>
      <c r="E87" s="31">
        <f>'ІІІ рух. гр. кшт.'!E89</f>
        <v>1</v>
      </c>
      <c r="F87" s="31">
        <f>'ІІІ рух. гр. кшт.'!F89</f>
        <v>1.0000000000027285</v>
      </c>
      <c r="G87" s="10" t="s">
        <v>35</v>
      </c>
      <c r="H87" s="10" t="s">
        <v>35</v>
      </c>
      <c r="I87" s="10" t="s">
        <v>35</v>
      </c>
      <c r="J87" s="10" t="s">
        <v>35</v>
      </c>
    </row>
    <row r="88" spans="1:10" s="5" customFormat="1" ht="20.100000000000001" customHeight="1">
      <c r="A88" s="25" t="s">
        <v>78</v>
      </c>
      <c r="B88" s="153">
        <v>6020</v>
      </c>
      <c r="C88" s="43">
        <v>726</v>
      </c>
      <c r="D88" s="43">
        <v>17442</v>
      </c>
      <c r="E88" s="43">
        <v>17312</v>
      </c>
      <c r="F88" s="43">
        <f>F79+F82</f>
        <v>20335</v>
      </c>
      <c r="G88" s="42" t="s">
        <v>35</v>
      </c>
      <c r="H88" s="42" t="s">
        <v>35</v>
      </c>
      <c r="I88" s="42" t="s">
        <v>35</v>
      </c>
      <c r="J88" s="42" t="s">
        <v>35</v>
      </c>
    </row>
    <row r="89" spans="1:10" ht="18.600000000000001" customHeight="1">
      <c r="A89" s="26" t="s">
        <v>79</v>
      </c>
      <c r="B89" s="156">
        <v>6030</v>
      </c>
      <c r="C89" s="31"/>
      <c r="D89" s="31"/>
      <c r="E89" s="31"/>
      <c r="F89" s="31"/>
      <c r="G89" s="10" t="s">
        <v>35</v>
      </c>
      <c r="H89" s="10" t="s">
        <v>35</v>
      </c>
      <c r="I89" s="10" t="s">
        <v>35</v>
      </c>
      <c r="J89" s="10" t="s">
        <v>35</v>
      </c>
    </row>
    <row r="90" spans="1:10" ht="18.600000000000001" customHeight="1">
      <c r="A90" s="26" t="s">
        <v>80</v>
      </c>
      <c r="B90" s="156">
        <v>6031</v>
      </c>
      <c r="C90" s="31"/>
      <c r="D90" s="31"/>
      <c r="E90" s="31"/>
      <c r="F90" s="31"/>
      <c r="G90" s="10" t="s">
        <v>35</v>
      </c>
      <c r="H90" s="10" t="s">
        <v>35</v>
      </c>
      <c r="I90" s="10" t="s">
        <v>35</v>
      </c>
      <c r="J90" s="10" t="s">
        <v>35</v>
      </c>
    </row>
    <row r="91" spans="1:10" ht="18.600000000000001" customHeight="1">
      <c r="A91" s="26" t="s">
        <v>81</v>
      </c>
      <c r="B91" s="156">
        <v>6040</v>
      </c>
      <c r="C91" s="31">
        <v>645</v>
      </c>
      <c r="D91" s="31">
        <v>700</v>
      </c>
      <c r="E91" s="31">
        <v>570</v>
      </c>
      <c r="F91" s="31">
        <v>700</v>
      </c>
      <c r="G91" s="10" t="s">
        <v>35</v>
      </c>
      <c r="H91" s="10" t="s">
        <v>35</v>
      </c>
      <c r="I91" s="10" t="s">
        <v>35</v>
      </c>
      <c r="J91" s="10" t="s">
        <v>35</v>
      </c>
    </row>
    <row r="92" spans="1:10" ht="18.600000000000001" customHeight="1">
      <c r="A92" s="26" t="s">
        <v>82</v>
      </c>
      <c r="B92" s="156">
        <v>6041</v>
      </c>
      <c r="C92" s="31"/>
      <c r="D92" s="31"/>
      <c r="E92" s="31"/>
      <c r="F92" s="31"/>
      <c r="G92" s="10" t="s">
        <v>35</v>
      </c>
      <c r="H92" s="10" t="s">
        <v>35</v>
      </c>
      <c r="I92" s="10" t="s">
        <v>35</v>
      </c>
      <c r="J92" s="10" t="s">
        <v>35</v>
      </c>
    </row>
    <row r="93" spans="1:10" ht="18.75" customHeight="1">
      <c r="A93" s="26" t="s">
        <v>83</v>
      </c>
      <c r="B93" s="156">
        <v>6042</v>
      </c>
      <c r="C93" s="31"/>
      <c r="D93" s="31"/>
      <c r="E93" s="31"/>
      <c r="F93" s="31"/>
      <c r="G93" s="10" t="s">
        <v>35</v>
      </c>
      <c r="H93" s="10" t="s">
        <v>35</v>
      </c>
      <c r="I93" s="10" t="s">
        <v>35</v>
      </c>
      <c r="J93" s="10" t="s">
        <v>35</v>
      </c>
    </row>
    <row r="94" spans="1:10" ht="19.5" customHeight="1">
      <c r="A94" s="26" t="s">
        <v>84</v>
      </c>
      <c r="B94" s="156">
        <v>6043</v>
      </c>
      <c r="C94" s="31"/>
      <c r="D94" s="31"/>
      <c r="E94" s="31"/>
      <c r="F94" s="31"/>
      <c r="G94" s="10" t="s">
        <v>35</v>
      </c>
      <c r="H94" s="10" t="s">
        <v>35</v>
      </c>
      <c r="I94" s="10" t="s">
        <v>35</v>
      </c>
      <c r="J94" s="10" t="s">
        <v>35</v>
      </c>
    </row>
    <row r="95" spans="1:10" s="5" customFormat="1" ht="18.75" customHeight="1">
      <c r="A95" s="25" t="s">
        <v>85</v>
      </c>
      <c r="B95" s="153">
        <v>6050</v>
      </c>
      <c r="C95" s="55">
        <v>645</v>
      </c>
      <c r="D95" s="55">
        <v>700</v>
      </c>
      <c r="E95" s="55">
        <v>570</v>
      </c>
      <c r="F95" s="55">
        <f>F91</f>
        <v>700</v>
      </c>
      <c r="G95" s="42" t="s">
        <v>35</v>
      </c>
      <c r="H95" s="42" t="s">
        <v>35</v>
      </c>
      <c r="I95" s="42" t="s">
        <v>35</v>
      </c>
      <c r="J95" s="42" t="s">
        <v>35</v>
      </c>
    </row>
    <row r="96" spans="1:10" ht="18.75" customHeight="1">
      <c r="A96" s="26" t="s">
        <v>86</v>
      </c>
      <c r="B96" s="156">
        <v>6060</v>
      </c>
      <c r="C96" s="31"/>
      <c r="D96" s="31"/>
      <c r="E96" s="31"/>
      <c r="F96" s="31"/>
      <c r="G96" s="10" t="s">
        <v>35</v>
      </c>
      <c r="H96" s="10" t="s">
        <v>35</v>
      </c>
      <c r="I96" s="10" t="s">
        <v>35</v>
      </c>
      <c r="J96" s="10" t="s">
        <v>35</v>
      </c>
    </row>
    <row r="97" spans="1:10" ht="18.75" customHeight="1">
      <c r="A97" s="26" t="s">
        <v>87</v>
      </c>
      <c r="B97" s="156">
        <v>6070</v>
      </c>
      <c r="C97" s="31"/>
      <c r="D97" s="31"/>
      <c r="E97" s="31"/>
      <c r="F97" s="31"/>
      <c r="G97" s="10" t="s">
        <v>35</v>
      </c>
      <c r="H97" s="10" t="s">
        <v>35</v>
      </c>
      <c r="I97" s="10" t="s">
        <v>35</v>
      </c>
      <c r="J97" s="10" t="s">
        <v>35</v>
      </c>
    </row>
    <row r="98" spans="1:10" s="5" customFormat="1" ht="18.75" customHeight="1">
      <c r="A98" s="25" t="s">
        <v>88</v>
      </c>
      <c r="B98" s="153">
        <v>6080</v>
      </c>
      <c r="C98" s="43">
        <v>81</v>
      </c>
      <c r="D98" s="43">
        <v>16742</v>
      </c>
      <c r="E98" s="43">
        <v>16742</v>
      </c>
      <c r="F98" s="43">
        <v>19635</v>
      </c>
      <c r="G98" s="42" t="s">
        <v>35</v>
      </c>
      <c r="H98" s="42" t="s">
        <v>35</v>
      </c>
      <c r="I98" s="42" t="s">
        <v>35</v>
      </c>
      <c r="J98" s="42" t="s">
        <v>35</v>
      </c>
    </row>
    <row r="99" spans="1:10" s="5" customFormat="1" ht="27" customHeight="1">
      <c r="A99" s="249" t="s">
        <v>89</v>
      </c>
      <c r="B99" s="249"/>
      <c r="C99" s="249"/>
      <c r="D99" s="249"/>
      <c r="E99" s="249"/>
      <c r="F99" s="249"/>
      <c r="G99" s="249"/>
      <c r="H99" s="249"/>
      <c r="I99" s="249"/>
      <c r="J99" s="249"/>
    </row>
    <row r="100" spans="1:10" s="5" customFormat="1" ht="18.75" customHeight="1">
      <c r="A100" s="116" t="s">
        <v>90</v>
      </c>
      <c r="B100" s="154">
        <v>7000</v>
      </c>
      <c r="C100" s="218">
        <v>250</v>
      </c>
      <c r="D100" s="218">
        <v>190</v>
      </c>
      <c r="E100" s="218">
        <v>170</v>
      </c>
      <c r="F100" s="219">
        <f>'ІV кап. інвеат. V кред. '!C37</f>
        <v>90</v>
      </c>
      <c r="G100" s="153">
        <v>10</v>
      </c>
      <c r="H100" s="153">
        <v>0</v>
      </c>
      <c r="I100" s="153">
        <v>0</v>
      </c>
      <c r="J100" s="153">
        <v>0</v>
      </c>
    </row>
    <row r="101" spans="1:10" s="5" customFormat="1" ht="18.75" customHeight="1">
      <c r="A101" s="37" t="s">
        <v>91</v>
      </c>
      <c r="B101" s="117" t="s">
        <v>92</v>
      </c>
      <c r="C101" s="44">
        <f>SUM(C102:C104)</f>
        <v>0</v>
      </c>
      <c r="D101" s="44">
        <f>SUM(D102:D104)</f>
        <v>0</v>
      </c>
      <c r="E101" s="44">
        <f>SUM(E102:E104)</f>
        <v>0</v>
      </c>
      <c r="F101" s="44">
        <f>SUM(F102:F104)</f>
        <v>0</v>
      </c>
      <c r="G101" s="43">
        <v>0</v>
      </c>
      <c r="H101" s="43">
        <v>0</v>
      </c>
      <c r="I101" s="43">
        <v>0</v>
      </c>
      <c r="J101" s="43">
        <v>0</v>
      </c>
    </row>
    <row r="102" spans="1:10" s="5" customFormat="1" ht="18.75" customHeight="1">
      <c r="A102" s="26" t="s">
        <v>93</v>
      </c>
      <c r="B102" s="118" t="s">
        <v>94</v>
      </c>
      <c r="C102" s="47"/>
      <c r="D102" s="47"/>
      <c r="E102" s="47"/>
      <c r="F102" s="31">
        <f>'ІV кап. інвеат. V кред. '!E28</f>
        <v>0</v>
      </c>
      <c r="G102" s="31" t="s">
        <v>35</v>
      </c>
      <c r="H102" s="31" t="s">
        <v>35</v>
      </c>
      <c r="I102" s="31" t="s">
        <v>35</v>
      </c>
      <c r="J102" s="31" t="s">
        <v>35</v>
      </c>
    </row>
    <row r="103" spans="1:10" s="5" customFormat="1" ht="18.75" customHeight="1">
      <c r="A103" s="26" t="s">
        <v>95</v>
      </c>
      <c r="B103" s="118" t="s">
        <v>96</v>
      </c>
      <c r="C103" s="31"/>
      <c r="D103" s="31"/>
      <c r="E103" s="31"/>
      <c r="F103" s="31">
        <f>'ІV кап. інвеат. V кред. '!E31</f>
        <v>0</v>
      </c>
      <c r="G103" s="31" t="s">
        <v>35</v>
      </c>
      <c r="H103" s="31" t="s">
        <v>35</v>
      </c>
      <c r="I103" s="31" t="s">
        <v>35</v>
      </c>
      <c r="J103" s="31" t="s">
        <v>35</v>
      </c>
    </row>
    <row r="104" spans="1:10" s="5" customFormat="1" ht="18.75" customHeight="1">
      <c r="A104" s="26" t="s">
        <v>97</v>
      </c>
      <c r="B104" s="118" t="s">
        <v>98</v>
      </c>
      <c r="C104" s="31"/>
      <c r="D104" s="31"/>
      <c r="E104" s="31"/>
      <c r="F104" s="31">
        <f>'ІV кап. інвеат. V кред. '!E34</f>
        <v>0</v>
      </c>
      <c r="G104" s="31" t="s">
        <v>35</v>
      </c>
      <c r="H104" s="31" t="s">
        <v>35</v>
      </c>
      <c r="I104" s="31" t="s">
        <v>35</v>
      </c>
      <c r="J104" s="31" t="s">
        <v>35</v>
      </c>
    </row>
    <row r="105" spans="1:10" s="5" customFormat="1" ht="18.75" customHeight="1">
      <c r="A105" s="25" t="s">
        <v>99</v>
      </c>
      <c r="B105" s="119" t="s">
        <v>100</v>
      </c>
      <c r="C105" s="44">
        <v>-80</v>
      </c>
      <c r="D105" s="44">
        <v>-80</v>
      </c>
      <c r="E105" s="44">
        <v>-88</v>
      </c>
      <c r="F105" s="44">
        <f>SUM(F106:F108)</f>
        <v>-80</v>
      </c>
      <c r="G105" s="43"/>
      <c r="H105" s="43"/>
      <c r="I105" s="43"/>
      <c r="J105" s="43"/>
    </row>
    <row r="106" spans="1:10" s="5" customFormat="1" ht="18.75" customHeight="1">
      <c r="A106" s="26" t="s">
        <v>93</v>
      </c>
      <c r="B106" s="118" t="s">
        <v>101</v>
      </c>
      <c r="C106" s="31"/>
      <c r="D106" s="31"/>
      <c r="E106" s="31"/>
      <c r="F106" s="31" t="str">
        <f>'ІV кап. інвеат. V кред. '!F28</f>
        <v>(    )</v>
      </c>
      <c r="G106" s="31" t="s">
        <v>35</v>
      </c>
      <c r="H106" s="31" t="s">
        <v>35</v>
      </c>
      <c r="I106" s="31" t="s">
        <v>35</v>
      </c>
      <c r="J106" s="31" t="s">
        <v>35</v>
      </c>
    </row>
    <row r="107" spans="1:10" s="5" customFormat="1" ht="18.75" customHeight="1">
      <c r="A107" s="26" t="s">
        <v>95</v>
      </c>
      <c r="B107" s="118" t="s">
        <v>102</v>
      </c>
      <c r="C107" s="31">
        <v>-80</v>
      </c>
      <c r="D107" s="31">
        <v>-100</v>
      </c>
      <c r="E107" s="31">
        <v>-88</v>
      </c>
      <c r="F107" s="31">
        <f>'ІV кап. інвеат. V кред. '!F31</f>
        <v>-80</v>
      </c>
      <c r="G107" s="31" t="s">
        <v>35</v>
      </c>
      <c r="H107" s="31" t="s">
        <v>35</v>
      </c>
      <c r="I107" s="31" t="s">
        <v>35</v>
      </c>
      <c r="J107" s="31" t="s">
        <v>35</v>
      </c>
    </row>
    <row r="108" spans="1:10" ht="18.75" customHeight="1">
      <c r="A108" s="26" t="s">
        <v>97</v>
      </c>
      <c r="B108" s="118" t="s">
        <v>103</v>
      </c>
      <c r="C108" s="31"/>
      <c r="D108" s="31"/>
      <c r="E108" s="31"/>
      <c r="F108" s="31" t="str">
        <f>'ІV кап. інвеат. V кред. '!F34</f>
        <v>(    )</v>
      </c>
      <c r="G108" s="31" t="s">
        <v>35</v>
      </c>
      <c r="H108" s="31" t="s">
        <v>35</v>
      </c>
      <c r="I108" s="31" t="s">
        <v>35</v>
      </c>
      <c r="J108" s="31" t="s">
        <v>35</v>
      </c>
    </row>
    <row r="109" spans="1:10" ht="18.75" customHeight="1">
      <c r="A109" s="120" t="s">
        <v>104</v>
      </c>
      <c r="B109" s="154">
        <v>7030</v>
      </c>
      <c r="C109" s="43">
        <f>C100+C105</f>
        <v>170</v>
      </c>
      <c r="D109" s="43">
        <v>90</v>
      </c>
      <c r="E109" s="43">
        <f>E100+E105</f>
        <v>82</v>
      </c>
      <c r="F109" s="43">
        <f>'ІV кап. інвеат. V кред. '!L37</f>
        <v>10</v>
      </c>
      <c r="G109" s="43">
        <v>0</v>
      </c>
      <c r="H109" s="43">
        <v>0</v>
      </c>
      <c r="I109" s="43">
        <v>0</v>
      </c>
      <c r="J109" s="43">
        <v>0</v>
      </c>
    </row>
    <row r="110" spans="1:10" ht="27" customHeight="1">
      <c r="A110" s="249" t="s">
        <v>105</v>
      </c>
      <c r="B110" s="249"/>
      <c r="C110" s="249"/>
      <c r="D110" s="249"/>
      <c r="E110" s="249"/>
      <c r="F110" s="249"/>
      <c r="G110" s="249"/>
      <c r="H110" s="249"/>
      <c r="I110" s="249"/>
      <c r="J110" s="249"/>
    </row>
    <row r="111" spans="1:10" s="14" customFormat="1" ht="60.75" customHeight="1">
      <c r="A111" s="131" t="s">
        <v>106</v>
      </c>
      <c r="B111" s="52" t="s">
        <v>107</v>
      </c>
      <c r="C111" s="44">
        <f>SUM(C112:C116)</f>
        <v>21</v>
      </c>
      <c r="D111" s="44">
        <f>SUM(D112:D116)</f>
        <v>30</v>
      </c>
      <c r="E111" s="44">
        <f>SUM(E112:E116)</f>
        <v>30</v>
      </c>
      <c r="F111" s="44">
        <f>SUM(F112:F116)</f>
        <v>43</v>
      </c>
      <c r="G111" s="213">
        <v>43</v>
      </c>
      <c r="H111" s="213">
        <v>43</v>
      </c>
      <c r="I111" s="213">
        <v>43</v>
      </c>
      <c r="J111" s="213">
        <v>43</v>
      </c>
    </row>
    <row r="112" spans="1:10" s="14" customFormat="1" ht="18.75" customHeight="1">
      <c r="A112" s="132" t="s">
        <v>108</v>
      </c>
      <c r="B112" s="40" t="s">
        <v>109</v>
      </c>
      <c r="C112" s="31"/>
      <c r="D112" s="31"/>
      <c r="E112" s="31"/>
      <c r="F112" s="31"/>
      <c r="G112" s="10" t="s">
        <v>35</v>
      </c>
      <c r="H112" s="10" t="s">
        <v>35</v>
      </c>
      <c r="I112" s="10" t="s">
        <v>35</v>
      </c>
      <c r="J112" s="10" t="s">
        <v>35</v>
      </c>
    </row>
    <row r="113" spans="1:10" s="14" customFormat="1" ht="18.75" customHeight="1">
      <c r="A113" s="132" t="s">
        <v>110</v>
      </c>
      <c r="B113" s="40" t="s">
        <v>111</v>
      </c>
      <c r="C113" s="31"/>
      <c r="D113" s="31"/>
      <c r="E113" s="31"/>
      <c r="F113" s="31"/>
      <c r="G113" s="10" t="s">
        <v>35</v>
      </c>
      <c r="H113" s="10" t="s">
        <v>35</v>
      </c>
      <c r="I113" s="10" t="s">
        <v>35</v>
      </c>
      <c r="J113" s="10" t="s">
        <v>35</v>
      </c>
    </row>
    <row r="114" spans="1:10" s="14" customFormat="1" ht="18.75" customHeight="1">
      <c r="A114" s="57" t="s">
        <v>112</v>
      </c>
      <c r="B114" s="40" t="s">
        <v>113</v>
      </c>
      <c r="C114" s="31">
        <v>1</v>
      </c>
      <c r="D114" s="31">
        <v>1</v>
      </c>
      <c r="E114" s="31">
        <v>1</v>
      </c>
      <c r="F114" s="31">
        <v>1</v>
      </c>
      <c r="G114" s="10" t="s">
        <v>35</v>
      </c>
      <c r="H114" s="10" t="s">
        <v>35</v>
      </c>
      <c r="I114" s="10" t="s">
        <v>35</v>
      </c>
      <c r="J114" s="10" t="s">
        <v>35</v>
      </c>
    </row>
    <row r="115" spans="1:10" s="14" customFormat="1" ht="18.75" customHeight="1">
      <c r="A115" s="57" t="s">
        <v>114</v>
      </c>
      <c r="B115" s="40" t="s">
        <v>115</v>
      </c>
      <c r="C115" s="31">
        <v>5</v>
      </c>
      <c r="D115" s="31">
        <v>5</v>
      </c>
      <c r="E115" s="31">
        <v>5</v>
      </c>
      <c r="F115" s="31">
        <v>7</v>
      </c>
      <c r="G115" s="10" t="s">
        <v>35</v>
      </c>
      <c r="H115" s="10" t="s">
        <v>35</v>
      </c>
      <c r="I115" s="10" t="s">
        <v>35</v>
      </c>
      <c r="J115" s="10" t="s">
        <v>35</v>
      </c>
    </row>
    <row r="116" spans="1:10" s="14" customFormat="1" ht="18.75" customHeight="1">
      <c r="A116" s="57" t="s">
        <v>116</v>
      </c>
      <c r="B116" s="40" t="s">
        <v>117</v>
      </c>
      <c r="C116" s="31">
        <v>15</v>
      </c>
      <c r="D116" s="31">
        <v>24</v>
      </c>
      <c r="E116" s="31">
        <v>24</v>
      </c>
      <c r="F116" s="31">
        <v>35</v>
      </c>
      <c r="G116" s="10" t="s">
        <v>35</v>
      </c>
      <c r="H116" s="10" t="s">
        <v>35</v>
      </c>
      <c r="I116" s="10" t="s">
        <v>35</v>
      </c>
      <c r="J116" s="10" t="s">
        <v>35</v>
      </c>
    </row>
    <row r="117" spans="1:10" s="14" customFormat="1" ht="18.75" customHeight="1">
      <c r="A117" s="131" t="s">
        <v>118</v>
      </c>
      <c r="B117" s="52" t="s">
        <v>119</v>
      </c>
      <c r="C117" s="44">
        <f>'I. Інф. до фін.плану'!C124</f>
        <v>-6728</v>
      </c>
      <c r="D117" s="44">
        <f>'I. Інф. до фін.плану'!D124</f>
        <v>-8118</v>
      </c>
      <c r="E117" s="44">
        <f>'I. Інф. до фін.плану'!E124</f>
        <v>-8118</v>
      </c>
      <c r="F117" s="44">
        <f>'I. Інф. до фін.плану'!F124</f>
        <v>-14729</v>
      </c>
      <c r="G117" s="213">
        <v>17675</v>
      </c>
      <c r="H117" s="213">
        <v>21210</v>
      </c>
      <c r="I117" s="213">
        <v>25452</v>
      </c>
      <c r="J117" s="213">
        <v>30542</v>
      </c>
    </row>
    <row r="118" spans="1:10" s="14" customFormat="1" ht="18.75" customHeight="1">
      <c r="A118" s="26" t="s">
        <v>108</v>
      </c>
      <c r="B118" s="40" t="s">
        <v>120</v>
      </c>
      <c r="C118" s="31"/>
      <c r="D118" s="31"/>
      <c r="E118" s="31"/>
      <c r="F118" s="31"/>
      <c r="G118" s="10" t="s">
        <v>35</v>
      </c>
      <c r="H118" s="10" t="s">
        <v>35</v>
      </c>
      <c r="I118" s="10" t="s">
        <v>35</v>
      </c>
      <c r="J118" s="10" t="s">
        <v>35</v>
      </c>
    </row>
    <row r="119" spans="1:10" s="14" customFormat="1" ht="18.75" customHeight="1">
      <c r="A119" s="26" t="s">
        <v>110</v>
      </c>
      <c r="B119" s="40" t="s">
        <v>121</v>
      </c>
      <c r="C119" s="31"/>
      <c r="D119" s="31"/>
      <c r="E119" s="31"/>
      <c r="F119" s="31"/>
      <c r="G119" s="10" t="s">
        <v>35</v>
      </c>
      <c r="H119" s="10" t="s">
        <v>35</v>
      </c>
      <c r="I119" s="10" t="s">
        <v>35</v>
      </c>
      <c r="J119" s="10" t="s">
        <v>35</v>
      </c>
    </row>
    <row r="120" spans="1:10" s="14" customFormat="1" ht="18.75" customHeight="1">
      <c r="A120" s="6" t="s">
        <v>112</v>
      </c>
      <c r="B120" s="40" t="s">
        <v>122</v>
      </c>
      <c r="C120" s="31">
        <v>555</v>
      </c>
      <c r="D120" s="31">
        <v>522</v>
      </c>
      <c r="E120" s="31">
        <v>522</v>
      </c>
      <c r="F120" s="31">
        <v>648</v>
      </c>
      <c r="G120" s="10" t="s">
        <v>35</v>
      </c>
      <c r="H120" s="10" t="s">
        <v>35</v>
      </c>
      <c r="I120" s="10" t="s">
        <v>35</v>
      </c>
      <c r="J120" s="10" t="s">
        <v>35</v>
      </c>
    </row>
    <row r="121" spans="1:10" s="14" customFormat="1" ht="18.75" customHeight="1">
      <c r="A121" s="6" t="s">
        <v>114</v>
      </c>
      <c r="B121" s="40" t="s">
        <v>123</v>
      </c>
      <c r="C121" s="31">
        <v>1693</v>
      </c>
      <c r="D121" s="31">
        <v>2178</v>
      </c>
      <c r="E121" s="31">
        <v>2178</v>
      </c>
      <c r="F121" s="31">
        <v>3141</v>
      </c>
      <c r="G121" s="10" t="s">
        <v>35</v>
      </c>
      <c r="H121" s="10" t="s">
        <v>35</v>
      </c>
      <c r="I121" s="10" t="s">
        <v>35</v>
      </c>
      <c r="J121" s="10" t="s">
        <v>35</v>
      </c>
    </row>
    <row r="122" spans="1:10" s="14" customFormat="1" ht="18.75" customHeight="1">
      <c r="A122" s="6" t="s">
        <v>116</v>
      </c>
      <c r="B122" s="40" t="s">
        <v>124</v>
      </c>
      <c r="C122" s="31">
        <v>4480</v>
      </c>
      <c r="D122" s="31">
        <v>5418</v>
      </c>
      <c r="E122" s="31">
        <v>5418</v>
      </c>
      <c r="F122" s="31">
        <v>10940</v>
      </c>
      <c r="G122" s="10" t="s">
        <v>35</v>
      </c>
      <c r="H122" s="10" t="s">
        <v>35</v>
      </c>
      <c r="I122" s="10" t="s">
        <v>35</v>
      </c>
      <c r="J122" s="10" t="s">
        <v>35</v>
      </c>
    </row>
    <row r="123" spans="1:10" s="14" customFormat="1" ht="37.5">
      <c r="A123" s="25" t="s">
        <v>125</v>
      </c>
      <c r="B123" s="52" t="s">
        <v>126</v>
      </c>
      <c r="C123" s="90">
        <f t="shared" ref="C123:J125" si="2">(C117/C111)/12*1000</f>
        <v>-26698.4126984127</v>
      </c>
      <c r="D123" s="44">
        <f>(D117/D111)/12*1000-5450</f>
        <v>-28000</v>
      </c>
      <c r="E123" s="44">
        <f>(E117/E111)/12*1000-5450</f>
        <v>-28000</v>
      </c>
      <c r="F123" s="44">
        <f t="shared" si="2"/>
        <v>-28544.573643410855</v>
      </c>
      <c r="G123" s="44">
        <f t="shared" si="2"/>
        <v>34253.875968992244</v>
      </c>
      <c r="H123" s="44">
        <f t="shared" si="2"/>
        <v>41104.651162790695</v>
      </c>
      <c r="I123" s="44">
        <f t="shared" si="2"/>
        <v>49325.58139534884</v>
      </c>
      <c r="J123" s="44">
        <f t="shared" si="2"/>
        <v>59189.92248062016</v>
      </c>
    </row>
    <row r="124" spans="1:10" s="14" customFormat="1" ht="18.75" customHeight="1">
      <c r="A124" s="26" t="s">
        <v>127</v>
      </c>
      <c r="B124" s="40" t="s">
        <v>128</v>
      </c>
      <c r="C124" s="140" t="e">
        <f t="shared" si="2"/>
        <v>#DIV/0!</v>
      </c>
      <c r="D124" s="140" t="e">
        <f t="shared" si="2"/>
        <v>#DIV/0!</v>
      </c>
      <c r="E124" s="140" t="e">
        <f t="shared" si="2"/>
        <v>#DIV/0!</v>
      </c>
      <c r="F124" s="140" t="e">
        <f t="shared" si="2"/>
        <v>#DIV/0!</v>
      </c>
      <c r="G124" s="10" t="s">
        <v>35</v>
      </c>
      <c r="H124" s="10" t="s">
        <v>35</v>
      </c>
      <c r="I124" s="10" t="s">
        <v>35</v>
      </c>
      <c r="J124" s="10" t="s">
        <v>35</v>
      </c>
    </row>
    <row r="125" spans="1:10" s="14" customFormat="1" ht="18.75" customHeight="1">
      <c r="A125" s="26" t="s">
        <v>129</v>
      </c>
      <c r="B125" s="40" t="s">
        <v>130</v>
      </c>
      <c r="C125" s="140" t="e">
        <f t="shared" si="2"/>
        <v>#DIV/0!</v>
      </c>
      <c r="D125" s="140" t="e">
        <f t="shared" si="2"/>
        <v>#DIV/0!</v>
      </c>
      <c r="E125" s="140" t="e">
        <f t="shared" si="2"/>
        <v>#DIV/0!</v>
      </c>
      <c r="F125" s="140" t="e">
        <f t="shared" si="2"/>
        <v>#DIV/0!</v>
      </c>
      <c r="G125" s="10" t="s">
        <v>35</v>
      </c>
      <c r="H125" s="10" t="s">
        <v>35</v>
      </c>
      <c r="I125" s="10" t="s">
        <v>35</v>
      </c>
      <c r="J125" s="10" t="s">
        <v>35</v>
      </c>
    </row>
    <row r="126" spans="1:10" s="14" customFormat="1" ht="18.75" customHeight="1">
      <c r="A126" s="6" t="s">
        <v>131</v>
      </c>
      <c r="B126" s="40" t="s">
        <v>132</v>
      </c>
      <c r="C126" s="140">
        <f>(C120/C114)/12*1000</f>
        <v>46250</v>
      </c>
      <c r="D126" s="140">
        <f>(D120/D114)/12*1000</f>
        <v>43500</v>
      </c>
      <c r="E126" s="140">
        <f>(E120/E114)/12*1000</f>
        <v>43500</v>
      </c>
      <c r="F126" s="140">
        <f>(F120/F114)/12*1000</f>
        <v>54000</v>
      </c>
      <c r="G126" s="10" t="s">
        <v>35</v>
      </c>
      <c r="H126" s="10" t="s">
        <v>35</v>
      </c>
      <c r="I126" s="10" t="s">
        <v>35</v>
      </c>
      <c r="J126" s="10" t="s">
        <v>35</v>
      </c>
    </row>
    <row r="127" spans="1:10" s="125" customFormat="1" ht="18.75" customHeight="1">
      <c r="A127" s="122" t="s">
        <v>133</v>
      </c>
      <c r="B127" s="123" t="s">
        <v>134</v>
      </c>
      <c r="C127" s="141">
        <v>26083</v>
      </c>
      <c r="D127" s="141">
        <v>28800</v>
      </c>
      <c r="E127" s="141">
        <v>28800</v>
      </c>
      <c r="F127" s="141">
        <v>30000</v>
      </c>
      <c r="G127" s="124" t="s">
        <v>35</v>
      </c>
      <c r="H127" s="124" t="s">
        <v>35</v>
      </c>
      <c r="I127" s="124" t="s">
        <v>35</v>
      </c>
      <c r="J127" s="124" t="s">
        <v>35</v>
      </c>
    </row>
    <row r="128" spans="1:10" s="125" customFormat="1" ht="18.75" customHeight="1">
      <c r="A128" s="122" t="s">
        <v>135</v>
      </c>
      <c r="B128" s="123" t="s">
        <v>136</v>
      </c>
      <c r="C128" s="141">
        <v>17667</v>
      </c>
      <c r="D128" s="141">
        <v>12500</v>
      </c>
      <c r="E128" s="141">
        <v>12500</v>
      </c>
      <c r="F128" s="141">
        <v>20000</v>
      </c>
      <c r="G128" s="124" t="s">
        <v>35</v>
      </c>
      <c r="H128" s="124" t="s">
        <v>35</v>
      </c>
      <c r="I128" s="124" t="s">
        <v>35</v>
      </c>
      <c r="J128" s="124" t="s">
        <v>35</v>
      </c>
    </row>
    <row r="129" spans="1:10" s="125" customFormat="1" ht="18.75" customHeight="1">
      <c r="A129" s="122" t="s">
        <v>137</v>
      </c>
      <c r="B129" s="123" t="s">
        <v>138</v>
      </c>
      <c r="C129" s="141">
        <v>2500</v>
      </c>
      <c r="D129" s="141">
        <v>2200</v>
      </c>
      <c r="E129" s="141">
        <v>2200</v>
      </c>
      <c r="F129" s="141">
        <v>4000</v>
      </c>
      <c r="G129" s="124" t="s">
        <v>35</v>
      </c>
      <c r="H129" s="124" t="s">
        <v>35</v>
      </c>
      <c r="I129" s="124" t="s">
        <v>35</v>
      </c>
      <c r="J129" s="124" t="s">
        <v>35</v>
      </c>
    </row>
    <row r="130" spans="1:10" s="14" customFormat="1" ht="18.75" customHeight="1">
      <c r="A130" s="6" t="s">
        <v>139</v>
      </c>
      <c r="B130" s="40" t="s">
        <v>140</v>
      </c>
      <c r="C130" s="140">
        <f t="shared" ref="C130:F131" si="3">(C121/C115)/12*1000</f>
        <v>28216.666666666668</v>
      </c>
      <c r="D130" s="140">
        <f t="shared" si="3"/>
        <v>36300.000000000007</v>
      </c>
      <c r="E130" s="140">
        <f t="shared" si="3"/>
        <v>36300.000000000007</v>
      </c>
      <c r="F130" s="140">
        <f t="shared" si="3"/>
        <v>37392.857142857145</v>
      </c>
      <c r="G130" s="10" t="s">
        <v>35</v>
      </c>
      <c r="H130" s="10" t="s">
        <v>35</v>
      </c>
      <c r="I130" s="10" t="s">
        <v>35</v>
      </c>
      <c r="J130" s="10" t="s">
        <v>35</v>
      </c>
    </row>
    <row r="131" spans="1:10" s="14" customFormat="1" ht="18.75" customHeight="1">
      <c r="A131" s="6" t="s">
        <v>141</v>
      </c>
      <c r="B131" s="40" t="s">
        <v>142</v>
      </c>
      <c r="C131" s="140">
        <f t="shared" si="3"/>
        <v>24888.888888888891</v>
      </c>
      <c r="D131" s="140">
        <v>27000</v>
      </c>
      <c r="E131" s="140">
        <v>27000</v>
      </c>
      <c r="F131" s="140">
        <f t="shared" si="3"/>
        <v>26047.619047619046</v>
      </c>
      <c r="G131" s="10" t="s">
        <v>35</v>
      </c>
      <c r="H131" s="10" t="s">
        <v>35</v>
      </c>
      <c r="I131" s="10" t="s">
        <v>35</v>
      </c>
      <c r="J131" s="10" t="s">
        <v>35</v>
      </c>
    </row>
    <row r="132" spans="1:10" s="14" customFormat="1" ht="18.75" customHeight="1">
      <c r="A132" s="21"/>
      <c r="B132" s="175"/>
      <c r="C132" s="20"/>
      <c r="D132" s="22"/>
      <c r="E132" s="22"/>
      <c r="F132" s="22"/>
      <c r="G132" s="174"/>
      <c r="H132" s="174"/>
      <c r="I132" s="174"/>
      <c r="J132" s="174"/>
    </row>
    <row r="133" spans="1:10" s="14" customFormat="1" ht="18.75" customHeight="1">
      <c r="A133" s="21"/>
      <c r="B133" s="175"/>
      <c r="C133" s="96"/>
      <c r="D133" s="22"/>
      <c r="E133" s="22"/>
      <c r="F133" s="22"/>
      <c r="G133" s="174"/>
      <c r="H133" s="174"/>
      <c r="I133" s="174"/>
      <c r="J133" s="174"/>
    </row>
    <row r="134" spans="1:10" s="14" customFormat="1" ht="18.75" customHeight="1">
      <c r="A134" s="285" t="s">
        <v>460</v>
      </c>
      <c r="B134" s="103"/>
      <c r="C134" s="241" t="s">
        <v>143</v>
      </c>
      <c r="D134" s="242"/>
      <c r="E134" s="242"/>
      <c r="F134" s="242"/>
      <c r="G134" s="102"/>
      <c r="H134" s="225" t="s">
        <v>466</v>
      </c>
      <c r="I134" s="225"/>
      <c r="J134" s="225"/>
    </row>
    <row r="135" spans="1:10" s="14" customFormat="1" ht="18.75" customHeight="1">
      <c r="A135" s="285"/>
      <c r="B135" s="104"/>
      <c r="C135" s="239" t="s">
        <v>144</v>
      </c>
      <c r="D135" s="239"/>
      <c r="E135" s="239"/>
      <c r="F135" s="239"/>
      <c r="G135" s="101"/>
      <c r="H135" s="240" t="s">
        <v>145</v>
      </c>
      <c r="I135" s="240"/>
      <c r="J135" s="240"/>
    </row>
    <row r="136" spans="1:10" s="14" customFormat="1">
      <c r="A136" s="18"/>
      <c r="B136" s="175"/>
      <c r="C136" s="175"/>
      <c r="D136" s="175"/>
      <c r="E136" s="175"/>
      <c r="F136" s="3"/>
      <c r="G136" s="3"/>
      <c r="H136" s="3"/>
      <c r="I136" s="3"/>
      <c r="J136" s="3"/>
    </row>
    <row r="137" spans="1:10" s="14" customFormat="1">
      <c r="A137" s="18"/>
      <c r="B137" s="175"/>
      <c r="C137" s="175"/>
      <c r="D137" s="175"/>
      <c r="E137" s="175"/>
      <c r="F137" s="3"/>
      <c r="G137" s="3"/>
      <c r="H137" s="3"/>
      <c r="I137" s="3"/>
      <c r="J137" s="3"/>
    </row>
    <row r="138" spans="1:10" s="14" customFormat="1">
      <c r="A138" s="18"/>
      <c r="B138" s="175"/>
      <c r="C138" s="175"/>
      <c r="D138" s="175"/>
      <c r="E138" s="175"/>
      <c r="F138" s="3"/>
      <c r="G138" s="3"/>
      <c r="H138" s="3"/>
      <c r="I138" s="3"/>
      <c r="J138" s="3"/>
    </row>
    <row r="139" spans="1:10" s="14" customFormat="1">
      <c r="A139" s="18"/>
      <c r="B139" s="175"/>
      <c r="C139" s="175"/>
      <c r="D139" s="175"/>
      <c r="E139" s="175"/>
      <c r="F139" s="3"/>
      <c r="G139" s="3"/>
      <c r="H139" s="3"/>
      <c r="I139" s="3"/>
      <c r="J139" s="3"/>
    </row>
    <row r="140" spans="1:10" s="14" customFormat="1">
      <c r="A140" s="18"/>
      <c r="B140" s="175"/>
      <c r="C140" s="175"/>
      <c r="D140" s="175"/>
      <c r="E140" s="175"/>
      <c r="F140" s="3"/>
      <c r="G140" s="3"/>
      <c r="H140" s="3"/>
      <c r="I140" s="3"/>
      <c r="J140" s="3"/>
    </row>
    <row r="141" spans="1:10" s="14" customFormat="1">
      <c r="A141" s="18"/>
      <c r="B141" s="175"/>
      <c r="C141" s="175"/>
      <c r="D141" s="175"/>
      <c r="E141" s="175"/>
      <c r="F141" s="3"/>
      <c r="G141" s="3"/>
      <c r="H141" s="3"/>
      <c r="I141" s="3"/>
      <c r="J141" s="3"/>
    </row>
    <row r="142" spans="1:10" s="14" customFormat="1">
      <c r="A142" s="18"/>
      <c r="B142" s="175"/>
      <c r="C142" s="175"/>
      <c r="D142" s="175"/>
      <c r="E142" s="175"/>
      <c r="F142" s="3"/>
      <c r="G142" s="3"/>
      <c r="H142" s="3"/>
      <c r="I142" s="3"/>
      <c r="J142" s="3"/>
    </row>
    <row r="143" spans="1:10" s="14" customFormat="1">
      <c r="A143" s="18"/>
      <c r="B143" s="175"/>
      <c r="C143" s="175"/>
      <c r="D143" s="175"/>
      <c r="E143" s="175"/>
      <c r="F143" s="3"/>
      <c r="G143" s="3"/>
      <c r="H143" s="3"/>
      <c r="I143" s="3"/>
      <c r="J143" s="3"/>
    </row>
    <row r="144" spans="1:10" s="14" customFormat="1">
      <c r="A144" s="18"/>
      <c r="B144" s="175"/>
      <c r="C144" s="175"/>
      <c r="D144" s="175"/>
      <c r="E144" s="175"/>
      <c r="F144" s="3"/>
      <c r="G144" s="3"/>
      <c r="H144" s="3"/>
      <c r="I144" s="3"/>
      <c r="J144" s="3"/>
    </row>
    <row r="145" spans="1:10" s="14" customFormat="1">
      <c r="A145" s="18"/>
      <c r="B145" s="175"/>
      <c r="C145" s="175"/>
      <c r="D145" s="175"/>
      <c r="E145" s="175"/>
      <c r="F145" s="3"/>
      <c r="G145" s="3"/>
      <c r="H145" s="3"/>
      <c r="I145" s="3"/>
      <c r="J145" s="3"/>
    </row>
    <row r="146" spans="1:10" s="14" customFormat="1">
      <c r="A146" s="18"/>
      <c r="B146" s="175"/>
      <c r="C146" s="175"/>
      <c r="D146" s="175"/>
      <c r="E146" s="175"/>
      <c r="F146" s="3"/>
      <c r="G146" s="3"/>
      <c r="H146" s="3"/>
      <c r="I146" s="3"/>
      <c r="J146" s="3"/>
    </row>
    <row r="147" spans="1:10" s="14" customFormat="1">
      <c r="A147" s="18"/>
      <c r="B147" s="175"/>
      <c r="C147" s="175"/>
      <c r="D147" s="175"/>
      <c r="E147" s="175"/>
      <c r="F147" s="3"/>
      <c r="G147" s="3"/>
      <c r="H147" s="3"/>
      <c r="I147" s="3"/>
      <c r="J147" s="3"/>
    </row>
    <row r="148" spans="1:10" s="14" customFormat="1">
      <c r="A148" s="18"/>
      <c r="B148" s="175"/>
      <c r="C148" s="175"/>
      <c r="D148" s="175"/>
      <c r="E148" s="175"/>
      <c r="F148" s="3"/>
      <c r="G148" s="3"/>
      <c r="H148" s="3"/>
      <c r="I148" s="3"/>
      <c r="J148" s="3"/>
    </row>
    <row r="149" spans="1:10" s="14" customFormat="1">
      <c r="A149" s="18"/>
      <c r="B149" s="175"/>
      <c r="C149" s="175"/>
      <c r="D149" s="175"/>
      <c r="E149" s="175"/>
      <c r="F149" s="3"/>
      <c r="G149" s="3"/>
      <c r="H149" s="3"/>
      <c r="I149" s="3"/>
      <c r="J149" s="3"/>
    </row>
    <row r="150" spans="1:10" s="14" customFormat="1">
      <c r="A150" s="18"/>
      <c r="B150" s="175"/>
      <c r="C150" s="175"/>
      <c r="D150" s="175"/>
      <c r="E150" s="175"/>
      <c r="F150" s="3"/>
      <c r="G150" s="3"/>
      <c r="H150" s="3"/>
      <c r="I150" s="3"/>
      <c r="J150" s="3"/>
    </row>
    <row r="151" spans="1:10" s="14" customFormat="1">
      <c r="A151" s="18"/>
      <c r="B151" s="175"/>
      <c r="C151" s="175"/>
      <c r="D151" s="175"/>
      <c r="E151" s="175"/>
      <c r="F151" s="3"/>
      <c r="G151" s="3"/>
      <c r="H151" s="3"/>
      <c r="I151" s="3"/>
      <c r="J151" s="3"/>
    </row>
    <row r="152" spans="1:10" s="14" customFormat="1">
      <c r="A152" s="18"/>
      <c r="B152" s="175"/>
      <c r="C152" s="175"/>
      <c r="D152" s="175"/>
      <c r="E152" s="175"/>
      <c r="F152" s="3"/>
      <c r="G152" s="3"/>
      <c r="H152" s="3"/>
      <c r="I152" s="3"/>
      <c r="J152" s="3"/>
    </row>
    <row r="153" spans="1:10" s="14" customFormat="1">
      <c r="A153" s="18"/>
      <c r="B153" s="175"/>
      <c r="C153" s="175"/>
      <c r="D153" s="175"/>
      <c r="E153" s="175"/>
      <c r="F153" s="3"/>
      <c r="G153" s="3"/>
      <c r="H153" s="3"/>
      <c r="I153" s="3"/>
      <c r="J153" s="3"/>
    </row>
    <row r="154" spans="1:10" s="14" customFormat="1">
      <c r="A154" s="18"/>
      <c r="B154" s="175"/>
      <c r="C154" s="175"/>
      <c r="D154" s="175"/>
      <c r="E154" s="175"/>
      <c r="F154" s="3"/>
      <c r="G154" s="3"/>
      <c r="H154" s="3"/>
      <c r="I154" s="3"/>
      <c r="J154" s="3"/>
    </row>
    <row r="155" spans="1:10" s="14" customFormat="1">
      <c r="A155" s="18"/>
      <c r="B155" s="175"/>
      <c r="C155" s="175"/>
      <c r="D155" s="175"/>
      <c r="E155" s="175"/>
      <c r="F155" s="3"/>
      <c r="G155" s="3"/>
      <c r="H155" s="3"/>
      <c r="I155" s="3"/>
      <c r="J155" s="3"/>
    </row>
    <row r="156" spans="1:10" s="14" customFormat="1">
      <c r="A156" s="18"/>
      <c r="B156" s="175"/>
      <c r="C156" s="175"/>
      <c r="D156" s="175"/>
      <c r="E156" s="175"/>
      <c r="F156" s="3"/>
      <c r="G156" s="3"/>
      <c r="H156" s="3"/>
      <c r="I156" s="3"/>
      <c r="J156" s="3"/>
    </row>
    <row r="157" spans="1:10" s="14" customFormat="1">
      <c r="A157" s="18"/>
      <c r="B157" s="175"/>
      <c r="C157" s="175"/>
      <c r="D157" s="175"/>
      <c r="E157" s="175"/>
      <c r="F157" s="3"/>
      <c r="G157" s="3"/>
      <c r="H157" s="3"/>
      <c r="I157" s="3"/>
      <c r="J157" s="3"/>
    </row>
    <row r="158" spans="1:10" s="14" customFormat="1">
      <c r="A158" s="18"/>
      <c r="B158" s="175"/>
      <c r="C158" s="175"/>
      <c r="D158" s="175"/>
      <c r="E158" s="175"/>
      <c r="F158" s="3"/>
      <c r="G158" s="3"/>
      <c r="H158" s="3"/>
      <c r="I158" s="3"/>
      <c r="J158" s="3"/>
    </row>
    <row r="159" spans="1:10" s="14" customFormat="1">
      <c r="A159" s="18"/>
      <c r="B159" s="175"/>
      <c r="C159" s="175"/>
      <c r="D159" s="175"/>
      <c r="E159" s="175"/>
      <c r="F159" s="3"/>
      <c r="G159" s="3"/>
      <c r="H159" s="3"/>
      <c r="I159" s="3"/>
      <c r="J159" s="3"/>
    </row>
    <row r="160" spans="1:10" s="14" customFormat="1">
      <c r="A160" s="18"/>
      <c r="B160" s="175"/>
      <c r="C160" s="175"/>
      <c r="D160" s="175"/>
      <c r="E160" s="175"/>
      <c r="F160" s="3"/>
      <c r="G160" s="3"/>
      <c r="H160" s="3"/>
      <c r="I160" s="3"/>
      <c r="J160" s="3"/>
    </row>
    <row r="161" spans="1:10" s="14" customFormat="1">
      <c r="A161" s="18"/>
      <c r="B161" s="175"/>
      <c r="C161" s="175"/>
      <c r="D161" s="175"/>
      <c r="E161" s="175"/>
      <c r="F161" s="3"/>
      <c r="G161" s="3"/>
      <c r="H161" s="3"/>
      <c r="I161" s="3"/>
      <c r="J161" s="3"/>
    </row>
    <row r="162" spans="1:10" s="14" customFormat="1">
      <c r="A162" s="18"/>
      <c r="B162" s="175"/>
      <c r="C162" s="175"/>
      <c r="D162" s="175"/>
      <c r="E162" s="175"/>
      <c r="F162" s="3"/>
      <c r="G162" s="3"/>
      <c r="H162" s="3"/>
      <c r="I162" s="3"/>
      <c r="J162" s="3"/>
    </row>
    <row r="163" spans="1:10" s="14" customFormat="1">
      <c r="A163" s="18"/>
      <c r="B163" s="175"/>
      <c r="C163" s="175"/>
      <c r="D163" s="175"/>
      <c r="E163" s="175"/>
      <c r="F163" s="3"/>
      <c r="G163" s="3"/>
      <c r="H163" s="3"/>
      <c r="I163" s="3"/>
      <c r="J163" s="3"/>
    </row>
    <row r="164" spans="1:10" s="14" customFormat="1">
      <c r="A164" s="18"/>
      <c r="B164" s="175"/>
      <c r="C164" s="175"/>
      <c r="D164" s="175"/>
      <c r="E164" s="175"/>
      <c r="F164" s="3"/>
      <c r="G164" s="3"/>
      <c r="H164" s="3"/>
      <c r="I164" s="3"/>
      <c r="J164" s="3"/>
    </row>
    <row r="165" spans="1:10" s="14" customFormat="1">
      <c r="A165" s="18"/>
      <c r="B165" s="175"/>
      <c r="C165" s="175"/>
      <c r="D165" s="175"/>
      <c r="E165" s="175"/>
      <c r="F165" s="3"/>
      <c r="G165" s="3"/>
      <c r="H165" s="3"/>
      <c r="I165" s="3"/>
      <c r="J165" s="3"/>
    </row>
    <row r="166" spans="1:10" s="14" customFormat="1">
      <c r="A166" s="18"/>
      <c r="B166" s="175"/>
      <c r="C166" s="175"/>
      <c r="D166" s="175"/>
      <c r="E166" s="175"/>
      <c r="F166" s="3"/>
      <c r="G166" s="3"/>
      <c r="H166" s="3"/>
      <c r="I166" s="3"/>
      <c r="J166" s="3"/>
    </row>
    <row r="167" spans="1:10" s="14" customFormat="1">
      <c r="A167" s="18"/>
      <c r="B167" s="175"/>
      <c r="C167" s="175"/>
      <c r="D167" s="175"/>
      <c r="E167" s="175"/>
      <c r="F167" s="3"/>
      <c r="G167" s="3"/>
      <c r="H167" s="3"/>
      <c r="I167" s="3"/>
      <c r="J167" s="3"/>
    </row>
    <row r="168" spans="1:10" s="14" customFormat="1">
      <c r="A168" s="18"/>
      <c r="B168" s="175"/>
      <c r="C168" s="175"/>
      <c r="D168" s="175"/>
      <c r="E168" s="175"/>
      <c r="F168" s="3"/>
      <c r="G168" s="3"/>
      <c r="H168" s="3"/>
      <c r="I168" s="3"/>
      <c r="J168" s="3"/>
    </row>
    <row r="169" spans="1:10" s="14" customFormat="1">
      <c r="A169" s="18"/>
      <c r="B169" s="175"/>
      <c r="C169" s="175"/>
      <c r="D169" s="175"/>
      <c r="E169" s="175"/>
      <c r="F169" s="3"/>
      <c r="G169" s="3"/>
      <c r="H169" s="3"/>
      <c r="I169" s="3"/>
      <c r="J169" s="3"/>
    </row>
    <row r="170" spans="1:10" s="14" customFormat="1">
      <c r="A170" s="18"/>
      <c r="B170" s="175"/>
      <c r="C170" s="175"/>
      <c r="D170" s="175"/>
      <c r="E170" s="175"/>
      <c r="F170" s="3"/>
      <c r="G170" s="3"/>
      <c r="H170" s="3"/>
      <c r="I170" s="3"/>
      <c r="J170" s="3"/>
    </row>
    <row r="171" spans="1:10" s="14" customFormat="1">
      <c r="A171" s="18"/>
      <c r="B171" s="175"/>
      <c r="C171" s="175"/>
      <c r="D171" s="175"/>
      <c r="E171" s="175"/>
      <c r="F171" s="3"/>
      <c r="G171" s="3"/>
      <c r="H171" s="3"/>
      <c r="I171" s="3"/>
      <c r="J171" s="3"/>
    </row>
    <row r="172" spans="1:10" s="14" customFormat="1">
      <c r="A172" s="18"/>
      <c r="B172" s="175"/>
      <c r="C172" s="175"/>
      <c r="D172" s="175"/>
      <c r="E172" s="175"/>
      <c r="F172" s="3"/>
      <c r="G172" s="3"/>
      <c r="H172" s="3"/>
      <c r="I172" s="3"/>
      <c r="J172" s="3"/>
    </row>
    <row r="173" spans="1:10" s="14" customFormat="1">
      <c r="A173" s="18"/>
      <c r="B173" s="175"/>
      <c r="C173" s="175"/>
      <c r="D173" s="175"/>
      <c r="E173" s="175"/>
      <c r="F173" s="3"/>
      <c r="G173" s="3"/>
      <c r="H173" s="3"/>
      <c r="I173" s="3"/>
      <c r="J173" s="3"/>
    </row>
    <row r="174" spans="1:10" s="14" customFormat="1">
      <c r="A174" s="18"/>
      <c r="B174" s="175"/>
      <c r="C174" s="175"/>
      <c r="D174" s="175"/>
      <c r="E174" s="175"/>
      <c r="F174" s="3"/>
      <c r="G174" s="3"/>
      <c r="H174" s="3"/>
      <c r="I174" s="3"/>
      <c r="J174" s="3"/>
    </row>
    <row r="175" spans="1:10" s="14" customFormat="1">
      <c r="A175" s="18"/>
      <c r="B175" s="175"/>
      <c r="C175" s="175"/>
      <c r="D175" s="175"/>
      <c r="E175" s="175"/>
      <c r="F175" s="3"/>
      <c r="G175" s="3"/>
      <c r="H175" s="3"/>
      <c r="I175" s="3"/>
      <c r="J175" s="3"/>
    </row>
    <row r="176" spans="1:10" s="14" customFormat="1">
      <c r="A176" s="18"/>
      <c r="B176" s="175"/>
      <c r="C176" s="175"/>
      <c r="D176" s="175"/>
      <c r="E176" s="175"/>
      <c r="F176" s="3"/>
      <c r="G176" s="3"/>
      <c r="H176" s="3"/>
      <c r="I176" s="3"/>
      <c r="J176" s="3"/>
    </row>
    <row r="177" spans="1:10" s="14" customFormat="1">
      <c r="A177" s="18"/>
      <c r="B177" s="175"/>
      <c r="C177" s="175"/>
      <c r="D177" s="175"/>
      <c r="E177" s="175"/>
      <c r="F177" s="3"/>
      <c r="G177" s="3"/>
      <c r="H177" s="3"/>
      <c r="I177" s="3"/>
      <c r="J177" s="3"/>
    </row>
    <row r="178" spans="1:10" s="14" customFormat="1">
      <c r="A178" s="18"/>
      <c r="B178" s="175"/>
      <c r="C178" s="175"/>
      <c r="D178" s="175"/>
      <c r="E178" s="175"/>
      <c r="F178" s="3"/>
      <c r="G178" s="3"/>
      <c r="H178" s="3"/>
      <c r="I178" s="3"/>
      <c r="J178" s="3"/>
    </row>
    <row r="179" spans="1:10" s="14" customFormat="1">
      <c r="A179" s="18"/>
      <c r="B179" s="175"/>
      <c r="C179" s="175"/>
      <c r="D179" s="175"/>
      <c r="E179" s="175"/>
      <c r="F179" s="3"/>
      <c r="G179" s="3"/>
      <c r="H179" s="3"/>
      <c r="I179" s="3"/>
      <c r="J179" s="3"/>
    </row>
    <row r="180" spans="1:10" s="14" customFormat="1">
      <c r="A180" s="18"/>
      <c r="B180" s="175"/>
      <c r="C180" s="175"/>
      <c r="D180" s="175"/>
      <c r="E180" s="175"/>
      <c r="F180" s="3"/>
      <c r="G180" s="3"/>
      <c r="H180" s="3"/>
      <c r="I180" s="3"/>
      <c r="J180" s="3"/>
    </row>
    <row r="181" spans="1:10" s="14" customFormat="1">
      <c r="A181" s="18"/>
      <c r="B181" s="175"/>
      <c r="C181" s="175"/>
      <c r="D181" s="175"/>
      <c r="E181" s="175"/>
      <c r="F181" s="3"/>
      <c r="G181" s="3"/>
      <c r="H181" s="3"/>
      <c r="I181" s="3"/>
      <c r="J181" s="3"/>
    </row>
    <row r="182" spans="1:10" s="14" customFormat="1">
      <c r="A182" s="18"/>
      <c r="B182" s="175"/>
      <c r="C182" s="175"/>
      <c r="D182" s="175"/>
      <c r="E182" s="175"/>
      <c r="F182" s="3"/>
      <c r="G182" s="3"/>
      <c r="H182" s="3"/>
      <c r="I182" s="3"/>
      <c r="J182" s="3"/>
    </row>
    <row r="183" spans="1:10" s="14" customFormat="1">
      <c r="A183" s="18"/>
      <c r="B183" s="175"/>
      <c r="C183" s="175"/>
      <c r="D183" s="175"/>
      <c r="E183" s="175"/>
      <c r="F183" s="3"/>
      <c r="G183" s="3"/>
      <c r="H183" s="3"/>
      <c r="I183" s="3"/>
      <c r="J183" s="3"/>
    </row>
    <row r="184" spans="1:10" s="14" customFormat="1">
      <c r="A184" s="18"/>
      <c r="B184" s="175"/>
      <c r="C184" s="175"/>
      <c r="D184" s="175"/>
      <c r="E184" s="175"/>
      <c r="F184" s="3"/>
      <c r="G184" s="3"/>
      <c r="H184" s="3"/>
      <c r="I184" s="3"/>
      <c r="J184" s="3"/>
    </row>
    <row r="185" spans="1:10" s="14" customFormat="1">
      <c r="A185" s="18"/>
      <c r="B185" s="175"/>
      <c r="C185" s="175"/>
      <c r="D185" s="175"/>
      <c r="E185" s="175"/>
      <c r="F185" s="3"/>
      <c r="G185" s="3"/>
      <c r="H185" s="3"/>
      <c r="I185" s="3"/>
      <c r="J185" s="3"/>
    </row>
    <row r="186" spans="1:10" s="14" customFormat="1">
      <c r="A186" s="18"/>
      <c r="B186" s="175"/>
      <c r="C186" s="175"/>
      <c r="D186" s="175"/>
      <c r="E186" s="175"/>
      <c r="F186" s="3"/>
      <c r="G186" s="3"/>
      <c r="H186" s="3"/>
      <c r="I186" s="3"/>
      <c r="J186" s="3"/>
    </row>
    <row r="187" spans="1:10" s="14" customFormat="1">
      <c r="A187" s="18"/>
      <c r="B187" s="175"/>
      <c r="C187" s="175"/>
      <c r="D187" s="175"/>
      <c r="E187" s="175"/>
      <c r="F187" s="3"/>
      <c r="G187" s="3"/>
      <c r="H187" s="3"/>
      <c r="I187" s="3"/>
      <c r="J187" s="3"/>
    </row>
    <row r="188" spans="1:10" s="14" customFormat="1">
      <c r="A188" s="18"/>
      <c r="B188" s="175"/>
      <c r="C188" s="175"/>
      <c r="D188" s="175"/>
      <c r="E188" s="175"/>
      <c r="F188" s="3"/>
      <c r="G188" s="3"/>
      <c r="H188" s="3"/>
      <c r="I188" s="3"/>
      <c r="J188" s="3"/>
    </row>
    <row r="189" spans="1:10" s="14" customFormat="1">
      <c r="A189" s="18"/>
      <c r="B189" s="175"/>
      <c r="C189" s="175"/>
      <c r="D189" s="175"/>
      <c r="E189" s="175"/>
      <c r="F189" s="3"/>
      <c r="G189" s="3"/>
      <c r="H189" s="3"/>
      <c r="I189" s="3"/>
      <c r="J189" s="3"/>
    </row>
    <row r="190" spans="1:10" s="14" customFormat="1">
      <c r="A190" s="18"/>
      <c r="B190" s="175"/>
      <c r="C190" s="175"/>
      <c r="D190" s="175"/>
      <c r="E190" s="175"/>
      <c r="F190" s="3"/>
      <c r="G190" s="3"/>
      <c r="H190" s="3"/>
      <c r="I190" s="3"/>
      <c r="J190" s="3"/>
    </row>
    <row r="191" spans="1:10" s="14" customFormat="1">
      <c r="A191" s="18"/>
      <c r="B191" s="175"/>
      <c r="C191" s="175"/>
      <c r="D191" s="175"/>
      <c r="E191" s="175"/>
      <c r="F191" s="3"/>
      <c r="G191" s="3"/>
      <c r="H191" s="3"/>
      <c r="I191" s="3"/>
      <c r="J191" s="3"/>
    </row>
    <row r="192" spans="1:10" s="14" customFormat="1">
      <c r="A192" s="18"/>
      <c r="B192" s="175"/>
      <c r="C192" s="175"/>
      <c r="D192" s="175"/>
      <c r="E192" s="175"/>
      <c r="F192" s="3"/>
      <c r="G192" s="3"/>
      <c r="H192" s="3"/>
      <c r="I192" s="3"/>
      <c r="J192" s="3"/>
    </row>
    <row r="193" spans="1:10" s="14" customFormat="1">
      <c r="A193" s="18"/>
      <c r="B193" s="175"/>
      <c r="C193" s="175"/>
      <c r="D193" s="175"/>
      <c r="E193" s="175"/>
      <c r="F193" s="3"/>
      <c r="G193" s="3"/>
      <c r="H193" s="3"/>
      <c r="I193" s="3"/>
      <c r="J193" s="3"/>
    </row>
    <row r="194" spans="1:10" s="14" customFormat="1">
      <c r="A194" s="18"/>
      <c r="B194" s="175"/>
      <c r="C194" s="175"/>
      <c r="D194" s="175"/>
      <c r="E194" s="175"/>
      <c r="F194" s="3"/>
      <c r="G194" s="3"/>
      <c r="H194" s="3"/>
      <c r="I194" s="3"/>
      <c r="J194" s="3"/>
    </row>
    <row r="195" spans="1:10" s="14" customFormat="1">
      <c r="A195" s="18"/>
      <c r="B195" s="175"/>
      <c r="C195" s="175"/>
      <c r="D195" s="175"/>
      <c r="E195" s="175"/>
      <c r="F195" s="3"/>
      <c r="G195" s="3"/>
      <c r="H195" s="3"/>
      <c r="I195" s="3"/>
      <c r="J195" s="3"/>
    </row>
    <row r="196" spans="1:10" s="14" customFormat="1">
      <c r="A196" s="18"/>
      <c r="B196" s="175"/>
      <c r="C196" s="175"/>
      <c r="D196" s="175"/>
      <c r="E196" s="175"/>
      <c r="F196" s="3"/>
      <c r="G196" s="3"/>
      <c r="H196" s="3"/>
      <c r="I196" s="3"/>
      <c r="J196" s="3"/>
    </row>
    <row r="197" spans="1:10" s="14" customFormat="1">
      <c r="A197" s="18"/>
      <c r="B197" s="175"/>
      <c r="C197" s="175"/>
      <c r="D197" s="175"/>
      <c r="E197" s="175"/>
      <c r="F197" s="3"/>
      <c r="G197" s="3"/>
      <c r="H197" s="3"/>
      <c r="I197" s="3"/>
      <c r="J197" s="3"/>
    </row>
    <row r="198" spans="1:10" s="14" customFormat="1">
      <c r="A198" s="18"/>
      <c r="B198" s="175"/>
      <c r="C198" s="175"/>
      <c r="D198" s="175"/>
      <c r="E198" s="175"/>
      <c r="F198" s="3"/>
      <c r="G198" s="3"/>
      <c r="H198" s="3"/>
      <c r="I198" s="3"/>
      <c r="J198" s="3"/>
    </row>
    <row r="199" spans="1:10" s="14" customFormat="1">
      <c r="A199" s="18"/>
      <c r="B199" s="175"/>
      <c r="C199" s="175"/>
      <c r="D199" s="175"/>
      <c r="E199" s="175"/>
      <c r="F199" s="3"/>
      <c r="G199" s="3"/>
      <c r="H199" s="3"/>
      <c r="I199" s="3"/>
      <c r="J199" s="3"/>
    </row>
    <row r="200" spans="1:10" s="14" customFormat="1">
      <c r="A200" s="18"/>
      <c r="B200" s="175"/>
      <c r="C200" s="175"/>
      <c r="D200" s="175"/>
      <c r="E200" s="175"/>
      <c r="F200" s="3"/>
      <c r="G200" s="3"/>
      <c r="H200" s="3"/>
      <c r="I200" s="3"/>
      <c r="J200" s="3"/>
    </row>
    <row r="201" spans="1:10" s="14" customFormat="1">
      <c r="A201" s="18"/>
      <c r="B201" s="175"/>
      <c r="C201" s="175"/>
      <c r="D201" s="175"/>
      <c r="E201" s="175"/>
      <c r="F201" s="3"/>
      <c r="G201" s="3"/>
      <c r="H201" s="3"/>
      <c r="I201" s="3"/>
      <c r="J201" s="3"/>
    </row>
    <row r="202" spans="1:10" s="14" customFormat="1">
      <c r="A202" s="18"/>
      <c r="B202" s="175"/>
      <c r="C202" s="175"/>
      <c r="D202" s="175"/>
      <c r="E202" s="175"/>
      <c r="F202" s="3"/>
      <c r="G202" s="3"/>
      <c r="H202" s="3"/>
      <c r="I202" s="3"/>
      <c r="J202" s="3"/>
    </row>
    <row r="203" spans="1:10" s="14" customFormat="1">
      <c r="A203" s="18"/>
      <c r="B203" s="175"/>
      <c r="C203" s="175"/>
      <c r="D203" s="175"/>
      <c r="E203" s="175"/>
      <c r="F203" s="3"/>
      <c r="G203" s="3"/>
      <c r="H203" s="3"/>
      <c r="I203" s="3"/>
      <c r="J203" s="3"/>
    </row>
    <row r="204" spans="1:10" s="14" customFormat="1">
      <c r="A204" s="18"/>
      <c r="B204" s="175"/>
      <c r="C204" s="175"/>
      <c r="D204" s="175"/>
      <c r="E204" s="175"/>
      <c r="F204" s="3"/>
      <c r="G204" s="3"/>
      <c r="H204" s="3"/>
      <c r="I204" s="3"/>
      <c r="J204" s="3"/>
    </row>
    <row r="205" spans="1:10" s="14" customFormat="1">
      <c r="A205" s="18"/>
      <c r="B205" s="175"/>
      <c r="C205" s="175"/>
      <c r="D205" s="175"/>
      <c r="E205" s="175"/>
      <c r="F205" s="3"/>
      <c r="G205" s="3"/>
      <c r="H205" s="3"/>
      <c r="I205" s="3"/>
      <c r="J205" s="3"/>
    </row>
    <row r="206" spans="1:10" s="14" customFormat="1">
      <c r="A206" s="18"/>
      <c r="B206" s="175"/>
      <c r="C206" s="175"/>
      <c r="D206" s="175"/>
      <c r="E206" s="175"/>
      <c r="F206" s="3"/>
      <c r="G206" s="3"/>
      <c r="H206" s="3"/>
      <c r="I206" s="3"/>
      <c r="J206" s="3"/>
    </row>
    <row r="207" spans="1:10" s="14" customFormat="1">
      <c r="A207" s="18"/>
      <c r="B207" s="175"/>
      <c r="C207" s="175"/>
      <c r="D207" s="175"/>
      <c r="E207" s="175"/>
      <c r="F207" s="3"/>
      <c r="G207" s="3"/>
      <c r="H207" s="3"/>
      <c r="I207" s="3"/>
      <c r="J207" s="3"/>
    </row>
    <row r="208" spans="1:10" s="14" customFormat="1">
      <c r="A208" s="18"/>
      <c r="B208" s="175"/>
      <c r="C208" s="175"/>
      <c r="D208" s="175"/>
      <c r="E208" s="175"/>
      <c r="F208" s="3"/>
      <c r="G208" s="3"/>
      <c r="H208" s="3"/>
      <c r="I208" s="3"/>
      <c r="J208" s="3"/>
    </row>
    <row r="209" spans="1:10" s="14" customFormat="1">
      <c r="A209" s="18"/>
      <c r="B209" s="175"/>
      <c r="C209" s="175"/>
      <c r="D209" s="175"/>
      <c r="E209" s="175"/>
      <c r="F209" s="3"/>
      <c r="G209" s="3"/>
      <c r="H209" s="3"/>
      <c r="I209" s="3"/>
      <c r="J209" s="3"/>
    </row>
    <row r="210" spans="1:10" s="14" customFormat="1">
      <c r="A210" s="18"/>
      <c r="B210" s="175"/>
      <c r="C210" s="175"/>
      <c r="D210" s="175"/>
      <c r="E210" s="175"/>
      <c r="F210" s="3"/>
      <c r="G210" s="3"/>
      <c r="H210" s="3"/>
      <c r="I210" s="3"/>
      <c r="J210" s="3"/>
    </row>
    <row r="211" spans="1:10" s="14" customFormat="1">
      <c r="A211" s="18"/>
      <c r="B211" s="175"/>
      <c r="C211" s="175"/>
      <c r="D211" s="175"/>
      <c r="E211" s="175"/>
      <c r="F211" s="3"/>
      <c r="G211" s="3"/>
      <c r="H211" s="3"/>
      <c r="I211" s="3"/>
      <c r="J211" s="3"/>
    </row>
    <row r="212" spans="1:10" s="14" customFormat="1">
      <c r="A212" s="18"/>
      <c r="B212" s="175"/>
      <c r="C212" s="175"/>
      <c r="D212" s="175"/>
      <c r="E212" s="175"/>
      <c r="F212" s="3"/>
      <c r="G212" s="3"/>
      <c r="H212" s="3"/>
      <c r="I212" s="3"/>
      <c r="J212" s="3"/>
    </row>
    <row r="213" spans="1:10" s="14" customFormat="1">
      <c r="A213" s="18"/>
      <c r="B213" s="175"/>
      <c r="C213" s="175"/>
      <c r="D213" s="175"/>
      <c r="E213" s="175"/>
      <c r="F213" s="3"/>
      <c r="G213" s="3"/>
      <c r="H213" s="3"/>
      <c r="I213" s="3"/>
      <c r="J213" s="3"/>
    </row>
    <row r="214" spans="1:10" s="14" customFormat="1">
      <c r="A214" s="18"/>
      <c r="B214" s="175"/>
      <c r="C214" s="175"/>
      <c r="D214" s="175"/>
      <c r="E214" s="175"/>
      <c r="F214" s="3"/>
      <c r="G214" s="3"/>
      <c r="H214" s="3"/>
      <c r="I214" s="3"/>
      <c r="J214" s="3"/>
    </row>
    <row r="215" spans="1:10" s="14" customFormat="1">
      <c r="A215" s="18"/>
      <c r="B215" s="175"/>
      <c r="C215" s="175"/>
      <c r="D215" s="175"/>
      <c r="E215" s="175"/>
      <c r="F215" s="3"/>
      <c r="G215" s="3"/>
      <c r="H215" s="3"/>
      <c r="I215" s="3"/>
      <c r="J215" s="3"/>
    </row>
    <row r="216" spans="1:10" s="14" customFormat="1">
      <c r="A216" s="18"/>
      <c r="B216" s="175"/>
      <c r="C216" s="175"/>
      <c r="D216" s="175"/>
      <c r="E216" s="175"/>
      <c r="F216" s="3"/>
      <c r="G216" s="3"/>
      <c r="H216" s="3"/>
      <c r="I216" s="3"/>
      <c r="J216" s="3"/>
    </row>
    <row r="217" spans="1:10" s="14" customFormat="1">
      <c r="A217" s="18"/>
      <c r="B217" s="175"/>
      <c r="C217" s="175"/>
      <c r="D217" s="175"/>
      <c r="E217" s="175"/>
      <c r="F217" s="3"/>
      <c r="G217" s="3"/>
      <c r="H217" s="3"/>
      <c r="I217" s="3"/>
      <c r="J217" s="3"/>
    </row>
    <row r="218" spans="1:10" s="14" customFormat="1">
      <c r="A218" s="18"/>
      <c r="B218" s="175"/>
      <c r="C218" s="175"/>
      <c r="D218" s="175"/>
      <c r="E218" s="175"/>
      <c r="F218" s="3"/>
      <c r="G218" s="3"/>
      <c r="H218" s="3"/>
      <c r="I218" s="3"/>
      <c r="J218" s="3"/>
    </row>
    <row r="219" spans="1:10" s="14" customFormat="1">
      <c r="A219" s="18"/>
      <c r="B219" s="175"/>
      <c r="C219" s="175"/>
      <c r="D219" s="175"/>
      <c r="E219" s="175"/>
      <c r="F219" s="3"/>
      <c r="G219" s="3"/>
      <c r="H219" s="3"/>
      <c r="I219" s="3"/>
      <c r="J219" s="3"/>
    </row>
    <row r="220" spans="1:10" s="14" customFormat="1">
      <c r="A220" s="18"/>
      <c r="B220" s="175"/>
      <c r="C220" s="175"/>
      <c r="D220" s="175"/>
      <c r="E220" s="175"/>
      <c r="F220" s="3"/>
      <c r="G220" s="3"/>
      <c r="H220" s="3"/>
      <c r="I220" s="3"/>
      <c r="J220" s="3"/>
    </row>
    <row r="221" spans="1:10" s="14" customFormat="1">
      <c r="A221" s="18"/>
      <c r="B221" s="175"/>
      <c r="C221" s="175"/>
      <c r="D221" s="175"/>
      <c r="E221" s="175"/>
      <c r="F221" s="3"/>
      <c r="G221" s="3"/>
      <c r="H221" s="3"/>
      <c r="I221" s="3"/>
      <c r="J221" s="3"/>
    </row>
    <row r="222" spans="1:10" s="14" customFormat="1">
      <c r="A222" s="18"/>
      <c r="B222" s="175"/>
      <c r="C222" s="175"/>
      <c r="D222" s="175"/>
      <c r="E222" s="175"/>
      <c r="F222" s="3"/>
      <c r="G222" s="3"/>
      <c r="H222" s="3"/>
      <c r="I222" s="3"/>
      <c r="J222" s="3"/>
    </row>
    <row r="223" spans="1:10" s="14" customFormat="1">
      <c r="A223" s="18"/>
      <c r="B223" s="175"/>
      <c r="C223" s="175"/>
      <c r="D223" s="175"/>
      <c r="E223" s="175"/>
      <c r="F223" s="3"/>
      <c r="G223" s="3"/>
      <c r="H223" s="3"/>
      <c r="I223" s="3"/>
      <c r="J223" s="3"/>
    </row>
    <row r="224" spans="1:10" s="14" customFormat="1">
      <c r="A224" s="18"/>
      <c r="B224" s="175"/>
      <c r="C224" s="175"/>
      <c r="D224" s="175"/>
      <c r="E224" s="175"/>
      <c r="F224" s="3"/>
      <c r="G224" s="3"/>
      <c r="H224" s="3"/>
      <c r="I224" s="3"/>
      <c r="J224" s="3"/>
    </row>
    <row r="225" spans="1:10" s="14" customFormat="1">
      <c r="A225" s="18"/>
      <c r="B225" s="175"/>
      <c r="C225" s="175"/>
      <c r="D225" s="175"/>
      <c r="E225" s="175"/>
      <c r="F225" s="3"/>
      <c r="G225" s="3"/>
      <c r="H225" s="3"/>
      <c r="I225" s="3"/>
      <c r="J225" s="3"/>
    </row>
    <row r="226" spans="1:10" s="14" customFormat="1">
      <c r="A226" s="18"/>
      <c r="B226" s="175"/>
      <c r="C226" s="175"/>
      <c r="D226" s="175"/>
      <c r="E226" s="175"/>
      <c r="F226" s="3"/>
      <c r="G226" s="3"/>
      <c r="H226" s="3"/>
      <c r="I226" s="3"/>
      <c r="J226" s="3"/>
    </row>
    <row r="227" spans="1:10" s="14" customFormat="1">
      <c r="A227" s="18"/>
      <c r="B227" s="175"/>
      <c r="C227" s="175"/>
      <c r="D227" s="175"/>
      <c r="E227" s="175"/>
      <c r="F227" s="3"/>
      <c r="G227" s="3"/>
      <c r="H227" s="3"/>
      <c r="I227" s="3"/>
      <c r="J227" s="3"/>
    </row>
    <row r="228" spans="1:10" s="14" customFormat="1">
      <c r="A228" s="18"/>
      <c r="B228" s="175"/>
      <c r="C228" s="175"/>
      <c r="D228" s="175"/>
      <c r="E228" s="175"/>
      <c r="F228" s="3"/>
      <c r="G228" s="3"/>
      <c r="H228" s="3"/>
      <c r="I228" s="3"/>
      <c r="J228" s="3"/>
    </row>
    <row r="229" spans="1:10" s="14" customFormat="1">
      <c r="A229" s="18"/>
      <c r="B229" s="175"/>
      <c r="C229" s="175"/>
      <c r="D229" s="175"/>
      <c r="E229" s="175"/>
      <c r="F229" s="3"/>
      <c r="G229" s="3"/>
      <c r="H229" s="3"/>
      <c r="I229" s="3"/>
      <c r="J229" s="3"/>
    </row>
    <row r="230" spans="1:10" s="14" customFormat="1">
      <c r="A230" s="18"/>
      <c r="B230" s="175"/>
      <c r="C230" s="175"/>
      <c r="D230" s="175"/>
      <c r="E230" s="175"/>
      <c r="F230" s="3"/>
      <c r="G230" s="3"/>
      <c r="H230" s="3"/>
      <c r="I230" s="3"/>
      <c r="J230" s="3"/>
    </row>
    <row r="231" spans="1:10" s="14" customFormat="1">
      <c r="A231" s="18"/>
      <c r="B231" s="175"/>
      <c r="C231" s="175"/>
      <c r="D231" s="175"/>
      <c r="E231" s="175"/>
      <c r="F231" s="3"/>
      <c r="G231" s="3"/>
      <c r="H231" s="3"/>
      <c r="I231" s="3"/>
      <c r="J231" s="3"/>
    </row>
    <row r="232" spans="1:10" s="14" customFormat="1">
      <c r="A232" s="18"/>
      <c r="B232" s="175"/>
      <c r="C232" s="175"/>
      <c r="D232" s="175"/>
      <c r="E232" s="175"/>
      <c r="F232" s="3"/>
      <c r="G232" s="3"/>
      <c r="H232" s="3"/>
      <c r="I232" s="3"/>
      <c r="J232" s="3"/>
    </row>
    <row r="233" spans="1:10" s="14" customFormat="1">
      <c r="A233" s="18"/>
      <c r="B233" s="175"/>
      <c r="C233" s="175"/>
      <c r="D233" s="175"/>
      <c r="E233" s="175"/>
      <c r="F233" s="3"/>
      <c r="G233" s="3"/>
      <c r="H233" s="3"/>
      <c r="I233" s="3"/>
      <c r="J233" s="3"/>
    </row>
    <row r="234" spans="1:10" s="14" customFormat="1">
      <c r="A234" s="18"/>
      <c r="B234" s="175"/>
      <c r="C234" s="175"/>
      <c r="D234" s="175"/>
      <c r="E234" s="175"/>
      <c r="F234" s="3"/>
      <c r="G234" s="3"/>
      <c r="H234" s="3"/>
      <c r="I234" s="3"/>
      <c r="J234" s="3"/>
    </row>
    <row r="235" spans="1:10" s="14" customFormat="1">
      <c r="A235" s="18"/>
      <c r="B235" s="175"/>
      <c r="C235" s="175"/>
      <c r="D235" s="175"/>
      <c r="E235" s="175"/>
      <c r="F235" s="3"/>
      <c r="G235" s="3"/>
      <c r="H235" s="3"/>
      <c r="I235" s="3"/>
      <c r="J235" s="3"/>
    </row>
    <row r="236" spans="1:10" s="14" customFormat="1">
      <c r="A236" s="18"/>
      <c r="B236" s="175"/>
      <c r="C236" s="175"/>
      <c r="D236" s="175"/>
      <c r="E236" s="175"/>
      <c r="F236" s="3"/>
      <c r="G236" s="3"/>
      <c r="H236" s="3"/>
      <c r="I236" s="3"/>
      <c r="J236" s="3"/>
    </row>
    <row r="237" spans="1:10" s="14" customFormat="1">
      <c r="A237" s="18"/>
      <c r="B237" s="175"/>
      <c r="C237" s="175"/>
      <c r="D237" s="175"/>
      <c r="E237" s="175"/>
      <c r="F237" s="3"/>
      <c r="G237" s="3"/>
      <c r="H237" s="3"/>
      <c r="I237" s="3"/>
      <c r="J237" s="3"/>
    </row>
    <row r="238" spans="1:10" s="14" customFormat="1">
      <c r="A238" s="18"/>
      <c r="B238" s="175"/>
      <c r="C238" s="175"/>
      <c r="D238" s="175"/>
      <c r="E238" s="175"/>
      <c r="F238" s="3"/>
      <c r="G238" s="3"/>
      <c r="H238" s="3"/>
      <c r="I238" s="3"/>
      <c r="J238" s="3"/>
    </row>
    <row r="239" spans="1:10" s="14" customFormat="1">
      <c r="A239" s="18"/>
      <c r="B239" s="175"/>
      <c r="C239" s="175"/>
      <c r="D239" s="175"/>
      <c r="E239" s="175"/>
      <c r="F239" s="3"/>
      <c r="G239" s="3"/>
      <c r="H239" s="3"/>
      <c r="I239" s="3"/>
      <c r="J239" s="3"/>
    </row>
    <row r="240" spans="1:10" s="14" customFormat="1">
      <c r="A240" s="18"/>
      <c r="B240" s="175"/>
      <c r="C240" s="175"/>
      <c r="D240" s="175"/>
      <c r="E240" s="175"/>
      <c r="F240" s="3"/>
      <c r="G240" s="3"/>
      <c r="H240" s="3"/>
      <c r="I240" s="3"/>
      <c r="J240" s="3"/>
    </row>
    <row r="241" spans="1:10" s="14" customFormat="1">
      <c r="A241" s="18"/>
      <c r="B241" s="175"/>
      <c r="C241" s="175"/>
      <c r="D241" s="175"/>
      <c r="E241" s="175"/>
      <c r="F241" s="3"/>
      <c r="G241" s="3"/>
      <c r="H241" s="3"/>
      <c r="I241" s="3"/>
      <c r="J241" s="3"/>
    </row>
    <row r="242" spans="1:10" s="14" customFormat="1">
      <c r="A242" s="18"/>
      <c r="B242" s="175"/>
      <c r="C242" s="175"/>
      <c r="D242" s="175"/>
      <c r="E242" s="175"/>
      <c r="F242" s="3"/>
      <c r="G242" s="3"/>
      <c r="H242" s="3"/>
      <c r="I242" s="3"/>
      <c r="J242" s="3"/>
    </row>
    <row r="243" spans="1:10" s="14" customFormat="1">
      <c r="A243" s="18"/>
      <c r="B243" s="175"/>
      <c r="C243" s="175"/>
      <c r="D243" s="175"/>
      <c r="E243" s="175"/>
      <c r="F243" s="3"/>
      <c r="G243" s="3"/>
      <c r="H243" s="3"/>
      <c r="I243" s="3"/>
      <c r="J243" s="3"/>
    </row>
    <row r="244" spans="1:10" s="14" customFormat="1">
      <c r="A244" s="18"/>
      <c r="B244" s="175"/>
      <c r="C244" s="175"/>
      <c r="D244" s="175"/>
      <c r="E244" s="175"/>
      <c r="F244" s="3"/>
      <c r="G244" s="3"/>
      <c r="H244" s="3"/>
      <c r="I244" s="3"/>
      <c r="J244" s="3"/>
    </row>
    <row r="245" spans="1:10" s="14" customFormat="1">
      <c r="A245" s="18"/>
      <c r="B245" s="175"/>
      <c r="C245" s="175"/>
      <c r="D245" s="175"/>
      <c r="E245" s="175"/>
      <c r="F245" s="3"/>
      <c r="G245" s="3"/>
      <c r="H245" s="3"/>
      <c r="I245" s="3"/>
      <c r="J245" s="3"/>
    </row>
    <row r="246" spans="1:10" s="14" customFormat="1">
      <c r="A246" s="18"/>
      <c r="B246" s="175"/>
      <c r="C246" s="175"/>
      <c r="D246" s="175"/>
      <c r="E246" s="175"/>
      <c r="F246" s="3"/>
      <c r="G246" s="3"/>
      <c r="H246" s="3"/>
      <c r="I246" s="3"/>
      <c r="J246" s="3"/>
    </row>
    <row r="247" spans="1:10" s="14" customFormat="1">
      <c r="A247" s="18"/>
      <c r="B247" s="175"/>
      <c r="C247" s="175"/>
      <c r="D247" s="175"/>
      <c r="E247" s="175"/>
      <c r="F247" s="3"/>
      <c r="G247" s="3"/>
      <c r="H247" s="3"/>
      <c r="I247" s="3"/>
      <c r="J247" s="3"/>
    </row>
    <row r="248" spans="1:10" s="14" customFormat="1">
      <c r="A248" s="18"/>
      <c r="B248" s="175"/>
      <c r="C248" s="175"/>
      <c r="D248" s="175"/>
      <c r="E248" s="175"/>
      <c r="F248" s="3"/>
      <c r="G248" s="3"/>
      <c r="H248" s="3"/>
      <c r="I248" s="3"/>
      <c r="J248" s="3"/>
    </row>
    <row r="249" spans="1:10" s="14" customFormat="1">
      <c r="A249" s="18"/>
      <c r="B249" s="175"/>
      <c r="C249" s="175"/>
      <c r="D249" s="175"/>
      <c r="E249" s="175"/>
      <c r="F249" s="3"/>
      <c r="G249" s="3"/>
      <c r="H249" s="3"/>
      <c r="I249" s="3"/>
      <c r="J249" s="3"/>
    </row>
    <row r="250" spans="1:10" s="14" customFormat="1">
      <c r="A250" s="18"/>
      <c r="B250" s="175"/>
      <c r="C250" s="175"/>
      <c r="D250" s="175"/>
      <c r="E250" s="175"/>
      <c r="F250" s="3"/>
      <c r="G250" s="3"/>
      <c r="H250" s="3"/>
      <c r="I250" s="3"/>
      <c r="J250" s="3"/>
    </row>
    <row r="251" spans="1:10" s="14" customFormat="1">
      <c r="A251" s="18"/>
      <c r="B251" s="175"/>
      <c r="C251" s="175"/>
      <c r="D251" s="175"/>
      <c r="E251" s="175"/>
      <c r="F251" s="3"/>
      <c r="G251" s="3"/>
      <c r="H251" s="3"/>
      <c r="I251" s="3"/>
      <c r="J251" s="3"/>
    </row>
    <row r="252" spans="1:10" s="14" customFormat="1">
      <c r="A252" s="18"/>
      <c r="B252" s="175"/>
      <c r="C252" s="175"/>
      <c r="D252" s="175"/>
      <c r="E252" s="175"/>
      <c r="F252" s="3"/>
      <c r="G252" s="3"/>
      <c r="H252" s="3"/>
      <c r="I252" s="3"/>
      <c r="J252" s="3"/>
    </row>
    <row r="253" spans="1:10" s="14" customFormat="1">
      <c r="A253" s="18"/>
      <c r="B253" s="175"/>
      <c r="C253" s="175"/>
      <c r="D253" s="175"/>
      <c r="E253" s="175"/>
      <c r="F253" s="3"/>
      <c r="G253" s="3"/>
      <c r="H253" s="3"/>
      <c r="I253" s="3"/>
      <c r="J253" s="3"/>
    </row>
    <row r="254" spans="1:10" s="14" customFormat="1">
      <c r="A254" s="18"/>
      <c r="B254" s="175"/>
      <c r="C254" s="175"/>
      <c r="D254" s="175"/>
      <c r="E254" s="175"/>
      <c r="F254" s="3"/>
      <c r="G254" s="3"/>
      <c r="H254" s="3"/>
      <c r="I254" s="3"/>
      <c r="J254" s="3"/>
    </row>
    <row r="255" spans="1:10" s="14" customFormat="1">
      <c r="A255" s="18"/>
      <c r="B255" s="175"/>
      <c r="C255" s="175"/>
      <c r="D255" s="175"/>
      <c r="E255" s="175"/>
      <c r="F255" s="3"/>
      <c r="G255" s="3"/>
      <c r="H255" s="3"/>
      <c r="I255" s="3"/>
      <c r="J255" s="3"/>
    </row>
    <row r="256" spans="1:10" s="14" customFormat="1">
      <c r="A256" s="18"/>
      <c r="B256" s="175"/>
      <c r="C256" s="175"/>
      <c r="D256" s="175"/>
      <c r="E256" s="175"/>
      <c r="F256" s="3"/>
      <c r="G256" s="3"/>
      <c r="H256" s="3"/>
      <c r="I256" s="3"/>
      <c r="J256" s="3"/>
    </row>
    <row r="257" spans="1:10" s="14" customFormat="1">
      <c r="A257" s="18"/>
      <c r="B257" s="175"/>
      <c r="C257" s="175"/>
      <c r="D257" s="175"/>
      <c r="E257" s="175"/>
      <c r="F257" s="3"/>
      <c r="G257" s="3"/>
      <c r="H257" s="3"/>
      <c r="I257" s="3"/>
      <c r="J257" s="3"/>
    </row>
    <row r="258" spans="1:10" s="14" customFormat="1">
      <c r="A258" s="18"/>
      <c r="B258" s="175"/>
      <c r="C258" s="175"/>
      <c r="D258" s="175"/>
      <c r="E258" s="175"/>
      <c r="F258" s="3"/>
      <c r="G258" s="3"/>
      <c r="H258" s="3"/>
      <c r="I258" s="3"/>
      <c r="J258" s="3"/>
    </row>
    <row r="259" spans="1:10" s="14" customFormat="1">
      <c r="A259" s="18"/>
      <c r="B259" s="175"/>
      <c r="C259" s="175"/>
      <c r="D259" s="175"/>
      <c r="E259" s="175"/>
      <c r="F259" s="3"/>
      <c r="G259" s="3"/>
      <c r="H259" s="3"/>
      <c r="I259" s="3"/>
      <c r="J259" s="3"/>
    </row>
    <row r="260" spans="1:10" s="14" customFormat="1">
      <c r="A260" s="18"/>
      <c r="B260" s="175"/>
      <c r="C260" s="175"/>
      <c r="D260" s="175"/>
      <c r="E260" s="175"/>
      <c r="F260" s="3"/>
      <c r="G260" s="3"/>
      <c r="H260" s="3"/>
      <c r="I260" s="3"/>
      <c r="J260" s="3"/>
    </row>
    <row r="261" spans="1:10" s="14" customFormat="1">
      <c r="A261" s="18"/>
      <c r="B261" s="175"/>
      <c r="C261" s="175"/>
      <c r="D261" s="175"/>
      <c r="E261" s="175"/>
      <c r="F261" s="3"/>
      <c r="G261" s="3"/>
      <c r="H261" s="3"/>
      <c r="I261" s="3"/>
      <c r="J261" s="3"/>
    </row>
    <row r="262" spans="1:10" s="14" customFormat="1">
      <c r="A262" s="18"/>
      <c r="B262" s="175"/>
      <c r="C262" s="175"/>
      <c r="D262" s="175"/>
      <c r="E262" s="175"/>
      <c r="F262" s="3"/>
      <c r="G262" s="3"/>
      <c r="H262" s="3"/>
      <c r="I262" s="3"/>
      <c r="J262" s="3"/>
    </row>
    <row r="263" spans="1:10" s="14" customFormat="1">
      <c r="A263" s="18"/>
      <c r="B263" s="175"/>
      <c r="C263" s="175"/>
      <c r="D263" s="175"/>
      <c r="E263" s="175"/>
      <c r="F263" s="3"/>
      <c r="G263" s="3"/>
      <c r="H263" s="3"/>
      <c r="I263" s="3"/>
      <c r="J263" s="3"/>
    </row>
    <row r="264" spans="1:10" s="14" customFormat="1">
      <c r="A264" s="18"/>
      <c r="B264" s="175"/>
      <c r="C264" s="175"/>
      <c r="D264" s="175"/>
      <c r="E264" s="175"/>
      <c r="F264" s="3"/>
      <c r="G264" s="3"/>
      <c r="H264" s="3"/>
      <c r="I264" s="3"/>
      <c r="J264" s="3"/>
    </row>
    <row r="265" spans="1:10" s="14" customFormat="1">
      <c r="A265" s="18"/>
      <c r="B265" s="175"/>
      <c r="C265" s="175"/>
      <c r="D265" s="175"/>
      <c r="E265" s="175"/>
      <c r="F265" s="3"/>
      <c r="G265" s="3"/>
      <c r="H265" s="3"/>
      <c r="I265" s="3"/>
      <c r="J265" s="3"/>
    </row>
    <row r="266" spans="1:10" s="14" customFormat="1">
      <c r="A266" s="18"/>
      <c r="B266" s="175"/>
      <c r="C266" s="175"/>
      <c r="D266" s="175"/>
      <c r="E266" s="175"/>
      <c r="F266" s="3"/>
      <c r="G266" s="3"/>
      <c r="H266" s="3"/>
      <c r="I266" s="3"/>
      <c r="J266" s="3"/>
    </row>
    <row r="267" spans="1:10" s="14" customFormat="1">
      <c r="A267" s="18"/>
      <c r="B267" s="175"/>
      <c r="C267" s="175"/>
      <c r="D267" s="175"/>
      <c r="E267" s="175"/>
      <c r="F267" s="3"/>
      <c r="G267" s="3"/>
      <c r="H267" s="3"/>
      <c r="I267" s="3"/>
      <c r="J267" s="3"/>
    </row>
    <row r="268" spans="1:10" s="14" customFormat="1">
      <c r="A268" s="18"/>
      <c r="B268" s="175"/>
      <c r="C268" s="175"/>
      <c r="D268" s="175"/>
      <c r="E268" s="175"/>
      <c r="F268" s="3"/>
      <c r="G268" s="3"/>
      <c r="H268" s="3"/>
      <c r="I268" s="3"/>
      <c r="J268" s="3"/>
    </row>
    <row r="269" spans="1:10" s="14" customFormat="1">
      <c r="A269" s="18"/>
      <c r="B269" s="175"/>
      <c r="C269" s="175"/>
      <c r="D269" s="175"/>
      <c r="E269" s="175"/>
      <c r="F269" s="3"/>
      <c r="G269" s="3"/>
      <c r="H269" s="3"/>
      <c r="I269" s="3"/>
      <c r="J269" s="3"/>
    </row>
    <row r="270" spans="1:10" s="14" customFormat="1">
      <c r="A270" s="18"/>
      <c r="B270" s="175"/>
      <c r="C270" s="175"/>
      <c r="D270" s="175"/>
      <c r="E270" s="175"/>
      <c r="F270" s="3"/>
      <c r="G270" s="3"/>
      <c r="H270" s="3"/>
      <c r="I270" s="3"/>
      <c r="J270" s="3"/>
    </row>
    <row r="271" spans="1:10" s="14" customFormat="1">
      <c r="A271" s="18"/>
      <c r="B271" s="175"/>
      <c r="C271" s="175"/>
      <c r="D271" s="175"/>
      <c r="E271" s="175"/>
      <c r="F271" s="3"/>
      <c r="G271" s="3"/>
      <c r="H271" s="3"/>
      <c r="I271" s="3"/>
      <c r="J271" s="3"/>
    </row>
    <row r="272" spans="1:10" s="14" customFormat="1">
      <c r="A272" s="18"/>
      <c r="B272" s="175"/>
      <c r="C272" s="175"/>
      <c r="D272" s="175"/>
      <c r="E272" s="175"/>
      <c r="F272" s="3"/>
      <c r="G272" s="3"/>
      <c r="H272" s="3"/>
      <c r="I272" s="3"/>
      <c r="J272" s="3"/>
    </row>
    <row r="273" spans="1:10" s="14" customFormat="1">
      <c r="A273" s="18"/>
      <c r="B273" s="175"/>
      <c r="C273" s="175"/>
      <c r="D273" s="175"/>
      <c r="E273" s="175"/>
      <c r="F273" s="3"/>
      <c r="G273" s="3"/>
      <c r="H273" s="3"/>
      <c r="I273" s="3"/>
      <c r="J273" s="3"/>
    </row>
    <row r="274" spans="1:10" s="14" customFormat="1">
      <c r="A274" s="18"/>
      <c r="B274" s="175"/>
      <c r="C274" s="175"/>
      <c r="D274" s="175"/>
      <c r="E274" s="175"/>
      <c r="F274" s="3"/>
      <c r="G274" s="3"/>
      <c r="H274" s="3"/>
      <c r="I274" s="3"/>
      <c r="J274" s="3"/>
    </row>
    <row r="275" spans="1:10" s="14" customFormat="1">
      <c r="A275" s="18"/>
      <c r="B275" s="175"/>
      <c r="C275" s="175"/>
      <c r="D275" s="175"/>
      <c r="E275" s="175"/>
      <c r="F275" s="3"/>
      <c r="G275" s="3"/>
      <c r="H275" s="3"/>
      <c r="I275" s="3"/>
      <c r="J275" s="3"/>
    </row>
    <row r="276" spans="1:10" s="14" customFormat="1">
      <c r="A276" s="18"/>
      <c r="B276" s="175"/>
      <c r="C276" s="175"/>
      <c r="D276" s="175"/>
      <c r="E276" s="175"/>
      <c r="F276" s="3"/>
      <c r="G276" s="3"/>
      <c r="H276" s="3"/>
      <c r="I276" s="3"/>
      <c r="J276" s="3"/>
    </row>
    <row r="277" spans="1:10" s="14" customFormat="1">
      <c r="A277" s="18"/>
      <c r="B277" s="175"/>
      <c r="C277" s="175"/>
      <c r="D277" s="175"/>
      <c r="E277" s="175"/>
      <c r="F277" s="3"/>
      <c r="G277" s="3"/>
      <c r="H277" s="3"/>
      <c r="I277" s="3"/>
      <c r="J277" s="3"/>
    </row>
    <row r="278" spans="1:10" s="14" customFormat="1">
      <c r="A278" s="18"/>
      <c r="B278" s="175"/>
      <c r="C278" s="175"/>
      <c r="D278" s="175"/>
      <c r="E278" s="175"/>
      <c r="F278" s="3"/>
      <c r="G278" s="3"/>
      <c r="H278" s="3"/>
      <c r="I278" s="3"/>
      <c r="J278" s="3"/>
    </row>
    <row r="279" spans="1:10" s="14" customFormat="1">
      <c r="A279" s="18"/>
      <c r="B279" s="175"/>
      <c r="C279" s="175"/>
      <c r="D279" s="175"/>
      <c r="E279" s="175"/>
      <c r="F279" s="3"/>
      <c r="G279" s="3"/>
      <c r="H279" s="3"/>
      <c r="I279" s="3"/>
      <c r="J279" s="3"/>
    </row>
    <row r="280" spans="1:10" s="14" customFormat="1">
      <c r="A280" s="18"/>
      <c r="B280" s="175"/>
      <c r="C280" s="175"/>
      <c r="D280" s="175"/>
      <c r="E280" s="175"/>
      <c r="F280" s="3"/>
      <c r="G280" s="3"/>
      <c r="H280" s="3"/>
      <c r="I280" s="3"/>
      <c r="J280" s="3"/>
    </row>
    <row r="281" spans="1:10" s="14" customFormat="1">
      <c r="A281" s="18"/>
      <c r="B281" s="175"/>
      <c r="C281" s="175"/>
      <c r="D281" s="175"/>
      <c r="E281" s="175"/>
      <c r="F281" s="3"/>
      <c r="G281" s="3"/>
      <c r="H281" s="3"/>
      <c r="I281" s="3"/>
      <c r="J281" s="3"/>
    </row>
    <row r="282" spans="1:10" s="14" customFormat="1">
      <c r="A282" s="18"/>
      <c r="B282" s="175"/>
      <c r="C282" s="175"/>
      <c r="D282" s="175"/>
      <c r="E282" s="175"/>
      <c r="F282" s="3"/>
      <c r="G282" s="3"/>
      <c r="H282" s="3"/>
      <c r="I282" s="3"/>
      <c r="J282" s="3"/>
    </row>
    <row r="283" spans="1:10" s="14" customFormat="1">
      <c r="A283" s="18"/>
      <c r="B283" s="175"/>
      <c r="C283" s="175"/>
      <c r="D283" s="175"/>
      <c r="E283" s="175"/>
      <c r="F283" s="3"/>
      <c r="G283" s="3"/>
      <c r="H283" s="3"/>
      <c r="I283" s="3"/>
      <c r="J283" s="3"/>
    </row>
    <row r="284" spans="1:10" s="14" customFormat="1">
      <c r="A284" s="18"/>
      <c r="B284" s="175"/>
      <c r="C284" s="175"/>
      <c r="D284" s="175"/>
      <c r="E284" s="175"/>
      <c r="F284" s="3"/>
      <c r="G284" s="3"/>
      <c r="H284" s="3"/>
      <c r="I284" s="3"/>
      <c r="J284" s="3"/>
    </row>
    <row r="285" spans="1:10" s="14" customFormat="1">
      <c r="A285" s="18"/>
      <c r="B285" s="175"/>
      <c r="C285" s="175"/>
      <c r="D285" s="175"/>
      <c r="E285" s="175"/>
      <c r="F285" s="3"/>
      <c r="G285" s="3"/>
      <c r="H285" s="3"/>
      <c r="I285" s="3"/>
      <c r="J285" s="3"/>
    </row>
    <row r="286" spans="1:10" s="14" customFormat="1">
      <c r="A286" s="18"/>
      <c r="B286" s="175"/>
      <c r="C286" s="175"/>
      <c r="D286" s="175"/>
      <c r="E286" s="175"/>
      <c r="F286" s="3"/>
      <c r="G286" s="3"/>
      <c r="H286" s="3"/>
      <c r="I286" s="3"/>
      <c r="J286" s="3"/>
    </row>
  </sheetData>
  <mergeCells count="62">
    <mergeCell ref="A134:A135"/>
    <mergeCell ref="A19:A20"/>
    <mergeCell ref="I23:I24"/>
    <mergeCell ref="J23:J24"/>
    <mergeCell ref="J25:J26"/>
    <mergeCell ref="A18:D18"/>
    <mergeCell ref="I19:I20"/>
    <mergeCell ref="I21:I22"/>
    <mergeCell ref="J21:J22"/>
    <mergeCell ref="B19:F20"/>
    <mergeCell ref="B22:F22"/>
    <mergeCell ref="G18:H18"/>
    <mergeCell ref="I18:J18"/>
    <mergeCell ref="B25:H25"/>
    <mergeCell ref="B26:H26"/>
    <mergeCell ref="B24:H24"/>
    <mergeCell ref="J19:J20"/>
    <mergeCell ref="E37:E38"/>
    <mergeCell ref="A53:J53"/>
    <mergeCell ref="I27:I28"/>
    <mergeCell ref="J27:J28"/>
    <mergeCell ref="B28:H28"/>
    <mergeCell ref="G37:J37"/>
    <mergeCell ref="B27:H27"/>
    <mergeCell ref="H29:I29"/>
    <mergeCell ref="A34:J34"/>
    <mergeCell ref="A35:J35"/>
    <mergeCell ref="B29:G29"/>
    <mergeCell ref="B30:G30"/>
    <mergeCell ref="H30:I30"/>
    <mergeCell ref="I25:I26"/>
    <mergeCell ref="C135:F135"/>
    <mergeCell ref="H135:J135"/>
    <mergeCell ref="C134:F134"/>
    <mergeCell ref="A33:J33"/>
    <mergeCell ref="F37:F38"/>
    <mergeCell ref="A55:J55"/>
    <mergeCell ref="A99:J99"/>
    <mergeCell ref="C37:C38"/>
    <mergeCell ref="B37:B38"/>
    <mergeCell ref="A110:J110"/>
    <mergeCell ref="A77:J77"/>
    <mergeCell ref="A40:J40"/>
    <mergeCell ref="A37:A38"/>
    <mergeCell ref="A46:J46"/>
    <mergeCell ref="D37:D38"/>
    <mergeCell ref="H134:J134"/>
    <mergeCell ref="A3:B3"/>
    <mergeCell ref="G15:J15"/>
    <mergeCell ref="G12:J12"/>
    <mergeCell ref="G9:J9"/>
    <mergeCell ref="A4:B4"/>
    <mergeCell ref="A5:B5"/>
    <mergeCell ref="A14:B14"/>
    <mergeCell ref="C14:D14"/>
    <mergeCell ref="G11:J11"/>
    <mergeCell ref="A11:B11"/>
    <mergeCell ref="A12:D12"/>
    <mergeCell ref="B21:F21"/>
    <mergeCell ref="G19:G20"/>
    <mergeCell ref="H19:H20"/>
    <mergeCell ref="B23:F23"/>
  </mergeCells>
  <phoneticPr fontId="3" type="noConversion"/>
  <pageMargins left="1.1023622047244095" right="0.39370078740157483" top="1.1811023622047245" bottom="0.43307086614173229" header="0.39370078740157483" footer="0.19685039370078741"/>
  <pageSetup paperSize="9" scale="43" fitToHeight="4" orientation="landscape" r:id="rId1"/>
  <headerFooter differentFirst="1" alignWithMargins="0">
    <oddHeader xml:space="preserve">&amp;RПродовження додатка 1
</oddHeader>
  </headerFooter>
  <rowBreaks count="3" manualBreakCount="3">
    <brk id="45" max="9" man="1"/>
    <brk id="63" max="9" man="1"/>
    <brk id="88" max="9" man="1"/>
  </rowBreaks>
  <ignoredErrors>
    <ignoredError sqref="B111 B1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O280"/>
  <sheetViews>
    <sheetView topLeftCell="A112" zoomScale="70" zoomScaleNormal="70" zoomScaleSheetLayoutView="80" workbookViewId="0">
      <selection activeCell="A131" sqref="A131"/>
    </sheetView>
  </sheetViews>
  <sheetFormatPr defaultRowHeight="18.75"/>
  <cols>
    <col min="1" max="1" width="89.85546875" style="3" customWidth="1"/>
    <col min="2" max="2" width="14.85546875" style="14" customWidth="1"/>
    <col min="3" max="5" width="19.85546875" style="14" customWidth="1"/>
    <col min="6" max="15" width="19.85546875" style="3" customWidth="1"/>
    <col min="16" max="16" width="9.140625" style="3" customWidth="1"/>
    <col min="17" max="16384" width="9.140625" style="3"/>
  </cols>
  <sheetData>
    <row r="1" spans="1:15">
      <c r="A1" s="289" t="s">
        <v>146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90"/>
      <c r="M1" s="290"/>
      <c r="N1" s="290"/>
    </row>
    <row r="2" spans="1:15" ht="13.5" customHeight="1">
      <c r="B2" s="175"/>
      <c r="C2" s="175"/>
      <c r="D2" s="175"/>
      <c r="E2" s="175"/>
    </row>
    <row r="3" spans="1:15">
      <c r="A3" s="280" t="s">
        <v>147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</row>
    <row r="4" spans="1:15" ht="9" customHeight="1">
      <c r="A4" s="2"/>
      <c r="B4" s="1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8.75" customHeight="1">
      <c r="A5" s="162" t="s">
        <v>148</v>
      </c>
      <c r="B5" s="282" t="s">
        <v>149</v>
      </c>
      <c r="C5" s="283"/>
      <c r="D5" s="283"/>
      <c r="E5" s="283"/>
      <c r="F5" s="252" t="s">
        <v>150</v>
      </c>
      <c r="G5" s="252"/>
      <c r="H5" s="252"/>
      <c r="I5" s="252"/>
      <c r="J5" s="252"/>
      <c r="K5" s="252"/>
      <c r="L5" s="252"/>
      <c r="M5" s="252"/>
      <c r="N5" s="252"/>
      <c r="O5" s="252"/>
    </row>
    <row r="6" spans="1:15" ht="18.75" customHeight="1">
      <c r="A6" s="162">
        <v>1</v>
      </c>
      <c r="B6" s="282">
        <v>2</v>
      </c>
      <c r="C6" s="283"/>
      <c r="D6" s="283"/>
      <c r="E6" s="283"/>
      <c r="F6" s="252">
        <v>3</v>
      </c>
      <c r="G6" s="252"/>
      <c r="H6" s="252"/>
      <c r="I6" s="252"/>
      <c r="J6" s="252"/>
      <c r="K6" s="252"/>
      <c r="L6" s="252"/>
      <c r="M6" s="252"/>
      <c r="N6" s="252"/>
      <c r="O6" s="252"/>
    </row>
    <row r="7" spans="1:15" ht="18.75" customHeight="1">
      <c r="A7" s="30"/>
      <c r="B7" s="291"/>
      <c r="C7" s="292"/>
      <c r="D7" s="292"/>
      <c r="E7" s="292"/>
      <c r="F7" s="293"/>
      <c r="G7" s="293"/>
      <c r="H7" s="293"/>
      <c r="I7" s="293"/>
      <c r="J7" s="293"/>
      <c r="K7" s="293"/>
      <c r="L7" s="293"/>
      <c r="M7" s="293"/>
      <c r="N7" s="293"/>
      <c r="O7" s="293"/>
    </row>
    <row r="8" spans="1:15">
      <c r="A8" s="24"/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</row>
    <row r="9" spans="1:15" ht="18.75" customHeight="1">
      <c r="A9" s="284" t="s">
        <v>151</v>
      </c>
      <c r="B9" s="285"/>
      <c r="C9" s="285"/>
      <c r="D9" s="285"/>
      <c r="E9" s="285"/>
      <c r="F9" s="285"/>
      <c r="G9" s="285"/>
      <c r="H9" s="285"/>
      <c r="I9" s="285"/>
      <c r="J9" s="285"/>
      <c r="K9" s="2"/>
      <c r="L9" s="2"/>
      <c r="M9" s="2"/>
      <c r="N9" s="2"/>
      <c r="O9" s="2"/>
    </row>
    <row r="10" spans="1:15" ht="7.5" customHeight="1">
      <c r="A10" s="12"/>
      <c r="B10" s="1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67.5" customHeight="1">
      <c r="A11" s="244" t="s">
        <v>152</v>
      </c>
      <c r="B11" s="260" t="s">
        <v>153</v>
      </c>
      <c r="C11" s="262"/>
      <c r="D11" s="238" t="s">
        <v>154</v>
      </c>
      <c r="E11" s="238"/>
      <c r="F11" s="238"/>
      <c r="G11" s="238" t="s">
        <v>155</v>
      </c>
      <c r="H11" s="238"/>
      <c r="I11" s="238"/>
      <c r="J11" s="260" t="s">
        <v>156</v>
      </c>
      <c r="K11" s="261"/>
      <c r="L11" s="262"/>
      <c r="M11" s="238" t="s">
        <v>157</v>
      </c>
      <c r="N11" s="238"/>
      <c r="O11" s="238"/>
    </row>
    <row r="12" spans="1:15" ht="150" customHeight="1">
      <c r="A12" s="245"/>
      <c r="B12" s="151" t="s">
        <v>158</v>
      </c>
      <c r="C12" s="151" t="s">
        <v>159</v>
      </c>
      <c r="D12" s="151" t="s">
        <v>160</v>
      </c>
      <c r="E12" s="151" t="s">
        <v>161</v>
      </c>
      <c r="F12" s="151" t="s">
        <v>162</v>
      </c>
      <c r="G12" s="151" t="s">
        <v>160</v>
      </c>
      <c r="H12" s="151" t="s">
        <v>161</v>
      </c>
      <c r="I12" s="151" t="s">
        <v>162</v>
      </c>
      <c r="J12" s="151" t="s">
        <v>160</v>
      </c>
      <c r="K12" s="151" t="s">
        <v>161</v>
      </c>
      <c r="L12" s="151" t="s">
        <v>162</v>
      </c>
      <c r="M12" s="151" t="s">
        <v>160</v>
      </c>
      <c r="N12" s="151" t="s">
        <v>161</v>
      </c>
      <c r="O12" s="151" t="s">
        <v>162</v>
      </c>
    </row>
    <row r="13" spans="1:15">
      <c r="A13" s="151">
        <v>1</v>
      </c>
      <c r="B13" s="151">
        <v>2</v>
      </c>
      <c r="C13" s="151">
        <v>3</v>
      </c>
      <c r="D13" s="151">
        <v>4</v>
      </c>
      <c r="E13" s="151">
        <v>5</v>
      </c>
      <c r="F13" s="151">
        <v>6</v>
      </c>
      <c r="G13" s="151">
        <v>7</v>
      </c>
      <c r="H13" s="156">
        <v>8</v>
      </c>
      <c r="I13" s="156">
        <v>9</v>
      </c>
      <c r="J13" s="156">
        <v>10</v>
      </c>
      <c r="K13" s="156">
        <v>11</v>
      </c>
      <c r="L13" s="156">
        <v>12</v>
      </c>
      <c r="M13" s="156">
        <v>13</v>
      </c>
      <c r="N13" s="156">
        <v>14</v>
      </c>
      <c r="O13" s="156">
        <v>15</v>
      </c>
    </row>
    <row r="14" spans="1:15">
      <c r="A14" s="6"/>
      <c r="B14" s="10"/>
      <c r="C14" s="10"/>
      <c r="D14" s="32"/>
      <c r="E14" s="32"/>
      <c r="F14" s="34"/>
      <c r="G14" s="32"/>
      <c r="H14" s="32"/>
      <c r="I14" s="34"/>
      <c r="J14" s="32"/>
      <c r="K14" s="32"/>
      <c r="L14" s="34"/>
      <c r="M14" s="32"/>
      <c r="N14" s="32"/>
      <c r="O14" s="34"/>
    </row>
    <row r="15" spans="1:15">
      <c r="A15" s="6"/>
      <c r="B15" s="10"/>
      <c r="C15" s="10"/>
      <c r="D15" s="32"/>
      <c r="E15" s="32"/>
      <c r="F15" s="34"/>
      <c r="G15" s="32"/>
      <c r="H15" s="32"/>
      <c r="I15" s="34"/>
      <c r="J15" s="32"/>
      <c r="K15" s="32"/>
      <c r="L15" s="34"/>
      <c r="M15" s="32"/>
      <c r="N15" s="32"/>
      <c r="O15" s="34"/>
    </row>
    <row r="16" spans="1:15">
      <c r="A16" s="8" t="s">
        <v>163</v>
      </c>
      <c r="B16" s="42">
        <v>100</v>
      </c>
      <c r="C16" s="42">
        <v>100</v>
      </c>
      <c r="D16" s="182">
        <f>SUM(D14:D15)</f>
        <v>0</v>
      </c>
      <c r="E16" s="33"/>
      <c r="F16" s="35"/>
      <c r="G16" s="182">
        <f>SUM(G14:G15)</f>
        <v>0</v>
      </c>
      <c r="H16" s="33"/>
      <c r="I16" s="35"/>
      <c r="J16" s="182">
        <f>SUM(J14:J15)</f>
        <v>0</v>
      </c>
      <c r="K16" s="33"/>
      <c r="L16" s="35"/>
      <c r="M16" s="182">
        <f>SUM(M14:M15)</f>
        <v>0</v>
      </c>
      <c r="N16" s="33"/>
      <c r="O16" s="35"/>
    </row>
    <row r="18" spans="1:15">
      <c r="A18" s="280" t="s">
        <v>164</v>
      </c>
      <c r="B18" s="288"/>
      <c r="C18" s="288"/>
      <c r="D18" s="288"/>
      <c r="E18" s="288"/>
      <c r="F18" s="288"/>
      <c r="G18" s="288"/>
      <c r="H18" s="288"/>
      <c r="I18" s="288"/>
      <c r="J18" s="288"/>
      <c r="K18" s="288"/>
    </row>
    <row r="19" spans="1:15" ht="11.25" customHeight="1">
      <c r="A19" s="160"/>
      <c r="B19" s="161"/>
      <c r="C19" s="161"/>
      <c r="D19" s="161"/>
      <c r="E19" s="161"/>
      <c r="F19" s="161"/>
      <c r="G19" s="161"/>
      <c r="H19" s="161"/>
      <c r="I19" s="161"/>
      <c r="J19" s="161"/>
      <c r="K19" s="161"/>
    </row>
    <row r="20" spans="1:15" ht="44.25" customHeight="1">
      <c r="A20" s="286" t="s">
        <v>23</v>
      </c>
      <c r="B20" s="244" t="s">
        <v>24</v>
      </c>
      <c r="C20" s="244" t="s">
        <v>408</v>
      </c>
      <c r="D20" s="244" t="s">
        <v>410</v>
      </c>
      <c r="E20" s="254" t="s">
        <v>409</v>
      </c>
      <c r="F20" s="244" t="s">
        <v>411</v>
      </c>
      <c r="G20" s="260" t="s">
        <v>165</v>
      </c>
      <c r="H20" s="261"/>
      <c r="I20" s="261"/>
      <c r="J20" s="262"/>
      <c r="K20" s="304" t="s">
        <v>166</v>
      </c>
      <c r="L20" s="305"/>
      <c r="M20" s="305"/>
      <c r="N20" s="305"/>
      <c r="O20" s="305"/>
    </row>
    <row r="21" spans="1:15" ht="52.5" customHeight="1">
      <c r="A21" s="287"/>
      <c r="B21" s="245"/>
      <c r="C21" s="245"/>
      <c r="D21" s="245"/>
      <c r="E21" s="255"/>
      <c r="F21" s="245"/>
      <c r="G21" s="168" t="s">
        <v>167</v>
      </c>
      <c r="H21" s="168" t="s">
        <v>168</v>
      </c>
      <c r="I21" s="168" t="s">
        <v>169</v>
      </c>
      <c r="J21" s="168" t="s">
        <v>170</v>
      </c>
      <c r="K21" s="238"/>
      <c r="L21" s="305"/>
      <c r="M21" s="305"/>
      <c r="N21" s="305"/>
      <c r="O21" s="305"/>
    </row>
    <row r="22" spans="1:15">
      <c r="A22" s="156">
        <v>1</v>
      </c>
      <c r="B22" s="151">
        <v>2</v>
      </c>
      <c r="C22" s="151">
        <v>3</v>
      </c>
      <c r="D22" s="151">
        <v>4</v>
      </c>
      <c r="E22" s="151">
        <v>5</v>
      </c>
      <c r="F22" s="151">
        <v>6</v>
      </c>
      <c r="G22" s="151">
        <v>7</v>
      </c>
      <c r="H22" s="151">
        <v>8</v>
      </c>
      <c r="I22" s="151">
        <v>9</v>
      </c>
      <c r="J22" s="151">
        <v>10</v>
      </c>
      <c r="K22" s="282">
        <v>11</v>
      </c>
      <c r="L22" s="283"/>
      <c r="M22" s="283"/>
      <c r="N22" s="283"/>
      <c r="O22" s="283"/>
    </row>
    <row r="23" spans="1:15" s="5" customFormat="1" ht="18.75" customHeight="1">
      <c r="A23" s="187" t="s">
        <v>31</v>
      </c>
      <c r="B23" s="188">
        <v>1000</v>
      </c>
      <c r="C23" s="189"/>
      <c r="D23" s="189"/>
      <c r="E23" s="189"/>
      <c r="F23" s="189">
        <f>SUM(G23:J23)</f>
        <v>0</v>
      </c>
      <c r="G23" s="189"/>
      <c r="H23" s="189"/>
      <c r="I23" s="189"/>
      <c r="J23" s="189"/>
      <c r="K23" s="277"/>
      <c r="L23" s="277"/>
      <c r="M23" s="277"/>
      <c r="N23" s="277"/>
      <c r="O23" s="277"/>
    </row>
    <row r="24" spans="1:15" s="5" customFormat="1" ht="18.75" customHeight="1">
      <c r="A24" s="184" t="s">
        <v>32</v>
      </c>
      <c r="B24" s="185">
        <v>1010</v>
      </c>
      <c r="C24" s="186">
        <f>SUM(C25:C33)</f>
        <v>0</v>
      </c>
      <c r="D24" s="186">
        <f>SUM(D25:D33)</f>
        <v>0</v>
      </c>
      <c r="E24" s="186">
        <f>SUM(E25:E33)</f>
        <v>0</v>
      </c>
      <c r="F24" s="186">
        <f t="shared" ref="F24:F91" si="0">SUM(G24:J24)</f>
        <v>0</v>
      </c>
      <c r="G24" s="186">
        <f>SUM(G25:G33)</f>
        <v>0</v>
      </c>
      <c r="H24" s="186">
        <f>SUM(H25:H33)</f>
        <v>0</v>
      </c>
      <c r="I24" s="186">
        <f>SUM(I25:I33)</f>
        <v>0</v>
      </c>
      <c r="J24" s="186">
        <f>SUM(J25:J33)</f>
        <v>0</v>
      </c>
      <c r="K24" s="278"/>
      <c r="L24" s="278"/>
      <c r="M24" s="278"/>
      <c r="N24" s="278"/>
      <c r="O24" s="278"/>
    </row>
    <row r="25" spans="1:15" ht="18.75" customHeight="1">
      <c r="A25" s="6" t="s">
        <v>171</v>
      </c>
      <c r="B25" s="151">
        <v>1011</v>
      </c>
      <c r="C25" s="31" t="s">
        <v>172</v>
      </c>
      <c r="D25" s="31" t="s">
        <v>172</v>
      </c>
      <c r="E25" s="31" t="s">
        <v>172</v>
      </c>
      <c r="F25" s="36">
        <f t="shared" si="0"/>
        <v>0</v>
      </c>
      <c r="G25" s="31" t="s">
        <v>172</v>
      </c>
      <c r="H25" s="31" t="s">
        <v>172</v>
      </c>
      <c r="I25" s="31" t="s">
        <v>172</v>
      </c>
      <c r="J25" s="31" t="s">
        <v>172</v>
      </c>
      <c r="K25" s="249"/>
      <c r="L25" s="249"/>
      <c r="M25" s="249"/>
      <c r="N25" s="249"/>
      <c r="O25" s="249"/>
    </row>
    <row r="26" spans="1:15" ht="18.75" customHeight="1">
      <c r="A26" s="6" t="s">
        <v>173</v>
      </c>
      <c r="B26" s="151">
        <v>1012</v>
      </c>
      <c r="C26" s="31" t="s">
        <v>172</v>
      </c>
      <c r="D26" s="31" t="s">
        <v>172</v>
      </c>
      <c r="E26" s="31" t="s">
        <v>172</v>
      </c>
      <c r="F26" s="36">
        <f t="shared" si="0"/>
        <v>0</v>
      </c>
      <c r="G26" s="31" t="s">
        <v>172</v>
      </c>
      <c r="H26" s="31" t="s">
        <v>172</v>
      </c>
      <c r="I26" s="31" t="s">
        <v>172</v>
      </c>
      <c r="J26" s="31" t="s">
        <v>172</v>
      </c>
      <c r="K26" s="249"/>
      <c r="L26" s="249"/>
      <c r="M26" s="249"/>
      <c r="N26" s="249"/>
      <c r="O26" s="249"/>
    </row>
    <row r="27" spans="1:15" ht="18.75" customHeight="1">
      <c r="A27" s="6" t="s">
        <v>174</v>
      </c>
      <c r="B27" s="151">
        <v>1013</v>
      </c>
      <c r="C27" s="31" t="s">
        <v>172</v>
      </c>
      <c r="D27" s="31" t="s">
        <v>172</v>
      </c>
      <c r="E27" s="31" t="s">
        <v>172</v>
      </c>
      <c r="F27" s="36">
        <f t="shared" si="0"/>
        <v>0</v>
      </c>
      <c r="G27" s="31" t="s">
        <v>172</v>
      </c>
      <c r="H27" s="31" t="s">
        <v>172</v>
      </c>
      <c r="I27" s="31" t="s">
        <v>172</v>
      </c>
      <c r="J27" s="31" t="s">
        <v>172</v>
      </c>
      <c r="K27" s="249"/>
      <c r="L27" s="249"/>
      <c r="M27" s="249"/>
      <c r="N27" s="249"/>
      <c r="O27" s="249"/>
    </row>
    <row r="28" spans="1:15" ht="18.75" customHeight="1">
      <c r="A28" s="6" t="s">
        <v>118</v>
      </c>
      <c r="B28" s="151">
        <v>1014</v>
      </c>
      <c r="C28" s="31" t="s">
        <v>172</v>
      </c>
      <c r="D28" s="31" t="s">
        <v>172</v>
      </c>
      <c r="E28" s="31" t="s">
        <v>172</v>
      </c>
      <c r="F28" s="36">
        <f t="shared" si="0"/>
        <v>0</v>
      </c>
      <c r="G28" s="31" t="s">
        <v>172</v>
      </c>
      <c r="H28" s="31" t="s">
        <v>172</v>
      </c>
      <c r="I28" s="31" t="s">
        <v>172</v>
      </c>
      <c r="J28" s="31" t="s">
        <v>172</v>
      </c>
      <c r="K28" s="249"/>
      <c r="L28" s="249"/>
      <c r="M28" s="249"/>
      <c r="N28" s="249"/>
      <c r="O28" s="249"/>
    </row>
    <row r="29" spans="1:15" ht="18.75" customHeight="1">
      <c r="A29" s="6" t="s">
        <v>175</v>
      </c>
      <c r="B29" s="151">
        <v>1015</v>
      </c>
      <c r="C29" s="31" t="s">
        <v>172</v>
      </c>
      <c r="D29" s="31" t="s">
        <v>172</v>
      </c>
      <c r="E29" s="31" t="s">
        <v>172</v>
      </c>
      <c r="F29" s="36">
        <f t="shared" si="0"/>
        <v>0</v>
      </c>
      <c r="G29" s="31" t="s">
        <v>172</v>
      </c>
      <c r="H29" s="31" t="s">
        <v>172</v>
      </c>
      <c r="I29" s="31" t="s">
        <v>172</v>
      </c>
      <c r="J29" s="31" t="s">
        <v>172</v>
      </c>
      <c r="K29" s="249"/>
      <c r="L29" s="249"/>
      <c r="M29" s="249"/>
      <c r="N29" s="249"/>
      <c r="O29" s="249"/>
    </row>
    <row r="30" spans="1:15" ht="46.5" customHeight="1">
      <c r="A30" s="6" t="s">
        <v>176</v>
      </c>
      <c r="B30" s="151">
        <v>1016</v>
      </c>
      <c r="C30" s="31" t="s">
        <v>172</v>
      </c>
      <c r="D30" s="31" t="s">
        <v>172</v>
      </c>
      <c r="E30" s="31" t="s">
        <v>172</v>
      </c>
      <c r="F30" s="36">
        <f t="shared" si="0"/>
        <v>0</v>
      </c>
      <c r="G30" s="31" t="s">
        <v>172</v>
      </c>
      <c r="H30" s="31" t="s">
        <v>172</v>
      </c>
      <c r="I30" s="31" t="s">
        <v>172</v>
      </c>
      <c r="J30" s="31" t="s">
        <v>172</v>
      </c>
      <c r="K30" s="249"/>
      <c r="L30" s="249"/>
      <c r="M30" s="249"/>
      <c r="N30" s="249"/>
      <c r="O30" s="249"/>
    </row>
    <row r="31" spans="1:15" ht="18.75" customHeight="1">
      <c r="A31" s="6" t="s">
        <v>177</v>
      </c>
      <c r="B31" s="151">
        <v>1017</v>
      </c>
      <c r="C31" s="31" t="s">
        <v>172</v>
      </c>
      <c r="D31" s="31" t="s">
        <v>172</v>
      </c>
      <c r="E31" s="31" t="s">
        <v>172</v>
      </c>
      <c r="F31" s="36">
        <f t="shared" si="0"/>
        <v>0</v>
      </c>
      <c r="G31" s="31" t="s">
        <v>172</v>
      </c>
      <c r="H31" s="31" t="s">
        <v>172</v>
      </c>
      <c r="I31" s="31" t="s">
        <v>172</v>
      </c>
      <c r="J31" s="31" t="s">
        <v>172</v>
      </c>
      <c r="K31" s="249"/>
      <c r="L31" s="249"/>
      <c r="M31" s="249"/>
      <c r="N31" s="249"/>
      <c r="O31" s="249"/>
    </row>
    <row r="32" spans="1:15" ht="18.75" customHeight="1">
      <c r="A32" s="6" t="s">
        <v>178</v>
      </c>
      <c r="B32" s="151">
        <v>1018</v>
      </c>
      <c r="C32" s="31" t="s">
        <v>172</v>
      </c>
      <c r="D32" s="31" t="s">
        <v>172</v>
      </c>
      <c r="E32" s="31" t="s">
        <v>172</v>
      </c>
      <c r="F32" s="36"/>
      <c r="G32" s="31" t="s">
        <v>172</v>
      </c>
      <c r="H32" s="31" t="s">
        <v>172</v>
      </c>
      <c r="I32" s="31" t="s">
        <v>172</v>
      </c>
      <c r="J32" s="31" t="s">
        <v>172</v>
      </c>
      <c r="K32" s="271"/>
      <c r="L32" s="272"/>
      <c r="M32" s="272"/>
      <c r="N32" s="272"/>
      <c r="O32" s="273"/>
    </row>
    <row r="33" spans="1:15" ht="18.75" customHeight="1">
      <c r="A33" s="6" t="s">
        <v>179</v>
      </c>
      <c r="B33" s="151">
        <v>1019</v>
      </c>
      <c r="C33" s="31" t="s">
        <v>172</v>
      </c>
      <c r="D33" s="31" t="s">
        <v>172</v>
      </c>
      <c r="E33" s="31" t="s">
        <v>172</v>
      </c>
      <c r="F33" s="36">
        <f t="shared" si="0"/>
        <v>0</v>
      </c>
      <c r="G33" s="31" t="s">
        <v>172</v>
      </c>
      <c r="H33" s="31" t="s">
        <v>172</v>
      </c>
      <c r="I33" s="31" t="s">
        <v>172</v>
      </c>
      <c r="J33" s="31" t="s">
        <v>172</v>
      </c>
      <c r="K33" s="249"/>
      <c r="L33" s="249"/>
      <c r="M33" s="249"/>
      <c r="N33" s="249"/>
      <c r="O33" s="249"/>
    </row>
    <row r="34" spans="1:15" ht="18.75" customHeight="1">
      <c r="A34" s="200" t="s">
        <v>180</v>
      </c>
      <c r="B34" s="201">
        <v>1020</v>
      </c>
      <c r="C34" s="202">
        <f>SUM(C23,C24)</f>
        <v>0</v>
      </c>
      <c r="D34" s="202">
        <f t="shared" ref="D34:J34" si="1">SUM(D23,D24)</f>
        <v>0</v>
      </c>
      <c r="E34" s="202">
        <f t="shared" si="1"/>
        <v>0</v>
      </c>
      <c r="F34" s="202">
        <f t="shared" si="1"/>
        <v>0</v>
      </c>
      <c r="G34" s="202">
        <f t="shared" si="1"/>
        <v>0</v>
      </c>
      <c r="H34" s="202">
        <f t="shared" si="1"/>
        <v>0</v>
      </c>
      <c r="I34" s="202">
        <f t="shared" si="1"/>
        <v>0</v>
      </c>
      <c r="J34" s="202">
        <f t="shared" si="1"/>
        <v>0</v>
      </c>
      <c r="K34" s="294"/>
      <c r="L34" s="294"/>
      <c r="M34" s="294"/>
      <c r="N34" s="294"/>
      <c r="O34" s="294"/>
    </row>
    <row r="35" spans="1:15" s="5" customFormat="1" ht="40.5" customHeight="1">
      <c r="A35" s="184" t="s">
        <v>181</v>
      </c>
      <c r="B35" s="185">
        <v>1030</v>
      </c>
      <c r="C35" s="186">
        <f>SUM(C36:C55,C57)</f>
        <v>-9449</v>
      </c>
      <c r="D35" s="186">
        <f>SUM(D36:D55,D57)</f>
        <v>-12833</v>
      </c>
      <c r="E35" s="186">
        <f>SUM(E36:E55,E57)</f>
        <v>-12756</v>
      </c>
      <c r="F35" s="186">
        <f t="shared" si="0"/>
        <v>-24029</v>
      </c>
      <c r="G35" s="186">
        <f>SUM(G36:G55,G57)</f>
        <v>-6669</v>
      </c>
      <c r="H35" s="186">
        <f>SUM(H36:H55,H57)</f>
        <v>-5944</v>
      </c>
      <c r="I35" s="186">
        <f>SUM(I36:I55,I57)</f>
        <v>-5672</v>
      </c>
      <c r="J35" s="186">
        <f>SUM(J36:J55,J57)</f>
        <v>-5744</v>
      </c>
      <c r="K35" s="295"/>
      <c r="L35" s="296"/>
      <c r="M35" s="296"/>
      <c r="N35" s="296"/>
      <c r="O35" s="297"/>
    </row>
    <row r="36" spans="1:15" ht="18.75" customHeight="1">
      <c r="A36" s="6" t="s">
        <v>182</v>
      </c>
      <c r="B36" s="75">
        <v>1031</v>
      </c>
      <c r="C36" s="31">
        <v>-460</v>
      </c>
      <c r="D36" s="31">
        <v>-708</v>
      </c>
      <c r="E36" s="31">
        <v>-700</v>
      </c>
      <c r="F36" s="36">
        <f t="shared" si="0"/>
        <v>-1333</v>
      </c>
      <c r="G36" s="31">
        <v>-453</v>
      </c>
      <c r="H36" s="31">
        <v>-391</v>
      </c>
      <c r="I36" s="31">
        <v>-267</v>
      </c>
      <c r="J36" s="31">
        <v>-222</v>
      </c>
      <c r="K36" s="274" t="s">
        <v>412</v>
      </c>
      <c r="L36" s="275"/>
      <c r="M36" s="275"/>
      <c r="N36" s="275"/>
      <c r="O36" s="276"/>
    </row>
    <row r="37" spans="1:15" ht="18.75" customHeight="1">
      <c r="A37" s="6" t="s">
        <v>183</v>
      </c>
      <c r="B37" s="75">
        <v>1032</v>
      </c>
      <c r="C37" s="31" t="s">
        <v>172</v>
      </c>
      <c r="D37" s="31" t="s">
        <v>172</v>
      </c>
      <c r="E37" s="31" t="s">
        <v>172</v>
      </c>
      <c r="F37" s="36">
        <f t="shared" si="0"/>
        <v>0</v>
      </c>
      <c r="G37" s="31" t="s">
        <v>172</v>
      </c>
      <c r="H37" s="31" t="s">
        <v>172</v>
      </c>
      <c r="I37" s="31" t="s">
        <v>172</v>
      </c>
      <c r="J37" s="31" t="s">
        <v>172</v>
      </c>
      <c r="K37" s="249"/>
      <c r="L37" s="249"/>
      <c r="M37" s="249"/>
      <c r="N37" s="249"/>
      <c r="O37" s="249"/>
    </row>
    <row r="38" spans="1:15" ht="18.75" customHeight="1">
      <c r="A38" s="6" t="s">
        <v>184</v>
      </c>
      <c r="B38" s="75">
        <v>1033</v>
      </c>
      <c r="C38" s="31" t="s">
        <v>172</v>
      </c>
      <c r="D38" s="31" t="s">
        <v>172</v>
      </c>
      <c r="E38" s="31" t="s">
        <v>172</v>
      </c>
      <c r="F38" s="36">
        <f t="shared" si="0"/>
        <v>0</v>
      </c>
      <c r="G38" s="31" t="s">
        <v>172</v>
      </c>
      <c r="H38" s="31" t="s">
        <v>172</v>
      </c>
      <c r="I38" s="31" t="s">
        <v>172</v>
      </c>
      <c r="J38" s="31" t="s">
        <v>172</v>
      </c>
      <c r="K38" s="249"/>
      <c r="L38" s="249"/>
      <c r="M38" s="249"/>
      <c r="N38" s="249"/>
      <c r="O38" s="249"/>
    </row>
    <row r="39" spans="1:15" ht="18.75" customHeight="1">
      <c r="A39" s="6" t="s">
        <v>185</v>
      </c>
      <c r="B39" s="75">
        <v>1034</v>
      </c>
      <c r="C39" s="31" t="s">
        <v>172</v>
      </c>
      <c r="D39" s="31" t="s">
        <v>172</v>
      </c>
      <c r="E39" s="31" t="s">
        <v>172</v>
      </c>
      <c r="F39" s="36">
        <f t="shared" si="0"/>
        <v>0</v>
      </c>
      <c r="G39" s="31" t="s">
        <v>172</v>
      </c>
      <c r="H39" s="31" t="s">
        <v>172</v>
      </c>
      <c r="I39" s="31" t="s">
        <v>172</v>
      </c>
      <c r="J39" s="31" t="s">
        <v>172</v>
      </c>
      <c r="K39" s="249"/>
      <c r="L39" s="249"/>
      <c r="M39" s="249"/>
      <c r="N39" s="249"/>
      <c r="O39" s="249"/>
    </row>
    <row r="40" spans="1:15" ht="18.75" customHeight="1">
      <c r="A40" s="6" t="s">
        <v>186</v>
      </c>
      <c r="B40" s="75">
        <v>1035</v>
      </c>
      <c r="C40" s="31" t="s">
        <v>172</v>
      </c>
      <c r="D40" s="31" t="s">
        <v>172</v>
      </c>
      <c r="E40" s="31" t="s">
        <v>172</v>
      </c>
      <c r="F40" s="36">
        <f t="shared" si="0"/>
        <v>0</v>
      </c>
      <c r="G40" s="31" t="s">
        <v>172</v>
      </c>
      <c r="H40" s="31" t="s">
        <v>172</v>
      </c>
      <c r="I40" s="31" t="s">
        <v>172</v>
      </c>
      <c r="J40" s="31" t="s">
        <v>172</v>
      </c>
      <c r="K40" s="249"/>
      <c r="L40" s="249"/>
      <c r="M40" s="249"/>
      <c r="N40" s="249"/>
      <c r="O40" s="249"/>
    </row>
    <row r="41" spans="1:15" ht="18.75" customHeight="1">
      <c r="A41" s="6" t="s">
        <v>187</v>
      </c>
      <c r="B41" s="75">
        <v>1036</v>
      </c>
      <c r="C41" s="31" t="s">
        <v>172</v>
      </c>
      <c r="D41" s="31" t="s">
        <v>172</v>
      </c>
      <c r="E41" s="31" t="s">
        <v>172</v>
      </c>
      <c r="F41" s="36">
        <f t="shared" si="0"/>
        <v>0</v>
      </c>
      <c r="G41" s="31" t="s">
        <v>172</v>
      </c>
      <c r="H41" s="31" t="s">
        <v>172</v>
      </c>
      <c r="I41" s="31" t="s">
        <v>172</v>
      </c>
      <c r="J41" s="31" t="s">
        <v>172</v>
      </c>
      <c r="K41" s="249"/>
      <c r="L41" s="249"/>
      <c r="M41" s="249"/>
      <c r="N41" s="249"/>
      <c r="O41" s="249"/>
    </row>
    <row r="42" spans="1:15" ht="18.75" customHeight="1">
      <c r="A42" s="6" t="s">
        <v>188</v>
      </c>
      <c r="B42" s="75">
        <v>1037</v>
      </c>
      <c r="C42" s="31">
        <v>-23</v>
      </c>
      <c r="D42" s="31">
        <v>-43</v>
      </c>
      <c r="E42" s="31">
        <v>-43</v>
      </c>
      <c r="F42" s="36">
        <f t="shared" si="0"/>
        <v>-75</v>
      </c>
      <c r="G42" s="31">
        <v>-19</v>
      </c>
      <c r="H42" s="31">
        <v>-19</v>
      </c>
      <c r="I42" s="31">
        <v>-19</v>
      </c>
      <c r="J42" s="31">
        <v>-18</v>
      </c>
      <c r="K42" s="249"/>
      <c r="L42" s="249"/>
      <c r="M42" s="249"/>
      <c r="N42" s="249"/>
      <c r="O42" s="249"/>
    </row>
    <row r="43" spans="1:15" ht="18.75" customHeight="1">
      <c r="A43" s="6" t="s">
        <v>189</v>
      </c>
      <c r="B43" s="75">
        <v>1038</v>
      </c>
      <c r="C43" s="31">
        <v>-6688</v>
      </c>
      <c r="D43" s="31">
        <v>-8088</v>
      </c>
      <c r="E43" s="31">
        <v>-8088</v>
      </c>
      <c r="F43" s="36">
        <f t="shared" si="0"/>
        <v>-14729</v>
      </c>
      <c r="G43" s="31">
        <f>-3922-G93</f>
        <v>-3842</v>
      </c>
      <c r="H43" s="31">
        <f>-3682-H93</f>
        <v>-3602</v>
      </c>
      <c r="I43" s="31">
        <f>-3682-I93</f>
        <v>-3603</v>
      </c>
      <c r="J43" s="31">
        <v>-3682</v>
      </c>
      <c r="K43" s="249"/>
      <c r="L43" s="249"/>
      <c r="M43" s="249"/>
      <c r="N43" s="249"/>
      <c r="O43" s="249"/>
    </row>
    <row r="44" spans="1:15" ht="18.75" customHeight="1">
      <c r="A44" s="6" t="s">
        <v>190</v>
      </c>
      <c r="B44" s="75">
        <v>1039</v>
      </c>
      <c r="C44" s="31">
        <v>-1457</v>
      </c>
      <c r="D44" s="31">
        <v>-1779</v>
      </c>
      <c r="E44" s="31">
        <v>-1779</v>
      </c>
      <c r="F44" s="36">
        <f t="shared" si="0"/>
        <v>-3222</v>
      </c>
      <c r="G44" s="31">
        <f>-857-G94</f>
        <v>-839</v>
      </c>
      <c r="H44" s="31">
        <f>-806-H94</f>
        <v>-788</v>
      </c>
      <c r="I44" s="31">
        <f>-806-I94</f>
        <v>-789</v>
      </c>
      <c r="J44" s="31">
        <v>-806</v>
      </c>
      <c r="K44" s="249"/>
      <c r="L44" s="249"/>
      <c r="M44" s="249"/>
      <c r="N44" s="249"/>
      <c r="O44" s="249"/>
    </row>
    <row r="45" spans="1:15" ht="51" customHeight="1">
      <c r="A45" s="197" t="s">
        <v>191</v>
      </c>
      <c r="B45" s="203">
        <v>1040</v>
      </c>
      <c r="C45" s="204">
        <v>-267</v>
      </c>
      <c r="D45" s="204">
        <v>-680</v>
      </c>
      <c r="E45" s="204">
        <v>-680</v>
      </c>
      <c r="F45" s="204">
        <f t="shared" si="0"/>
        <v>-2684</v>
      </c>
      <c r="G45" s="204">
        <f>-943+72</f>
        <v>-871</v>
      </c>
      <c r="H45" s="204">
        <f>-743+72</f>
        <v>-671</v>
      </c>
      <c r="I45" s="204">
        <f>-643+72</f>
        <v>-571</v>
      </c>
      <c r="J45" s="204">
        <f>-643+72</f>
        <v>-571</v>
      </c>
      <c r="K45" s="306"/>
      <c r="L45" s="307"/>
      <c r="M45" s="307"/>
      <c r="N45" s="307"/>
      <c r="O45" s="308"/>
    </row>
    <row r="46" spans="1:15" ht="37.5">
      <c r="A46" s="6" t="s">
        <v>192</v>
      </c>
      <c r="B46" s="75">
        <v>1041</v>
      </c>
      <c r="C46" s="31" t="s">
        <v>172</v>
      </c>
      <c r="D46" s="31" t="s">
        <v>172</v>
      </c>
      <c r="E46" s="31" t="s">
        <v>172</v>
      </c>
      <c r="F46" s="36">
        <f t="shared" si="0"/>
        <v>0</v>
      </c>
      <c r="G46" s="31" t="s">
        <v>172</v>
      </c>
      <c r="H46" s="31" t="s">
        <v>172</v>
      </c>
      <c r="I46" s="31" t="s">
        <v>172</v>
      </c>
      <c r="J46" s="31" t="s">
        <v>172</v>
      </c>
      <c r="K46" s="249"/>
      <c r="L46" s="249"/>
      <c r="M46" s="249"/>
      <c r="N46" s="249"/>
      <c r="O46" s="249"/>
    </row>
    <row r="47" spans="1:15" ht="18.75" customHeight="1">
      <c r="A47" s="6" t="s">
        <v>193</v>
      </c>
      <c r="B47" s="75">
        <v>1042</v>
      </c>
      <c r="C47" s="31" t="s">
        <v>172</v>
      </c>
      <c r="D47" s="31" t="s">
        <v>172</v>
      </c>
      <c r="E47" s="31" t="s">
        <v>172</v>
      </c>
      <c r="F47" s="36">
        <f t="shared" si="0"/>
        <v>0</v>
      </c>
      <c r="G47" s="31" t="s">
        <v>172</v>
      </c>
      <c r="H47" s="31" t="s">
        <v>172</v>
      </c>
      <c r="I47" s="31" t="s">
        <v>172</v>
      </c>
      <c r="J47" s="31" t="s">
        <v>172</v>
      </c>
      <c r="K47" s="249"/>
      <c r="L47" s="249"/>
      <c r="M47" s="249"/>
      <c r="N47" s="249"/>
      <c r="O47" s="249"/>
    </row>
    <row r="48" spans="1:15" ht="18.75" customHeight="1">
      <c r="A48" s="6" t="s">
        <v>194</v>
      </c>
      <c r="B48" s="75">
        <v>1043</v>
      </c>
      <c r="C48" s="31" t="s">
        <v>172</v>
      </c>
      <c r="D48" s="31" t="s">
        <v>172</v>
      </c>
      <c r="E48" s="31" t="s">
        <v>172</v>
      </c>
      <c r="F48" s="36">
        <f t="shared" si="0"/>
        <v>0</v>
      </c>
      <c r="G48" s="31" t="s">
        <v>172</v>
      </c>
      <c r="H48" s="31" t="s">
        <v>172</v>
      </c>
      <c r="I48" s="31" t="s">
        <v>172</v>
      </c>
      <c r="J48" s="31" t="s">
        <v>172</v>
      </c>
      <c r="K48" s="249"/>
      <c r="L48" s="249"/>
      <c r="M48" s="249"/>
      <c r="N48" s="249"/>
      <c r="O48" s="249"/>
    </row>
    <row r="49" spans="1:15" ht="18.75" customHeight="1">
      <c r="A49" s="6" t="s">
        <v>195</v>
      </c>
      <c r="B49" s="75">
        <v>1044</v>
      </c>
      <c r="C49" s="31" t="s">
        <v>172</v>
      </c>
      <c r="D49" s="31" t="s">
        <v>172</v>
      </c>
      <c r="E49" s="31" t="s">
        <v>172</v>
      </c>
      <c r="F49" s="36">
        <f t="shared" si="0"/>
        <v>0</v>
      </c>
      <c r="G49" s="31" t="s">
        <v>172</v>
      </c>
      <c r="H49" s="31" t="s">
        <v>172</v>
      </c>
      <c r="I49" s="31" t="s">
        <v>172</v>
      </c>
      <c r="J49" s="31" t="s">
        <v>172</v>
      </c>
      <c r="K49" s="249"/>
      <c r="L49" s="249"/>
      <c r="M49" s="249"/>
      <c r="N49" s="249"/>
      <c r="O49" s="249"/>
    </row>
    <row r="50" spans="1:15" ht="44.25" customHeight="1">
      <c r="A50" s="6" t="s">
        <v>196</v>
      </c>
      <c r="B50" s="75">
        <v>1045</v>
      </c>
      <c r="C50" s="31">
        <v>-29</v>
      </c>
      <c r="D50" s="31">
        <v>-73</v>
      </c>
      <c r="E50" s="31">
        <v>-50</v>
      </c>
      <c r="F50" s="36">
        <f t="shared" si="0"/>
        <v>-73</v>
      </c>
      <c r="G50" s="31">
        <v>-16</v>
      </c>
      <c r="H50" s="31">
        <v>-25</v>
      </c>
      <c r="I50" s="31">
        <v>-16</v>
      </c>
      <c r="J50" s="31">
        <v>-16</v>
      </c>
      <c r="K50" s="268" t="s">
        <v>413</v>
      </c>
      <c r="L50" s="269"/>
      <c r="M50" s="269"/>
      <c r="N50" s="269"/>
      <c r="O50" s="270"/>
    </row>
    <row r="51" spans="1:15" ht="18.75" customHeight="1">
      <c r="A51" s="6" t="s">
        <v>197</v>
      </c>
      <c r="B51" s="75">
        <v>1046</v>
      </c>
      <c r="C51" s="31" t="s">
        <v>172</v>
      </c>
      <c r="D51" s="31" t="s">
        <v>172</v>
      </c>
      <c r="E51" s="31" t="s">
        <v>172</v>
      </c>
      <c r="F51" s="36">
        <f t="shared" si="0"/>
        <v>0</v>
      </c>
      <c r="G51" s="31" t="s">
        <v>172</v>
      </c>
      <c r="H51" s="31" t="s">
        <v>172</v>
      </c>
      <c r="I51" s="31" t="s">
        <v>172</v>
      </c>
      <c r="J51" s="31" t="s">
        <v>172</v>
      </c>
      <c r="K51" s="249"/>
      <c r="L51" s="249"/>
      <c r="M51" s="249"/>
      <c r="N51" s="249"/>
      <c r="O51" s="249"/>
    </row>
    <row r="52" spans="1:15" ht="18.75" customHeight="1">
      <c r="A52" s="6" t="s">
        <v>198</v>
      </c>
      <c r="B52" s="75">
        <v>1047</v>
      </c>
      <c r="C52" s="31" t="s">
        <v>172</v>
      </c>
      <c r="D52" s="31" t="s">
        <v>172</v>
      </c>
      <c r="E52" s="31" t="s">
        <v>172</v>
      </c>
      <c r="F52" s="36">
        <f t="shared" si="0"/>
        <v>0</v>
      </c>
      <c r="G52" s="31" t="s">
        <v>172</v>
      </c>
      <c r="H52" s="31" t="s">
        <v>172</v>
      </c>
      <c r="I52" s="31" t="s">
        <v>172</v>
      </c>
      <c r="J52" s="31" t="s">
        <v>172</v>
      </c>
      <c r="K52" s="249"/>
      <c r="L52" s="249"/>
      <c r="M52" s="249"/>
      <c r="N52" s="249"/>
      <c r="O52" s="249"/>
    </row>
    <row r="53" spans="1:15" ht="18.75" customHeight="1">
      <c r="A53" s="6" t="s">
        <v>199</v>
      </c>
      <c r="B53" s="75">
        <v>1048</v>
      </c>
      <c r="C53" s="31">
        <v>-5</v>
      </c>
      <c r="D53" s="31">
        <v>-6</v>
      </c>
      <c r="E53" s="31">
        <v>-6</v>
      </c>
      <c r="F53" s="36">
        <f t="shared" si="0"/>
        <v>-3</v>
      </c>
      <c r="G53" s="31"/>
      <c r="H53" s="31"/>
      <c r="I53" s="31"/>
      <c r="J53" s="31">
        <v>-3</v>
      </c>
      <c r="K53" s="274" t="s">
        <v>435</v>
      </c>
      <c r="L53" s="275"/>
      <c r="M53" s="275"/>
      <c r="N53" s="275"/>
      <c r="O53" s="276"/>
    </row>
    <row r="54" spans="1:15" ht="18.75" customHeight="1">
      <c r="A54" s="6" t="s">
        <v>200</v>
      </c>
      <c r="B54" s="75">
        <v>1049</v>
      </c>
      <c r="C54" s="31" t="s">
        <v>172</v>
      </c>
      <c r="D54" s="31">
        <v>-3</v>
      </c>
      <c r="E54" s="31">
        <v>-3</v>
      </c>
      <c r="F54" s="36">
        <f t="shared" si="0"/>
        <v>0</v>
      </c>
      <c r="G54" s="31" t="s">
        <v>172</v>
      </c>
      <c r="H54" s="31" t="s">
        <v>172</v>
      </c>
      <c r="I54" s="31" t="s">
        <v>172</v>
      </c>
      <c r="J54" s="31" t="s">
        <v>172</v>
      </c>
      <c r="K54" s="274"/>
      <c r="L54" s="275"/>
      <c r="M54" s="275"/>
      <c r="N54" s="275"/>
      <c r="O54" s="276"/>
    </row>
    <row r="55" spans="1:15" ht="37.5">
      <c r="A55" s="6" t="s">
        <v>201</v>
      </c>
      <c r="B55" s="75">
        <v>1050</v>
      </c>
      <c r="C55" s="31" t="s">
        <v>172</v>
      </c>
      <c r="D55" s="31" t="s">
        <v>172</v>
      </c>
      <c r="E55" s="31" t="s">
        <v>172</v>
      </c>
      <c r="F55" s="36">
        <f t="shared" si="0"/>
        <v>0</v>
      </c>
      <c r="G55" s="31" t="s">
        <v>172</v>
      </c>
      <c r="H55" s="31" t="s">
        <v>172</v>
      </c>
      <c r="I55" s="31" t="s">
        <v>172</v>
      </c>
      <c r="J55" s="31" t="s">
        <v>172</v>
      </c>
      <c r="K55" s="249"/>
      <c r="L55" s="249"/>
      <c r="M55" s="249"/>
      <c r="N55" s="249"/>
      <c r="O55" s="249"/>
    </row>
    <row r="56" spans="1:15" ht="18.75" customHeight="1">
      <c r="A56" s="6" t="s">
        <v>202</v>
      </c>
      <c r="B56" s="127" t="s">
        <v>203</v>
      </c>
      <c r="C56" s="31" t="s">
        <v>172</v>
      </c>
      <c r="D56" s="31" t="s">
        <v>172</v>
      </c>
      <c r="E56" s="31" t="s">
        <v>172</v>
      </c>
      <c r="F56" s="36">
        <f t="shared" si="0"/>
        <v>0</v>
      </c>
      <c r="G56" s="31" t="s">
        <v>172</v>
      </c>
      <c r="H56" s="31" t="s">
        <v>172</v>
      </c>
      <c r="I56" s="31" t="s">
        <v>172</v>
      </c>
      <c r="J56" s="31" t="s">
        <v>172</v>
      </c>
      <c r="K56" s="249"/>
      <c r="L56" s="249"/>
      <c r="M56" s="249"/>
      <c r="N56" s="249"/>
      <c r="O56" s="249"/>
    </row>
    <row r="57" spans="1:15" ht="18.75" customHeight="1">
      <c r="A57" s="193" t="s">
        <v>204</v>
      </c>
      <c r="B57" s="192">
        <v>1051</v>
      </c>
      <c r="C57" s="194">
        <f t="shared" ref="C57:J57" si="2">SUM(C58:C70)</f>
        <v>-520</v>
      </c>
      <c r="D57" s="194">
        <f t="shared" si="2"/>
        <v>-1453</v>
      </c>
      <c r="E57" s="194">
        <f t="shared" si="2"/>
        <v>-1407</v>
      </c>
      <c r="F57" s="194">
        <f t="shared" si="2"/>
        <v>-1910</v>
      </c>
      <c r="G57" s="194">
        <f t="shared" si="2"/>
        <v>-629</v>
      </c>
      <c r="H57" s="194">
        <f t="shared" si="2"/>
        <v>-448</v>
      </c>
      <c r="I57" s="194">
        <f t="shared" si="2"/>
        <v>-407</v>
      </c>
      <c r="J57" s="194">
        <f t="shared" si="2"/>
        <v>-426</v>
      </c>
      <c r="K57" s="278"/>
      <c r="L57" s="278"/>
      <c r="M57" s="278"/>
      <c r="N57" s="278"/>
      <c r="O57" s="278"/>
    </row>
    <row r="58" spans="1:15" ht="84" customHeight="1">
      <c r="A58" s="6" t="s">
        <v>426</v>
      </c>
      <c r="B58" s="7"/>
      <c r="C58" s="31">
        <v>-2</v>
      </c>
      <c r="D58" s="31">
        <v>-310</v>
      </c>
      <c r="E58" s="31">
        <v>-310</v>
      </c>
      <c r="F58" s="196">
        <f>SUM(G58:J58)</f>
        <v>-286</v>
      </c>
      <c r="G58" s="31">
        <v>-72</v>
      </c>
      <c r="H58" s="31">
        <v>-72</v>
      </c>
      <c r="I58" s="31">
        <v>-72</v>
      </c>
      <c r="J58" s="31">
        <v>-70</v>
      </c>
      <c r="K58" s="268" t="s">
        <v>425</v>
      </c>
      <c r="L58" s="269"/>
      <c r="M58" s="269"/>
      <c r="N58" s="269"/>
      <c r="O58" s="270"/>
    </row>
    <row r="59" spans="1:15" ht="18.75" customHeight="1">
      <c r="A59" s="6" t="s">
        <v>414</v>
      </c>
      <c r="B59" s="7"/>
      <c r="C59" s="31">
        <v>-92</v>
      </c>
      <c r="D59" s="31">
        <v>-300</v>
      </c>
      <c r="E59" s="31">
        <v>-280</v>
      </c>
      <c r="F59" s="196">
        <f t="shared" ref="F59:F70" si="3">SUM(G59:J59)</f>
        <v>-789</v>
      </c>
      <c r="G59" s="31">
        <v>-200</v>
      </c>
      <c r="H59" s="31">
        <v>-200</v>
      </c>
      <c r="I59" s="31">
        <v>-200</v>
      </c>
      <c r="J59" s="31">
        <v>-189</v>
      </c>
      <c r="K59" s="249"/>
      <c r="L59" s="249"/>
      <c r="M59" s="249"/>
      <c r="N59" s="249"/>
      <c r="O59" s="249"/>
    </row>
    <row r="60" spans="1:15" ht="18.75" customHeight="1">
      <c r="A60" s="6" t="s">
        <v>415</v>
      </c>
      <c r="B60" s="7"/>
      <c r="C60" s="31">
        <v>-110</v>
      </c>
      <c r="D60" s="31">
        <v>-164</v>
      </c>
      <c r="E60" s="31">
        <v>-158</v>
      </c>
      <c r="F60" s="196">
        <f t="shared" si="3"/>
        <v>-164</v>
      </c>
      <c r="G60" s="31">
        <v>-59</v>
      </c>
      <c r="H60" s="31">
        <v>-35</v>
      </c>
      <c r="I60" s="31">
        <v>-35</v>
      </c>
      <c r="J60" s="31">
        <v>-35</v>
      </c>
      <c r="K60" s="249"/>
      <c r="L60" s="249"/>
      <c r="M60" s="249"/>
      <c r="N60" s="249"/>
      <c r="O60" s="249"/>
    </row>
    <row r="61" spans="1:15" ht="18.75" customHeight="1">
      <c r="A61" s="6" t="s">
        <v>416</v>
      </c>
      <c r="B61" s="7"/>
      <c r="C61" s="31">
        <v>-6</v>
      </c>
      <c r="D61" s="31">
        <v>-14</v>
      </c>
      <c r="E61" s="31">
        <v>-14</v>
      </c>
      <c r="F61" s="196">
        <f t="shared" si="3"/>
        <v>-14</v>
      </c>
      <c r="G61" s="31">
        <v>-4</v>
      </c>
      <c r="H61" s="31">
        <v>-4</v>
      </c>
      <c r="I61" s="31">
        <v>-3</v>
      </c>
      <c r="J61" s="31">
        <v>-3</v>
      </c>
      <c r="K61" s="249"/>
      <c r="L61" s="249"/>
      <c r="M61" s="249"/>
      <c r="N61" s="249"/>
      <c r="O61" s="249"/>
    </row>
    <row r="62" spans="1:15" ht="18.75" customHeight="1">
      <c r="A62" s="6" t="s">
        <v>417</v>
      </c>
      <c r="B62" s="7"/>
      <c r="C62" s="31">
        <v>-214</v>
      </c>
      <c r="D62" s="31">
        <v>-320</v>
      </c>
      <c r="E62" s="31">
        <v>-300</v>
      </c>
      <c r="F62" s="196">
        <f t="shared" si="3"/>
        <v>-320</v>
      </c>
      <c r="G62" s="31">
        <v>-180</v>
      </c>
      <c r="H62" s="31">
        <v>-60</v>
      </c>
      <c r="I62" s="31">
        <v>-20</v>
      </c>
      <c r="J62" s="31">
        <v>-60</v>
      </c>
      <c r="K62" s="249"/>
      <c r="L62" s="249"/>
      <c r="M62" s="249"/>
      <c r="N62" s="249"/>
      <c r="O62" s="249"/>
    </row>
    <row r="63" spans="1:15" ht="18.75" customHeight="1">
      <c r="A63" s="195" t="s">
        <v>418</v>
      </c>
      <c r="B63" s="7"/>
      <c r="C63" s="31">
        <v>-11</v>
      </c>
      <c r="D63" s="31">
        <v>-19</v>
      </c>
      <c r="E63" s="31">
        <v>-19</v>
      </c>
      <c r="F63" s="196">
        <f t="shared" si="3"/>
        <v>-20</v>
      </c>
      <c r="G63" s="31">
        <v>-5</v>
      </c>
      <c r="H63" s="31">
        <v>-5</v>
      </c>
      <c r="I63" s="31">
        <v>-5</v>
      </c>
      <c r="J63" s="31">
        <v>-5</v>
      </c>
      <c r="K63" s="249"/>
      <c r="L63" s="249"/>
      <c r="M63" s="249"/>
      <c r="N63" s="249"/>
      <c r="O63" s="249"/>
    </row>
    <row r="64" spans="1:15" ht="18.75" customHeight="1">
      <c r="A64" s="6" t="s">
        <v>419</v>
      </c>
      <c r="B64" s="7"/>
      <c r="C64" s="31">
        <v>-18</v>
      </c>
      <c r="D64" s="31">
        <v>-27</v>
      </c>
      <c r="E64" s="31">
        <v>-27</v>
      </c>
      <c r="F64" s="196">
        <f t="shared" si="3"/>
        <v>-28</v>
      </c>
      <c r="G64" s="31">
        <v>-7</v>
      </c>
      <c r="H64" s="31">
        <v>-7</v>
      </c>
      <c r="I64" s="31">
        <v>-7</v>
      </c>
      <c r="J64" s="31">
        <v>-7</v>
      </c>
      <c r="K64" s="249"/>
      <c r="L64" s="249"/>
      <c r="M64" s="249"/>
      <c r="N64" s="249"/>
      <c r="O64" s="249"/>
    </row>
    <row r="65" spans="1:15" ht="19.5" customHeight="1">
      <c r="A65" s="6" t="s">
        <v>420</v>
      </c>
      <c r="B65" s="7"/>
      <c r="C65" s="31">
        <v>-47</v>
      </c>
      <c r="D65" s="31">
        <v>-245</v>
      </c>
      <c r="E65" s="31">
        <v>-245</v>
      </c>
      <c r="F65" s="196">
        <f t="shared" si="3"/>
        <v>-222</v>
      </c>
      <c r="G65" s="31">
        <v>-80</v>
      </c>
      <c r="H65" s="31">
        <v>-50</v>
      </c>
      <c r="I65" s="31">
        <v>-50</v>
      </c>
      <c r="J65" s="31">
        <v>-42</v>
      </c>
      <c r="K65" s="274"/>
      <c r="L65" s="275"/>
      <c r="M65" s="275"/>
      <c r="N65" s="275"/>
      <c r="O65" s="276"/>
    </row>
    <row r="66" spans="1:15" ht="18.75" customHeight="1">
      <c r="A66" s="6" t="s">
        <v>436</v>
      </c>
      <c r="B66" s="7"/>
      <c r="C66" s="31"/>
      <c r="D66" s="31"/>
      <c r="E66" s="31"/>
      <c r="F66" s="196">
        <f t="shared" si="3"/>
        <v>0</v>
      </c>
      <c r="G66" s="31" t="s">
        <v>172</v>
      </c>
      <c r="H66" s="31" t="s">
        <v>172</v>
      </c>
      <c r="I66" s="31" t="s">
        <v>172</v>
      </c>
      <c r="J66" s="31" t="s">
        <v>172</v>
      </c>
      <c r="K66" s="249"/>
      <c r="L66" s="249"/>
      <c r="M66" s="249"/>
      <c r="N66" s="249"/>
      <c r="O66" s="249"/>
    </row>
    <row r="67" spans="1:15" ht="18.75" customHeight="1">
      <c r="A67" s="6" t="s">
        <v>421</v>
      </c>
      <c r="B67" s="7"/>
      <c r="C67" s="31"/>
      <c r="D67" s="31"/>
      <c r="E67" s="31"/>
      <c r="F67" s="196">
        <f t="shared" si="3"/>
        <v>0</v>
      </c>
      <c r="G67" s="31" t="s">
        <v>172</v>
      </c>
      <c r="H67" s="31" t="s">
        <v>172</v>
      </c>
      <c r="I67" s="31" t="s">
        <v>172</v>
      </c>
      <c r="J67" s="31" t="s">
        <v>172</v>
      </c>
      <c r="K67" s="249"/>
      <c r="L67" s="249"/>
      <c r="M67" s="249"/>
      <c r="N67" s="249"/>
      <c r="O67" s="249"/>
    </row>
    <row r="68" spans="1:15" ht="18.75" customHeight="1">
      <c r="A68" s="6" t="s">
        <v>422</v>
      </c>
      <c r="B68" s="7"/>
      <c r="C68" s="31">
        <v>-5</v>
      </c>
      <c r="D68" s="31">
        <v>-36</v>
      </c>
      <c r="E68" s="31">
        <v>-36</v>
      </c>
      <c r="F68" s="196">
        <f t="shared" si="3"/>
        <v>-51</v>
      </c>
      <c r="G68" s="31">
        <v>-15</v>
      </c>
      <c r="H68" s="31">
        <v>-12</v>
      </c>
      <c r="I68" s="31">
        <v>-12</v>
      </c>
      <c r="J68" s="31">
        <v>-12</v>
      </c>
      <c r="K68" s="249"/>
      <c r="L68" s="249"/>
      <c r="M68" s="249"/>
      <c r="N68" s="249"/>
      <c r="O68" s="249"/>
    </row>
    <row r="69" spans="1:15" ht="18.75" customHeight="1">
      <c r="A69" s="6" t="s">
        <v>423</v>
      </c>
      <c r="B69" s="7"/>
      <c r="C69" s="31">
        <v>-8</v>
      </c>
      <c r="D69" s="31">
        <v>-13</v>
      </c>
      <c r="E69" s="31">
        <v>-13</v>
      </c>
      <c r="F69" s="196">
        <f t="shared" si="3"/>
        <v>-13</v>
      </c>
      <c r="G69" s="31">
        <v>-4</v>
      </c>
      <c r="H69" s="31">
        <v>-3</v>
      </c>
      <c r="I69" s="31">
        <v>-3</v>
      </c>
      <c r="J69" s="31">
        <v>-3</v>
      </c>
      <c r="K69" s="249"/>
      <c r="L69" s="249"/>
      <c r="M69" s="249"/>
      <c r="N69" s="249"/>
      <c r="O69" s="249"/>
    </row>
    <row r="70" spans="1:15" ht="18.75" customHeight="1">
      <c r="A70" s="6" t="s">
        <v>424</v>
      </c>
      <c r="B70" s="7"/>
      <c r="C70" s="31">
        <v>-7</v>
      </c>
      <c r="D70" s="31">
        <v>-5</v>
      </c>
      <c r="E70" s="31">
        <v>-5</v>
      </c>
      <c r="F70" s="196">
        <f t="shared" si="3"/>
        <v>-3</v>
      </c>
      <c r="G70" s="31">
        <v>-3</v>
      </c>
      <c r="H70" s="31" t="s">
        <v>172</v>
      </c>
      <c r="I70" s="31" t="s">
        <v>172</v>
      </c>
      <c r="J70" s="31" t="s">
        <v>172</v>
      </c>
      <c r="K70" s="249"/>
      <c r="L70" s="249"/>
      <c r="M70" s="249"/>
      <c r="N70" s="249"/>
      <c r="O70" s="249"/>
    </row>
    <row r="71" spans="1:15" s="5" customFormat="1" ht="18.75" customHeight="1">
      <c r="A71" s="184" t="s">
        <v>205</v>
      </c>
      <c r="B71" s="185">
        <v>1060</v>
      </c>
      <c r="C71" s="186">
        <f>SUM(C72:C78)</f>
        <v>0</v>
      </c>
      <c r="D71" s="186">
        <f>SUM(D72:D78)</f>
        <v>0</v>
      </c>
      <c r="E71" s="186">
        <f>SUM(E72:E78)</f>
        <v>0</v>
      </c>
      <c r="F71" s="186">
        <f t="shared" si="0"/>
        <v>0</v>
      </c>
      <c r="G71" s="186">
        <f>SUM(G72:G78)</f>
        <v>0</v>
      </c>
      <c r="H71" s="186">
        <f>SUM(H72:H78)</f>
        <v>0</v>
      </c>
      <c r="I71" s="186">
        <f>SUM(I72:I78)</f>
        <v>0</v>
      </c>
      <c r="J71" s="186">
        <f>SUM(J72:J78)</f>
        <v>0</v>
      </c>
      <c r="K71" s="278"/>
      <c r="L71" s="278"/>
      <c r="M71" s="278"/>
      <c r="N71" s="278"/>
      <c r="O71" s="278"/>
    </row>
    <row r="72" spans="1:15" ht="18.75" customHeight="1">
      <c r="A72" s="6" t="s">
        <v>206</v>
      </c>
      <c r="B72" s="7">
        <v>1061</v>
      </c>
      <c r="C72" s="31" t="s">
        <v>172</v>
      </c>
      <c r="D72" s="31" t="s">
        <v>172</v>
      </c>
      <c r="E72" s="31" t="s">
        <v>172</v>
      </c>
      <c r="F72" s="36">
        <f t="shared" si="0"/>
        <v>0</v>
      </c>
      <c r="G72" s="31" t="s">
        <v>172</v>
      </c>
      <c r="H72" s="31" t="s">
        <v>172</v>
      </c>
      <c r="I72" s="31" t="s">
        <v>172</v>
      </c>
      <c r="J72" s="31" t="s">
        <v>172</v>
      </c>
      <c r="K72" s="249"/>
      <c r="L72" s="249"/>
      <c r="M72" s="249"/>
      <c r="N72" s="249"/>
      <c r="O72" s="249"/>
    </row>
    <row r="73" spans="1:15" ht="18.75" customHeight="1">
      <c r="A73" s="6" t="s">
        <v>207</v>
      </c>
      <c r="B73" s="7">
        <v>1062</v>
      </c>
      <c r="C73" s="31" t="s">
        <v>172</v>
      </c>
      <c r="D73" s="31" t="s">
        <v>172</v>
      </c>
      <c r="E73" s="31" t="s">
        <v>172</v>
      </c>
      <c r="F73" s="36">
        <f t="shared" si="0"/>
        <v>0</v>
      </c>
      <c r="G73" s="31" t="s">
        <v>172</v>
      </c>
      <c r="H73" s="31" t="s">
        <v>172</v>
      </c>
      <c r="I73" s="31" t="s">
        <v>172</v>
      </c>
      <c r="J73" s="31" t="s">
        <v>172</v>
      </c>
      <c r="K73" s="249"/>
      <c r="L73" s="249"/>
      <c r="M73" s="249"/>
      <c r="N73" s="249"/>
      <c r="O73" s="249"/>
    </row>
    <row r="74" spans="1:15" ht="18.75" customHeight="1">
      <c r="A74" s="6" t="s">
        <v>189</v>
      </c>
      <c r="B74" s="7">
        <v>1063</v>
      </c>
      <c r="C74" s="31" t="s">
        <v>172</v>
      </c>
      <c r="D74" s="31" t="s">
        <v>172</v>
      </c>
      <c r="E74" s="31" t="s">
        <v>172</v>
      </c>
      <c r="F74" s="36">
        <f t="shared" si="0"/>
        <v>0</v>
      </c>
      <c r="G74" s="31" t="s">
        <v>172</v>
      </c>
      <c r="H74" s="31" t="s">
        <v>172</v>
      </c>
      <c r="I74" s="31" t="s">
        <v>172</v>
      </c>
      <c r="J74" s="31" t="s">
        <v>172</v>
      </c>
      <c r="K74" s="249"/>
      <c r="L74" s="249"/>
      <c r="M74" s="249"/>
      <c r="N74" s="249"/>
      <c r="O74" s="249"/>
    </row>
    <row r="75" spans="1:15" ht="18.75" customHeight="1">
      <c r="A75" s="6" t="s">
        <v>190</v>
      </c>
      <c r="B75" s="7">
        <v>1064</v>
      </c>
      <c r="C75" s="31" t="s">
        <v>172</v>
      </c>
      <c r="D75" s="31" t="s">
        <v>172</v>
      </c>
      <c r="E75" s="31" t="s">
        <v>172</v>
      </c>
      <c r="F75" s="36">
        <f t="shared" si="0"/>
        <v>0</v>
      </c>
      <c r="G75" s="31" t="s">
        <v>172</v>
      </c>
      <c r="H75" s="31" t="s">
        <v>172</v>
      </c>
      <c r="I75" s="31" t="s">
        <v>172</v>
      </c>
      <c r="J75" s="31" t="s">
        <v>172</v>
      </c>
      <c r="K75" s="249"/>
      <c r="L75" s="249"/>
      <c r="M75" s="249"/>
      <c r="N75" s="249"/>
      <c r="O75" s="249"/>
    </row>
    <row r="76" spans="1:15" ht="18.75" customHeight="1">
      <c r="A76" s="6" t="s">
        <v>208</v>
      </c>
      <c r="B76" s="7">
        <v>1065</v>
      </c>
      <c r="C76" s="31" t="s">
        <v>172</v>
      </c>
      <c r="D76" s="31" t="s">
        <v>172</v>
      </c>
      <c r="E76" s="31" t="s">
        <v>172</v>
      </c>
      <c r="F76" s="36">
        <f t="shared" si="0"/>
        <v>0</v>
      </c>
      <c r="G76" s="31" t="s">
        <v>172</v>
      </c>
      <c r="H76" s="31" t="s">
        <v>172</v>
      </c>
      <c r="I76" s="31" t="s">
        <v>172</v>
      </c>
      <c r="J76" s="31" t="s">
        <v>172</v>
      </c>
      <c r="K76" s="249"/>
      <c r="L76" s="249"/>
      <c r="M76" s="249"/>
      <c r="N76" s="249"/>
      <c r="O76" s="249"/>
    </row>
    <row r="77" spans="1:15" ht="18.75" customHeight="1">
      <c r="A77" s="6" t="s">
        <v>209</v>
      </c>
      <c r="B77" s="7">
        <v>1066</v>
      </c>
      <c r="C77" s="31" t="s">
        <v>172</v>
      </c>
      <c r="D77" s="31" t="s">
        <v>172</v>
      </c>
      <c r="E77" s="31" t="s">
        <v>172</v>
      </c>
      <c r="F77" s="36">
        <f t="shared" si="0"/>
        <v>0</v>
      </c>
      <c r="G77" s="31" t="s">
        <v>172</v>
      </c>
      <c r="H77" s="31" t="s">
        <v>172</v>
      </c>
      <c r="I77" s="31" t="s">
        <v>172</v>
      </c>
      <c r="J77" s="31" t="s">
        <v>172</v>
      </c>
      <c r="K77" s="249"/>
      <c r="L77" s="249"/>
      <c r="M77" s="249"/>
      <c r="N77" s="249"/>
      <c r="O77" s="249"/>
    </row>
    <row r="78" spans="1:15" ht="18.75" customHeight="1">
      <c r="A78" s="6" t="s">
        <v>210</v>
      </c>
      <c r="B78" s="7">
        <v>1067</v>
      </c>
      <c r="C78" s="31" t="s">
        <v>172</v>
      </c>
      <c r="D78" s="31" t="s">
        <v>172</v>
      </c>
      <c r="E78" s="31" t="s">
        <v>172</v>
      </c>
      <c r="F78" s="36">
        <f t="shared" si="0"/>
        <v>0</v>
      </c>
      <c r="G78" s="31" t="s">
        <v>172</v>
      </c>
      <c r="H78" s="31" t="s">
        <v>172</v>
      </c>
      <c r="I78" s="31" t="s">
        <v>172</v>
      </c>
      <c r="J78" s="31" t="s">
        <v>172</v>
      </c>
      <c r="K78" s="249"/>
      <c r="L78" s="249"/>
      <c r="M78" s="249"/>
      <c r="N78" s="249"/>
      <c r="O78" s="249"/>
    </row>
    <row r="79" spans="1:15" s="5" customFormat="1" ht="18.75" customHeight="1">
      <c r="A79" s="187" t="s">
        <v>211</v>
      </c>
      <c r="B79" s="188">
        <v>1070</v>
      </c>
      <c r="C79" s="189">
        <f>SUM(C80:C82)</f>
        <v>9470</v>
      </c>
      <c r="D79" s="189">
        <f>SUM(D80:D82)</f>
        <v>12566</v>
      </c>
      <c r="E79" s="189">
        <f>SUM(E80:E82)</f>
        <v>12489</v>
      </c>
      <c r="F79" s="189">
        <f t="shared" si="0"/>
        <v>21445</v>
      </c>
      <c r="G79" s="189">
        <f>SUM(G80:G82)</f>
        <v>5848</v>
      </c>
      <c r="H79" s="189">
        <f>SUM(H80:H82)</f>
        <v>5323</v>
      </c>
      <c r="I79" s="189">
        <f>SUM(I80:I82)</f>
        <v>5149</v>
      </c>
      <c r="J79" s="189">
        <f>SUM(J80:J82)</f>
        <v>5125</v>
      </c>
      <c r="K79" s="277"/>
      <c r="L79" s="277"/>
      <c r="M79" s="277"/>
      <c r="N79" s="277"/>
      <c r="O79" s="277"/>
    </row>
    <row r="80" spans="1:15" ht="18.75" customHeight="1">
      <c r="A80" s="6" t="s">
        <v>212</v>
      </c>
      <c r="B80" s="7">
        <v>1071</v>
      </c>
      <c r="C80" s="31"/>
      <c r="D80" s="31"/>
      <c r="E80" s="31"/>
      <c r="F80" s="36">
        <f t="shared" si="0"/>
        <v>0</v>
      </c>
      <c r="G80" s="31"/>
      <c r="H80" s="31"/>
      <c r="I80" s="31"/>
      <c r="J80" s="31"/>
      <c r="K80" s="249"/>
      <c r="L80" s="249"/>
      <c r="M80" s="249"/>
      <c r="N80" s="249"/>
      <c r="O80" s="249"/>
    </row>
    <row r="81" spans="1:15" ht="18.75" customHeight="1">
      <c r="A81" s="6" t="s">
        <v>213</v>
      </c>
      <c r="B81" s="7">
        <v>1072</v>
      </c>
      <c r="C81" s="31"/>
      <c r="D81" s="31"/>
      <c r="E81" s="31"/>
      <c r="F81" s="36">
        <f t="shared" si="0"/>
        <v>0</v>
      </c>
      <c r="G81" s="31"/>
      <c r="H81" s="31"/>
      <c r="I81" s="31"/>
      <c r="J81" s="31"/>
      <c r="K81" s="249"/>
      <c r="L81" s="249"/>
      <c r="M81" s="249"/>
      <c r="N81" s="249"/>
      <c r="O81" s="249"/>
    </row>
    <row r="82" spans="1:15" ht="18.75" customHeight="1">
      <c r="A82" s="6" t="s">
        <v>214</v>
      </c>
      <c r="B82" s="7">
        <v>1073</v>
      </c>
      <c r="C82" s="31">
        <f>SUM(C83:C84)</f>
        <v>9470</v>
      </c>
      <c r="D82" s="31">
        <f t="shared" ref="D82:E82" si="4">SUM(D83:D84)</f>
        <v>12566</v>
      </c>
      <c r="E82" s="31">
        <f t="shared" si="4"/>
        <v>12489</v>
      </c>
      <c r="F82" s="36">
        <f t="shared" si="0"/>
        <v>21445</v>
      </c>
      <c r="G82" s="31">
        <f>SUM(G83:G84)</f>
        <v>5848</v>
      </c>
      <c r="H82" s="31">
        <f t="shared" ref="H82:J82" si="5">SUM(H83:H84)</f>
        <v>5323</v>
      </c>
      <c r="I82" s="31">
        <f t="shared" si="5"/>
        <v>5149</v>
      </c>
      <c r="J82" s="31">
        <f t="shared" si="5"/>
        <v>5125</v>
      </c>
      <c r="K82" s="249"/>
      <c r="L82" s="249"/>
      <c r="M82" s="249"/>
      <c r="N82" s="249"/>
      <c r="O82" s="249"/>
    </row>
    <row r="83" spans="1:15" ht="42" customHeight="1">
      <c r="A83" s="199" t="s">
        <v>428</v>
      </c>
      <c r="B83" s="7"/>
      <c r="C83" s="31">
        <v>9315</v>
      </c>
      <c r="D83" s="31">
        <v>12356</v>
      </c>
      <c r="E83" s="31">
        <v>12279</v>
      </c>
      <c r="F83" s="36">
        <f>SUM(G83:J83)</f>
        <v>21235</v>
      </c>
      <c r="G83" s="31">
        <f>-(G35+G85-G126)-36</f>
        <v>5788</v>
      </c>
      <c r="H83" s="31">
        <f>-(H35+H85-H126)-36</f>
        <v>5263</v>
      </c>
      <c r="I83" s="31">
        <f>-(I35+I85-I126)-6</f>
        <v>5119</v>
      </c>
      <c r="J83" s="31">
        <f>-(J35+J85-J126)-36</f>
        <v>5065</v>
      </c>
      <c r="K83" s="274"/>
      <c r="L83" s="275"/>
      <c r="M83" s="275"/>
      <c r="N83" s="275"/>
      <c r="O83" s="276"/>
    </row>
    <row r="84" spans="1:15">
      <c r="A84" s="199" t="s">
        <v>427</v>
      </c>
      <c r="B84" s="7"/>
      <c r="C84" s="31">
        <v>155</v>
      </c>
      <c r="D84" s="31">
        <v>210</v>
      </c>
      <c r="E84" s="31">
        <v>210</v>
      </c>
      <c r="F84" s="36">
        <f>SUM(G84:J84)</f>
        <v>210</v>
      </c>
      <c r="G84" s="31">
        <v>60</v>
      </c>
      <c r="H84" s="31">
        <v>60</v>
      </c>
      <c r="I84" s="31">
        <v>30</v>
      </c>
      <c r="J84" s="31">
        <v>60</v>
      </c>
      <c r="K84" s="249"/>
      <c r="L84" s="249"/>
      <c r="M84" s="249"/>
      <c r="N84" s="249"/>
      <c r="O84" s="249"/>
    </row>
    <row r="85" spans="1:15" s="5" customFormat="1" ht="18.75" customHeight="1">
      <c r="A85" s="191" t="s">
        <v>215</v>
      </c>
      <c r="B85" s="185">
        <v>1080</v>
      </c>
      <c r="C85" s="186">
        <f>SUM(C86:C91)</f>
        <v>-220</v>
      </c>
      <c r="D85" s="186">
        <f>SUM(D86:D91)</f>
        <v>-293</v>
      </c>
      <c r="E85" s="186">
        <f>SUM(E86:E91)</f>
        <v>-293</v>
      </c>
      <c r="F85" s="186">
        <f t="shared" si="0"/>
        <v>-292</v>
      </c>
      <c r="G85" s="186">
        <f>SUM(G86:G91)</f>
        <v>-98</v>
      </c>
      <c r="H85" s="186">
        <f>SUM(H86:H91)</f>
        <v>-98</v>
      </c>
      <c r="I85" s="186">
        <f>SUM(I86:I91)</f>
        <v>-96</v>
      </c>
      <c r="J85" s="186">
        <f>SUM(J86:J91)</f>
        <v>0</v>
      </c>
      <c r="K85" s="278"/>
      <c r="L85" s="278"/>
      <c r="M85" s="278"/>
      <c r="N85" s="278"/>
      <c r="O85" s="278"/>
    </row>
    <row r="86" spans="1:15" ht="18.75" customHeight="1">
      <c r="A86" s="6" t="s">
        <v>212</v>
      </c>
      <c r="B86" s="7">
        <v>1081</v>
      </c>
      <c r="C86" s="31" t="s">
        <v>172</v>
      </c>
      <c r="D86" s="31" t="s">
        <v>172</v>
      </c>
      <c r="E86" s="31" t="s">
        <v>172</v>
      </c>
      <c r="F86" s="36">
        <f t="shared" si="0"/>
        <v>0</v>
      </c>
      <c r="G86" s="31" t="s">
        <v>172</v>
      </c>
      <c r="H86" s="31" t="s">
        <v>172</v>
      </c>
      <c r="I86" s="31" t="s">
        <v>172</v>
      </c>
      <c r="J86" s="31" t="s">
        <v>172</v>
      </c>
      <c r="K86" s="249"/>
      <c r="L86" s="249"/>
      <c r="M86" s="249"/>
      <c r="N86" s="249"/>
      <c r="O86" s="249"/>
    </row>
    <row r="87" spans="1:15" ht="18.75" customHeight="1">
      <c r="A87" s="6" t="s">
        <v>216</v>
      </c>
      <c r="B87" s="7">
        <v>1082</v>
      </c>
      <c r="C87" s="31" t="s">
        <v>172</v>
      </c>
      <c r="D87" s="31" t="s">
        <v>172</v>
      </c>
      <c r="E87" s="31" t="s">
        <v>172</v>
      </c>
      <c r="F87" s="36">
        <f t="shared" si="0"/>
        <v>0</v>
      </c>
      <c r="G87" s="31" t="s">
        <v>172</v>
      </c>
      <c r="H87" s="31" t="s">
        <v>172</v>
      </c>
      <c r="I87" s="31" t="s">
        <v>172</v>
      </c>
      <c r="J87" s="31" t="s">
        <v>172</v>
      </c>
      <c r="K87" s="249"/>
      <c r="L87" s="249"/>
      <c r="M87" s="249"/>
      <c r="N87" s="249"/>
      <c r="O87" s="249"/>
    </row>
    <row r="88" spans="1:15" ht="18.75" customHeight="1">
      <c r="A88" s="6" t="s">
        <v>217</v>
      </c>
      <c r="B88" s="7">
        <v>1083</v>
      </c>
      <c r="C88" s="31" t="s">
        <v>172</v>
      </c>
      <c r="D88" s="31" t="s">
        <v>172</v>
      </c>
      <c r="E88" s="31" t="s">
        <v>172</v>
      </c>
      <c r="F88" s="36">
        <f t="shared" si="0"/>
        <v>0</v>
      </c>
      <c r="G88" s="31" t="s">
        <v>172</v>
      </c>
      <c r="H88" s="31" t="s">
        <v>172</v>
      </c>
      <c r="I88" s="31" t="s">
        <v>172</v>
      </c>
      <c r="J88" s="31" t="s">
        <v>172</v>
      </c>
      <c r="K88" s="249"/>
      <c r="L88" s="249"/>
      <c r="M88" s="249"/>
      <c r="N88" s="249"/>
      <c r="O88" s="249"/>
    </row>
    <row r="89" spans="1:15" ht="18.75" customHeight="1">
      <c r="A89" s="6" t="s">
        <v>218</v>
      </c>
      <c r="B89" s="7">
        <v>1084</v>
      </c>
      <c r="C89" s="31" t="s">
        <v>172</v>
      </c>
      <c r="D89" s="31" t="s">
        <v>172</v>
      </c>
      <c r="E89" s="31" t="s">
        <v>172</v>
      </c>
      <c r="F89" s="36">
        <f t="shared" si="0"/>
        <v>0</v>
      </c>
      <c r="G89" s="31" t="s">
        <v>172</v>
      </c>
      <c r="H89" s="31" t="s">
        <v>172</v>
      </c>
      <c r="I89" s="31" t="s">
        <v>172</v>
      </c>
      <c r="J89" s="31" t="s">
        <v>172</v>
      </c>
      <c r="K89" s="249"/>
      <c r="L89" s="249"/>
      <c r="M89" s="249"/>
      <c r="N89" s="249"/>
      <c r="O89" s="249"/>
    </row>
    <row r="90" spans="1:15" ht="18.75" customHeight="1">
      <c r="A90" s="6" t="s">
        <v>219</v>
      </c>
      <c r="B90" s="7">
        <v>1085</v>
      </c>
      <c r="C90" s="31" t="s">
        <v>172</v>
      </c>
      <c r="D90" s="31" t="s">
        <v>172</v>
      </c>
      <c r="E90" s="31" t="s">
        <v>172</v>
      </c>
      <c r="F90" s="36">
        <f t="shared" si="0"/>
        <v>0</v>
      </c>
      <c r="G90" s="31" t="s">
        <v>172</v>
      </c>
      <c r="H90" s="31" t="s">
        <v>172</v>
      </c>
      <c r="I90" s="31" t="s">
        <v>172</v>
      </c>
      <c r="J90" s="31" t="s">
        <v>172</v>
      </c>
      <c r="K90" s="249"/>
      <c r="L90" s="249"/>
      <c r="M90" s="249"/>
      <c r="N90" s="249"/>
      <c r="O90" s="249"/>
    </row>
    <row r="91" spans="1:15" ht="18.75" customHeight="1">
      <c r="A91" s="6" t="s">
        <v>220</v>
      </c>
      <c r="B91" s="7">
        <v>1086</v>
      </c>
      <c r="C91" s="31">
        <f>SUM(C92:C94)</f>
        <v>-220</v>
      </c>
      <c r="D91" s="31">
        <f>SUM(D92:D94)</f>
        <v>-293</v>
      </c>
      <c r="E91" s="31">
        <f>SUM(E92:E94)</f>
        <v>-293</v>
      </c>
      <c r="F91" s="36">
        <f t="shared" si="0"/>
        <v>-292</v>
      </c>
      <c r="G91" s="31">
        <f>SUM(G92:G94)</f>
        <v>-98</v>
      </c>
      <c r="H91" s="31">
        <f t="shared" ref="H91:J91" si="6">SUM(H92:H94)</f>
        <v>-98</v>
      </c>
      <c r="I91" s="31">
        <f t="shared" si="6"/>
        <v>-96</v>
      </c>
      <c r="J91" s="31">
        <f t="shared" si="6"/>
        <v>0</v>
      </c>
      <c r="K91" s="249"/>
      <c r="L91" s="249"/>
      <c r="M91" s="249"/>
      <c r="N91" s="249"/>
      <c r="O91" s="249"/>
    </row>
    <row r="92" spans="1:15" ht="18.75" customHeight="1">
      <c r="A92" s="199" t="s">
        <v>189</v>
      </c>
      <c r="B92" s="7"/>
      <c r="C92" s="31">
        <v>-40</v>
      </c>
      <c r="D92" s="31">
        <v>-30</v>
      </c>
      <c r="E92" s="31">
        <v>-30</v>
      </c>
      <c r="F92" s="36"/>
      <c r="G92" s="31"/>
      <c r="H92" s="31"/>
      <c r="I92" s="31"/>
      <c r="J92" s="31"/>
      <c r="K92" s="274" t="s">
        <v>429</v>
      </c>
      <c r="L92" s="275"/>
      <c r="M92" s="275"/>
      <c r="N92" s="275"/>
      <c r="O92" s="276"/>
    </row>
    <row r="93" spans="1:15">
      <c r="A93" s="199" t="s">
        <v>439</v>
      </c>
      <c r="B93" s="7"/>
      <c r="C93" s="31">
        <v>-134</v>
      </c>
      <c r="D93" s="31">
        <v>-185</v>
      </c>
      <c r="E93" s="31">
        <v>-185</v>
      </c>
      <c r="F93" s="36">
        <f>SUM(G93:J93)</f>
        <v>-239</v>
      </c>
      <c r="G93" s="31">
        <v>-80</v>
      </c>
      <c r="H93" s="31">
        <v>-80</v>
      </c>
      <c r="I93" s="31">
        <v>-79</v>
      </c>
      <c r="J93" s="31"/>
      <c r="K93" s="268" t="s">
        <v>440</v>
      </c>
      <c r="L93" s="269"/>
      <c r="M93" s="269"/>
      <c r="N93" s="269"/>
      <c r="O93" s="270"/>
    </row>
    <row r="94" spans="1:15" ht="18.75" customHeight="1">
      <c r="A94" s="199" t="s">
        <v>190</v>
      </c>
      <c r="B94" s="7"/>
      <c r="C94" s="31">
        <v>-46</v>
      </c>
      <c r="D94" s="31">
        <v>-78</v>
      </c>
      <c r="E94" s="31">
        <v>-78</v>
      </c>
      <c r="F94" s="36">
        <f>SUM(G94:J94)</f>
        <v>-53</v>
      </c>
      <c r="G94" s="31">
        <v>-18</v>
      </c>
      <c r="H94" s="31">
        <v>-18</v>
      </c>
      <c r="I94" s="31">
        <v>-17</v>
      </c>
      <c r="J94" s="31"/>
      <c r="K94" s="274" t="s">
        <v>430</v>
      </c>
      <c r="L94" s="275"/>
      <c r="M94" s="275"/>
      <c r="N94" s="275"/>
      <c r="O94" s="276"/>
    </row>
    <row r="95" spans="1:15" s="5" customFormat="1" ht="18.75" customHeight="1">
      <c r="A95" s="200" t="s">
        <v>221</v>
      </c>
      <c r="B95" s="201">
        <v>1100</v>
      </c>
      <c r="C95" s="202">
        <f t="shared" ref="C95:J95" si="7">SUM(C34,C35,C71,C79,C85)</f>
        <v>-199</v>
      </c>
      <c r="D95" s="202">
        <f t="shared" si="7"/>
        <v>-560</v>
      </c>
      <c r="E95" s="202">
        <f t="shared" si="7"/>
        <v>-560</v>
      </c>
      <c r="F95" s="202">
        <f t="shared" si="7"/>
        <v>-2876</v>
      </c>
      <c r="G95" s="202">
        <f t="shared" si="7"/>
        <v>-919</v>
      </c>
      <c r="H95" s="202">
        <f t="shared" si="7"/>
        <v>-719</v>
      </c>
      <c r="I95" s="202">
        <f t="shared" si="7"/>
        <v>-619</v>
      </c>
      <c r="J95" s="202">
        <f t="shared" si="7"/>
        <v>-619</v>
      </c>
      <c r="K95" s="294"/>
      <c r="L95" s="294"/>
      <c r="M95" s="294"/>
      <c r="N95" s="294"/>
      <c r="O95" s="294"/>
    </row>
    <row r="96" spans="1:15" s="5" customFormat="1" ht="18.75" customHeight="1">
      <c r="A96" s="8" t="s">
        <v>222</v>
      </c>
      <c r="B96" s="9">
        <v>1110</v>
      </c>
      <c r="C96" s="43"/>
      <c r="D96" s="43"/>
      <c r="E96" s="43"/>
      <c r="F96" s="46">
        <f t="shared" ref="F96:F107" si="8">SUM(G96:J96)</f>
        <v>0</v>
      </c>
      <c r="G96" s="43"/>
      <c r="H96" s="43"/>
      <c r="I96" s="43"/>
      <c r="J96" s="43"/>
      <c r="K96" s="249"/>
      <c r="L96" s="249"/>
      <c r="M96" s="249"/>
      <c r="N96" s="249"/>
      <c r="O96" s="249"/>
    </row>
    <row r="97" spans="1:15" s="5" customFormat="1" ht="18.75" customHeight="1">
      <c r="A97" s="8" t="s">
        <v>223</v>
      </c>
      <c r="B97" s="9">
        <v>1120</v>
      </c>
      <c r="C97" s="43" t="s">
        <v>172</v>
      </c>
      <c r="D97" s="43" t="s">
        <v>172</v>
      </c>
      <c r="E97" s="43" t="s">
        <v>172</v>
      </c>
      <c r="F97" s="46">
        <f t="shared" si="8"/>
        <v>0</v>
      </c>
      <c r="G97" s="43" t="s">
        <v>172</v>
      </c>
      <c r="H97" s="43" t="s">
        <v>172</v>
      </c>
      <c r="I97" s="43" t="s">
        <v>172</v>
      </c>
      <c r="J97" s="43" t="s">
        <v>172</v>
      </c>
      <c r="K97" s="249"/>
      <c r="L97" s="249"/>
      <c r="M97" s="249"/>
      <c r="N97" s="249"/>
      <c r="O97" s="249"/>
    </row>
    <row r="98" spans="1:15" s="5" customFormat="1" ht="18.75" customHeight="1">
      <c r="A98" s="187" t="s">
        <v>224</v>
      </c>
      <c r="B98" s="188">
        <v>1130</v>
      </c>
      <c r="C98" s="189"/>
      <c r="D98" s="189"/>
      <c r="E98" s="189"/>
      <c r="F98" s="189">
        <f t="shared" si="8"/>
        <v>0</v>
      </c>
      <c r="G98" s="189"/>
      <c r="H98" s="189"/>
      <c r="I98" s="189"/>
      <c r="J98" s="189"/>
      <c r="K98" s="277"/>
      <c r="L98" s="277"/>
      <c r="M98" s="277"/>
      <c r="N98" s="277"/>
      <c r="O98" s="277"/>
    </row>
    <row r="99" spans="1:15" s="5" customFormat="1" ht="18.75" customHeight="1">
      <c r="A99" s="8" t="s">
        <v>225</v>
      </c>
      <c r="B99" s="9">
        <v>1140</v>
      </c>
      <c r="C99" s="43" t="s">
        <v>172</v>
      </c>
      <c r="D99" s="43" t="s">
        <v>172</v>
      </c>
      <c r="E99" s="43" t="s">
        <v>172</v>
      </c>
      <c r="F99" s="46">
        <f t="shared" si="8"/>
        <v>0</v>
      </c>
      <c r="G99" s="43" t="s">
        <v>172</v>
      </c>
      <c r="H99" s="43" t="s">
        <v>172</v>
      </c>
      <c r="I99" s="43" t="s">
        <v>172</v>
      </c>
      <c r="J99" s="43" t="s">
        <v>172</v>
      </c>
      <c r="K99" s="249"/>
      <c r="L99" s="249"/>
      <c r="M99" s="249"/>
      <c r="N99" s="249"/>
      <c r="O99" s="249"/>
    </row>
    <row r="100" spans="1:15" s="5" customFormat="1" ht="18.75" customHeight="1">
      <c r="A100" s="187" t="s">
        <v>226</v>
      </c>
      <c r="B100" s="188">
        <v>1150</v>
      </c>
      <c r="C100" s="189">
        <f>SUM(C101:C102)</f>
        <v>271</v>
      </c>
      <c r="D100" s="189">
        <f t="shared" ref="D100:J100" si="9">SUM(D101:D102)</f>
        <v>641</v>
      </c>
      <c r="E100" s="189">
        <f t="shared" si="9"/>
        <v>641</v>
      </c>
      <c r="F100" s="189">
        <f t="shared" si="8"/>
        <v>2972</v>
      </c>
      <c r="G100" s="189">
        <f t="shared" si="9"/>
        <v>943</v>
      </c>
      <c r="H100" s="189">
        <f t="shared" si="9"/>
        <v>743</v>
      </c>
      <c r="I100" s="189">
        <f t="shared" si="9"/>
        <v>643</v>
      </c>
      <c r="J100" s="189">
        <f t="shared" si="9"/>
        <v>643</v>
      </c>
      <c r="K100" s="277"/>
      <c r="L100" s="277"/>
      <c r="M100" s="277"/>
      <c r="N100" s="277"/>
      <c r="O100" s="277"/>
    </row>
    <row r="101" spans="1:15" ht="18.75" customHeight="1">
      <c r="A101" s="6" t="s">
        <v>212</v>
      </c>
      <c r="B101" s="7">
        <v>1151</v>
      </c>
      <c r="C101" s="31"/>
      <c r="D101" s="31"/>
      <c r="E101" s="31"/>
      <c r="F101" s="36">
        <f t="shared" si="8"/>
        <v>0</v>
      </c>
      <c r="G101" s="31"/>
      <c r="H101" s="31"/>
      <c r="I101" s="31"/>
      <c r="J101" s="31"/>
      <c r="K101" s="249"/>
      <c r="L101" s="249"/>
      <c r="M101" s="249"/>
      <c r="N101" s="249"/>
      <c r="O101" s="249"/>
    </row>
    <row r="102" spans="1:15" ht="18.75" customHeight="1">
      <c r="A102" s="6" t="s">
        <v>227</v>
      </c>
      <c r="B102" s="7">
        <v>1152</v>
      </c>
      <c r="C102" s="31">
        <f>SUM(C103:C104)</f>
        <v>271</v>
      </c>
      <c r="D102" s="31">
        <f t="shared" ref="D102:E102" si="10">SUM(D103:D104)</f>
        <v>641</v>
      </c>
      <c r="E102" s="31">
        <f t="shared" si="10"/>
        <v>641</v>
      </c>
      <c r="F102" s="36">
        <f t="shared" si="8"/>
        <v>2972</v>
      </c>
      <c r="G102" s="31">
        <f>SUM(G103:G104)</f>
        <v>943</v>
      </c>
      <c r="H102" s="31">
        <f t="shared" ref="H102:J102" si="11">SUM(H103:H104)</f>
        <v>743</v>
      </c>
      <c r="I102" s="31">
        <f t="shared" si="11"/>
        <v>643</v>
      </c>
      <c r="J102" s="31">
        <f t="shared" si="11"/>
        <v>643</v>
      </c>
      <c r="K102" s="249"/>
      <c r="L102" s="249"/>
      <c r="M102" s="249"/>
      <c r="N102" s="249"/>
      <c r="O102" s="249"/>
    </row>
    <row r="103" spans="1:15" ht="45" customHeight="1">
      <c r="A103" s="199" t="s">
        <v>433</v>
      </c>
      <c r="B103" s="7"/>
      <c r="C103" s="31">
        <v>252</v>
      </c>
      <c r="D103" s="31">
        <v>300</v>
      </c>
      <c r="E103" s="31">
        <v>300</v>
      </c>
      <c r="F103" s="36">
        <f>SUM(G103:J103)</f>
        <v>932</v>
      </c>
      <c r="G103" s="31">
        <v>433</v>
      </c>
      <c r="H103" s="31">
        <v>233</v>
      </c>
      <c r="I103" s="31">
        <v>133</v>
      </c>
      <c r="J103" s="31">
        <v>133</v>
      </c>
      <c r="K103" s="268" t="s">
        <v>431</v>
      </c>
      <c r="L103" s="269"/>
      <c r="M103" s="269"/>
      <c r="N103" s="269"/>
      <c r="O103" s="270"/>
    </row>
    <row r="104" spans="1:15" ht="41.25" customHeight="1">
      <c r="A104" s="199" t="s">
        <v>434</v>
      </c>
      <c r="B104" s="7"/>
      <c r="C104" s="31">
        <v>19</v>
      </c>
      <c r="D104" s="31">
        <v>341</v>
      </c>
      <c r="E104" s="31">
        <v>341</v>
      </c>
      <c r="F104" s="36">
        <f>SUM(G104:J104)</f>
        <v>2040</v>
      </c>
      <c r="G104" s="31">
        <v>510</v>
      </c>
      <c r="H104" s="31">
        <v>510</v>
      </c>
      <c r="I104" s="31">
        <v>510</v>
      </c>
      <c r="J104" s="31">
        <v>510</v>
      </c>
      <c r="K104" s="268" t="s">
        <v>432</v>
      </c>
      <c r="L104" s="269"/>
      <c r="M104" s="269"/>
      <c r="N104" s="269"/>
      <c r="O104" s="270"/>
    </row>
    <row r="105" spans="1:15" s="5" customFormat="1" ht="18.75" customHeight="1">
      <c r="A105" s="184" t="s">
        <v>228</v>
      </c>
      <c r="B105" s="185">
        <v>1160</v>
      </c>
      <c r="C105" s="186">
        <f>SUM(C106:C107)</f>
        <v>0</v>
      </c>
      <c r="D105" s="186">
        <f t="shared" ref="D105:J105" si="12">SUM(D106:D107)</f>
        <v>0</v>
      </c>
      <c r="E105" s="186">
        <f t="shared" si="12"/>
        <v>0</v>
      </c>
      <c r="F105" s="186">
        <f t="shared" si="8"/>
        <v>0</v>
      </c>
      <c r="G105" s="186">
        <f t="shared" si="12"/>
        <v>0</v>
      </c>
      <c r="H105" s="186">
        <f t="shared" si="12"/>
        <v>0</v>
      </c>
      <c r="I105" s="186">
        <f t="shared" si="12"/>
        <v>0</v>
      </c>
      <c r="J105" s="186">
        <f t="shared" si="12"/>
        <v>0</v>
      </c>
      <c r="K105" s="278"/>
      <c r="L105" s="278"/>
      <c r="M105" s="278"/>
      <c r="N105" s="278"/>
      <c r="O105" s="278"/>
    </row>
    <row r="106" spans="1:15" ht="18.75" customHeight="1">
      <c r="A106" s="6" t="s">
        <v>212</v>
      </c>
      <c r="B106" s="7">
        <v>1161</v>
      </c>
      <c r="C106" s="31" t="s">
        <v>172</v>
      </c>
      <c r="D106" s="31" t="s">
        <v>172</v>
      </c>
      <c r="E106" s="31" t="s">
        <v>172</v>
      </c>
      <c r="F106" s="36">
        <f t="shared" si="8"/>
        <v>0</v>
      </c>
      <c r="G106" s="31" t="s">
        <v>172</v>
      </c>
      <c r="H106" s="31" t="s">
        <v>172</v>
      </c>
      <c r="I106" s="31" t="s">
        <v>172</v>
      </c>
      <c r="J106" s="31" t="s">
        <v>172</v>
      </c>
      <c r="K106" s="249"/>
      <c r="L106" s="249"/>
      <c r="M106" s="249"/>
      <c r="N106" s="249"/>
      <c r="O106" s="249"/>
    </row>
    <row r="107" spans="1:15" ht="18.75" customHeight="1">
      <c r="A107" s="6" t="s">
        <v>229</v>
      </c>
      <c r="B107" s="7">
        <v>1162</v>
      </c>
      <c r="C107" s="31" t="s">
        <v>172</v>
      </c>
      <c r="D107" s="31" t="s">
        <v>172</v>
      </c>
      <c r="E107" s="31" t="s">
        <v>172</v>
      </c>
      <c r="F107" s="36">
        <f t="shared" si="8"/>
        <v>0</v>
      </c>
      <c r="G107" s="31" t="s">
        <v>172</v>
      </c>
      <c r="H107" s="31" t="s">
        <v>172</v>
      </c>
      <c r="I107" s="31" t="s">
        <v>172</v>
      </c>
      <c r="J107" s="31" t="s">
        <v>172</v>
      </c>
      <c r="K107" s="249"/>
      <c r="L107" s="249"/>
      <c r="M107" s="249"/>
      <c r="N107" s="249"/>
      <c r="O107" s="249"/>
    </row>
    <row r="108" spans="1:15" ht="18.75" customHeight="1">
      <c r="A108" s="200" t="s">
        <v>230</v>
      </c>
      <c r="B108" s="201">
        <v>1170</v>
      </c>
      <c r="C108" s="202">
        <f t="shared" ref="C108:J108" si="13">SUM(C95,C96,C97,C98,C99,C100,C105)</f>
        <v>72</v>
      </c>
      <c r="D108" s="202">
        <f t="shared" si="13"/>
        <v>81</v>
      </c>
      <c r="E108" s="202">
        <f t="shared" si="13"/>
        <v>81</v>
      </c>
      <c r="F108" s="202">
        <f t="shared" si="13"/>
        <v>96</v>
      </c>
      <c r="G108" s="202">
        <f t="shared" si="13"/>
        <v>24</v>
      </c>
      <c r="H108" s="202">
        <f t="shared" si="13"/>
        <v>24</v>
      </c>
      <c r="I108" s="202">
        <f t="shared" si="13"/>
        <v>24</v>
      </c>
      <c r="J108" s="202">
        <f t="shared" si="13"/>
        <v>24</v>
      </c>
      <c r="K108" s="294"/>
      <c r="L108" s="294"/>
      <c r="M108" s="294"/>
      <c r="N108" s="294"/>
      <c r="O108" s="294"/>
    </row>
    <row r="109" spans="1:15" ht="18.75" customHeight="1">
      <c r="A109" s="6" t="s">
        <v>231</v>
      </c>
      <c r="B109" s="151">
        <v>1180</v>
      </c>
      <c r="C109" s="31" t="s">
        <v>172</v>
      </c>
      <c r="D109" s="31" t="s">
        <v>172</v>
      </c>
      <c r="E109" s="31" t="s">
        <v>172</v>
      </c>
      <c r="F109" s="36">
        <f>SUM(G109:J109)</f>
        <v>0</v>
      </c>
      <c r="G109" s="31" t="s">
        <v>172</v>
      </c>
      <c r="H109" s="31" t="s">
        <v>172</v>
      </c>
      <c r="I109" s="31" t="s">
        <v>172</v>
      </c>
      <c r="J109" s="31" t="s">
        <v>172</v>
      </c>
      <c r="K109" s="249"/>
      <c r="L109" s="249"/>
      <c r="M109" s="249"/>
      <c r="N109" s="249"/>
      <c r="O109" s="249"/>
    </row>
    <row r="110" spans="1:15" ht="18.75" customHeight="1">
      <c r="A110" s="6" t="s">
        <v>232</v>
      </c>
      <c r="B110" s="151">
        <v>1181</v>
      </c>
      <c r="C110" s="31"/>
      <c r="D110" s="31"/>
      <c r="E110" s="31"/>
      <c r="F110" s="36">
        <f>SUM(G110:J110)</f>
        <v>0</v>
      </c>
      <c r="G110" s="31"/>
      <c r="H110" s="31"/>
      <c r="I110" s="31"/>
      <c r="J110" s="31"/>
      <c r="K110" s="249"/>
      <c r="L110" s="249"/>
      <c r="M110" s="249"/>
      <c r="N110" s="249"/>
      <c r="O110" s="249"/>
    </row>
    <row r="111" spans="1:15" ht="18.75" customHeight="1">
      <c r="A111" s="6" t="s">
        <v>233</v>
      </c>
      <c r="B111" s="7">
        <v>1190</v>
      </c>
      <c r="C111" s="31"/>
      <c r="D111" s="31"/>
      <c r="E111" s="31"/>
      <c r="F111" s="36">
        <f>SUM(G111:J111)</f>
        <v>0</v>
      </c>
      <c r="G111" s="31"/>
      <c r="H111" s="31"/>
      <c r="I111" s="31"/>
      <c r="J111" s="31"/>
      <c r="K111" s="249"/>
      <c r="L111" s="249"/>
      <c r="M111" s="249"/>
      <c r="N111" s="249"/>
      <c r="O111" s="249"/>
    </row>
    <row r="112" spans="1:15" ht="18.75" customHeight="1">
      <c r="A112" s="6" t="s">
        <v>234</v>
      </c>
      <c r="B112" s="156">
        <v>1191</v>
      </c>
      <c r="C112" s="31" t="s">
        <v>172</v>
      </c>
      <c r="D112" s="31" t="s">
        <v>172</v>
      </c>
      <c r="E112" s="31" t="s">
        <v>172</v>
      </c>
      <c r="F112" s="36">
        <f>SUM(G112:J112)</f>
        <v>0</v>
      </c>
      <c r="G112" s="31" t="s">
        <v>172</v>
      </c>
      <c r="H112" s="31" t="s">
        <v>172</v>
      </c>
      <c r="I112" s="31" t="s">
        <v>172</v>
      </c>
      <c r="J112" s="31" t="s">
        <v>172</v>
      </c>
      <c r="K112" s="249"/>
      <c r="L112" s="249"/>
      <c r="M112" s="249"/>
      <c r="N112" s="249"/>
      <c r="O112" s="249"/>
    </row>
    <row r="113" spans="1:15" ht="18.75" customHeight="1">
      <c r="A113" s="200" t="s">
        <v>235</v>
      </c>
      <c r="B113" s="201">
        <v>1200</v>
      </c>
      <c r="C113" s="202">
        <f>SUM(C108,C109,C110,C111,C112)</f>
        <v>72</v>
      </c>
      <c r="D113" s="202">
        <f t="shared" ref="D113:J113" si="14">SUM(D108,D109,D110,D111,D112)</f>
        <v>81</v>
      </c>
      <c r="E113" s="202">
        <f t="shared" si="14"/>
        <v>81</v>
      </c>
      <c r="F113" s="202">
        <f t="shared" si="14"/>
        <v>96</v>
      </c>
      <c r="G113" s="202">
        <f t="shared" si="14"/>
        <v>24</v>
      </c>
      <c r="H113" s="202">
        <f t="shared" si="14"/>
        <v>24</v>
      </c>
      <c r="I113" s="202">
        <f t="shared" si="14"/>
        <v>24</v>
      </c>
      <c r="J113" s="202">
        <f t="shared" si="14"/>
        <v>24</v>
      </c>
      <c r="K113" s="294"/>
      <c r="L113" s="294"/>
      <c r="M113" s="294"/>
      <c r="N113" s="294"/>
      <c r="O113" s="294"/>
    </row>
    <row r="114" spans="1:15" ht="18.75" customHeight="1">
      <c r="A114" s="6" t="s">
        <v>236</v>
      </c>
      <c r="B114" s="156">
        <v>1201</v>
      </c>
      <c r="C114" s="95">
        <f t="shared" ref="C114:J114" si="15">IF(C113&gt;0,C113,0)</f>
        <v>72</v>
      </c>
      <c r="D114" s="95">
        <f t="shared" si="15"/>
        <v>81</v>
      </c>
      <c r="E114" s="95">
        <f t="shared" si="15"/>
        <v>81</v>
      </c>
      <c r="F114" s="95">
        <f t="shared" si="15"/>
        <v>96</v>
      </c>
      <c r="G114" s="95">
        <f t="shared" si="15"/>
        <v>24</v>
      </c>
      <c r="H114" s="95">
        <f t="shared" si="15"/>
        <v>24</v>
      </c>
      <c r="I114" s="95">
        <f t="shared" si="15"/>
        <v>24</v>
      </c>
      <c r="J114" s="95">
        <f t="shared" si="15"/>
        <v>24</v>
      </c>
      <c r="K114" s="249"/>
      <c r="L114" s="249"/>
      <c r="M114" s="249"/>
      <c r="N114" s="249"/>
      <c r="O114" s="249"/>
    </row>
    <row r="115" spans="1:15" ht="18.75" customHeight="1">
      <c r="A115" s="6" t="s">
        <v>237</v>
      </c>
      <c r="B115" s="156">
        <v>1202</v>
      </c>
      <c r="C115" s="95">
        <f t="shared" ref="C115:J115" si="16">IF(C113&lt;0,C113,0)</f>
        <v>0</v>
      </c>
      <c r="D115" s="95">
        <f t="shared" si="16"/>
        <v>0</v>
      </c>
      <c r="E115" s="95">
        <f t="shared" si="16"/>
        <v>0</v>
      </c>
      <c r="F115" s="95">
        <f t="shared" si="16"/>
        <v>0</v>
      </c>
      <c r="G115" s="95">
        <f t="shared" si="16"/>
        <v>0</v>
      </c>
      <c r="H115" s="95">
        <f t="shared" si="16"/>
        <v>0</v>
      </c>
      <c r="I115" s="95">
        <f t="shared" si="16"/>
        <v>0</v>
      </c>
      <c r="J115" s="95">
        <f t="shared" si="16"/>
        <v>0</v>
      </c>
      <c r="K115" s="249"/>
      <c r="L115" s="249"/>
      <c r="M115" s="249"/>
      <c r="N115" s="249"/>
      <c r="O115" s="249"/>
    </row>
    <row r="116" spans="1:15" ht="18.75" customHeight="1">
      <c r="A116" s="187" t="s">
        <v>238</v>
      </c>
      <c r="B116" s="190">
        <v>1210</v>
      </c>
      <c r="C116" s="189">
        <f t="shared" ref="C116:J116" si="17">SUM(C23,C79,C96,C98,C100,C110,C111)</f>
        <v>9741</v>
      </c>
      <c r="D116" s="189">
        <f t="shared" si="17"/>
        <v>13207</v>
      </c>
      <c r="E116" s="189">
        <f t="shared" si="17"/>
        <v>13130</v>
      </c>
      <c r="F116" s="189">
        <f t="shared" si="17"/>
        <v>24417</v>
      </c>
      <c r="G116" s="189">
        <f t="shared" si="17"/>
        <v>6791</v>
      </c>
      <c r="H116" s="189">
        <f t="shared" si="17"/>
        <v>6066</v>
      </c>
      <c r="I116" s="189">
        <f t="shared" si="17"/>
        <v>5792</v>
      </c>
      <c r="J116" s="189">
        <f t="shared" si="17"/>
        <v>5768</v>
      </c>
      <c r="K116" s="277"/>
      <c r="L116" s="277"/>
      <c r="M116" s="277"/>
      <c r="N116" s="277"/>
      <c r="O116" s="277"/>
    </row>
    <row r="117" spans="1:15" ht="18.75" customHeight="1">
      <c r="A117" s="184" t="s">
        <v>239</v>
      </c>
      <c r="B117" s="192">
        <v>1220</v>
      </c>
      <c r="C117" s="186">
        <f t="shared" ref="C117:J117" si="18">SUM(C24,C35,C71,C85,C97,C99,C105,C109,C112)</f>
        <v>-9669</v>
      </c>
      <c r="D117" s="186">
        <f t="shared" si="18"/>
        <v>-13126</v>
      </c>
      <c r="E117" s="186">
        <f t="shared" si="18"/>
        <v>-13049</v>
      </c>
      <c r="F117" s="186">
        <f t="shared" si="18"/>
        <v>-24321</v>
      </c>
      <c r="G117" s="186">
        <f t="shared" si="18"/>
        <v>-6767</v>
      </c>
      <c r="H117" s="186">
        <f t="shared" si="18"/>
        <v>-6042</v>
      </c>
      <c r="I117" s="186">
        <f t="shared" si="18"/>
        <v>-5768</v>
      </c>
      <c r="J117" s="186">
        <f t="shared" si="18"/>
        <v>-5744</v>
      </c>
      <c r="K117" s="278"/>
      <c r="L117" s="278"/>
      <c r="M117" s="278"/>
      <c r="N117" s="278"/>
      <c r="O117" s="278"/>
    </row>
    <row r="118" spans="1:15" ht="18.75" customHeight="1">
      <c r="A118" s="6" t="s">
        <v>240</v>
      </c>
      <c r="B118" s="7">
        <v>1230</v>
      </c>
      <c r="C118" s="31"/>
      <c r="D118" s="31"/>
      <c r="E118" s="31"/>
      <c r="F118" s="36">
        <f>SUM(G118:J118)</f>
        <v>0</v>
      </c>
      <c r="G118" s="31"/>
      <c r="H118" s="31"/>
      <c r="I118" s="31"/>
      <c r="J118" s="31"/>
      <c r="K118" s="249"/>
      <c r="L118" s="249"/>
      <c r="M118" s="249"/>
      <c r="N118" s="249"/>
      <c r="O118" s="249"/>
    </row>
    <row r="119" spans="1:15" ht="38.25" customHeight="1">
      <c r="A119" s="134" t="s">
        <v>241</v>
      </c>
      <c r="B119" s="9">
        <v>1300</v>
      </c>
      <c r="C119" s="44">
        <f t="shared" ref="C119:J119" si="19">C95+C126</f>
        <v>-466</v>
      </c>
      <c r="D119" s="44">
        <f t="shared" si="19"/>
        <v>-1336</v>
      </c>
      <c r="E119" s="44">
        <f t="shared" si="19"/>
        <v>-1336</v>
      </c>
      <c r="F119" s="44">
        <f t="shared" si="19"/>
        <v>-5848</v>
      </c>
      <c r="G119" s="44">
        <f t="shared" si="19"/>
        <v>-1862</v>
      </c>
      <c r="H119" s="44">
        <f t="shared" si="19"/>
        <v>-1462</v>
      </c>
      <c r="I119" s="44">
        <f t="shared" si="19"/>
        <v>-1262</v>
      </c>
      <c r="J119" s="44">
        <f t="shared" si="19"/>
        <v>-1262</v>
      </c>
      <c r="K119" s="301"/>
      <c r="L119" s="302"/>
      <c r="M119" s="302"/>
      <c r="N119" s="302"/>
      <c r="O119" s="303"/>
    </row>
    <row r="120" spans="1:15" ht="18.75" customHeight="1">
      <c r="A120" s="298" t="s">
        <v>242</v>
      </c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  <c r="L120" s="299"/>
      <c r="M120" s="299"/>
      <c r="N120" s="299"/>
      <c r="O120" s="300"/>
    </row>
    <row r="121" spans="1:15" ht="18.75" customHeight="1">
      <c r="A121" s="6" t="s">
        <v>243</v>
      </c>
      <c r="B121" s="7">
        <v>1400</v>
      </c>
      <c r="C121" s="31">
        <f>SUM(C122:C123)</f>
        <v>-354</v>
      </c>
      <c r="D121" s="31">
        <f t="shared" ref="D121" si="20">SUM(D122:D123)</f>
        <v>-596</v>
      </c>
      <c r="E121" s="31">
        <v>-596</v>
      </c>
      <c r="F121" s="36">
        <f t="shared" ref="F121:F128" si="21">SUM(G121:J121)</f>
        <v>-849</v>
      </c>
      <c r="G121" s="31">
        <f>SUM(G122:G123)</f>
        <v>-254</v>
      </c>
      <c r="H121" s="31">
        <f t="shared" ref="H121:J121" si="22">SUM(H122:H123)</f>
        <v>-200</v>
      </c>
      <c r="I121" s="31">
        <f t="shared" si="22"/>
        <v>-200</v>
      </c>
      <c r="J121" s="31">
        <f t="shared" si="22"/>
        <v>-195</v>
      </c>
      <c r="K121" s="249"/>
      <c r="L121" s="249"/>
      <c r="M121" s="249"/>
      <c r="N121" s="249"/>
      <c r="O121" s="249"/>
    </row>
    <row r="122" spans="1:15" ht="18.75" customHeight="1">
      <c r="A122" s="6" t="s">
        <v>244</v>
      </c>
      <c r="B122" s="71">
        <v>1401</v>
      </c>
      <c r="C122" s="31">
        <v>-53</v>
      </c>
      <c r="D122" s="31">
        <v>-205</v>
      </c>
      <c r="E122" s="31">
        <v>-205</v>
      </c>
      <c r="F122" s="36">
        <f t="shared" si="21"/>
        <v>-193</v>
      </c>
      <c r="G122" s="31">
        <f>G65+G53+20</f>
        <v>-60</v>
      </c>
      <c r="H122" s="31">
        <f>H65+H5314+4</f>
        <v>-46</v>
      </c>
      <c r="I122" s="31">
        <f>I65+I5314+4</f>
        <v>-46</v>
      </c>
      <c r="J122" s="31">
        <f>J65+J53+4</f>
        <v>-41</v>
      </c>
      <c r="K122" s="249"/>
      <c r="L122" s="249"/>
      <c r="M122" s="249"/>
      <c r="N122" s="249"/>
      <c r="O122" s="249"/>
    </row>
    <row r="123" spans="1:15" ht="18.75" customHeight="1">
      <c r="A123" s="6" t="s">
        <v>245</v>
      </c>
      <c r="B123" s="71">
        <v>1402</v>
      </c>
      <c r="C123" s="31">
        <v>-301</v>
      </c>
      <c r="D123" s="31">
        <v>-391</v>
      </c>
      <c r="E123" s="31">
        <v>-391</v>
      </c>
      <c r="F123" s="36">
        <f t="shared" si="21"/>
        <v>-656</v>
      </c>
      <c r="G123" s="31">
        <f>-174-20</f>
        <v>-194</v>
      </c>
      <c r="H123" s="31">
        <f>-150-4</f>
        <v>-154</v>
      </c>
      <c r="I123" s="31">
        <f>-150-4</f>
        <v>-154</v>
      </c>
      <c r="J123" s="31">
        <f>-150-4</f>
        <v>-154</v>
      </c>
      <c r="K123" s="274"/>
      <c r="L123" s="275"/>
      <c r="M123" s="275"/>
      <c r="N123" s="275"/>
      <c r="O123" s="276"/>
    </row>
    <row r="124" spans="1:15" ht="18.75" customHeight="1">
      <c r="A124" s="6" t="s">
        <v>118</v>
      </c>
      <c r="B124" s="72">
        <v>1410</v>
      </c>
      <c r="C124" s="31">
        <f>C43+C92</f>
        <v>-6728</v>
      </c>
      <c r="D124" s="31">
        <f>D43+D92</f>
        <v>-8118</v>
      </c>
      <c r="E124" s="31">
        <v>-8118</v>
      </c>
      <c r="F124" s="36">
        <f t="shared" si="21"/>
        <v>-14729</v>
      </c>
      <c r="G124" s="31">
        <f>G43+G92</f>
        <v>-3842</v>
      </c>
      <c r="H124" s="31">
        <f>H43+H92</f>
        <v>-3602</v>
      </c>
      <c r="I124" s="31">
        <f>I43+I92</f>
        <v>-3603</v>
      </c>
      <c r="J124" s="31">
        <f>J43+J92</f>
        <v>-3682</v>
      </c>
      <c r="K124" s="249"/>
      <c r="L124" s="249"/>
      <c r="M124" s="249"/>
      <c r="N124" s="249"/>
      <c r="O124" s="249"/>
    </row>
    <row r="125" spans="1:15" ht="18.75" customHeight="1">
      <c r="A125" s="6" t="s">
        <v>175</v>
      </c>
      <c r="B125" s="72">
        <v>1420</v>
      </c>
      <c r="C125" s="31">
        <f>C44+C94</f>
        <v>-1503</v>
      </c>
      <c r="D125" s="31">
        <f>D44+D94</f>
        <v>-1857</v>
      </c>
      <c r="E125" s="31">
        <v>-1857</v>
      </c>
      <c r="F125" s="36">
        <f t="shared" si="21"/>
        <v>-3275</v>
      </c>
      <c r="G125" s="31">
        <f>G44+G94</f>
        <v>-857</v>
      </c>
      <c r="H125" s="31">
        <f>H44+H94</f>
        <v>-806</v>
      </c>
      <c r="I125" s="31">
        <f>I44+I94</f>
        <v>-806</v>
      </c>
      <c r="J125" s="31">
        <f>J44+J94</f>
        <v>-806</v>
      </c>
      <c r="K125" s="249"/>
      <c r="L125" s="249"/>
      <c r="M125" s="249"/>
      <c r="N125" s="249"/>
      <c r="O125" s="249"/>
    </row>
    <row r="126" spans="1:15" ht="18.75" customHeight="1">
      <c r="A126" s="6" t="s">
        <v>246</v>
      </c>
      <c r="B126" s="72">
        <v>1430</v>
      </c>
      <c r="C126" s="31">
        <v>-267</v>
      </c>
      <c r="D126" s="31">
        <v>-776</v>
      </c>
      <c r="E126" s="31">
        <v>-776</v>
      </c>
      <c r="F126" s="36">
        <f t="shared" si="21"/>
        <v>-2972</v>
      </c>
      <c r="G126" s="31">
        <f>G45-72</f>
        <v>-943</v>
      </c>
      <c r="H126" s="31">
        <f t="shared" ref="H126:J126" si="23">H45-72</f>
        <v>-743</v>
      </c>
      <c r="I126" s="31">
        <f t="shared" si="23"/>
        <v>-643</v>
      </c>
      <c r="J126" s="31">
        <f t="shared" si="23"/>
        <v>-643</v>
      </c>
      <c r="K126" s="249"/>
      <c r="L126" s="249"/>
      <c r="M126" s="249"/>
      <c r="N126" s="249"/>
      <c r="O126" s="249"/>
    </row>
    <row r="127" spans="1:15" ht="18.75" customHeight="1">
      <c r="A127" s="6" t="s">
        <v>247</v>
      </c>
      <c r="B127" s="72">
        <v>1440</v>
      </c>
      <c r="C127" s="31">
        <v>-817</v>
      </c>
      <c r="D127" s="31">
        <v>-1779</v>
      </c>
      <c r="E127" s="31">
        <v>-1702</v>
      </c>
      <c r="F127" s="36">
        <f t="shared" si="21"/>
        <v>-2496</v>
      </c>
      <c r="G127" s="31">
        <v>-871</v>
      </c>
      <c r="H127" s="31">
        <v>-691</v>
      </c>
      <c r="I127" s="31">
        <v>-516</v>
      </c>
      <c r="J127" s="31">
        <v>-418</v>
      </c>
      <c r="K127" s="249"/>
      <c r="L127" s="249"/>
      <c r="M127" s="249"/>
      <c r="N127" s="249"/>
      <c r="O127" s="249"/>
    </row>
    <row r="128" spans="1:15" ht="18.75" customHeight="1">
      <c r="A128" s="8" t="s">
        <v>163</v>
      </c>
      <c r="B128" s="73">
        <v>1450</v>
      </c>
      <c r="C128" s="44">
        <f>SUM(C121,C124:C127)</f>
        <v>-9669</v>
      </c>
      <c r="D128" s="44">
        <f>SUM(D121,D124:D127)</f>
        <v>-13126</v>
      </c>
      <c r="E128" s="44">
        <v>-13049</v>
      </c>
      <c r="F128" s="36">
        <f t="shared" si="21"/>
        <v>-24321</v>
      </c>
      <c r="G128" s="44">
        <f>SUM(G121,G124:G127)</f>
        <v>-6767</v>
      </c>
      <c r="H128" s="44">
        <f>SUM(H121,H124:H127)</f>
        <v>-6042</v>
      </c>
      <c r="I128" s="44">
        <f>SUM(I121,I124:I127)</f>
        <v>-5768</v>
      </c>
      <c r="J128" s="44">
        <f>SUM(J121,J124:J127)</f>
        <v>-5744</v>
      </c>
      <c r="K128" s="249"/>
      <c r="L128" s="249"/>
      <c r="M128" s="249"/>
      <c r="N128" s="249"/>
      <c r="O128" s="249"/>
    </row>
    <row r="129" spans="1:15" s="5" customFormat="1" ht="18.75" customHeight="1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</row>
    <row r="130" spans="1:15" ht="18.75" customHeight="1">
      <c r="A130" s="100"/>
      <c r="B130" s="100"/>
      <c r="C130" s="100"/>
      <c r="D130" s="100"/>
      <c r="E130" s="100"/>
      <c r="F130" s="211"/>
      <c r="G130" s="100"/>
      <c r="H130" s="100"/>
      <c r="I130" s="100"/>
      <c r="J130" s="100"/>
      <c r="K130" s="100"/>
      <c r="L130" s="100"/>
      <c r="M130" s="100"/>
      <c r="N130" s="100"/>
      <c r="O130" s="100"/>
    </row>
    <row r="131" spans="1:15" ht="18.75" customHeight="1">
      <c r="A131" s="105" t="s">
        <v>461</v>
      </c>
      <c r="B131" s="100"/>
      <c r="C131" s="159"/>
      <c r="D131" s="159" t="s">
        <v>143</v>
      </c>
      <c r="E131" s="159"/>
      <c r="F131" s="100"/>
      <c r="G131" s="100"/>
      <c r="I131" s="225" t="s">
        <v>466</v>
      </c>
      <c r="J131" s="225"/>
      <c r="K131" s="225"/>
      <c r="M131" s="100"/>
    </row>
    <row r="132" spans="1:15" ht="18.75" customHeight="1">
      <c r="A132" s="18"/>
      <c r="B132" s="100"/>
      <c r="C132" s="175"/>
      <c r="D132" s="175" t="s">
        <v>144</v>
      </c>
      <c r="E132" s="175"/>
      <c r="F132" s="100"/>
      <c r="G132" s="100"/>
      <c r="H132" s="279" t="s">
        <v>145</v>
      </c>
      <c r="I132" s="279"/>
      <c r="J132" s="279"/>
      <c r="K132" s="279"/>
      <c r="L132" s="279"/>
    </row>
    <row r="133" spans="1:15" ht="18.75" customHeight="1">
      <c r="A133" s="18"/>
      <c r="B133" s="100"/>
    </row>
    <row r="134" spans="1:15">
      <c r="A134" s="18"/>
      <c r="B134" s="175"/>
    </row>
    <row r="135" spans="1:15">
      <c r="A135" s="18"/>
      <c r="B135" s="175"/>
    </row>
    <row r="136" spans="1:15">
      <c r="A136" s="18"/>
      <c r="B136" s="175"/>
    </row>
    <row r="137" spans="1:15">
      <c r="A137" s="18"/>
      <c r="B137" s="175"/>
    </row>
    <row r="138" spans="1:15">
      <c r="A138" s="18"/>
      <c r="B138" s="175"/>
    </row>
    <row r="139" spans="1:15">
      <c r="A139" s="18"/>
      <c r="B139" s="175"/>
    </row>
    <row r="140" spans="1:15">
      <c r="A140" s="18"/>
      <c r="B140" s="175"/>
    </row>
    <row r="141" spans="1:15">
      <c r="A141" s="18"/>
      <c r="B141" s="175"/>
    </row>
    <row r="142" spans="1:15">
      <c r="A142" s="18"/>
      <c r="B142" s="175"/>
    </row>
    <row r="143" spans="1:15">
      <c r="A143" s="18"/>
      <c r="B143" s="175"/>
    </row>
    <row r="144" spans="1:15">
      <c r="A144" s="18"/>
      <c r="B144" s="175"/>
    </row>
    <row r="145" spans="1:2">
      <c r="A145" s="18"/>
      <c r="B145" s="175"/>
    </row>
    <row r="146" spans="1:2">
      <c r="A146" s="18"/>
      <c r="B146" s="175"/>
    </row>
    <row r="147" spans="1:2">
      <c r="A147" s="18"/>
      <c r="B147" s="175"/>
    </row>
    <row r="148" spans="1:2">
      <c r="A148" s="18"/>
      <c r="B148" s="175"/>
    </row>
    <row r="149" spans="1:2">
      <c r="A149" s="18"/>
    </row>
    <row r="150" spans="1:2">
      <c r="A150" s="18"/>
    </row>
    <row r="151" spans="1:2">
      <c r="A151" s="18"/>
    </row>
    <row r="152" spans="1:2">
      <c r="A152" s="18"/>
    </row>
    <row r="153" spans="1:2">
      <c r="A153" s="18"/>
    </row>
    <row r="154" spans="1:2">
      <c r="A154" s="18"/>
    </row>
    <row r="155" spans="1:2">
      <c r="A155" s="18"/>
    </row>
    <row r="156" spans="1:2">
      <c r="A156" s="18"/>
    </row>
    <row r="157" spans="1:2">
      <c r="A157" s="18"/>
    </row>
    <row r="158" spans="1:2">
      <c r="A158" s="18"/>
    </row>
    <row r="159" spans="1:2">
      <c r="A159" s="18"/>
    </row>
    <row r="160" spans="1:2">
      <c r="A160" s="18"/>
    </row>
    <row r="161" spans="1:1">
      <c r="A161" s="18"/>
    </row>
    <row r="162" spans="1:1">
      <c r="A162" s="18"/>
    </row>
    <row r="163" spans="1:1">
      <c r="A163" s="18"/>
    </row>
    <row r="164" spans="1:1">
      <c r="A164" s="18"/>
    </row>
    <row r="165" spans="1:1">
      <c r="A165" s="18"/>
    </row>
    <row r="166" spans="1:1">
      <c r="A166" s="18"/>
    </row>
    <row r="167" spans="1:1">
      <c r="A167" s="18"/>
    </row>
    <row r="168" spans="1:1">
      <c r="A168" s="18"/>
    </row>
    <row r="169" spans="1:1">
      <c r="A169" s="18"/>
    </row>
    <row r="170" spans="1:1">
      <c r="A170" s="18"/>
    </row>
    <row r="171" spans="1:1">
      <c r="A171" s="18"/>
    </row>
    <row r="172" spans="1:1">
      <c r="A172" s="18"/>
    </row>
    <row r="173" spans="1:1">
      <c r="A173" s="18"/>
    </row>
    <row r="174" spans="1:1">
      <c r="A174" s="18"/>
    </row>
    <row r="175" spans="1:1">
      <c r="A175" s="18"/>
    </row>
    <row r="176" spans="1:1">
      <c r="A176" s="18"/>
    </row>
    <row r="177" spans="1:1">
      <c r="A177" s="18"/>
    </row>
    <row r="178" spans="1:1">
      <c r="A178" s="18"/>
    </row>
    <row r="179" spans="1:1">
      <c r="A179" s="18"/>
    </row>
    <row r="180" spans="1:1">
      <c r="A180" s="18"/>
    </row>
    <row r="181" spans="1:1">
      <c r="A181" s="18"/>
    </row>
    <row r="182" spans="1:1">
      <c r="A182" s="18"/>
    </row>
    <row r="183" spans="1:1">
      <c r="A183" s="18"/>
    </row>
    <row r="184" spans="1:1">
      <c r="A184" s="18"/>
    </row>
    <row r="185" spans="1:1">
      <c r="A185" s="18"/>
    </row>
    <row r="186" spans="1:1">
      <c r="A186" s="18"/>
    </row>
    <row r="187" spans="1:1">
      <c r="A187" s="18"/>
    </row>
    <row r="188" spans="1:1">
      <c r="A188" s="18"/>
    </row>
    <row r="189" spans="1:1">
      <c r="A189" s="18"/>
    </row>
    <row r="190" spans="1:1">
      <c r="A190" s="18"/>
    </row>
    <row r="191" spans="1:1">
      <c r="A191" s="18"/>
    </row>
    <row r="192" spans="1:1">
      <c r="A192" s="18"/>
    </row>
    <row r="193" spans="1:1">
      <c r="A193" s="18"/>
    </row>
    <row r="194" spans="1:1">
      <c r="A194" s="18"/>
    </row>
    <row r="195" spans="1:1">
      <c r="A195" s="18"/>
    </row>
    <row r="196" spans="1:1">
      <c r="A196" s="18"/>
    </row>
    <row r="197" spans="1:1">
      <c r="A197" s="18"/>
    </row>
    <row r="198" spans="1:1">
      <c r="A198" s="18"/>
    </row>
    <row r="199" spans="1:1">
      <c r="A199" s="18"/>
    </row>
    <row r="200" spans="1:1">
      <c r="A200" s="18"/>
    </row>
    <row r="201" spans="1:1">
      <c r="A201" s="18"/>
    </row>
    <row r="202" spans="1:1">
      <c r="A202" s="18"/>
    </row>
    <row r="203" spans="1:1">
      <c r="A203" s="18"/>
    </row>
    <row r="204" spans="1:1">
      <c r="A204" s="18"/>
    </row>
    <row r="205" spans="1:1">
      <c r="A205" s="18"/>
    </row>
    <row r="206" spans="1:1">
      <c r="A206" s="18"/>
    </row>
    <row r="207" spans="1:1">
      <c r="A207" s="18"/>
    </row>
    <row r="208" spans="1:1">
      <c r="A208" s="18"/>
    </row>
    <row r="209" spans="1:1">
      <c r="A209" s="18"/>
    </row>
    <row r="210" spans="1:1">
      <c r="A210" s="18"/>
    </row>
    <row r="211" spans="1:1">
      <c r="A211" s="18"/>
    </row>
    <row r="212" spans="1:1">
      <c r="A212" s="18"/>
    </row>
    <row r="213" spans="1:1">
      <c r="A213" s="18"/>
    </row>
    <row r="214" spans="1:1">
      <c r="A214" s="18"/>
    </row>
    <row r="215" spans="1:1">
      <c r="A215" s="18"/>
    </row>
    <row r="216" spans="1:1">
      <c r="A216" s="18"/>
    </row>
    <row r="217" spans="1:1">
      <c r="A217" s="18"/>
    </row>
    <row r="218" spans="1:1">
      <c r="A218" s="18"/>
    </row>
    <row r="219" spans="1:1">
      <c r="A219" s="18"/>
    </row>
    <row r="220" spans="1:1">
      <c r="A220" s="18"/>
    </row>
    <row r="221" spans="1:1">
      <c r="A221" s="18"/>
    </row>
    <row r="222" spans="1:1">
      <c r="A222" s="18"/>
    </row>
    <row r="223" spans="1:1">
      <c r="A223" s="18"/>
    </row>
    <row r="224" spans="1:1">
      <c r="A224" s="18"/>
    </row>
    <row r="225" spans="1:1">
      <c r="A225" s="18"/>
    </row>
    <row r="226" spans="1:1">
      <c r="A226" s="18"/>
    </row>
    <row r="227" spans="1:1">
      <c r="A227" s="18"/>
    </row>
    <row r="228" spans="1:1">
      <c r="A228" s="18"/>
    </row>
    <row r="229" spans="1:1">
      <c r="A229" s="18"/>
    </row>
    <row r="230" spans="1:1">
      <c r="A230" s="18"/>
    </row>
    <row r="231" spans="1:1">
      <c r="A231" s="18"/>
    </row>
    <row r="232" spans="1:1">
      <c r="A232" s="18"/>
    </row>
    <row r="233" spans="1:1">
      <c r="A233" s="18"/>
    </row>
    <row r="234" spans="1:1">
      <c r="A234" s="18"/>
    </row>
    <row r="235" spans="1:1">
      <c r="A235" s="18"/>
    </row>
    <row r="236" spans="1:1">
      <c r="A236" s="18"/>
    </row>
    <row r="237" spans="1:1">
      <c r="A237" s="18"/>
    </row>
    <row r="238" spans="1:1">
      <c r="A238" s="18"/>
    </row>
    <row r="239" spans="1:1">
      <c r="A239" s="18"/>
    </row>
    <row r="240" spans="1:1">
      <c r="A240" s="18"/>
    </row>
    <row r="241" spans="1:1">
      <c r="A241" s="18"/>
    </row>
    <row r="242" spans="1:1">
      <c r="A242" s="18"/>
    </row>
    <row r="243" spans="1:1">
      <c r="A243" s="18"/>
    </row>
    <row r="244" spans="1:1">
      <c r="A244" s="18"/>
    </row>
    <row r="245" spans="1:1">
      <c r="A245" s="18"/>
    </row>
    <row r="246" spans="1:1">
      <c r="A246" s="18"/>
    </row>
    <row r="247" spans="1:1">
      <c r="A247" s="18"/>
    </row>
    <row r="248" spans="1:1">
      <c r="A248" s="18"/>
    </row>
    <row r="249" spans="1:1">
      <c r="A249" s="18"/>
    </row>
    <row r="250" spans="1:1">
      <c r="A250" s="18"/>
    </row>
    <row r="251" spans="1:1">
      <c r="A251" s="18"/>
    </row>
    <row r="252" spans="1:1">
      <c r="A252" s="18"/>
    </row>
    <row r="253" spans="1:1">
      <c r="A253" s="18"/>
    </row>
    <row r="254" spans="1:1">
      <c r="A254" s="18"/>
    </row>
    <row r="255" spans="1:1">
      <c r="A255" s="18"/>
    </row>
    <row r="256" spans="1:1">
      <c r="A256" s="18"/>
    </row>
    <row r="257" spans="1:1">
      <c r="A257" s="18"/>
    </row>
    <row r="258" spans="1:1">
      <c r="A258" s="18"/>
    </row>
    <row r="259" spans="1:1">
      <c r="A259" s="18"/>
    </row>
    <row r="260" spans="1:1">
      <c r="A260" s="18"/>
    </row>
    <row r="261" spans="1:1">
      <c r="A261" s="18"/>
    </row>
    <row r="262" spans="1:1">
      <c r="A262" s="18"/>
    </row>
    <row r="263" spans="1:1">
      <c r="A263" s="18"/>
    </row>
    <row r="264" spans="1:1">
      <c r="A264" s="18"/>
    </row>
    <row r="265" spans="1:1">
      <c r="A265" s="18"/>
    </row>
    <row r="266" spans="1:1">
      <c r="A266" s="18"/>
    </row>
    <row r="267" spans="1:1">
      <c r="A267" s="18"/>
    </row>
    <row r="268" spans="1:1">
      <c r="A268" s="18"/>
    </row>
    <row r="269" spans="1:1">
      <c r="A269" s="18"/>
    </row>
    <row r="270" spans="1:1">
      <c r="A270" s="18"/>
    </row>
    <row r="271" spans="1:1">
      <c r="A271" s="18"/>
    </row>
    <row r="272" spans="1:1">
      <c r="A272" s="18"/>
    </row>
    <row r="273" spans="1:1">
      <c r="A273" s="18"/>
    </row>
    <row r="274" spans="1:1">
      <c r="A274" s="18"/>
    </row>
    <row r="275" spans="1:1">
      <c r="A275" s="18"/>
    </row>
    <row r="276" spans="1:1">
      <c r="A276" s="18"/>
    </row>
    <row r="277" spans="1:1">
      <c r="A277" s="18"/>
    </row>
    <row r="278" spans="1:1">
      <c r="A278" s="18"/>
    </row>
    <row r="279" spans="1:1">
      <c r="A279" s="18"/>
    </row>
    <row r="280" spans="1:1">
      <c r="A280" s="18"/>
    </row>
  </sheetData>
  <mergeCells count="133">
    <mergeCell ref="K108:O108"/>
    <mergeCell ref="K109:O109"/>
    <mergeCell ref="K20:O21"/>
    <mergeCell ref="K22:O22"/>
    <mergeCell ref="F20:F21"/>
    <mergeCell ref="K74:O74"/>
    <mergeCell ref="K75:O75"/>
    <mergeCell ref="K51:O51"/>
    <mergeCell ref="K52:O52"/>
    <mergeCell ref="K53:O53"/>
    <mergeCell ref="K54:O54"/>
    <mergeCell ref="K55:O55"/>
    <mergeCell ref="K56:O56"/>
    <mergeCell ref="K45:O45"/>
    <mergeCell ref="K46:O46"/>
    <mergeCell ref="K47:O47"/>
    <mergeCell ref="K102:O102"/>
    <mergeCell ref="K105:O105"/>
    <mergeCell ref="K106:O106"/>
    <mergeCell ref="K95:O95"/>
    <mergeCell ref="K96:O96"/>
    <mergeCell ref="K97:O97"/>
    <mergeCell ref="K98:O98"/>
    <mergeCell ref="K81:O81"/>
    <mergeCell ref="K127:O127"/>
    <mergeCell ref="K128:O128"/>
    <mergeCell ref="K125:O125"/>
    <mergeCell ref="K126:O126"/>
    <mergeCell ref="A120:O120"/>
    <mergeCell ref="K116:O116"/>
    <mergeCell ref="K110:O110"/>
    <mergeCell ref="K111:O111"/>
    <mergeCell ref="K85:O85"/>
    <mergeCell ref="K86:O86"/>
    <mergeCell ref="K87:O87"/>
    <mergeCell ref="K88:O88"/>
    <mergeCell ref="K89:O89"/>
    <mergeCell ref="K124:O124"/>
    <mergeCell ref="K119:O119"/>
    <mergeCell ref="K115:O115"/>
    <mergeCell ref="K117:O117"/>
    <mergeCell ref="K118:O118"/>
    <mergeCell ref="K112:O112"/>
    <mergeCell ref="K90:O90"/>
    <mergeCell ref="K91:O91"/>
    <mergeCell ref="K113:O113"/>
    <mergeCell ref="K114:O114"/>
    <mergeCell ref="K107:O107"/>
    <mergeCell ref="A1:N1"/>
    <mergeCell ref="B6:E6"/>
    <mergeCell ref="F6:O6"/>
    <mergeCell ref="B7:E7"/>
    <mergeCell ref="F7:O7"/>
    <mergeCell ref="K49:O49"/>
    <mergeCell ref="K50:O50"/>
    <mergeCell ref="K39:O39"/>
    <mergeCell ref="K40:O40"/>
    <mergeCell ref="K41:O41"/>
    <mergeCell ref="K42:O42"/>
    <mergeCell ref="K43:O43"/>
    <mergeCell ref="K44:O44"/>
    <mergeCell ref="K33:O33"/>
    <mergeCell ref="K34:O34"/>
    <mergeCell ref="K35:O35"/>
    <mergeCell ref="K36:O36"/>
    <mergeCell ref="B11:C11"/>
    <mergeCell ref="K101:O101"/>
    <mergeCell ref="B20:B21"/>
    <mergeCell ref="C20:C21"/>
    <mergeCell ref="D20:D21"/>
    <mergeCell ref="K29:O29"/>
    <mergeCell ref="A18:K18"/>
    <mergeCell ref="K48:O48"/>
    <mergeCell ref="K77:O77"/>
    <mergeCell ref="K76:O76"/>
    <mergeCell ref="K78:O78"/>
    <mergeCell ref="K68:O68"/>
    <mergeCell ref="K69:O69"/>
    <mergeCell ref="E20:E21"/>
    <mergeCell ref="G20:J20"/>
    <mergeCell ref="K84:O84"/>
    <mergeCell ref="K92:O92"/>
    <mergeCell ref="K94:O94"/>
    <mergeCell ref="K93:O93"/>
    <mergeCell ref="K100:O100"/>
    <mergeCell ref="H132:L132"/>
    <mergeCell ref="A3:O3"/>
    <mergeCell ref="B5:E5"/>
    <mergeCell ref="F5:O5"/>
    <mergeCell ref="A9:J9"/>
    <mergeCell ref="K30:O30"/>
    <mergeCell ref="K31:O31"/>
    <mergeCell ref="J11:L11"/>
    <mergeCell ref="A11:A12"/>
    <mergeCell ref="K23:O23"/>
    <mergeCell ref="K24:O24"/>
    <mergeCell ref="K25:O25"/>
    <mergeCell ref="K26:O26"/>
    <mergeCell ref="K27:O27"/>
    <mergeCell ref="K28:O28"/>
    <mergeCell ref="K121:O121"/>
    <mergeCell ref="K122:O122"/>
    <mergeCell ref="K123:O123"/>
    <mergeCell ref="K58:O58"/>
    <mergeCell ref="K59:O59"/>
    <mergeCell ref="K37:O37"/>
    <mergeCell ref="K38:O38"/>
    <mergeCell ref="A20:A21"/>
    <mergeCell ref="I131:K131"/>
    <mergeCell ref="K103:O103"/>
    <mergeCell ref="K104:O104"/>
    <mergeCell ref="D11:F11"/>
    <mergeCell ref="M11:O11"/>
    <mergeCell ref="G11:I11"/>
    <mergeCell ref="K32:O32"/>
    <mergeCell ref="K60:O60"/>
    <mergeCell ref="K61:O61"/>
    <mergeCell ref="K62:O62"/>
    <mergeCell ref="K63:O63"/>
    <mergeCell ref="K70:O70"/>
    <mergeCell ref="K64:O64"/>
    <mergeCell ref="K65:O65"/>
    <mergeCell ref="K66:O66"/>
    <mergeCell ref="K67:O67"/>
    <mergeCell ref="K82:O82"/>
    <mergeCell ref="K79:O79"/>
    <mergeCell ref="K80:O80"/>
    <mergeCell ref="K57:O57"/>
    <mergeCell ref="K71:O71"/>
    <mergeCell ref="K72:O72"/>
    <mergeCell ref="K73:O73"/>
    <mergeCell ref="K99:O99"/>
    <mergeCell ref="K83:O83"/>
  </mergeCells>
  <phoneticPr fontId="3" type="noConversion"/>
  <pageMargins left="0.98425196850393704" right="0.19685039370078741" top="1.5748031496062993" bottom="0.78740157480314965" header="0.51181102362204722" footer="0.39370078740157483"/>
  <pageSetup paperSize="9" scale="37" orientation="landscape" r:id="rId1"/>
  <headerFooter alignWithMargins="0">
    <oddHeader xml:space="preserve">&amp;C
&amp;RПродовження додатка 1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1"/>
  <sheetViews>
    <sheetView topLeftCell="A34" zoomScale="80" zoomScaleNormal="80" zoomScaleSheetLayoutView="52" workbookViewId="0">
      <selection activeCell="A50" sqref="A50:A51"/>
    </sheetView>
  </sheetViews>
  <sheetFormatPr defaultRowHeight="12.75"/>
  <cols>
    <col min="1" max="1" width="86.5703125" customWidth="1"/>
    <col min="2" max="3" width="15.140625" customWidth="1"/>
    <col min="4" max="4" width="25.85546875" customWidth="1"/>
    <col min="5" max="5" width="14" customWidth="1"/>
    <col min="6" max="13" width="16.42578125" customWidth="1"/>
    <col min="14" max="14" width="4.140625" customWidth="1"/>
  </cols>
  <sheetData>
    <row r="1" spans="1:13" ht="3.75" customHeight="1"/>
    <row r="2" spans="1:13" ht="27.75" customHeight="1">
      <c r="A2" s="309" t="s">
        <v>248</v>
      </c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3" ht="13.5" customHeight="1">
      <c r="A3" s="166"/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</row>
    <row r="4" spans="1:13" ht="41.25" customHeight="1">
      <c r="A4" s="311" t="s">
        <v>23</v>
      </c>
      <c r="B4" s="312"/>
      <c r="C4" s="312"/>
      <c r="D4" s="313"/>
      <c r="E4" s="310" t="s">
        <v>24</v>
      </c>
      <c r="F4" s="244" t="s">
        <v>408</v>
      </c>
      <c r="G4" s="244" t="s">
        <v>410</v>
      </c>
      <c r="H4" s="254" t="s">
        <v>409</v>
      </c>
      <c r="I4" s="244" t="s">
        <v>411</v>
      </c>
      <c r="J4" s="238" t="s">
        <v>165</v>
      </c>
      <c r="K4" s="238"/>
      <c r="L4" s="238"/>
      <c r="M4" s="238"/>
    </row>
    <row r="5" spans="1:13" ht="41.25" customHeight="1">
      <c r="A5" s="314"/>
      <c r="B5" s="225"/>
      <c r="C5" s="225"/>
      <c r="D5" s="315"/>
      <c r="E5" s="310"/>
      <c r="F5" s="245"/>
      <c r="G5" s="245"/>
      <c r="H5" s="255"/>
      <c r="I5" s="245"/>
      <c r="J5" s="214" t="s">
        <v>167</v>
      </c>
      <c r="K5" s="214" t="s">
        <v>168</v>
      </c>
      <c r="L5" s="214" t="s">
        <v>169</v>
      </c>
      <c r="M5" s="214" t="s">
        <v>170</v>
      </c>
    </row>
    <row r="6" spans="1:13" ht="18.75">
      <c r="A6" s="323">
        <v>1</v>
      </c>
      <c r="B6" s="324"/>
      <c r="C6" s="324"/>
      <c r="D6" s="325"/>
      <c r="E6" s="167">
        <v>2</v>
      </c>
      <c r="F6" s="167">
        <v>3</v>
      </c>
      <c r="G6" s="167">
        <v>4</v>
      </c>
      <c r="H6" s="167">
        <v>5</v>
      </c>
      <c r="I6" s="167">
        <v>6</v>
      </c>
      <c r="J6" s="167">
        <v>7</v>
      </c>
      <c r="K6" s="167">
        <v>8</v>
      </c>
      <c r="L6" s="167">
        <v>9</v>
      </c>
      <c r="M6" s="167">
        <v>10</v>
      </c>
    </row>
    <row r="7" spans="1:13" ht="18.75" customHeight="1">
      <c r="A7" s="322" t="s">
        <v>249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  <c r="M7" s="322"/>
    </row>
    <row r="8" spans="1:13" s="67" customFormat="1" ht="18.75" customHeight="1">
      <c r="A8" s="326" t="s">
        <v>36</v>
      </c>
      <c r="B8" s="327"/>
      <c r="C8" s="327"/>
      <c r="D8" s="328"/>
      <c r="E8" s="9">
        <v>1200</v>
      </c>
      <c r="F8" s="44">
        <f>'I. Інф. до фін.плану'!C113</f>
        <v>72</v>
      </c>
      <c r="G8" s="44">
        <f>'I. Інф. до фін.плану'!D113</f>
        <v>81</v>
      </c>
      <c r="H8" s="44">
        <f>'I. Інф. до фін.плану'!E113</f>
        <v>81</v>
      </c>
      <c r="I8" s="44">
        <f>'I. Інф. до фін.плану'!F113</f>
        <v>96</v>
      </c>
      <c r="J8" s="44">
        <f>'I. Інф. до фін.плану'!G113</f>
        <v>24</v>
      </c>
      <c r="K8" s="44">
        <f>'I. Інф. до фін.плану'!H113</f>
        <v>24</v>
      </c>
      <c r="L8" s="44">
        <f>'I. Інф. до фін.плану'!I113</f>
        <v>24</v>
      </c>
      <c r="M8" s="44">
        <f>'I. Інф. до фін.плану'!J113</f>
        <v>24</v>
      </c>
    </row>
    <row r="9" spans="1:13" s="67" customFormat="1" ht="18.75" customHeight="1">
      <c r="A9" s="319" t="s">
        <v>250</v>
      </c>
      <c r="B9" s="320"/>
      <c r="C9" s="320"/>
      <c r="D9" s="321"/>
      <c r="E9" s="153">
        <v>2000</v>
      </c>
      <c r="F9" s="43">
        <v>-1855</v>
      </c>
      <c r="G9" s="43">
        <v>-1855</v>
      </c>
      <c r="H9" s="43">
        <v>-1783</v>
      </c>
      <c r="I9" s="43">
        <f>H22</f>
        <v>-1782</v>
      </c>
      <c r="J9" s="43">
        <f>H22</f>
        <v>-1782</v>
      </c>
      <c r="K9" s="43">
        <f>J22</f>
        <v>-1758</v>
      </c>
      <c r="L9" s="43">
        <f t="shared" ref="L9:M9" si="0">K22</f>
        <v>-1734</v>
      </c>
      <c r="M9" s="43">
        <f t="shared" si="0"/>
        <v>-1710</v>
      </c>
    </row>
    <row r="10" spans="1:13" s="91" customFormat="1" ht="21.75" customHeight="1">
      <c r="A10" s="332" t="s">
        <v>251</v>
      </c>
      <c r="B10" s="333"/>
      <c r="C10" s="333"/>
      <c r="D10" s="334"/>
      <c r="E10" s="156">
        <v>2005</v>
      </c>
      <c r="F10" s="31" t="s">
        <v>172</v>
      </c>
      <c r="G10" s="31" t="s">
        <v>172</v>
      </c>
      <c r="H10" s="31" t="s">
        <v>172</v>
      </c>
      <c r="I10" s="36">
        <f t="shared" ref="I10:I47" si="1">SUM(J10:M10)</f>
        <v>0</v>
      </c>
      <c r="J10" s="31" t="s">
        <v>172</v>
      </c>
      <c r="K10" s="31" t="s">
        <v>172</v>
      </c>
      <c r="L10" s="31" t="s">
        <v>172</v>
      </c>
      <c r="M10" s="31" t="s">
        <v>172</v>
      </c>
    </row>
    <row r="11" spans="1:13" s="67" customFormat="1" ht="39.75" customHeight="1">
      <c r="A11" s="329" t="s">
        <v>252</v>
      </c>
      <c r="B11" s="330"/>
      <c r="C11" s="330"/>
      <c r="D11" s="331"/>
      <c r="E11" s="153">
        <v>2009</v>
      </c>
      <c r="F11" s="44">
        <f>SUM(F9:F10)</f>
        <v>-1855</v>
      </c>
      <c r="G11" s="44">
        <f t="shared" ref="G11:M11" si="2">SUM(G9:G10)</f>
        <v>-1855</v>
      </c>
      <c r="H11" s="44">
        <f t="shared" si="2"/>
        <v>-1783</v>
      </c>
      <c r="I11" s="44">
        <f t="shared" si="2"/>
        <v>-1782</v>
      </c>
      <c r="J11" s="44">
        <f t="shared" si="2"/>
        <v>-1782</v>
      </c>
      <c r="K11" s="44">
        <f t="shared" si="2"/>
        <v>-1758</v>
      </c>
      <c r="L11" s="44">
        <f t="shared" si="2"/>
        <v>-1734</v>
      </c>
      <c r="M11" s="44">
        <f t="shared" si="2"/>
        <v>-1710</v>
      </c>
    </row>
    <row r="12" spans="1:13" s="67" customFormat="1" ht="18.75" customHeight="1">
      <c r="A12" s="319" t="s">
        <v>253</v>
      </c>
      <c r="B12" s="320"/>
      <c r="C12" s="320"/>
      <c r="D12" s="321"/>
      <c r="E12" s="153">
        <v>2010</v>
      </c>
      <c r="F12" s="46">
        <f>SUM(F13:F14)</f>
        <v>0</v>
      </c>
      <c r="G12" s="46">
        <f>SUM(G13:G14)</f>
        <v>0</v>
      </c>
      <c r="H12" s="46">
        <f>SUM(H13:H14)</f>
        <v>0</v>
      </c>
      <c r="I12" s="46">
        <f t="shared" si="1"/>
        <v>0</v>
      </c>
      <c r="J12" s="46">
        <f>SUM(J13:J14)</f>
        <v>0</v>
      </c>
      <c r="K12" s="46">
        <f>SUM(K13:K14)</f>
        <v>0</v>
      </c>
      <c r="L12" s="46">
        <f>SUM(L13:L14)</f>
        <v>0</v>
      </c>
      <c r="M12" s="46">
        <f>SUM(M13:M14)</f>
        <v>0</v>
      </c>
    </row>
    <row r="13" spans="1:13" ht="18.75" customHeight="1">
      <c r="A13" s="268" t="s">
        <v>254</v>
      </c>
      <c r="B13" s="269"/>
      <c r="C13" s="269"/>
      <c r="D13" s="270"/>
      <c r="E13" s="156">
        <v>2011</v>
      </c>
      <c r="F13" s="31" t="s">
        <v>172</v>
      </c>
      <c r="G13" s="31" t="s">
        <v>172</v>
      </c>
      <c r="H13" s="31" t="s">
        <v>172</v>
      </c>
      <c r="I13" s="36">
        <f t="shared" si="1"/>
        <v>0</v>
      </c>
      <c r="J13" s="31" t="s">
        <v>172</v>
      </c>
      <c r="K13" s="31" t="s">
        <v>172</v>
      </c>
      <c r="L13" s="31" t="s">
        <v>172</v>
      </c>
      <c r="M13" s="31" t="s">
        <v>172</v>
      </c>
    </row>
    <row r="14" spans="1:13" ht="40.5" customHeight="1">
      <c r="A14" s="268" t="s">
        <v>255</v>
      </c>
      <c r="B14" s="269"/>
      <c r="C14" s="269"/>
      <c r="D14" s="270"/>
      <c r="E14" s="156">
        <v>2012</v>
      </c>
      <c r="F14" s="31" t="s">
        <v>172</v>
      </c>
      <c r="G14" s="31" t="s">
        <v>172</v>
      </c>
      <c r="H14" s="31" t="s">
        <v>172</v>
      </c>
      <c r="I14" s="36">
        <f t="shared" si="1"/>
        <v>0</v>
      </c>
      <c r="J14" s="31" t="s">
        <v>172</v>
      </c>
      <c r="K14" s="31" t="s">
        <v>172</v>
      </c>
      <c r="L14" s="31" t="s">
        <v>172</v>
      </c>
      <c r="M14" s="31" t="s">
        <v>172</v>
      </c>
    </row>
    <row r="15" spans="1:13" ht="18.75" customHeight="1">
      <c r="A15" s="268" t="s">
        <v>256</v>
      </c>
      <c r="B15" s="269"/>
      <c r="C15" s="269"/>
      <c r="D15" s="270"/>
      <c r="E15" s="156" t="s">
        <v>257</v>
      </c>
      <c r="F15" s="31" t="s">
        <v>172</v>
      </c>
      <c r="G15" s="31" t="s">
        <v>172</v>
      </c>
      <c r="H15" s="31" t="s">
        <v>172</v>
      </c>
      <c r="I15" s="36">
        <f t="shared" si="1"/>
        <v>0</v>
      </c>
      <c r="J15" s="31" t="s">
        <v>172</v>
      </c>
      <c r="K15" s="31" t="s">
        <v>172</v>
      </c>
      <c r="L15" s="31" t="s">
        <v>172</v>
      </c>
      <c r="M15" s="31" t="s">
        <v>172</v>
      </c>
    </row>
    <row r="16" spans="1:13" ht="18.75" customHeight="1">
      <c r="A16" s="268" t="s">
        <v>258</v>
      </c>
      <c r="B16" s="269"/>
      <c r="C16" s="269"/>
      <c r="D16" s="270"/>
      <c r="E16" s="156">
        <v>2020</v>
      </c>
      <c r="F16" s="31"/>
      <c r="G16" s="31"/>
      <c r="H16" s="31"/>
      <c r="I16" s="36">
        <f t="shared" si="1"/>
        <v>0</v>
      </c>
      <c r="J16" s="31"/>
      <c r="K16" s="31"/>
      <c r="L16" s="31"/>
      <c r="M16" s="31"/>
    </row>
    <row r="17" spans="1:13" ht="18.75" customHeight="1">
      <c r="A17" s="316" t="s">
        <v>259</v>
      </c>
      <c r="B17" s="317"/>
      <c r="C17" s="317"/>
      <c r="D17" s="318"/>
      <c r="E17" s="156">
        <v>2030</v>
      </c>
      <c r="F17" s="31" t="s">
        <v>172</v>
      </c>
      <c r="G17" s="31" t="s">
        <v>172</v>
      </c>
      <c r="H17" s="31" t="s">
        <v>172</v>
      </c>
      <c r="I17" s="36">
        <f t="shared" si="1"/>
        <v>0</v>
      </c>
      <c r="J17" s="31" t="s">
        <v>172</v>
      </c>
      <c r="K17" s="31" t="s">
        <v>172</v>
      </c>
      <c r="L17" s="31" t="s">
        <v>172</v>
      </c>
      <c r="M17" s="31" t="s">
        <v>172</v>
      </c>
    </row>
    <row r="18" spans="1:13" ht="18.75" customHeight="1">
      <c r="A18" s="316" t="s">
        <v>260</v>
      </c>
      <c r="B18" s="317"/>
      <c r="C18" s="317"/>
      <c r="D18" s="318"/>
      <c r="E18" s="156">
        <v>2031</v>
      </c>
      <c r="F18" s="31" t="s">
        <v>172</v>
      </c>
      <c r="G18" s="31" t="s">
        <v>172</v>
      </c>
      <c r="H18" s="31" t="s">
        <v>172</v>
      </c>
      <c r="I18" s="36">
        <f t="shared" si="1"/>
        <v>0</v>
      </c>
      <c r="J18" s="31" t="s">
        <v>172</v>
      </c>
      <c r="K18" s="31" t="s">
        <v>172</v>
      </c>
      <c r="L18" s="31" t="s">
        <v>172</v>
      </c>
      <c r="M18" s="31" t="s">
        <v>172</v>
      </c>
    </row>
    <row r="19" spans="1:13" ht="18.75" customHeight="1">
      <c r="A19" s="316" t="s">
        <v>261</v>
      </c>
      <c r="B19" s="317"/>
      <c r="C19" s="317"/>
      <c r="D19" s="318"/>
      <c r="E19" s="156">
        <v>2040</v>
      </c>
      <c r="F19" s="31" t="s">
        <v>172</v>
      </c>
      <c r="G19" s="31" t="s">
        <v>172</v>
      </c>
      <c r="H19" s="31" t="s">
        <v>172</v>
      </c>
      <c r="I19" s="36">
        <f t="shared" si="1"/>
        <v>0</v>
      </c>
      <c r="J19" s="31" t="s">
        <v>172</v>
      </c>
      <c r="K19" s="31" t="s">
        <v>172</v>
      </c>
      <c r="L19" s="31" t="s">
        <v>172</v>
      </c>
      <c r="M19" s="31" t="s">
        <v>172</v>
      </c>
    </row>
    <row r="20" spans="1:13" ht="18.75" customHeight="1">
      <c r="A20" s="316" t="s">
        <v>262</v>
      </c>
      <c r="B20" s="317"/>
      <c r="C20" s="317"/>
      <c r="D20" s="318"/>
      <c r="E20" s="156">
        <v>2050</v>
      </c>
      <c r="F20" s="31" t="s">
        <v>172</v>
      </c>
      <c r="G20" s="31" t="s">
        <v>172</v>
      </c>
      <c r="H20" s="31" t="s">
        <v>172</v>
      </c>
      <c r="I20" s="36">
        <f t="shared" si="1"/>
        <v>0</v>
      </c>
      <c r="J20" s="31" t="s">
        <v>172</v>
      </c>
      <c r="K20" s="31" t="s">
        <v>172</v>
      </c>
      <c r="L20" s="31" t="s">
        <v>172</v>
      </c>
      <c r="M20" s="31" t="s">
        <v>172</v>
      </c>
    </row>
    <row r="21" spans="1:13" ht="18.75" customHeight="1">
      <c r="A21" s="316" t="s">
        <v>263</v>
      </c>
      <c r="B21" s="317"/>
      <c r="C21" s="317"/>
      <c r="D21" s="318"/>
      <c r="E21" s="156">
        <v>2060</v>
      </c>
      <c r="F21" s="31" t="s">
        <v>172</v>
      </c>
      <c r="G21" s="31">
        <v>-80</v>
      </c>
      <c r="H21" s="31">
        <v>-80</v>
      </c>
      <c r="I21" s="36">
        <f t="shared" si="1"/>
        <v>-80</v>
      </c>
      <c r="J21" s="31" t="s">
        <v>172</v>
      </c>
      <c r="K21" s="31" t="s">
        <v>172</v>
      </c>
      <c r="L21" s="31" t="s">
        <v>172</v>
      </c>
      <c r="M21" s="31">
        <v>-80</v>
      </c>
    </row>
    <row r="22" spans="1:13" s="67" customFormat="1" ht="24.75" customHeight="1">
      <c r="A22" s="319" t="s">
        <v>264</v>
      </c>
      <c r="B22" s="320"/>
      <c r="C22" s="320"/>
      <c r="D22" s="321"/>
      <c r="E22" s="153">
        <v>2070</v>
      </c>
      <c r="F22" s="44">
        <f t="shared" ref="F22:M22" si="3">SUM(F8,F11:F12,F16:F17,F19:F21)</f>
        <v>-1783</v>
      </c>
      <c r="G22" s="44">
        <f t="shared" si="3"/>
        <v>-1854</v>
      </c>
      <c r="H22" s="44">
        <f t="shared" si="3"/>
        <v>-1782</v>
      </c>
      <c r="I22" s="44">
        <f t="shared" si="3"/>
        <v>-1766</v>
      </c>
      <c r="J22" s="44">
        <f t="shared" si="3"/>
        <v>-1758</v>
      </c>
      <c r="K22" s="44">
        <f t="shared" si="3"/>
        <v>-1734</v>
      </c>
      <c r="L22" s="44">
        <f t="shared" si="3"/>
        <v>-1710</v>
      </c>
      <c r="M22" s="44">
        <f t="shared" si="3"/>
        <v>-1766</v>
      </c>
    </row>
    <row r="23" spans="1:13" ht="27.75" customHeight="1">
      <c r="A23" s="322" t="s">
        <v>265</v>
      </c>
      <c r="B23" s="322"/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</row>
    <row r="24" spans="1:13" ht="24.75" customHeight="1">
      <c r="A24" s="319" t="s">
        <v>266</v>
      </c>
      <c r="B24" s="320"/>
      <c r="C24" s="320"/>
      <c r="D24" s="321"/>
      <c r="E24" s="153">
        <v>2110</v>
      </c>
      <c r="F24" s="44">
        <f>SUM(F25:F32)</f>
        <v>-133</v>
      </c>
      <c r="G24" s="44">
        <f>SUM(G25:G32)</f>
        <v>-416</v>
      </c>
      <c r="H24" s="44">
        <f>SUM(H25:H32)</f>
        <v>-416</v>
      </c>
      <c r="I24" s="46">
        <f t="shared" si="1"/>
        <v>-748.40000000000009</v>
      </c>
      <c r="J24" s="44">
        <f>SUM(J25:J32)</f>
        <v>-196.10000000000002</v>
      </c>
      <c r="K24" s="44">
        <f>SUM(K25:K32)</f>
        <v>-184.10000000000002</v>
      </c>
      <c r="L24" s="44">
        <f>SUM(L25:L32)</f>
        <v>-184.10000000000002</v>
      </c>
      <c r="M24" s="44">
        <f>SUM(M25:M32)</f>
        <v>-184.10000000000002</v>
      </c>
    </row>
    <row r="25" spans="1:13" ht="18.75" customHeight="1">
      <c r="A25" s="268" t="s">
        <v>38</v>
      </c>
      <c r="B25" s="269"/>
      <c r="C25" s="269"/>
      <c r="D25" s="270"/>
      <c r="E25" s="156">
        <v>2111</v>
      </c>
      <c r="F25" s="31"/>
      <c r="G25" s="31"/>
      <c r="H25" s="31"/>
      <c r="I25" s="36">
        <f t="shared" si="1"/>
        <v>0</v>
      </c>
      <c r="J25" s="31"/>
      <c r="K25" s="31"/>
      <c r="L25" s="31"/>
      <c r="M25" s="31"/>
    </row>
    <row r="26" spans="1:13" ht="18.75" customHeight="1">
      <c r="A26" s="268" t="s">
        <v>39</v>
      </c>
      <c r="B26" s="269"/>
      <c r="C26" s="269"/>
      <c r="D26" s="270"/>
      <c r="E26" s="156">
        <v>2112</v>
      </c>
      <c r="F26" s="31"/>
      <c r="G26" s="31"/>
      <c r="H26" s="31"/>
      <c r="I26" s="36">
        <f t="shared" si="1"/>
        <v>0</v>
      </c>
      <c r="J26" s="31"/>
      <c r="K26" s="31"/>
      <c r="L26" s="31"/>
      <c r="M26" s="31"/>
    </row>
    <row r="27" spans="1:13" ht="18.75" customHeight="1">
      <c r="A27" s="316" t="s">
        <v>40</v>
      </c>
      <c r="B27" s="317"/>
      <c r="C27" s="317"/>
      <c r="D27" s="318"/>
      <c r="E27" s="19">
        <v>2113</v>
      </c>
      <c r="F27" s="31" t="s">
        <v>172</v>
      </c>
      <c r="G27" s="31" t="s">
        <v>172</v>
      </c>
      <c r="H27" s="31" t="s">
        <v>172</v>
      </c>
      <c r="I27" s="36">
        <f>SUM(J27:M27)</f>
        <v>0</v>
      </c>
      <c r="J27" s="31" t="s">
        <v>172</v>
      </c>
      <c r="K27" s="31" t="s">
        <v>172</v>
      </c>
      <c r="L27" s="31" t="s">
        <v>172</v>
      </c>
      <c r="M27" s="31" t="s">
        <v>172</v>
      </c>
    </row>
    <row r="28" spans="1:13" ht="18.75" customHeight="1">
      <c r="A28" s="316" t="s">
        <v>267</v>
      </c>
      <c r="B28" s="317"/>
      <c r="C28" s="317"/>
      <c r="D28" s="318"/>
      <c r="E28" s="19">
        <v>2114</v>
      </c>
      <c r="F28" s="31"/>
      <c r="G28" s="31"/>
      <c r="H28" s="31"/>
      <c r="I28" s="36">
        <f t="shared" si="1"/>
        <v>0</v>
      </c>
      <c r="J28" s="31"/>
      <c r="K28" s="31"/>
      <c r="L28" s="31"/>
      <c r="M28" s="31"/>
    </row>
    <row r="29" spans="1:13" ht="18.75" customHeight="1">
      <c r="A29" s="316" t="s">
        <v>268</v>
      </c>
      <c r="B29" s="317"/>
      <c r="C29" s="317"/>
      <c r="D29" s="318"/>
      <c r="E29" s="19">
        <v>2115</v>
      </c>
      <c r="F29" s="31"/>
      <c r="G29" s="31"/>
      <c r="H29" s="31"/>
      <c r="I29" s="36">
        <f t="shared" si="1"/>
        <v>0</v>
      </c>
      <c r="J29" s="31"/>
      <c r="K29" s="31"/>
      <c r="L29" s="31"/>
      <c r="M29" s="31"/>
    </row>
    <row r="30" spans="1:13" ht="18.75" customHeight="1">
      <c r="A30" s="316" t="s">
        <v>269</v>
      </c>
      <c r="B30" s="317"/>
      <c r="C30" s="317"/>
      <c r="D30" s="318"/>
      <c r="E30" s="19">
        <v>2116</v>
      </c>
      <c r="F30" s="31"/>
      <c r="G30" s="31"/>
      <c r="H30" s="31"/>
      <c r="I30" s="36">
        <f t="shared" si="1"/>
        <v>0</v>
      </c>
      <c r="J30" s="31"/>
      <c r="K30" s="31"/>
      <c r="L30" s="31"/>
      <c r="M30" s="31"/>
    </row>
    <row r="31" spans="1:13" ht="18.75" customHeight="1">
      <c r="A31" s="316" t="s">
        <v>270</v>
      </c>
      <c r="B31" s="317"/>
      <c r="C31" s="317"/>
      <c r="D31" s="318"/>
      <c r="E31" s="19">
        <v>2117</v>
      </c>
      <c r="F31" s="31"/>
      <c r="G31" s="31"/>
      <c r="H31" s="31"/>
      <c r="I31" s="36">
        <f t="shared" si="1"/>
        <v>0</v>
      </c>
      <c r="J31" s="31"/>
      <c r="K31" s="31"/>
      <c r="L31" s="31"/>
      <c r="M31" s="31"/>
    </row>
    <row r="32" spans="1:13" ht="18.75" customHeight="1">
      <c r="A32" s="316" t="s">
        <v>437</v>
      </c>
      <c r="B32" s="317"/>
      <c r="C32" s="317"/>
      <c r="D32" s="318"/>
      <c r="E32" s="19">
        <v>2118</v>
      </c>
      <c r="F32" s="31">
        <v>-133</v>
      </c>
      <c r="G32" s="31">
        <v>-416</v>
      </c>
      <c r="H32" s="31">
        <v>-416</v>
      </c>
      <c r="I32" s="36">
        <f t="shared" si="1"/>
        <v>-748.40000000000009</v>
      </c>
      <c r="J32" s="31">
        <f>('I. Інф. до фін.плану'!G43+'I. Інф. до фін.плану'!G92+'I. Інф. до фін.плану'!G93)*5%</f>
        <v>-196.10000000000002</v>
      </c>
      <c r="K32" s="31">
        <f>('I. Інф. до фін.плану'!H43+'I. Інф. до фін.плану'!H92+'I. Інф. до фін.плану'!H93)*5%</f>
        <v>-184.10000000000002</v>
      </c>
      <c r="L32" s="31">
        <f>('I. Інф. до фін.плану'!I43+'I. Інф. до фін.плану'!I92+'I. Інф. до фін.плану'!I93)*5%</f>
        <v>-184.10000000000002</v>
      </c>
      <c r="M32" s="31">
        <f>('I. Інф. до фін.плану'!J43+'I. Інф. до фін.плану'!J92+'I. Інф. до фін.плану'!J93)*5%</f>
        <v>-184.10000000000002</v>
      </c>
    </row>
    <row r="33" spans="1:13" ht="24" customHeight="1">
      <c r="A33" s="319" t="s">
        <v>272</v>
      </c>
      <c r="B33" s="320"/>
      <c r="C33" s="320"/>
      <c r="D33" s="321"/>
      <c r="E33" s="41">
        <v>2120</v>
      </c>
      <c r="F33" s="44">
        <f>SUM(F34:F37)</f>
        <v>-1242</v>
      </c>
      <c r="G33" s="44">
        <f>SUM(G34:G37)</f>
        <v>-1495</v>
      </c>
      <c r="H33" s="44">
        <f>SUM(H34:H37)</f>
        <v>-1495</v>
      </c>
      <c r="I33" s="46">
        <f>SUM(J33:M33)-1</f>
        <v>-2695.24</v>
      </c>
      <c r="J33" s="44">
        <f>SUM(J34:J37)</f>
        <v>-705.95999999999992</v>
      </c>
      <c r="K33" s="44">
        <f>SUM(K34:K37)</f>
        <v>-662.76</v>
      </c>
      <c r="L33" s="44">
        <f>SUM(L34:L37)</f>
        <v>-662.76</v>
      </c>
      <c r="M33" s="44">
        <f>SUM(M34:M37)</f>
        <v>-662.76</v>
      </c>
    </row>
    <row r="34" spans="1:13" ht="18.600000000000001" customHeight="1">
      <c r="A34" s="316" t="s">
        <v>270</v>
      </c>
      <c r="B34" s="317"/>
      <c r="C34" s="317"/>
      <c r="D34" s="318"/>
      <c r="E34" s="19">
        <v>2121</v>
      </c>
      <c r="F34" s="31">
        <v>-1242</v>
      </c>
      <c r="G34" s="31">
        <v>-1495</v>
      </c>
      <c r="H34" s="31">
        <v>-1495</v>
      </c>
      <c r="I34" s="36">
        <f>SUM(J34:M34)-1</f>
        <v>-2695.24</v>
      </c>
      <c r="J34" s="31">
        <f>('I. Інф. до фін.плану'!G43+'I. Інф. до фін.плану'!G92+'I. Інф. до фін.плану'!G93)*18%</f>
        <v>-705.95999999999992</v>
      </c>
      <c r="K34" s="31">
        <f>('I. Інф. до фін.плану'!H43+'I. Інф. до фін.плану'!H92+'I. Інф. до фін.плану'!H93)*18%</f>
        <v>-662.76</v>
      </c>
      <c r="L34" s="31">
        <f>('I. Інф. до фін.плану'!I43+'I. Інф. до фін.плану'!I92+'I. Інф. до фін.плану'!I93)*18%</f>
        <v>-662.76</v>
      </c>
      <c r="M34" s="31">
        <f>('I. Інф. до фін.плану'!J43+'I. Інф. до фін.плану'!J92+'I. Інф. до фін.плану'!J93)*18%</f>
        <v>-662.76</v>
      </c>
    </row>
    <row r="35" spans="1:13" ht="18.600000000000001" customHeight="1">
      <c r="A35" s="316" t="s">
        <v>273</v>
      </c>
      <c r="B35" s="317"/>
      <c r="C35" s="317"/>
      <c r="D35" s="318"/>
      <c r="E35" s="19">
        <v>2122</v>
      </c>
      <c r="F35" s="31"/>
      <c r="G35" s="31"/>
      <c r="H35" s="31"/>
      <c r="I35" s="36">
        <f t="shared" si="1"/>
        <v>0</v>
      </c>
      <c r="J35" s="31"/>
      <c r="K35" s="31"/>
      <c r="L35" s="31"/>
      <c r="M35" s="31"/>
    </row>
    <row r="36" spans="1:13" ht="18.600000000000001" customHeight="1">
      <c r="A36" s="316" t="s">
        <v>274</v>
      </c>
      <c r="B36" s="317"/>
      <c r="C36" s="317"/>
      <c r="D36" s="318"/>
      <c r="E36" s="19">
        <v>2123</v>
      </c>
      <c r="F36" s="31"/>
      <c r="G36" s="31"/>
      <c r="H36" s="31"/>
      <c r="I36" s="36">
        <f t="shared" si="1"/>
        <v>0</v>
      </c>
      <c r="J36" s="31"/>
      <c r="K36" s="31"/>
      <c r="L36" s="31"/>
      <c r="M36" s="31"/>
    </row>
    <row r="37" spans="1:13" ht="18.600000000000001" customHeight="1">
      <c r="A37" s="316" t="s">
        <v>271</v>
      </c>
      <c r="B37" s="317"/>
      <c r="C37" s="317"/>
      <c r="D37" s="318"/>
      <c r="E37" s="19">
        <v>2124</v>
      </c>
      <c r="F37" s="31"/>
      <c r="G37" s="31"/>
      <c r="H37" s="31"/>
      <c r="I37" s="36">
        <f t="shared" si="1"/>
        <v>0</v>
      </c>
      <c r="J37" s="31"/>
      <c r="K37" s="31"/>
      <c r="L37" s="31"/>
      <c r="M37" s="31"/>
    </row>
    <row r="38" spans="1:13" ht="24" customHeight="1">
      <c r="A38" s="319" t="s">
        <v>275</v>
      </c>
      <c r="B38" s="320"/>
      <c r="C38" s="320"/>
      <c r="D38" s="321"/>
      <c r="E38" s="41">
        <v>2130</v>
      </c>
      <c r="F38" s="44">
        <f>SUM(F39:F43)</f>
        <v>-1503</v>
      </c>
      <c r="G38" s="44">
        <f>SUM(G39:G43)</f>
        <v>-1857</v>
      </c>
      <c r="H38" s="44">
        <f>SUM(H39:H43)</f>
        <v>-1857</v>
      </c>
      <c r="I38" s="46">
        <f t="shared" si="1"/>
        <v>-3275</v>
      </c>
      <c r="J38" s="44">
        <f>SUM(J39:J43)</f>
        <v>-857</v>
      </c>
      <c r="K38" s="44">
        <f>SUM(K39:K43)</f>
        <v>-806</v>
      </c>
      <c r="L38" s="44">
        <f>SUM(L39:L43)</f>
        <v>-806</v>
      </c>
      <c r="M38" s="44">
        <f>SUM(M39:M43)</f>
        <v>-806</v>
      </c>
    </row>
    <row r="39" spans="1:13" ht="18.75" customHeight="1">
      <c r="A39" s="316" t="s">
        <v>41</v>
      </c>
      <c r="B39" s="317"/>
      <c r="C39" s="317"/>
      <c r="D39" s="318"/>
      <c r="E39" s="19">
        <v>2131</v>
      </c>
      <c r="F39" s="31"/>
      <c r="G39" s="31"/>
      <c r="H39" s="31"/>
      <c r="I39" s="36">
        <f>SUM(J39:M39)</f>
        <v>0</v>
      </c>
      <c r="J39" s="31"/>
      <c r="K39" s="31"/>
      <c r="L39" s="31"/>
      <c r="M39" s="31"/>
    </row>
    <row r="40" spans="1:13" ht="41.25" customHeight="1">
      <c r="A40" s="316" t="s">
        <v>42</v>
      </c>
      <c r="B40" s="317"/>
      <c r="C40" s="317"/>
      <c r="D40" s="318"/>
      <c r="E40" s="19">
        <v>2132</v>
      </c>
      <c r="F40" s="31"/>
      <c r="G40" s="31"/>
      <c r="H40" s="31"/>
      <c r="I40" s="36">
        <f t="shared" si="1"/>
        <v>0</v>
      </c>
      <c r="J40" s="31"/>
      <c r="K40" s="31"/>
      <c r="L40" s="31"/>
      <c r="M40" s="31"/>
    </row>
    <row r="41" spans="1:13" ht="18.75" customHeight="1">
      <c r="A41" s="316" t="s">
        <v>276</v>
      </c>
      <c r="B41" s="317"/>
      <c r="C41" s="317"/>
      <c r="D41" s="318"/>
      <c r="E41" s="19">
        <v>2133</v>
      </c>
      <c r="F41" s="31"/>
      <c r="G41" s="31"/>
      <c r="H41" s="31"/>
      <c r="I41" s="36">
        <f t="shared" si="1"/>
        <v>0</v>
      </c>
      <c r="J41" s="31"/>
      <c r="K41" s="31"/>
      <c r="L41" s="31"/>
      <c r="M41" s="31"/>
    </row>
    <row r="42" spans="1:13" ht="18.75" customHeight="1">
      <c r="A42" s="316" t="s">
        <v>277</v>
      </c>
      <c r="B42" s="317"/>
      <c r="C42" s="317"/>
      <c r="D42" s="318"/>
      <c r="E42" s="19">
        <v>2134</v>
      </c>
      <c r="F42" s="31">
        <v>-1503</v>
      </c>
      <c r="G42" s="31">
        <v>-1857</v>
      </c>
      <c r="H42" s="31">
        <v>-1857</v>
      </c>
      <c r="I42" s="36">
        <f t="shared" si="1"/>
        <v>-3275</v>
      </c>
      <c r="J42" s="31">
        <f>'I. Інф. до фін.плану'!G125</f>
        <v>-857</v>
      </c>
      <c r="K42" s="31">
        <f>'I. Інф. до фін.плану'!H125</f>
        <v>-806</v>
      </c>
      <c r="L42" s="31">
        <f>'I. Інф. до фін.плану'!I125</f>
        <v>-806</v>
      </c>
      <c r="M42" s="31">
        <f>'I. Інф. до фін.плану'!J125</f>
        <v>-806</v>
      </c>
    </row>
    <row r="43" spans="1:13" ht="18.75" customHeight="1">
      <c r="A43" s="316" t="s">
        <v>278</v>
      </c>
      <c r="B43" s="317"/>
      <c r="C43" s="317"/>
      <c r="D43" s="318"/>
      <c r="E43" s="19">
        <v>2135</v>
      </c>
      <c r="F43" s="31"/>
      <c r="G43" s="31"/>
      <c r="H43" s="31"/>
      <c r="I43" s="36">
        <f t="shared" si="1"/>
        <v>0</v>
      </c>
      <c r="J43" s="31"/>
      <c r="K43" s="31"/>
      <c r="L43" s="31"/>
      <c r="M43" s="31"/>
    </row>
    <row r="44" spans="1:13" ht="18.75" customHeight="1">
      <c r="A44" s="319" t="s">
        <v>279</v>
      </c>
      <c r="B44" s="320"/>
      <c r="C44" s="320"/>
      <c r="D44" s="321"/>
      <c r="E44" s="41">
        <v>2140</v>
      </c>
      <c r="F44" s="44">
        <f>SUM(F45,F46)</f>
        <v>0</v>
      </c>
      <c r="G44" s="44">
        <f>SUM(G45,G46)</f>
        <v>0</v>
      </c>
      <c r="H44" s="44">
        <f>SUM(H45,H46)</f>
        <v>0</v>
      </c>
      <c r="I44" s="46">
        <f t="shared" si="1"/>
        <v>0</v>
      </c>
      <c r="J44" s="44">
        <v>0</v>
      </c>
      <c r="K44" s="44">
        <v>0</v>
      </c>
      <c r="L44" s="44">
        <v>0</v>
      </c>
      <c r="M44" s="44">
        <v>0</v>
      </c>
    </row>
    <row r="45" spans="1:13" ht="37.5" customHeight="1">
      <c r="A45" s="316" t="s">
        <v>280</v>
      </c>
      <c r="B45" s="317"/>
      <c r="C45" s="317"/>
      <c r="D45" s="318"/>
      <c r="E45" s="19">
        <v>2141</v>
      </c>
      <c r="F45" s="31"/>
      <c r="G45" s="31"/>
      <c r="H45" s="31"/>
      <c r="I45" s="36">
        <f t="shared" si="1"/>
        <v>0</v>
      </c>
      <c r="J45" s="31"/>
      <c r="K45" s="31"/>
      <c r="L45" s="31"/>
      <c r="M45" s="31"/>
    </row>
    <row r="46" spans="1:13" ht="18.75" customHeight="1">
      <c r="A46" s="316" t="s">
        <v>281</v>
      </c>
      <c r="B46" s="317"/>
      <c r="C46" s="317"/>
      <c r="D46" s="318"/>
      <c r="E46" s="19">
        <v>2142</v>
      </c>
      <c r="F46" s="31"/>
      <c r="G46" s="31"/>
      <c r="H46" s="31"/>
      <c r="I46" s="36">
        <f t="shared" si="1"/>
        <v>0</v>
      </c>
      <c r="J46" s="31"/>
      <c r="K46" s="31"/>
      <c r="L46" s="31"/>
      <c r="M46" s="31"/>
    </row>
    <row r="47" spans="1:13" ht="26.25" customHeight="1">
      <c r="A47" s="319" t="s">
        <v>43</v>
      </c>
      <c r="B47" s="320"/>
      <c r="C47" s="320"/>
      <c r="D47" s="321"/>
      <c r="E47" s="41">
        <v>2200</v>
      </c>
      <c r="F47" s="44">
        <f>SUM(F24,F33,F38,F44)</f>
        <v>-2878</v>
      </c>
      <c r="G47" s="44">
        <f>SUM(G24,G33,G38,G44)</f>
        <v>-3768</v>
      </c>
      <c r="H47" s="44">
        <f>SUM(H24,H33,H38,H44)</f>
        <v>-3768</v>
      </c>
      <c r="I47" s="46">
        <f t="shared" si="1"/>
        <v>-6717.6400000000012</v>
      </c>
      <c r="J47" s="44">
        <f>SUM(J24,J33,J38,J44)</f>
        <v>-1759.06</v>
      </c>
      <c r="K47" s="44">
        <f>SUM(K24,K33,K38,K44)</f>
        <v>-1652.8600000000001</v>
      </c>
      <c r="L47" s="44">
        <f>SUM(L24,L33,L38,L44)</f>
        <v>-1652.8600000000001</v>
      </c>
      <c r="M47" s="44">
        <f>SUM(M24,M33,M38,M44)</f>
        <v>-1652.8600000000001</v>
      </c>
    </row>
    <row r="48" spans="1:13" ht="15" customHeight="1">
      <c r="A48" s="60"/>
      <c r="B48" s="60"/>
      <c r="C48" s="60"/>
      <c r="D48" s="60"/>
      <c r="E48" s="59"/>
      <c r="F48" s="61"/>
      <c r="G48" s="62"/>
      <c r="H48" s="62"/>
      <c r="I48" s="61"/>
      <c r="J48" s="62"/>
      <c r="K48" s="62"/>
      <c r="L48" s="62"/>
      <c r="M48" s="62"/>
    </row>
    <row r="49" spans="1:13" ht="11.25" customHeight="1">
      <c r="A49" s="60"/>
      <c r="B49" s="60"/>
      <c r="C49" s="60"/>
      <c r="D49" s="60"/>
      <c r="E49" s="59"/>
      <c r="F49" s="61"/>
      <c r="G49" s="62"/>
      <c r="H49" s="62"/>
      <c r="I49" s="61"/>
      <c r="J49" s="62"/>
      <c r="K49" s="62"/>
      <c r="L49" s="62"/>
      <c r="M49" s="62"/>
    </row>
    <row r="50" spans="1:13" ht="18.75">
      <c r="A50" s="285" t="s">
        <v>462</v>
      </c>
      <c r="B50" s="177"/>
      <c r="C50" s="177"/>
      <c r="D50" s="177"/>
      <c r="E50" s="103"/>
      <c r="F50" s="335" t="s">
        <v>143</v>
      </c>
      <c r="G50" s="335"/>
      <c r="H50" s="335"/>
      <c r="I50" s="335"/>
      <c r="J50" s="102"/>
      <c r="K50" s="347" t="s">
        <v>466</v>
      </c>
      <c r="L50" s="347"/>
      <c r="M50" s="347"/>
    </row>
    <row r="51" spans="1:13" ht="22.5" customHeight="1">
      <c r="A51" s="285"/>
      <c r="B51" s="172"/>
      <c r="C51" s="172"/>
      <c r="D51" s="172"/>
      <c r="E51" s="104"/>
      <c r="F51" s="336" t="s">
        <v>282</v>
      </c>
      <c r="G51" s="336"/>
      <c r="H51" s="336"/>
      <c r="I51" s="336"/>
      <c r="J51" s="101"/>
      <c r="K51" s="240" t="s">
        <v>145</v>
      </c>
      <c r="L51" s="240"/>
      <c r="M51" s="240"/>
    </row>
  </sheetData>
  <mergeCells count="55">
    <mergeCell ref="A40:D40"/>
    <mergeCell ref="A41:D41"/>
    <mergeCell ref="A42:D42"/>
    <mergeCell ref="A43:D43"/>
    <mergeCell ref="A31:D31"/>
    <mergeCell ref="A32:D32"/>
    <mergeCell ref="A39:D39"/>
    <mergeCell ref="F50:I50"/>
    <mergeCell ref="K51:M51"/>
    <mergeCell ref="F51:I51"/>
    <mergeCell ref="A44:D44"/>
    <mergeCell ref="A45:D45"/>
    <mergeCell ref="A46:D46"/>
    <mergeCell ref="A47:D47"/>
    <mergeCell ref="K50:M50"/>
    <mergeCell ref="A50:A51"/>
    <mergeCell ref="A29:D29"/>
    <mergeCell ref="A30:D30"/>
    <mergeCell ref="A25:D25"/>
    <mergeCell ref="A26:D26"/>
    <mergeCell ref="A38:D38"/>
    <mergeCell ref="A33:D33"/>
    <mergeCell ref="A34:D34"/>
    <mergeCell ref="A35:D35"/>
    <mergeCell ref="A36:D36"/>
    <mergeCell ref="A27:D27"/>
    <mergeCell ref="A28:D28"/>
    <mergeCell ref="A37:D37"/>
    <mergeCell ref="A6:D6"/>
    <mergeCell ref="A8:D8"/>
    <mergeCell ref="A9:D9"/>
    <mergeCell ref="A12:D12"/>
    <mergeCell ref="A13:D13"/>
    <mergeCell ref="A11:D11"/>
    <mergeCell ref="A10:D10"/>
    <mergeCell ref="A18:D18"/>
    <mergeCell ref="A7:M7"/>
    <mergeCell ref="A14:D14"/>
    <mergeCell ref="A15:D15"/>
    <mergeCell ref="A16:D16"/>
    <mergeCell ref="A17:D17"/>
    <mergeCell ref="A19:D19"/>
    <mergeCell ref="A20:D20"/>
    <mergeCell ref="A21:D21"/>
    <mergeCell ref="A22:D22"/>
    <mergeCell ref="A24:D24"/>
    <mergeCell ref="A23:M23"/>
    <mergeCell ref="A2:M2"/>
    <mergeCell ref="E4:E5"/>
    <mergeCell ref="F4:F5"/>
    <mergeCell ref="G4:G5"/>
    <mergeCell ref="H4:H5"/>
    <mergeCell ref="I4:I5"/>
    <mergeCell ref="J4:M4"/>
    <mergeCell ref="A4:D5"/>
  </mergeCells>
  <pageMargins left="1.1023622047244095" right="0.39370078740157483" top="1.1811023622047245" bottom="0.31496062992125984" header="0.51181102362204722" footer="0.19685039370078741"/>
  <pageSetup paperSize="9" scale="44" orientation="landscape" r:id="rId1"/>
  <headerFooter>
    <oddHeader>&amp;RПродовження додатка 1
Таблиця 2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K93"/>
  <sheetViews>
    <sheetView topLeftCell="A79" zoomScale="80" zoomScaleNormal="80" zoomScaleSheetLayoutView="56" workbookViewId="0">
      <selection activeCell="A92" sqref="A92:A93"/>
    </sheetView>
  </sheetViews>
  <sheetFormatPr defaultRowHeight="12.75"/>
  <cols>
    <col min="1" max="1" width="99.42578125" customWidth="1"/>
    <col min="2" max="2" width="13.28515625" customWidth="1"/>
    <col min="3" max="10" width="15.42578125" customWidth="1"/>
  </cols>
  <sheetData>
    <row r="1" spans="1:11" ht="42" customHeight="1">
      <c r="A1" s="338" t="s">
        <v>283</v>
      </c>
      <c r="B1" s="338"/>
      <c r="C1" s="338"/>
      <c r="D1" s="338"/>
      <c r="E1" s="338"/>
      <c r="F1" s="338"/>
      <c r="G1" s="338"/>
      <c r="H1" s="338"/>
      <c r="I1" s="338"/>
      <c r="J1" s="338"/>
    </row>
    <row r="2" spans="1:11" ht="18.75">
      <c r="A2" s="173"/>
      <c r="B2" s="173"/>
      <c r="C2" s="173"/>
      <c r="D2" s="173"/>
      <c r="E2" s="173"/>
      <c r="F2" s="173"/>
      <c r="G2" s="173"/>
      <c r="H2" s="173"/>
      <c r="I2" s="173"/>
      <c r="J2" s="173"/>
    </row>
    <row r="3" spans="1:11" ht="41.25" customHeight="1">
      <c r="A3" s="339" t="s">
        <v>23</v>
      </c>
      <c r="B3" s="341" t="s">
        <v>284</v>
      </c>
      <c r="C3" s="244" t="s">
        <v>408</v>
      </c>
      <c r="D3" s="244" t="s">
        <v>410</v>
      </c>
      <c r="E3" s="254" t="s">
        <v>409</v>
      </c>
      <c r="F3" s="244" t="s">
        <v>411</v>
      </c>
      <c r="G3" s="238" t="s">
        <v>165</v>
      </c>
      <c r="H3" s="238"/>
      <c r="I3" s="238"/>
      <c r="J3" s="238"/>
    </row>
    <row r="4" spans="1:11" ht="45.75" customHeight="1">
      <c r="A4" s="340"/>
      <c r="B4" s="341"/>
      <c r="C4" s="245"/>
      <c r="D4" s="245"/>
      <c r="E4" s="255"/>
      <c r="F4" s="245"/>
      <c r="G4" s="168" t="s">
        <v>167</v>
      </c>
      <c r="H4" s="168" t="s">
        <v>168</v>
      </c>
      <c r="I4" s="168" t="s">
        <v>169</v>
      </c>
      <c r="J4" s="168" t="s">
        <v>170</v>
      </c>
    </row>
    <row r="5" spans="1:11" ht="18.75" customHeight="1">
      <c r="A5" s="151">
        <v>1</v>
      </c>
      <c r="B5" s="168">
        <v>2</v>
      </c>
      <c r="C5" s="168">
        <v>3</v>
      </c>
      <c r="D5" s="168">
        <v>4</v>
      </c>
      <c r="E5" s="168">
        <v>5</v>
      </c>
      <c r="F5" s="168">
        <v>6</v>
      </c>
      <c r="G5" s="168">
        <v>7</v>
      </c>
      <c r="H5" s="168">
        <v>8</v>
      </c>
      <c r="I5" s="168">
        <v>9</v>
      </c>
      <c r="J5" s="168">
        <v>10</v>
      </c>
    </row>
    <row r="6" spans="1:11" ht="28.5" customHeight="1">
      <c r="A6" s="170" t="s">
        <v>285</v>
      </c>
      <c r="B6" s="171"/>
      <c r="C6" s="253"/>
      <c r="D6" s="253"/>
      <c r="E6" s="253"/>
      <c r="F6" s="253"/>
      <c r="G6" s="253"/>
      <c r="H6" s="253"/>
      <c r="I6" s="253"/>
      <c r="J6" s="253"/>
    </row>
    <row r="7" spans="1:11" ht="18.75" customHeight="1">
      <c r="A7" s="70" t="s">
        <v>286</v>
      </c>
      <c r="B7" s="74">
        <v>3000</v>
      </c>
      <c r="C7" s="44">
        <f>SUM(C8:C9,C11,C14:C15,C19)</f>
        <v>9775</v>
      </c>
      <c r="D7" s="44">
        <f>SUM(D8:D9,D11,D14:D15,D19)</f>
        <v>15247</v>
      </c>
      <c r="E7" s="44">
        <f>SUM(E8:E9,E11,E14:E15,E19)</f>
        <v>15170</v>
      </c>
      <c r="F7" s="46">
        <f t="shared" ref="F7:F79" si="0">SUM(G7:J7)</f>
        <v>22776</v>
      </c>
      <c r="G7" s="44">
        <f>SUM(G8:G9,G11,G14:G15,G19)</f>
        <v>6422</v>
      </c>
      <c r="H7" s="44">
        <f>SUM(H8:H9,H11,H14:H15,H19)</f>
        <v>5648</v>
      </c>
      <c r="I7" s="44">
        <f>SUM(I8:I9,I11,I14:I15,I19)</f>
        <v>5356</v>
      </c>
      <c r="J7" s="44">
        <f>SUM(J8:J9,J11,J14:J15,J19)</f>
        <v>5350</v>
      </c>
    </row>
    <row r="8" spans="1:11" ht="18.75" customHeight="1">
      <c r="A8" s="6" t="s">
        <v>287</v>
      </c>
      <c r="B8" s="7">
        <v>3010</v>
      </c>
      <c r="C8" s="31"/>
      <c r="D8" s="31"/>
      <c r="E8" s="31"/>
      <c r="F8" s="36">
        <f t="shared" si="0"/>
        <v>0</v>
      </c>
      <c r="G8" s="31"/>
      <c r="H8" s="31"/>
      <c r="I8" s="31"/>
      <c r="J8" s="31"/>
    </row>
    <row r="9" spans="1:11" ht="18.75" customHeight="1">
      <c r="A9" s="6" t="s">
        <v>288</v>
      </c>
      <c r="B9" s="7">
        <v>3020</v>
      </c>
      <c r="C9" s="31"/>
      <c r="D9" s="31"/>
      <c r="E9" s="31"/>
      <c r="F9" s="36">
        <f t="shared" si="0"/>
        <v>0</v>
      </c>
      <c r="G9" s="31"/>
      <c r="H9" s="31"/>
      <c r="I9" s="31"/>
      <c r="J9" s="31"/>
    </row>
    <row r="10" spans="1:11" ht="18.75" customHeight="1">
      <c r="A10" s="6" t="s">
        <v>289</v>
      </c>
      <c r="B10" s="7">
        <v>3030</v>
      </c>
      <c r="C10" s="31"/>
      <c r="D10" s="31"/>
      <c r="E10" s="31"/>
      <c r="F10" s="36">
        <f t="shared" si="0"/>
        <v>0</v>
      </c>
      <c r="G10" s="31"/>
      <c r="H10" s="31"/>
      <c r="I10" s="31"/>
      <c r="J10" s="31"/>
    </row>
    <row r="11" spans="1:11" ht="18.75" customHeight="1">
      <c r="A11" s="6" t="s">
        <v>290</v>
      </c>
      <c r="B11" s="7">
        <v>3040</v>
      </c>
      <c r="C11" s="31">
        <v>9583</v>
      </c>
      <c r="D11" s="31">
        <v>14878</v>
      </c>
      <c r="E11" s="31">
        <v>14801</v>
      </c>
      <c r="F11" s="36">
        <f t="shared" si="0"/>
        <v>22566</v>
      </c>
      <c r="G11" s="31">
        <f>'I. Інф. до фін.плану'!G83+'I. Інф. до фін.плану'!G103+141</f>
        <v>6362</v>
      </c>
      <c r="H11" s="31">
        <f>'I. Інф. до фін.плану'!H83+'I. Інф. до фін.плану'!H103+92</f>
        <v>5588</v>
      </c>
      <c r="I11" s="31">
        <f>'I. Інф. до фін.плану'!I83+'I. Інф. до фін.плану'!I103+74</f>
        <v>5326</v>
      </c>
      <c r="J11" s="31">
        <f>'I. Інф. до фін.плану'!J83+'I. Інф. до фін.плану'!J103+92</f>
        <v>5290</v>
      </c>
      <c r="K11" s="210"/>
    </row>
    <row r="12" spans="1:11" ht="18.75" customHeight="1">
      <c r="A12" s="6" t="s">
        <v>291</v>
      </c>
      <c r="B12" s="7">
        <v>3041</v>
      </c>
      <c r="C12" s="31"/>
      <c r="D12" s="31"/>
      <c r="E12" s="31"/>
      <c r="F12" s="36">
        <f t="shared" si="0"/>
        <v>0</v>
      </c>
      <c r="G12" s="31"/>
      <c r="H12" s="31"/>
      <c r="I12" s="31"/>
      <c r="J12" s="31"/>
    </row>
    <row r="13" spans="1:11" ht="18.75" customHeight="1">
      <c r="A13" s="6" t="s">
        <v>292</v>
      </c>
      <c r="B13" s="7">
        <v>3042</v>
      </c>
      <c r="C13" s="31"/>
      <c r="D13" s="31"/>
      <c r="E13" s="31"/>
      <c r="F13" s="36">
        <f t="shared" si="0"/>
        <v>0</v>
      </c>
      <c r="G13" s="31"/>
      <c r="H13" s="31"/>
      <c r="I13" s="31"/>
      <c r="J13" s="31"/>
    </row>
    <row r="14" spans="1:11" ht="18.75" customHeight="1">
      <c r="A14" s="6" t="s">
        <v>293</v>
      </c>
      <c r="B14" s="7">
        <v>3050</v>
      </c>
      <c r="C14" s="31"/>
      <c r="D14" s="31"/>
      <c r="E14" s="31"/>
      <c r="F14" s="36">
        <f t="shared" si="0"/>
        <v>0</v>
      </c>
      <c r="G14" s="31"/>
      <c r="H14" s="31"/>
      <c r="I14" s="31"/>
      <c r="J14" s="31"/>
    </row>
    <row r="15" spans="1:11" ht="18.75" customHeight="1">
      <c r="A15" s="6" t="s">
        <v>294</v>
      </c>
      <c r="B15" s="7">
        <v>3060</v>
      </c>
      <c r="C15" s="36">
        <f>SUM(C16:C18)</f>
        <v>0</v>
      </c>
      <c r="D15" s="36">
        <f>SUM(D16:D18)</f>
        <v>0</v>
      </c>
      <c r="E15" s="36">
        <f>SUM(E16:E18)</f>
        <v>0</v>
      </c>
      <c r="F15" s="36">
        <f t="shared" si="0"/>
        <v>0</v>
      </c>
      <c r="G15" s="36">
        <f>SUM(G16:G18)</f>
        <v>0</v>
      </c>
      <c r="H15" s="36">
        <f>SUM(H16:H18)</f>
        <v>0</v>
      </c>
      <c r="I15" s="36">
        <f>SUM(I16:I18)</f>
        <v>0</v>
      </c>
      <c r="J15" s="36">
        <f>SUM(J16:J18)</f>
        <v>0</v>
      </c>
    </row>
    <row r="16" spans="1:11" ht="18.75" customHeight="1">
      <c r="A16" s="6" t="s">
        <v>295</v>
      </c>
      <c r="B16" s="156">
        <v>3061</v>
      </c>
      <c r="C16" s="31"/>
      <c r="D16" s="31"/>
      <c r="E16" s="31"/>
      <c r="F16" s="36">
        <f t="shared" si="0"/>
        <v>0</v>
      </c>
      <c r="G16" s="31"/>
      <c r="H16" s="31"/>
      <c r="I16" s="31"/>
      <c r="J16" s="31"/>
    </row>
    <row r="17" spans="1:10" ht="18.75" customHeight="1">
      <c r="A17" s="6" t="s">
        <v>296</v>
      </c>
      <c r="B17" s="156">
        <v>3062</v>
      </c>
      <c r="C17" s="31"/>
      <c r="D17" s="31"/>
      <c r="E17" s="31"/>
      <c r="F17" s="36">
        <f t="shared" si="0"/>
        <v>0</v>
      </c>
      <c r="G17" s="31"/>
      <c r="H17" s="31"/>
      <c r="I17" s="31"/>
      <c r="J17" s="31"/>
    </row>
    <row r="18" spans="1:10" ht="18.75" customHeight="1">
      <c r="A18" s="6" t="s">
        <v>297</v>
      </c>
      <c r="B18" s="156">
        <v>3063</v>
      </c>
      <c r="C18" s="31"/>
      <c r="D18" s="31"/>
      <c r="E18" s="31"/>
      <c r="F18" s="196">
        <f t="shared" si="0"/>
        <v>0</v>
      </c>
      <c r="G18" s="31"/>
      <c r="H18" s="31"/>
      <c r="I18" s="31"/>
      <c r="J18" s="31"/>
    </row>
    <row r="19" spans="1:10" ht="18.75" customHeight="1">
      <c r="A19" s="6" t="s">
        <v>298</v>
      </c>
      <c r="B19" s="7">
        <v>3070</v>
      </c>
      <c r="C19" s="31">
        <f>SUM(C20:C21)</f>
        <v>192</v>
      </c>
      <c r="D19" s="31">
        <f t="shared" ref="D19:J19" si="1">SUM(D20:D21)</f>
        <v>369</v>
      </c>
      <c r="E19" s="31">
        <f t="shared" si="1"/>
        <v>369</v>
      </c>
      <c r="F19" s="196">
        <f t="shared" si="1"/>
        <v>210</v>
      </c>
      <c r="G19" s="31">
        <f t="shared" si="1"/>
        <v>60</v>
      </c>
      <c r="H19" s="31">
        <f t="shared" si="1"/>
        <v>60</v>
      </c>
      <c r="I19" s="31">
        <f t="shared" si="1"/>
        <v>30</v>
      </c>
      <c r="J19" s="31">
        <f t="shared" si="1"/>
        <v>60</v>
      </c>
    </row>
    <row r="20" spans="1:10" ht="18.75" customHeight="1">
      <c r="A20" s="205" t="s">
        <v>438</v>
      </c>
      <c r="B20" s="7"/>
      <c r="C20" s="31">
        <v>37</v>
      </c>
      <c r="D20" s="31">
        <v>159</v>
      </c>
      <c r="E20" s="31">
        <v>159</v>
      </c>
      <c r="F20" s="36"/>
      <c r="G20" s="31"/>
      <c r="H20" s="31"/>
      <c r="I20" s="31"/>
      <c r="J20" s="31"/>
    </row>
    <row r="21" spans="1:10" ht="18.75" customHeight="1">
      <c r="A21" s="198" t="s">
        <v>427</v>
      </c>
      <c r="B21" s="7"/>
      <c r="C21" s="31">
        <v>155</v>
      </c>
      <c r="D21" s="31">
        <v>210</v>
      </c>
      <c r="E21" s="31">
        <v>210</v>
      </c>
      <c r="F21" s="36">
        <f>SUM(G21:J21)</f>
        <v>210</v>
      </c>
      <c r="G21" s="31">
        <f>'I. Інф. до фін.плану'!G84</f>
        <v>60</v>
      </c>
      <c r="H21" s="31">
        <f>'I. Інф. до фін.плану'!H84</f>
        <v>60</v>
      </c>
      <c r="I21" s="31">
        <f>'I. Інф. до фін.плану'!I84</f>
        <v>30</v>
      </c>
      <c r="J21" s="31">
        <f>'I. Інф. до фін.плану'!J84</f>
        <v>60</v>
      </c>
    </row>
    <row r="22" spans="1:10" ht="18.75" customHeight="1">
      <c r="A22" s="8" t="s">
        <v>299</v>
      </c>
      <c r="B22" s="9">
        <v>3100</v>
      </c>
      <c r="C22" s="44">
        <f>SUM(C23:C26,C30,C40,C41)</f>
        <v>-9461</v>
      </c>
      <c r="D22" s="44">
        <f>SUM(D23:D26,D30,D40,D41)</f>
        <v>-12624</v>
      </c>
      <c r="E22" s="44">
        <f>SUM(E23:E26,E30,E40,E41)</f>
        <v>-12552</v>
      </c>
      <c r="F22" s="46">
        <f t="shared" si="0"/>
        <v>-21911</v>
      </c>
      <c r="G22" s="44">
        <f>SUM(G23:G26,G30,G40,G41)</f>
        <v>-5934</v>
      </c>
      <c r="H22" s="44">
        <f>SUM(H23:H26,H30,H40,H41)</f>
        <v>-5470.9999999999991</v>
      </c>
      <c r="I22" s="44">
        <f>SUM(I23:I26,I30,I40,I41)</f>
        <v>-5232.9999999999991</v>
      </c>
      <c r="J22" s="44">
        <f>SUM(J23:J26,J30,J40,J41)</f>
        <v>-5272.9999999999991</v>
      </c>
    </row>
    <row r="23" spans="1:10" ht="18.75" customHeight="1">
      <c r="A23" s="6" t="s">
        <v>300</v>
      </c>
      <c r="B23" s="75">
        <v>3110</v>
      </c>
      <c r="C23" s="31">
        <v>-984</v>
      </c>
      <c r="D23" s="31">
        <v>-2362</v>
      </c>
      <c r="E23" s="31">
        <v>-2316</v>
      </c>
      <c r="F23" s="36">
        <f t="shared" si="0"/>
        <v>-3586</v>
      </c>
      <c r="G23" s="31">
        <f>'I. Інф. до фін.плану'!G35-'I. Інф. до фін.плану'!G43-'I. Інф. до фін.плану'!G44-'I. Інф. до фін.плану'!G45-38</f>
        <v>-1155</v>
      </c>
      <c r="H23" s="31">
        <f>'I. Інф. до фін.плану'!H35-'I. Інф. до фін.плану'!H43-'I. Інф. до фін.плану'!H44-'I. Інф. до фін.плану'!H45-59</f>
        <v>-942</v>
      </c>
      <c r="I23" s="31">
        <f>'I. Інф. до фін.плану'!I35-'I. Інф. до фін.плану'!I43-'I. Інф. до фін.плану'!I44-'I. Інф. до фін.плану'!I45-36</f>
        <v>-745</v>
      </c>
      <c r="J23" s="31">
        <f>'I. Інф. до фін.плану'!J35-'I. Інф. до фін.плану'!J43-'I. Інф. до фін.плану'!J44-'I. Інф. до фін.плану'!J45-59</f>
        <v>-744</v>
      </c>
    </row>
    <row r="24" spans="1:10" ht="18.75" customHeight="1">
      <c r="A24" s="6" t="s">
        <v>301</v>
      </c>
      <c r="B24" s="75">
        <v>3120</v>
      </c>
      <c r="C24" s="31">
        <v>-5411</v>
      </c>
      <c r="D24" s="31">
        <v>-6242</v>
      </c>
      <c r="E24" s="31">
        <v>-6242</v>
      </c>
      <c r="F24" s="36">
        <f t="shared" si="0"/>
        <v>-11401.359999999999</v>
      </c>
      <c r="G24" s="31">
        <f>('I. Інф. до фін.плану'!G43+'I. Інф. до фін.плану'!G92+'I. Інф. до фін.плану'!G93)-G30-G42</f>
        <v>-2988.94</v>
      </c>
      <c r="H24" s="31">
        <f>('I. Інф. до фін.плану'!H43+'I. Інф. до фін.плану'!H92+'I. Інф. до фін.плану'!H93)-H30-H42</f>
        <v>-2804.14</v>
      </c>
      <c r="I24" s="31">
        <f>('I. Інф. до фін.плану'!I43+'I. Інф. до фін.плану'!I92+'I. Інф. до фін.плану'!I93)-I30-I42</f>
        <v>-2804.14</v>
      </c>
      <c r="J24" s="31">
        <f>('I. Інф. до фін.плану'!J43+'I. Інф. до фін.плану'!J92+'I. Інф. до фін.плану'!J93)-J30-J42</f>
        <v>-2804.14</v>
      </c>
    </row>
    <row r="25" spans="1:10" ht="18.75" customHeight="1">
      <c r="A25" s="6" t="s">
        <v>175</v>
      </c>
      <c r="B25" s="75">
        <v>3130</v>
      </c>
      <c r="C25" s="31">
        <v>-1502</v>
      </c>
      <c r="D25" s="31">
        <v>-1857</v>
      </c>
      <c r="E25" s="31">
        <v>-1857</v>
      </c>
      <c r="F25" s="36">
        <f t="shared" si="0"/>
        <v>-3275</v>
      </c>
      <c r="G25" s="31">
        <f>'ІІ. Розп. ч.п. та розр. з бюд.'!J42</f>
        <v>-857</v>
      </c>
      <c r="H25" s="31">
        <f>'ІІ. Розп. ч.п. та розр. з бюд.'!K42</f>
        <v>-806</v>
      </c>
      <c r="I25" s="31">
        <f>'ІІ. Розп. ч.п. та розр. з бюд.'!L42</f>
        <v>-806</v>
      </c>
      <c r="J25" s="31">
        <f>'ІІ. Розп. ч.п. та розр. з бюд.'!M42</f>
        <v>-806</v>
      </c>
    </row>
    <row r="26" spans="1:10" ht="18.75" customHeight="1">
      <c r="A26" s="6" t="s">
        <v>302</v>
      </c>
      <c r="B26" s="75">
        <v>3140</v>
      </c>
      <c r="C26" s="36">
        <f>SUM(C27:C29)</f>
        <v>-80</v>
      </c>
      <c r="D26" s="36">
        <f>SUM(D27:D29)</f>
        <v>-100</v>
      </c>
      <c r="E26" s="36">
        <f>SUM(E27:E29)</f>
        <v>-80</v>
      </c>
      <c r="F26" s="36">
        <f t="shared" si="0"/>
        <v>-80</v>
      </c>
      <c r="G26" s="36">
        <f>SUM(G27:G29)</f>
        <v>0</v>
      </c>
      <c r="H26" s="36">
        <f>SUM(H27:H29)</f>
        <v>-40</v>
      </c>
      <c r="I26" s="36">
        <f>SUM(I27:I29)</f>
        <v>0</v>
      </c>
      <c r="J26" s="36">
        <f>SUM(J27:J29)</f>
        <v>-40</v>
      </c>
    </row>
    <row r="27" spans="1:10" ht="18.75" customHeight="1">
      <c r="A27" s="6" t="s">
        <v>295</v>
      </c>
      <c r="B27" s="127">
        <v>3141</v>
      </c>
      <c r="C27" s="31" t="s">
        <v>172</v>
      </c>
      <c r="D27" s="31" t="s">
        <v>172</v>
      </c>
      <c r="E27" s="31" t="s">
        <v>172</v>
      </c>
      <c r="F27" s="36">
        <f t="shared" si="0"/>
        <v>0</v>
      </c>
      <c r="G27" s="31" t="s">
        <v>172</v>
      </c>
      <c r="H27" s="31" t="s">
        <v>172</v>
      </c>
      <c r="I27" s="31" t="s">
        <v>172</v>
      </c>
      <c r="J27" s="31" t="s">
        <v>172</v>
      </c>
    </row>
    <row r="28" spans="1:10" ht="18.75" customHeight="1">
      <c r="A28" s="6" t="s">
        <v>296</v>
      </c>
      <c r="B28" s="127">
        <v>3142</v>
      </c>
      <c r="C28" s="31">
        <v>-80</v>
      </c>
      <c r="D28" s="31">
        <v>-100</v>
      </c>
      <c r="E28" s="31">
        <v>-80</v>
      </c>
      <c r="F28" s="36">
        <f t="shared" si="0"/>
        <v>-80</v>
      </c>
      <c r="G28" s="31" t="s">
        <v>172</v>
      </c>
      <c r="H28" s="31">
        <v>-40</v>
      </c>
      <c r="I28" s="31" t="s">
        <v>172</v>
      </c>
      <c r="J28" s="31">
        <v>-40</v>
      </c>
    </row>
    <row r="29" spans="1:10" ht="18.75" customHeight="1">
      <c r="A29" s="6" t="s">
        <v>297</v>
      </c>
      <c r="B29" s="127">
        <v>3143</v>
      </c>
      <c r="C29" s="31" t="s">
        <v>172</v>
      </c>
      <c r="D29" s="31" t="s">
        <v>172</v>
      </c>
      <c r="E29" s="31" t="s">
        <v>172</v>
      </c>
      <c r="F29" s="36">
        <f t="shared" si="0"/>
        <v>0</v>
      </c>
      <c r="G29" s="31" t="s">
        <v>172</v>
      </c>
      <c r="H29" s="31" t="s">
        <v>172</v>
      </c>
      <c r="I29" s="31" t="s">
        <v>172</v>
      </c>
      <c r="J29" s="31" t="s">
        <v>172</v>
      </c>
    </row>
    <row r="30" spans="1:10" ht="18.75" customHeight="1">
      <c r="A30" s="6" t="s">
        <v>303</v>
      </c>
      <c r="B30" s="75">
        <v>3150</v>
      </c>
      <c r="C30" s="36">
        <f>SUM(C31:C36,C39)</f>
        <v>-1373</v>
      </c>
      <c r="D30" s="36">
        <f>SUM(D31:D36,D39)</f>
        <v>-1911</v>
      </c>
      <c r="E30" s="36">
        <f>SUM(E31:E36,E39)</f>
        <v>-1905</v>
      </c>
      <c r="F30" s="36">
        <f t="shared" si="0"/>
        <v>-3442.6400000000003</v>
      </c>
      <c r="G30" s="36">
        <f>SUM(G31:G36,G39)</f>
        <v>-902.06</v>
      </c>
      <c r="H30" s="36">
        <f>SUM(H31:H36,H39)</f>
        <v>-846.86</v>
      </c>
      <c r="I30" s="36">
        <f>SUM(I31:I36,I39)</f>
        <v>-846.86</v>
      </c>
      <c r="J30" s="36">
        <f>SUM(J31:J36,J39)</f>
        <v>-846.86</v>
      </c>
    </row>
    <row r="31" spans="1:10" ht="18.75" customHeight="1">
      <c r="A31" s="6" t="s">
        <v>38</v>
      </c>
      <c r="B31" s="127">
        <v>3151</v>
      </c>
      <c r="C31" s="31" t="s">
        <v>172</v>
      </c>
      <c r="D31" s="31" t="s">
        <v>172</v>
      </c>
      <c r="E31" s="31" t="s">
        <v>172</v>
      </c>
      <c r="F31" s="36">
        <f t="shared" si="0"/>
        <v>0</v>
      </c>
      <c r="G31" s="31" t="s">
        <v>172</v>
      </c>
      <c r="H31" s="31" t="s">
        <v>172</v>
      </c>
      <c r="I31" s="31" t="s">
        <v>172</v>
      </c>
      <c r="J31" s="31" t="s">
        <v>172</v>
      </c>
    </row>
    <row r="32" spans="1:10" ht="18.75" customHeight="1">
      <c r="A32" s="6" t="s">
        <v>304</v>
      </c>
      <c r="B32" s="127">
        <v>3152</v>
      </c>
      <c r="C32" s="31" t="s">
        <v>172</v>
      </c>
      <c r="D32" s="31" t="s">
        <v>172</v>
      </c>
      <c r="E32" s="31" t="s">
        <v>172</v>
      </c>
      <c r="F32" s="36">
        <f t="shared" si="0"/>
        <v>0</v>
      </c>
      <c r="G32" s="31" t="s">
        <v>172</v>
      </c>
      <c r="H32" s="31" t="s">
        <v>172</v>
      </c>
      <c r="I32" s="31" t="s">
        <v>172</v>
      </c>
      <c r="J32" s="31" t="s">
        <v>172</v>
      </c>
    </row>
    <row r="33" spans="1:10" ht="18.75" customHeight="1">
      <c r="A33" s="6" t="s">
        <v>267</v>
      </c>
      <c r="B33" s="127">
        <v>3153</v>
      </c>
      <c r="C33" s="31" t="s">
        <v>172</v>
      </c>
      <c r="D33" s="31" t="s">
        <v>172</v>
      </c>
      <c r="E33" s="31" t="s">
        <v>172</v>
      </c>
      <c r="F33" s="36">
        <f t="shared" si="0"/>
        <v>0</v>
      </c>
      <c r="G33" s="31" t="s">
        <v>172</v>
      </c>
      <c r="H33" s="31" t="s">
        <v>172</v>
      </c>
      <c r="I33" s="31" t="s">
        <v>172</v>
      </c>
      <c r="J33" s="31" t="s">
        <v>172</v>
      </c>
    </row>
    <row r="34" spans="1:10" ht="18.75" customHeight="1">
      <c r="A34" s="6" t="s">
        <v>305</v>
      </c>
      <c r="B34" s="127">
        <v>3154</v>
      </c>
      <c r="C34" s="31" t="s">
        <v>172</v>
      </c>
      <c r="D34" s="31" t="s">
        <v>172</v>
      </c>
      <c r="E34" s="31" t="s">
        <v>172</v>
      </c>
      <c r="F34" s="36">
        <f t="shared" si="0"/>
        <v>0</v>
      </c>
      <c r="G34" s="31" t="s">
        <v>172</v>
      </c>
      <c r="H34" s="31" t="s">
        <v>172</v>
      </c>
      <c r="I34" s="31" t="s">
        <v>172</v>
      </c>
      <c r="J34" s="31" t="s">
        <v>172</v>
      </c>
    </row>
    <row r="35" spans="1:10" ht="18.75" customHeight="1">
      <c r="A35" s="6" t="s">
        <v>270</v>
      </c>
      <c r="B35" s="127">
        <v>3155</v>
      </c>
      <c r="C35" s="31">
        <v>-1241</v>
      </c>
      <c r="D35" s="31">
        <v>-1495</v>
      </c>
      <c r="E35" s="31">
        <v>-1495</v>
      </c>
      <c r="F35" s="36">
        <f>SUM(G35:J35)-1</f>
        <v>-2695.24</v>
      </c>
      <c r="G35" s="31">
        <f>'ІІ. Розп. ч.п. та розр. з бюд.'!J34</f>
        <v>-705.95999999999992</v>
      </c>
      <c r="H35" s="31">
        <f>'ІІ. Розп. ч.п. та розр. з бюд.'!K34</f>
        <v>-662.76</v>
      </c>
      <c r="I35" s="31">
        <f>'ІІ. Розп. ч.п. та розр. з бюд.'!L34</f>
        <v>-662.76</v>
      </c>
      <c r="J35" s="31">
        <f>'ІІ. Розп. ч.п. та розр. з бюд.'!M34</f>
        <v>-662.76</v>
      </c>
    </row>
    <row r="36" spans="1:10" ht="21.75" customHeight="1">
      <c r="A36" s="121" t="s">
        <v>306</v>
      </c>
      <c r="B36" s="127">
        <v>3156</v>
      </c>
      <c r="C36" s="36">
        <v>-132</v>
      </c>
      <c r="D36" s="36">
        <v>-416</v>
      </c>
      <c r="E36" s="36">
        <v>-410</v>
      </c>
      <c r="F36" s="36">
        <f>SUM(G36:J36)</f>
        <v>-748.40000000000009</v>
      </c>
      <c r="G36" s="36">
        <f>'ІІ. Розп. ч.п. та розр. з бюд.'!J32</f>
        <v>-196.10000000000002</v>
      </c>
      <c r="H36" s="36">
        <f>'ІІ. Розп. ч.п. та розр. з бюд.'!K32</f>
        <v>-184.10000000000002</v>
      </c>
      <c r="I36" s="36">
        <f>'ІІ. Розп. ч.п. та розр. з бюд.'!L32</f>
        <v>-184.10000000000002</v>
      </c>
      <c r="J36" s="36">
        <f>'ІІ. Розп. ч.п. та розр. з бюд.'!M32</f>
        <v>-184.10000000000002</v>
      </c>
    </row>
    <row r="37" spans="1:10" ht="36.75" customHeight="1">
      <c r="A37" s="6" t="s">
        <v>41</v>
      </c>
      <c r="B37" s="127" t="s">
        <v>307</v>
      </c>
      <c r="C37" s="31" t="s">
        <v>172</v>
      </c>
      <c r="D37" s="31" t="s">
        <v>172</v>
      </c>
      <c r="E37" s="31" t="s">
        <v>172</v>
      </c>
      <c r="F37" s="36"/>
      <c r="G37" s="31" t="s">
        <v>172</v>
      </c>
      <c r="H37" s="31" t="s">
        <v>172</v>
      </c>
      <c r="I37" s="31" t="s">
        <v>172</v>
      </c>
      <c r="J37" s="31" t="s">
        <v>172</v>
      </c>
    </row>
    <row r="38" spans="1:10" ht="54" customHeight="1">
      <c r="A38" s="6" t="s">
        <v>42</v>
      </c>
      <c r="B38" s="75" t="s">
        <v>308</v>
      </c>
      <c r="C38" s="31" t="s">
        <v>172</v>
      </c>
      <c r="D38" s="31" t="s">
        <v>172</v>
      </c>
      <c r="E38" s="31" t="s">
        <v>172</v>
      </c>
      <c r="F38" s="36">
        <f t="shared" si="0"/>
        <v>0</v>
      </c>
      <c r="G38" s="31" t="s">
        <v>172</v>
      </c>
      <c r="H38" s="31" t="s">
        <v>172</v>
      </c>
      <c r="I38" s="31" t="s">
        <v>172</v>
      </c>
      <c r="J38" s="31" t="s">
        <v>172</v>
      </c>
    </row>
    <row r="39" spans="1:10" ht="18.75" customHeight="1">
      <c r="A39" s="6" t="s">
        <v>309</v>
      </c>
      <c r="B39" s="75">
        <v>3157</v>
      </c>
      <c r="C39" s="31" t="s">
        <v>172</v>
      </c>
      <c r="D39" s="31" t="s">
        <v>172</v>
      </c>
      <c r="E39" s="31" t="s">
        <v>172</v>
      </c>
      <c r="F39" s="36">
        <f t="shared" si="0"/>
        <v>0</v>
      </c>
      <c r="G39" s="31" t="s">
        <v>172</v>
      </c>
      <c r="H39" s="31" t="s">
        <v>172</v>
      </c>
      <c r="I39" s="31" t="s">
        <v>172</v>
      </c>
      <c r="J39" s="31" t="s">
        <v>172</v>
      </c>
    </row>
    <row r="40" spans="1:10" ht="18.75" customHeight="1">
      <c r="A40" s="6" t="s">
        <v>310</v>
      </c>
      <c r="B40" s="75">
        <v>3160</v>
      </c>
      <c r="C40" s="31" t="s">
        <v>172</v>
      </c>
      <c r="D40" s="31" t="s">
        <v>172</v>
      </c>
      <c r="E40" s="31" t="s">
        <v>172</v>
      </c>
      <c r="F40" s="36">
        <f t="shared" si="0"/>
        <v>0</v>
      </c>
      <c r="G40" s="31" t="s">
        <v>172</v>
      </c>
      <c r="H40" s="31" t="s">
        <v>172</v>
      </c>
      <c r="I40" s="31" t="s">
        <v>172</v>
      </c>
      <c r="J40" s="31" t="s">
        <v>172</v>
      </c>
    </row>
    <row r="41" spans="1:10" ht="18.75" customHeight="1">
      <c r="A41" s="6" t="s">
        <v>311</v>
      </c>
      <c r="B41" s="77">
        <v>3170</v>
      </c>
      <c r="C41" s="31">
        <f>SUM(C42:C43)</f>
        <v>-111</v>
      </c>
      <c r="D41" s="31">
        <f t="shared" ref="D41:J41" si="2">SUM(D42:D43)</f>
        <v>-152</v>
      </c>
      <c r="E41" s="31">
        <f t="shared" si="2"/>
        <v>-152</v>
      </c>
      <c r="F41" s="196">
        <f t="shared" si="2"/>
        <v>-126</v>
      </c>
      <c r="G41" s="31">
        <f t="shared" si="2"/>
        <v>-31</v>
      </c>
      <c r="H41" s="31">
        <f t="shared" si="2"/>
        <v>-32</v>
      </c>
      <c r="I41" s="31">
        <f t="shared" si="2"/>
        <v>-31</v>
      </c>
      <c r="J41" s="31">
        <f t="shared" si="2"/>
        <v>-32</v>
      </c>
    </row>
    <row r="42" spans="1:10" ht="18.75" customHeight="1">
      <c r="A42" s="199" t="s">
        <v>441</v>
      </c>
      <c r="B42" s="209"/>
      <c r="C42" s="31">
        <v>-109</v>
      </c>
      <c r="D42" s="31">
        <v>-150</v>
      </c>
      <c r="E42" s="31">
        <v>-150</v>
      </c>
      <c r="F42" s="36">
        <f>SUM(G42:J42)</f>
        <v>-124</v>
      </c>
      <c r="G42" s="31">
        <v>-31</v>
      </c>
      <c r="H42" s="31">
        <v>-31</v>
      </c>
      <c r="I42" s="31">
        <v>-31</v>
      </c>
      <c r="J42" s="31">
        <v>-31</v>
      </c>
    </row>
    <row r="43" spans="1:10" ht="18.75" customHeight="1">
      <c r="A43" s="199" t="s">
        <v>442</v>
      </c>
      <c r="B43" s="209"/>
      <c r="C43" s="31">
        <v>-2</v>
      </c>
      <c r="D43" s="31">
        <v>-2</v>
      </c>
      <c r="E43" s="31">
        <v>-2</v>
      </c>
      <c r="F43" s="36">
        <f>SUM(G43:J43)</f>
        <v>-2</v>
      </c>
      <c r="G43" s="31"/>
      <c r="H43" s="31">
        <v>-1</v>
      </c>
      <c r="I43" s="31"/>
      <c r="J43" s="31">
        <v>-1</v>
      </c>
    </row>
    <row r="44" spans="1:10" ht="18.75" customHeight="1">
      <c r="A44" s="8" t="s">
        <v>312</v>
      </c>
      <c r="B44" s="74">
        <v>3195</v>
      </c>
      <c r="C44" s="44">
        <f>SUM(C7,C22)</f>
        <v>314</v>
      </c>
      <c r="D44" s="44">
        <f t="shared" ref="D44:J44" si="3">SUM(D7,D22)</f>
        <v>2623</v>
      </c>
      <c r="E44" s="44">
        <f t="shared" si="3"/>
        <v>2618</v>
      </c>
      <c r="F44" s="46">
        <f t="shared" si="0"/>
        <v>865.00000000000273</v>
      </c>
      <c r="G44" s="44">
        <f t="shared" si="3"/>
        <v>488</v>
      </c>
      <c r="H44" s="44">
        <f t="shared" si="3"/>
        <v>177.00000000000091</v>
      </c>
      <c r="I44" s="44">
        <f t="shared" si="3"/>
        <v>123.00000000000091</v>
      </c>
      <c r="J44" s="44">
        <f t="shared" si="3"/>
        <v>77.000000000000909</v>
      </c>
    </row>
    <row r="45" spans="1:10" ht="29.25" customHeight="1">
      <c r="A45" s="170" t="s">
        <v>313</v>
      </c>
      <c r="B45" s="156"/>
      <c r="C45" s="342"/>
      <c r="D45" s="343"/>
      <c r="E45" s="343"/>
      <c r="F45" s="343"/>
      <c r="G45" s="343"/>
      <c r="H45" s="343"/>
      <c r="I45" s="343"/>
      <c r="J45" s="344"/>
    </row>
    <row r="46" spans="1:10" ht="18.75" customHeight="1">
      <c r="A46" s="70" t="s">
        <v>314</v>
      </c>
      <c r="B46" s="153">
        <v>3200</v>
      </c>
      <c r="C46" s="44">
        <f>SUM(C47,C49:C53)</f>
        <v>0</v>
      </c>
      <c r="D46" s="44">
        <f>SUM(D47,D49:D53)</f>
        <v>0</v>
      </c>
      <c r="E46" s="44">
        <f>SUM(E47,E49:E53)</f>
        <v>0</v>
      </c>
      <c r="F46" s="46">
        <f>SUM(G46:J46)</f>
        <v>0</v>
      </c>
      <c r="G46" s="44">
        <f>SUM(G47,G49:G53)</f>
        <v>0</v>
      </c>
      <c r="H46" s="44">
        <f>SUM(H47,H49:H53)</f>
        <v>0</v>
      </c>
      <c r="I46" s="44">
        <f>SUM(I47,I49:I53)</f>
        <v>0</v>
      </c>
      <c r="J46" s="44">
        <f>SUM(J47,J49:J53)</f>
        <v>0</v>
      </c>
    </row>
    <row r="47" spans="1:10" ht="18.75" customHeight="1">
      <c r="A47" s="6" t="s">
        <v>315</v>
      </c>
      <c r="B47" s="7">
        <v>3210</v>
      </c>
      <c r="C47" s="31"/>
      <c r="D47" s="31"/>
      <c r="E47" s="31"/>
      <c r="F47" s="36">
        <f t="shared" si="0"/>
        <v>0</v>
      </c>
      <c r="G47" s="31"/>
      <c r="H47" s="31"/>
      <c r="I47" s="31"/>
      <c r="J47" s="31"/>
    </row>
    <row r="48" spans="1:10" ht="18.75" customHeight="1">
      <c r="A48" s="6" t="s">
        <v>316</v>
      </c>
      <c r="B48" s="7">
        <v>3215</v>
      </c>
      <c r="C48" s="31"/>
      <c r="D48" s="31"/>
      <c r="E48" s="31"/>
      <c r="F48" s="36">
        <f t="shared" si="0"/>
        <v>0</v>
      </c>
      <c r="G48" s="31"/>
      <c r="H48" s="31"/>
      <c r="I48" s="31"/>
      <c r="J48" s="31"/>
    </row>
    <row r="49" spans="1:10" ht="18.75" customHeight="1">
      <c r="A49" s="6" t="s">
        <v>317</v>
      </c>
      <c r="B49" s="7">
        <v>3220</v>
      </c>
      <c r="C49" s="31"/>
      <c r="D49" s="31"/>
      <c r="E49" s="31"/>
      <c r="F49" s="36">
        <f t="shared" si="0"/>
        <v>0</v>
      </c>
      <c r="G49" s="31"/>
      <c r="H49" s="31"/>
      <c r="I49" s="31"/>
      <c r="J49" s="31"/>
    </row>
    <row r="50" spans="1:10" ht="18.75" customHeight="1">
      <c r="A50" s="6" t="s">
        <v>318</v>
      </c>
      <c r="B50" s="7">
        <v>3225</v>
      </c>
      <c r="C50" s="31"/>
      <c r="D50" s="31"/>
      <c r="E50" s="31"/>
      <c r="F50" s="36">
        <f t="shared" si="0"/>
        <v>0</v>
      </c>
      <c r="G50" s="31"/>
      <c r="H50" s="31"/>
      <c r="I50" s="31"/>
      <c r="J50" s="31"/>
    </row>
    <row r="51" spans="1:10" ht="18.75" customHeight="1">
      <c r="A51" s="6" t="s">
        <v>319</v>
      </c>
      <c r="B51" s="7">
        <v>3230</v>
      </c>
      <c r="C51" s="31"/>
      <c r="D51" s="31"/>
      <c r="E51" s="31"/>
      <c r="F51" s="36">
        <f t="shared" si="0"/>
        <v>0</v>
      </c>
      <c r="G51" s="31"/>
      <c r="H51" s="31"/>
      <c r="I51" s="31"/>
      <c r="J51" s="31"/>
    </row>
    <row r="52" spans="1:10" ht="18.75" customHeight="1">
      <c r="A52" s="6" t="s">
        <v>320</v>
      </c>
      <c r="B52" s="7">
        <v>3235</v>
      </c>
      <c r="C52" s="31"/>
      <c r="D52" s="31"/>
      <c r="E52" s="31"/>
      <c r="F52" s="36">
        <f t="shared" si="0"/>
        <v>0</v>
      </c>
      <c r="G52" s="31"/>
      <c r="H52" s="31"/>
      <c r="I52" s="31"/>
      <c r="J52" s="31"/>
    </row>
    <row r="53" spans="1:10" ht="18.75" customHeight="1">
      <c r="A53" s="6" t="s">
        <v>298</v>
      </c>
      <c r="B53" s="7">
        <v>3240</v>
      </c>
      <c r="C53" s="31"/>
      <c r="D53" s="31"/>
      <c r="E53" s="31"/>
      <c r="F53" s="36">
        <f t="shared" si="0"/>
        <v>0</v>
      </c>
      <c r="G53" s="31"/>
      <c r="H53" s="31"/>
      <c r="I53" s="31"/>
      <c r="J53" s="31"/>
    </row>
    <row r="54" spans="1:10" ht="18.75" customHeight="1">
      <c r="A54" s="8" t="s">
        <v>321</v>
      </c>
      <c r="B54" s="9">
        <v>3255</v>
      </c>
      <c r="C54" s="44">
        <f>SUM(C55,C57,C64,C65)</f>
        <v>-313</v>
      </c>
      <c r="D54" s="44">
        <f>SUM(D55,D57,D64,D65)</f>
        <v>-2623</v>
      </c>
      <c r="E54" s="44">
        <f>SUM(E55,E57,E64,E65)</f>
        <v>-2623</v>
      </c>
      <c r="F54" s="46">
        <f t="shared" si="0"/>
        <v>-865</v>
      </c>
      <c r="G54" s="44">
        <f>SUM(G55,G57,G64,G65)</f>
        <v>-465</v>
      </c>
      <c r="H54" s="44">
        <f>SUM(H55,H57,H64,H65)</f>
        <v>-200</v>
      </c>
      <c r="I54" s="44">
        <f>SUM(I55,I57,I64,I65)</f>
        <v>-100</v>
      </c>
      <c r="J54" s="44">
        <f>SUM(J55,J57,J64,J65)</f>
        <v>-100</v>
      </c>
    </row>
    <row r="55" spans="1:10" ht="18.75" customHeight="1">
      <c r="A55" s="6" t="s">
        <v>322</v>
      </c>
      <c r="B55" s="75">
        <v>3260</v>
      </c>
      <c r="C55" s="31" t="s">
        <v>172</v>
      </c>
      <c r="D55" s="31" t="s">
        <v>172</v>
      </c>
      <c r="E55" s="31" t="s">
        <v>172</v>
      </c>
      <c r="F55" s="36">
        <f t="shared" si="0"/>
        <v>0</v>
      </c>
      <c r="G55" s="31" t="s">
        <v>172</v>
      </c>
      <c r="H55" s="31" t="s">
        <v>172</v>
      </c>
      <c r="I55" s="31" t="s">
        <v>172</v>
      </c>
      <c r="J55" s="31" t="s">
        <v>172</v>
      </c>
    </row>
    <row r="56" spans="1:10" ht="18.75" customHeight="1">
      <c r="A56" s="6" t="s">
        <v>323</v>
      </c>
      <c r="B56" s="75">
        <v>3265</v>
      </c>
      <c r="C56" s="31" t="s">
        <v>172</v>
      </c>
      <c r="D56" s="31" t="s">
        <v>172</v>
      </c>
      <c r="E56" s="31" t="s">
        <v>172</v>
      </c>
      <c r="F56" s="36">
        <f t="shared" si="0"/>
        <v>0</v>
      </c>
      <c r="G56" s="31" t="s">
        <v>172</v>
      </c>
      <c r="H56" s="31" t="s">
        <v>172</v>
      </c>
      <c r="I56" s="31" t="s">
        <v>172</v>
      </c>
      <c r="J56" s="31" t="s">
        <v>172</v>
      </c>
    </row>
    <row r="57" spans="1:10" ht="18.75" customHeight="1">
      <c r="A57" s="6" t="s">
        <v>324</v>
      </c>
      <c r="B57" s="7">
        <v>3270</v>
      </c>
      <c r="C57" s="45">
        <f>SUM(C58:C61)</f>
        <v>-313</v>
      </c>
      <c r="D57" s="45">
        <f>SUM(D58:D61)</f>
        <v>-2623</v>
      </c>
      <c r="E57" s="45">
        <f>SUM(E58:E61)</f>
        <v>-2623</v>
      </c>
      <c r="F57" s="36">
        <f t="shared" si="0"/>
        <v>-865</v>
      </c>
      <c r="G57" s="45">
        <f>SUM(G58:G61)</f>
        <v>-465</v>
      </c>
      <c r="H57" s="45">
        <f>SUM(H58:H61)</f>
        <v>-200</v>
      </c>
      <c r="I57" s="45">
        <f>SUM(I58:I61)</f>
        <v>-100</v>
      </c>
      <c r="J57" s="45">
        <f>SUM(J58:J61)</f>
        <v>-100</v>
      </c>
    </row>
    <row r="58" spans="1:10" ht="18.75" customHeight="1">
      <c r="A58" s="6" t="s">
        <v>325</v>
      </c>
      <c r="B58" s="7">
        <v>3271</v>
      </c>
      <c r="C58" s="31">
        <v>-141</v>
      </c>
      <c r="D58" s="31">
        <f>-'ІV кап. інвеат. V кред. '!G9+10735+486+1779</f>
        <v>-2000</v>
      </c>
      <c r="E58" s="31">
        <f>-'ІV кап. інвеат. V кред. '!H9+10735+486+1779</f>
        <v>-2000</v>
      </c>
      <c r="F58" s="36">
        <f t="shared" si="0"/>
        <v>-65</v>
      </c>
      <c r="G58" s="31">
        <f>-'ІV кап. інвеат. V кред. '!J9+5000</f>
        <v>-65</v>
      </c>
      <c r="H58" s="31">
        <f>-'ІV кап. інвеат. V кред. '!K9</f>
        <v>0</v>
      </c>
      <c r="I58" s="31">
        <f>-'ІV кап. інвеат. V кред. '!L9</f>
        <v>0</v>
      </c>
      <c r="J58" s="31">
        <f>-'ІV кап. інвеат. V кред. '!M9</f>
        <v>0</v>
      </c>
    </row>
    <row r="59" spans="1:10" ht="18.75" customHeight="1">
      <c r="A59" s="6" t="s">
        <v>326</v>
      </c>
      <c r="B59" s="7">
        <v>3272</v>
      </c>
      <c r="C59" s="31" t="s">
        <v>172</v>
      </c>
      <c r="D59" s="31" t="s">
        <v>172</v>
      </c>
      <c r="E59" s="31" t="s">
        <v>172</v>
      </c>
      <c r="F59" s="36">
        <f t="shared" si="0"/>
        <v>0</v>
      </c>
      <c r="G59" s="31" t="s">
        <v>172</v>
      </c>
      <c r="H59" s="31" t="s">
        <v>172</v>
      </c>
      <c r="I59" s="31" t="s">
        <v>172</v>
      </c>
      <c r="J59" s="31" t="s">
        <v>172</v>
      </c>
    </row>
    <row r="60" spans="1:10" ht="18.75" customHeight="1">
      <c r="A60" s="6" t="s">
        <v>327</v>
      </c>
      <c r="B60" s="156">
        <v>3273</v>
      </c>
      <c r="C60" s="31" t="s">
        <v>172</v>
      </c>
      <c r="D60" s="31" t="s">
        <v>172</v>
      </c>
      <c r="E60" s="31" t="s">
        <v>172</v>
      </c>
      <c r="F60" s="36">
        <f t="shared" si="0"/>
        <v>0</v>
      </c>
      <c r="G60" s="31" t="s">
        <v>172</v>
      </c>
      <c r="H60" s="31" t="s">
        <v>172</v>
      </c>
      <c r="I60" s="31" t="s">
        <v>172</v>
      </c>
      <c r="J60" s="31" t="s">
        <v>172</v>
      </c>
    </row>
    <row r="61" spans="1:10" ht="18.75" customHeight="1">
      <c r="A61" s="6" t="s">
        <v>328</v>
      </c>
      <c r="B61" s="164">
        <v>3274</v>
      </c>
      <c r="C61" s="31">
        <f>SUM(C62:C63)</f>
        <v>-172</v>
      </c>
      <c r="D61" s="31">
        <f>SUM(D62:D63)</f>
        <v>-623</v>
      </c>
      <c r="E61" s="31">
        <f>SUM(E62:E63)</f>
        <v>-623</v>
      </c>
      <c r="F61" s="36">
        <f t="shared" si="0"/>
        <v>-800</v>
      </c>
      <c r="G61" s="31">
        <f>SUM(G62:G63)</f>
        <v>-400</v>
      </c>
      <c r="H61" s="31">
        <f t="shared" ref="H61:J61" si="4">SUM(H62:H63)</f>
        <v>-200</v>
      </c>
      <c r="I61" s="31">
        <f t="shared" si="4"/>
        <v>-100</v>
      </c>
      <c r="J61" s="31">
        <f t="shared" si="4"/>
        <v>-100</v>
      </c>
    </row>
    <row r="62" spans="1:10" ht="18.75" customHeight="1">
      <c r="A62" s="199" t="s">
        <v>353</v>
      </c>
      <c r="B62" s="183"/>
      <c r="C62" s="31">
        <v>-169</v>
      </c>
      <c r="D62" s="31">
        <f>-'ІV кап. інвеат. V кред. '!G10+273+24</f>
        <v>-603</v>
      </c>
      <c r="E62" s="31">
        <f>-'ІV кап. інвеат. V кред. '!H10+273+24</f>
        <v>-603</v>
      </c>
      <c r="F62" s="36">
        <f>SUM(G62:J62)</f>
        <v>-800</v>
      </c>
      <c r="G62" s="31">
        <f>-'ІV кап. інвеат. V кред. '!J10</f>
        <v>-400</v>
      </c>
      <c r="H62" s="31">
        <f>-'ІV кап. інвеат. V кред. '!K10</f>
        <v>-200</v>
      </c>
      <c r="I62" s="31">
        <f>-'ІV кап. інвеат. V кред. '!L10</f>
        <v>-100</v>
      </c>
      <c r="J62" s="31">
        <f>-'ІV кап. інвеат. V кред. '!M10</f>
        <v>-100</v>
      </c>
    </row>
    <row r="63" spans="1:10" ht="18.75" customHeight="1">
      <c r="A63" s="199" t="s">
        <v>355</v>
      </c>
      <c r="B63" s="183"/>
      <c r="C63" s="31">
        <v>-3</v>
      </c>
      <c r="D63" s="31">
        <f>-'ІV кап. інвеат. V кред. '!G12</f>
        <v>-20</v>
      </c>
      <c r="E63" s="31">
        <f>-'ІV кап. інвеат. V кред. '!H12</f>
        <v>-20</v>
      </c>
      <c r="F63" s="36">
        <f>SUM(G63:J63)</f>
        <v>0</v>
      </c>
      <c r="G63" s="31"/>
      <c r="H63" s="31"/>
      <c r="I63" s="31"/>
      <c r="J63" s="31"/>
    </row>
    <row r="64" spans="1:10" ht="18.75" customHeight="1">
      <c r="A64" s="6" t="s">
        <v>329</v>
      </c>
      <c r="B64" s="76">
        <v>3280</v>
      </c>
      <c r="C64" s="31" t="s">
        <v>172</v>
      </c>
      <c r="D64" s="31" t="s">
        <v>172</v>
      </c>
      <c r="E64" s="31" t="s">
        <v>172</v>
      </c>
      <c r="F64" s="36">
        <f t="shared" si="0"/>
        <v>0</v>
      </c>
      <c r="G64" s="31" t="s">
        <v>172</v>
      </c>
      <c r="H64" s="31" t="s">
        <v>172</v>
      </c>
      <c r="I64" s="31" t="s">
        <v>172</v>
      </c>
      <c r="J64" s="31" t="s">
        <v>172</v>
      </c>
    </row>
    <row r="65" spans="1:10" ht="18.75" customHeight="1">
      <c r="A65" s="6" t="s">
        <v>330</v>
      </c>
      <c r="B65" s="77">
        <v>3290</v>
      </c>
      <c r="C65" s="31" t="s">
        <v>172</v>
      </c>
      <c r="D65" s="31" t="s">
        <v>172</v>
      </c>
      <c r="E65" s="31" t="s">
        <v>172</v>
      </c>
      <c r="F65" s="36">
        <f t="shared" si="0"/>
        <v>0</v>
      </c>
      <c r="G65" s="31" t="s">
        <v>172</v>
      </c>
      <c r="H65" s="31" t="s">
        <v>172</v>
      </c>
      <c r="I65" s="31" t="s">
        <v>172</v>
      </c>
      <c r="J65" s="31" t="s">
        <v>172</v>
      </c>
    </row>
    <row r="66" spans="1:10" ht="18.75" customHeight="1">
      <c r="A66" s="78" t="s">
        <v>331</v>
      </c>
      <c r="B66" s="9">
        <v>3295</v>
      </c>
      <c r="C66" s="44">
        <f>SUM(C46,C54)</f>
        <v>-313</v>
      </c>
      <c r="D66" s="44">
        <f t="shared" ref="D66:J66" si="5">SUM(D46,D54)</f>
        <v>-2623</v>
      </c>
      <c r="E66" s="44">
        <f t="shared" si="5"/>
        <v>-2623</v>
      </c>
      <c r="F66" s="46">
        <f t="shared" si="0"/>
        <v>-865</v>
      </c>
      <c r="G66" s="44">
        <f t="shared" si="5"/>
        <v>-465</v>
      </c>
      <c r="H66" s="44">
        <f t="shared" si="5"/>
        <v>-200</v>
      </c>
      <c r="I66" s="44">
        <f t="shared" si="5"/>
        <v>-100</v>
      </c>
      <c r="J66" s="44">
        <f t="shared" si="5"/>
        <v>-100</v>
      </c>
    </row>
    <row r="67" spans="1:10" ht="29.25" customHeight="1">
      <c r="A67" s="170" t="s">
        <v>332</v>
      </c>
      <c r="B67" s="9"/>
      <c r="C67" s="342"/>
      <c r="D67" s="343"/>
      <c r="E67" s="343"/>
      <c r="F67" s="343"/>
      <c r="G67" s="343"/>
      <c r="H67" s="343"/>
      <c r="I67" s="343"/>
      <c r="J67" s="344"/>
    </row>
    <row r="68" spans="1:10" ht="18.75" customHeight="1">
      <c r="A68" s="8" t="s">
        <v>333</v>
      </c>
      <c r="B68" s="9">
        <v>3300</v>
      </c>
      <c r="C68" s="44">
        <f>SUM(C69,C70,C74)</f>
        <v>0</v>
      </c>
      <c r="D68" s="44">
        <f>SUM(D69,D70,D74)</f>
        <v>0</v>
      </c>
      <c r="E68" s="44">
        <f>SUM(E69,E70,E74)</f>
        <v>0</v>
      </c>
      <c r="F68" s="46">
        <f t="shared" si="0"/>
        <v>0</v>
      </c>
      <c r="G68" s="44">
        <f>SUM(G69,G70,G74)</f>
        <v>0</v>
      </c>
      <c r="H68" s="44">
        <f>SUM(H69,H70,H74)</f>
        <v>0</v>
      </c>
      <c r="I68" s="44">
        <f>SUM(I69,I70,I74)</f>
        <v>0</v>
      </c>
      <c r="J68" s="44">
        <f>SUM(J69,J70,J74)</f>
        <v>0</v>
      </c>
    </row>
    <row r="69" spans="1:10" ht="18.75" customHeight="1">
      <c r="A69" s="6" t="s">
        <v>334</v>
      </c>
      <c r="B69" s="156">
        <v>3305</v>
      </c>
      <c r="C69" s="31"/>
      <c r="D69" s="31"/>
      <c r="E69" s="31"/>
      <c r="F69" s="36">
        <f t="shared" si="0"/>
        <v>0</v>
      </c>
      <c r="G69" s="31"/>
      <c r="H69" s="31"/>
      <c r="I69" s="31"/>
      <c r="J69" s="31"/>
    </row>
    <row r="70" spans="1:10" ht="18.75" customHeight="1">
      <c r="A70" s="6" t="s">
        <v>335</v>
      </c>
      <c r="B70" s="156">
        <v>3310</v>
      </c>
      <c r="C70" s="36">
        <f>SUM(C71:C73)</f>
        <v>0</v>
      </c>
      <c r="D70" s="36">
        <f>SUM(D71:D73)</f>
        <v>0</v>
      </c>
      <c r="E70" s="36">
        <f>SUM(E71:E73)</f>
        <v>0</v>
      </c>
      <c r="F70" s="36">
        <f t="shared" si="0"/>
        <v>0</v>
      </c>
      <c r="G70" s="36">
        <f>SUM(G71:G73)</f>
        <v>0</v>
      </c>
      <c r="H70" s="36">
        <f>SUM(H71:H73)</f>
        <v>0</v>
      </c>
      <c r="I70" s="36">
        <f>SUM(I71:I73)</f>
        <v>0</v>
      </c>
      <c r="J70" s="36">
        <f>SUM(J71:J73)</f>
        <v>0</v>
      </c>
    </row>
    <row r="71" spans="1:10" ht="18.75" customHeight="1">
      <c r="A71" s="6" t="s">
        <v>295</v>
      </c>
      <c r="B71" s="156">
        <v>3311</v>
      </c>
      <c r="C71" s="31"/>
      <c r="D71" s="31"/>
      <c r="E71" s="31"/>
      <c r="F71" s="36">
        <f t="shared" si="0"/>
        <v>0</v>
      </c>
      <c r="G71" s="31"/>
      <c r="H71" s="31"/>
      <c r="I71" s="31"/>
      <c r="J71" s="31"/>
    </row>
    <row r="72" spans="1:10" ht="18.75" customHeight="1">
      <c r="A72" s="6" t="s">
        <v>296</v>
      </c>
      <c r="B72" s="7">
        <v>3312</v>
      </c>
      <c r="C72" s="31"/>
      <c r="D72" s="31"/>
      <c r="E72" s="31"/>
      <c r="F72" s="36">
        <f t="shared" si="0"/>
        <v>0</v>
      </c>
      <c r="G72" s="31"/>
      <c r="H72" s="31"/>
      <c r="I72" s="31"/>
      <c r="J72" s="31"/>
    </row>
    <row r="73" spans="1:10" ht="18.75" customHeight="1">
      <c r="A73" s="6" t="s">
        <v>297</v>
      </c>
      <c r="B73" s="7">
        <v>3313</v>
      </c>
      <c r="C73" s="31"/>
      <c r="D73" s="31"/>
      <c r="E73" s="31"/>
      <c r="F73" s="36">
        <f t="shared" si="0"/>
        <v>0</v>
      </c>
      <c r="G73" s="31"/>
      <c r="H73" s="31"/>
      <c r="I73" s="31"/>
      <c r="J73" s="31"/>
    </row>
    <row r="74" spans="1:10" ht="18.75" customHeight="1">
      <c r="A74" s="6" t="s">
        <v>298</v>
      </c>
      <c r="B74" s="7">
        <v>3320</v>
      </c>
      <c r="C74" s="31"/>
      <c r="D74" s="31"/>
      <c r="E74" s="31"/>
      <c r="F74" s="36">
        <f t="shared" si="0"/>
        <v>0</v>
      </c>
      <c r="G74" s="31"/>
      <c r="H74" s="31"/>
      <c r="I74" s="31"/>
      <c r="J74" s="31"/>
    </row>
    <row r="75" spans="1:10" ht="18.75" customHeight="1">
      <c r="A75" s="8" t="s">
        <v>336</v>
      </c>
      <c r="B75" s="9">
        <v>3330</v>
      </c>
      <c r="C75" s="44">
        <f>SUM(C76:C77,C81:C84)</f>
        <v>0</v>
      </c>
      <c r="D75" s="44">
        <f>SUM(D76:D77,D81:D84)</f>
        <v>0</v>
      </c>
      <c r="E75" s="44">
        <f>SUM(E76:E77,E81:E84)</f>
        <v>0</v>
      </c>
      <c r="F75" s="46">
        <f t="shared" si="0"/>
        <v>0</v>
      </c>
      <c r="G75" s="44">
        <f>SUM(G76:G77,G81:G84)</f>
        <v>0</v>
      </c>
      <c r="H75" s="44">
        <f>SUM(H76:H77,H81:H84)</f>
        <v>0</v>
      </c>
      <c r="I75" s="44">
        <f>SUM(I76:I77,I81:I84)</f>
        <v>0</v>
      </c>
      <c r="J75" s="44">
        <f>SUM(J76:J77,J81:J84)</f>
        <v>0</v>
      </c>
    </row>
    <row r="76" spans="1:10" ht="18.75" customHeight="1">
      <c r="A76" s="6" t="s">
        <v>337</v>
      </c>
      <c r="B76" s="156">
        <v>3335</v>
      </c>
      <c r="C76" s="31" t="s">
        <v>172</v>
      </c>
      <c r="D76" s="31" t="s">
        <v>172</v>
      </c>
      <c r="E76" s="31" t="s">
        <v>172</v>
      </c>
      <c r="F76" s="36">
        <f t="shared" si="0"/>
        <v>0</v>
      </c>
      <c r="G76" s="31" t="s">
        <v>172</v>
      </c>
      <c r="H76" s="31" t="s">
        <v>172</v>
      </c>
      <c r="I76" s="31" t="s">
        <v>172</v>
      </c>
      <c r="J76" s="31" t="s">
        <v>172</v>
      </c>
    </row>
    <row r="77" spans="1:10" ht="18.75" customHeight="1">
      <c r="A77" s="6" t="s">
        <v>338</v>
      </c>
      <c r="B77" s="156">
        <v>3340</v>
      </c>
      <c r="C77" s="36">
        <f>SUM(C78:C80)</f>
        <v>0</v>
      </c>
      <c r="D77" s="36">
        <f>SUM(D78:D80)</f>
        <v>0</v>
      </c>
      <c r="E77" s="36">
        <f>SUM(E78:E80)</f>
        <v>0</v>
      </c>
      <c r="F77" s="36">
        <f t="shared" si="0"/>
        <v>0</v>
      </c>
      <c r="G77" s="36">
        <f>SUM(G78:G80)</f>
        <v>0</v>
      </c>
      <c r="H77" s="36">
        <f>SUM(H78:H80)</f>
        <v>0</v>
      </c>
      <c r="I77" s="36">
        <f>SUM(I78:I80)</f>
        <v>0</v>
      </c>
      <c r="J77" s="36">
        <f>SUM(J78:J80)</f>
        <v>0</v>
      </c>
    </row>
    <row r="78" spans="1:10" ht="18.75" customHeight="1">
      <c r="A78" s="6" t="s">
        <v>295</v>
      </c>
      <c r="B78" s="156">
        <v>3341</v>
      </c>
      <c r="C78" s="31" t="s">
        <v>172</v>
      </c>
      <c r="D78" s="31" t="s">
        <v>172</v>
      </c>
      <c r="E78" s="31" t="s">
        <v>172</v>
      </c>
      <c r="F78" s="36">
        <f t="shared" si="0"/>
        <v>0</v>
      </c>
      <c r="G78" s="31" t="s">
        <v>172</v>
      </c>
      <c r="H78" s="31" t="s">
        <v>172</v>
      </c>
      <c r="I78" s="31" t="s">
        <v>172</v>
      </c>
      <c r="J78" s="31" t="s">
        <v>172</v>
      </c>
    </row>
    <row r="79" spans="1:10" ht="18.75" customHeight="1">
      <c r="A79" s="6" t="s">
        <v>296</v>
      </c>
      <c r="B79" s="156">
        <v>3342</v>
      </c>
      <c r="C79" s="31" t="s">
        <v>172</v>
      </c>
      <c r="D79" s="31" t="s">
        <v>172</v>
      </c>
      <c r="E79" s="31" t="s">
        <v>172</v>
      </c>
      <c r="F79" s="36">
        <f t="shared" si="0"/>
        <v>0</v>
      </c>
      <c r="G79" s="31" t="s">
        <v>172</v>
      </c>
      <c r="H79" s="31" t="s">
        <v>172</v>
      </c>
      <c r="I79" s="31" t="s">
        <v>172</v>
      </c>
      <c r="J79" s="31" t="s">
        <v>172</v>
      </c>
    </row>
    <row r="80" spans="1:10" ht="18.75" customHeight="1">
      <c r="A80" s="6" t="s">
        <v>297</v>
      </c>
      <c r="B80" s="156">
        <v>3343</v>
      </c>
      <c r="C80" s="31" t="s">
        <v>172</v>
      </c>
      <c r="D80" s="31" t="s">
        <v>172</v>
      </c>
      <c r="E80" s="31" t="s">
        <v>172</v>
      </c>
      <c r="F80" s="36">
        <f t="shared" ref="F80:F88" si="6">SUM(G80:J80)</f>
        <v>0</v>
      </c>
      <c r="G80" s="31" t="s">
        <v>172</v>
      </c>
      <c r="H80" s="31" t="s">
        <v>172</v>
      </c>
      <c r="I80" s="31" t="s">
        <v>172</v>
      </c>
      <c r="J80" s="31" t="s">
        <v>172</v>
      </c>
    </row>
    <row r="81" spans="1:10" ht="18.75" customHeight="1">
      <c r="A81" s="6" t="s">
        <v>339</v>
      </c>
      <c r="B81" s="156">
        <v>3350</v>
      </c>
      <c r="C81" s="31" t="s">
        <v>172</v>
      </c>
      <c r="D81" s="31" t="s">
        <v>172</v>
      </c>
      <c r="E81" s="31" t="s">
        <v>172</v>
      </c>
      <c r="F81" s="36">
        <f t="shared" si="6"/>
        <v>0</v>
      </c>
      <c r="G81" s="31" t="s">
        <v>172</v>
      </c>
      <c r="H81" s="31" t="s">
        <v>172</v>
      </c>
      <c r="I81" s="31" t="s">
        <v>172</v>
      </c>
      <c r="J81" s="31" t="s">
        <v>172</v>
      </c>
    </row>
    <row r="82" spans="1:10" ht="18.75" customHeight="1">
      <c r="A82" s="6" t="s">
        <v>340</v>
      </c>
      <c r="B82" s="7">
        <v>3360</v>
      </c>
      <c r="C82" s="31" t="s">
        <v>172</v>
      </c>
      <c r="D82" s="31" t="s">
        <v>172</v>
      </c>
      <c r="E82" s="31" t="s">
        <v>172</v>
      </c>
      <c r="F82" s="36">
        <f t="shared" si="6"/>
        <v>0</v>
      </c>
      <c r="G82" s="31" t="s">
        <v>172</v>
      </c>
      <c r="H82" s="31" t="s">
        <v>172</v>
      </c>
      <c r="I82" s="31" t="s">
        <v>172</v>
      </c>
      <c r="J82" s="31" t="s">
        <v>172</v>
      </c>
    </row>
    <row r="83" spans="1:10" ht="18.75" customHeight="1">
      <c r="A83" s="6" t="s">
        <v>341</v>
      </c>
      <c r="B83" s="7">
        <v>3370</v>
      </c>
      <c r="C83" s="31" t="s">
        <v>172</v>
      </c>
      <c r="D83" s="31" t="s">
        <v>172</v>
      </c>
      <c r="E83" s="31" t="s">
        <v>172</v>
      </c>
      <c r="F83" s="36">
        <f t="shared" si="6"/>
        <v>0</v>
      </c>
      <c r="G83" s="31" t="s">
        <v>172</v>
      </c>
      <c r="H83" s="31" t="s">
        <v>172</v>
      </c>
      <c r="I83" s="31" t="s">
        <v>172</v>
      </c>
      <c r="J83" s="31" t="s">
        <v>172</v>
      </c>
    </row>
    <row r="84" spans="1:10" ht="18.75" customHeight="1">
      <c r="A84" s="6" t="s">
        <v>330</v>
      </c>
      <c r="B84" s="7">
        <v>3380</v>
      </c>
      <c r="C84" s="31" t="s">
        <v>172</v>
      </c>
      <c r="D84" s="31" t="s">
        <v>172</v>
      </c>
      <c r="E84" s="31" t="s">
        <v>172</v>
      </c>
      <c r="F84" s="36">
        <f t="shared" si="6"/>
        <v>0</v>
      </c>
      <c r="G84" s="31" t="s">
        <v>172</v>
      </c>
      <c r="H84" s="31" t="s">
        <v>172</v>
      </c>
      <c r="I84" s="31" t="s">
        <v>172</v>
      </c>
      <c r="J84" s="31" t="s">
        <v>172</v>
      </c>
    </row>
    <row r="85" spans="1:10" ht="18.75" customHeight="1">
      <c r="A85" s="8" t="s">
        <v>342</v>
      </c>
      <c r="B85" s="9">
        <v>3395</v>
      </c>
      <c r="C85" s="44">
        <f>SUM(C68,C75)</f>
        <v>0</v>
      </c>
      <c r="D85" s="44">
        <f t="shared" ref="D85:J85" si="7">SUM(D68,D75)</f>
        <v>0</v>
      </c>
      <c r="E85" s="44">
        <f t="shared" si="7"/>
        <v>0</v>
      </c>
      <c r="F85" s="46">
        <f t="shared" si="6"/>
        <v>0</v>
      </c>
      <c r="G85" s="44">
        <f t="shared" si="7"/>
        <v>0</v>
      </c>
      <c r="H85" s="44">
        <f t="shared" si="7"/>
        <v>0</v>
      </c>
      <c r="I85" s="44">
        <f t="shared" si="7"/>
        <v>0</v>
      </c>
      <c r="J85" s="44">
        <f t="shared" si="7"/>
        <v>0</v>
      </c>
    </row>
    <row r="86" spans="1:10" ht="18.75" customHeight="1">
      <c r="A86" s="8" t="s">
        <v>343</v>
      </c>
      <c r="B86" s="133">
        <v>3400</v>
      </c>
      <c r="C86" s="44">
        <f t="shared" ref="C86:J86" si="8">SUM(C44,C66,C85)</f>
        <v>1</v>
      </c>
      <c r="D86" s="44">
        <f t="shared" si="8"/>
        <v>0</v>
      </c>
      <c r="E86" s="44">
        <f t="shared" si="8"/>
        <v>-5</v>
      </c>
      <c r="F86" s="44">
        <f t="shared" si="8"/>
        <v>2.7284841053187847E-12</v>
      </c>
      <c r="G86" s="44">
        <f t="shared" si="8"/>
        <v>23</v>
      </c>
      <c r="H86" s="44">
        <f t="shared" si="8"/>
        <v>-22.999999999999091</v>
      </c>
      <c r="I86" s="44">
        <f t="shared" si="8"/>
        <v>23.000000000000909</v>
      </c>
      <c r="J86" s="44">
        <f t="shared" si="8"/>
        <v>-22.999999999999091</v>
      </c>
    </row>
    <row r="87" spans="1:10" ht="18.75" customHeight="1">
      <c r="A87" s="6" t="s">
        <v>344</v>
      </c>
      <c r="B87" s="75">
        <v>3405</v>
      </c>
      <c r="C87" s="208">
        <v>5</v>
      </c>
      <c r="D87" s="208">
        <v>1</v>
      </c>
      <c r="E87" s="208">
        <v>6</v>
      </c>
      <c r="F87" s="208">
        <f>E89</f>
        <v>1</v>
      </c>
      <c r="G87" s="208">
        <f>E89</f>
        <v>1</v>
      </c>
      <c r="H87" s="208">
        <f>G89</f>
        <v>24</v>
      </c>
      <c r="I87" s="208">
        <f t="shared" ref="I87:J87" si="9">H89</f>
        <v>1.0000000000009095</v>
      </c>
      <c r="J87" s="208">
        <f t="shared" si="9"/>
        <v>24.000000000001819</v>
      </c>
    </row>
    <row r="88" spans="1:10" ht="18.75" customHeight="1">
      <c r="A88" s="26" t="s">
        <v>345</v>
      </c>
      <c r="B88" s="75">
        <v>3410</v>
      </c>
      <c r="C88" s="79"/>
      <c r="D88" s="80"/>
      <c r="E88" s="80"/>
      <c r="F88" s="36">
        <f t="shared" si="6"/>
        <v>0</v>
      </c>
      <c r="G88" s="80"/>
      <c r="H88" s="80"/>
      <c r="I88" s="80"/>
      <c r="J88" s="80"/>
    </row>
    <row r="89" spans="1:10" ht="18.75" customHeight="1">
      <c r="A89" s="6" t="s">
        <v>346</v>
      </c>
      <c r="B89" s="7">
        <v>3415</v>
      </c>
      <c r="C89" s="217">
        <f t="shared" ref="C89:J89" si="10">SUM(C87,C86,C88)</f>
        <v>6</v>
      </c>
      <c r="D89" s="217">
        <f t="shared" si="10"/>
        <v>1</v>
      </c>
      <c r="E89" s="217">
        <f t="shared" si="10"/>
        <v>1</v>
      </c>
      <c r="F89" s="217">
        <f t="shared" si="10"/>
        <v>1.0000000000027285</v>
      </c>
      <c r="G89" s="217">
        <f t="shared" si="10"/>
        <v>24</v>
      </c>
      <c r="H89" s="217">
        <f t="shared" si="10"/>
        <v>1.0000000000009095</v>
      </c>
      <c r="I89" s="217">
        <f t="shared" si="10"/>
        <v>24.000000000001819</v>
      </c>
      <c r="J89" s="217">
        <f t="shared" si="10"/>
        <v>1.0000000000027285</v>
      </c>
    </row>
    <row r="90" spans="1:10" ht="18.75" customHeight="1">
      <c r="A90" s="2"/>
      <c r="B90" s="81"/>
      <c r="C90" s="82"/>
      <c r="D90" s="83"/>
      <c r="E90" s="83"/>
      <c r="F90" s="84"/>
      <c r="G90" s="83"/>
      <c r="H90" s="83"/>
      <c r="I90" s="83"/>
      <c r="J90" s="83"/>
    </row>
    <row r="91" spans="1:10" ht="18.75" customHeight="1">
      <c r="A91" s="2"/>
      <c r="B91" s="81"/>
      <c r="C91" s="82"/>
      <c r="D91" s="83"/>
      <c r="E91" s="83"/>
      <c r="F91" s="84"/>
      <c r="G91" s="83"/>
      <c r="H91" s="83"/>
      <c r="I91" s="83"/>
      <c r="J91" s="83"/>
    </row>
    <row r="92" spans="1:10" ht="18.75" customHeight="1">
      <c r="A92" s="285" t="s">
        <v>463</v>
      </c>
      <c r="B92" s="1"/>
      <c r="C92" s="345" t="s">
        <v>143</v>
      </c>
      <c r="D92" s="346"/>
      <c r="E92" s="346"/>
      <c r="F92" s="346"/>
      <c r="G92" s="11"/>
      <c r="H92" s="347" t="s">
        <v>466</v>
      </c>
      <c r="I92" s="347"/>
      <c r="J92" s="347"/>
    </row>
    <row r="93" spans="1:10" ht="18.75" customHeight="1">
      <c r="A93" s="285"/>
      <c r="B93" s="3"/>
      <c r="C93" s="337" t="s">
        <v>144</v>
      </c>
      <c r="D93" s="337"/>
      <c r="E93" s="337"/>
      <c r="F93" s="337"/>
      <c r="G93" s="15"/>
      <c r="H93" s="240" t="s">
        <v>145</v>
      </c>
      <c r="I93" s="240"/>
      <c r="J93" s="240"/>
    </row>
  </sheetData>
  <mergeCells count="16">
    <mergeCell ref="C93:F93"/>
    <mergeCell ref="H93:J93"/>
    <mergeCell ref="A1:J1"/>
    <mergeCell ref="A3:A4"/>
    <mergeCell ref="B3:B4"/>
    <mergeCell ref="C3:C4"/>
    <mergeCell ref="D3:D4"/>
    <mergeCell ref="E3:E4"/>
    <mergeCell ref="F3:F4"/>
    <mergeCell ref="G3:J3"/>
    <mergeCell ref="C6:J6"/>
    <mergeCell ref="C45:J45"/>
    <mergeCell ref="C67:J67"/>
    <mergeCell ref="C92:F92"/>
    <mergeCell ref="H92:J92"/>
    <mergeCell ref="A92:A93"/>
  </mergeCells>
  <pageMargins left="1.1811023622047245" right="0.31496062992125984" top="0.47244094488188981" bottom="0.47244094488188981" header="0.31496062992125984" footer="0.19685039370078741"/>
  <pageSetup paperSize="9" scale="3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40"/>
  <sheetViews>
    <sheetView topLeftCell="A16" zoomScale="70" zoomScaleNormal="70" zoomScaleSheetLayoutView="48" workbookViewId="0">
      <selection activeCell="A39" sqref="A39:B40"/>
    </sheetView>
  </sheetViews>
  <sheetFormatPr defaultRowHeight="12.75"/>
  <cols>
    <col min="1" max="1" width="57.42578125" customWidth="1"/>
    <col min="2" max="13" width="18" customWidth="1"/>
  </cols>
  <sheetData>
    <row r="2" spans="1:13" ht="18.75">
      <c r="A2" s="338" t="s">
        <v>347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  <c r="M2" s="338"/>
    </row>
    <row r="3" spans="1:13" ht="18.75" customHeight="1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225" t="s">
        <v>348</v>
      </c>
      <c r="M3" s="225"/>
    </row>
    <row r="4" spans="1:13" ht="27.75" customHeight="1">
      <c r="A4" s="311" t="s">
        <v>23</v>
      </c>
      <c r="B4" s="312"/>
      <c r="C4" s="312"/>
      <c r="D4" s="313"/>
      <c r="E4" s="238" t="s">
        <v>24</v>
      </c>
      <c r="F4" s="244" t="s">
        <v>408</v>
      </c>
      <c r="G4" s="244" t="s">
        <v>410</v>
      </c>
      <c r="H4" s="254" t="s">
        <v>409</v>
      </c>
      <c r="I4" s="244" t="s">
        <v>411</v>
      </c>
      <c r="J4" s="238" t="s">
        <v>165</v>
      </c>
      <c r="K4" s="238"/>
      <c r="L4" s="238"/>
      <c r="M4" s="238"/>
    </row>
    <row r="5" spans="1:13" ht="64.5" customHeight="1">
      <c r="A5" s="314"/>
      <c r="B5" s="225"/>
      <c r="C5" s="225"/>
      <c r="D5" s="315"/>
      <c r="E5" s="238"/>
      <c r="F5" s="245"/>
      <c r="G5" s="245"/>
      <c r="H5" s="255"/>
      <c r="I5" s="245"/>
      <c r="J5" s="168" t="s">
        <v>167</v>
      </c>
      <c r="K5" s="168" t="s">
        <v>168</v>
      </c>
      <c r="L5" s="168" t="s">
        <v>169</v>
      </c>
      <c r="M5" s="168" t="s">
        <v>170</v>
      </c>
    </row>
    <row r="6" spans="1:13" s="67" customFormat="1" ht="18.75" customHeight="1">
      <c r="A6" s="282">
        <v>1</v>
      </c>
      <c r="B6" s="283"/>
      <c r="C6" s="283"/>
      <c r="D6" s="357"/>
      <c r="E6" s="151">
        <v>2</v>
      </c>
      <c r="F6" s="151">
        <v>3</v>
      </c>
      <c r="G6" s="151">
        <v>4</v>
      </c>
      <c r="H6" s="151">
        <v>5</v>
      </c>
      <c r="I6" s="151">
        <v>6</v>
      </c>
      <c r="J6" s="151">
        <v>7</v>
      </c>
      <c r="K6" s="151">
        <v>8</v>
      </c>
      <c r="L6" s="151">
        <v>9</v>
      </c>
      <c r="M6" s="151">
        <v>10</v>
      </c>
    </row>
    <row r="7" spans="1:13" ht="44.25" customHeight="1">
      <c r="A7" s="326" t="s">
        <v>349</v>
      </c>
      <c r="B7" s="327"/>
      <c r="C7" s="327"/>
      <c r="D7" s="328"/>
      <c r="E7" s="68">
        <v>4000</v>
      </c>
      <c r="F7" s="44">
        <f>SUM(F8:F13)</f>
        <v>313</v>
      </c>
      <c r="G7" s="44">
        <f>SUM(G8:G13)</f>
        <v>15920</v>
      </c>
      <c r="H7" s="44">
        <f>SUM(H8:H13)</f>
        <v>15920</v>
      </c>
      <c r="I7" s="46">
        <f t="shared" ref="I7:I13" si="0">SUM(J7:M7)</f>
        <v>5865</v>
      </c>
      <c r="J7" s="44">
        <f>SUM(J8:J13)</f>
        <v>5465</v>
      </c>
      <c r="K7" s="44">
        <f>SUM(K8:K13)</f>
        <v>200</v>
      </c>
      <c r="L7" s="44">
        <f>SUM(L8:L13)</f>
        <v>100</v>
      </c>
      <c r="M7" s="44">
        <f>SUM(M8:M13)</f>
        <v>100</v>
      </c>
    </row>
    <row r="8" spans="1:13" ht="18.75" customHeight="1">
      <c r="A8" s="268" t="s">
        <v>350</v>
      </c>
      <c r="B8" s="269"/>
      <c r="C8" s="269"/>
      <c r="D8" s="270"/>
      <c r="E8" s="64" t="s">
        <v>351</v>
      </c>
      <c r="F8" s="31"/>
      <c r="G8" s="31"/>
      <c r="H8" s="31"/>
      <c r="I8" s="36">
        <f t="shared" si="0"/>
        <v>0</v>
      </c>
      <c r="J8" s="31"/>
      <c r="K8" s="31"/>
      <c r="L8" s="31"/>
      <c r="M8" s="31"/>
    </row>
    <row r="9" spans="1:13" ht="18.75" customHeight="1">
      <c r="A9" s="268" t="s">
        <v>352</v>
      </c>
      <c r="B9" s="269"/>
      <c r="C9" s="269"/>
      <c r="D9" s="270"/>
      <c r="E9" s="63">
        <v>4020</v>
      </c>
      <c r="F9" s="31">
        <v>141</v>
      </c>
      <c r="G9" s="31">
        <v>15000</v>
      </c>
      <c r="H9" s="31">
        <v>15000</v>
      </c>
      <c r="I9" s="36">
        <f t="shared" si="0"/>
        <v>5065</v>
      </c>
      <c r="J9" s="31">
        <v>5065</v>
      </c>
      <c r="K9" s="31"/>
      <c r="L9" s="31"/>
      <c r="M9" s="31"/>
    </row>
    <row r="10" spans="1:13" ht="18.75" customHeight="1">
      <c r="A10" s="268" t="s">
        <v>353</v>
      </c>
      <c r="B10" s="269"/>
      <c r="C10" s="269"/>
      <c r="D10" s="270"/>
      <c r="E10" s="64">
        <v>4030</v>
      </c>
      <c r="F10" s="31">
        <v>169</v>
      </c>
      <c r="G10" s="31">
        <v>900</v>
      </c>
      <c r="H10" s="31">
        <v>900</v>
      </c>
      <c r="I10" s="36">
        <f t="shared" si="0"/>
        <v>800</v>
      </c>
      <c r="J10" s="31">
        <v>400</v>
      </c>
      <c r="K10" s="31">
        <v>200</v>
      </c>
      <c r="L10" s="31">
        <v>100</v>
      </c>
      <c r="M10" s="31">
        <v>100</v>
      </c>
    </row>
    <row r="11" spans="1:13" ht="18.75" customHeight="1">
      <c r="A11" s="268" t="s">
        <v>354</v>
      </c>
      <c r="B11" s="269"/>
      <c r="C11" s="269"/>
      <c r="D11" s="270"/>
      <c r="E11" s="63">
        <v>4040</v>
      </c>
      <c r="F11" s="31"/>
      <c r="G11" s="31"/>
      <c r="H11" s="31"/>
      <c r="I11" s="36">
        <f t="shared" si="0"/>
        <v>0</v>
      </c>
      <c r="J11" s="31"/>
      <c r="K11" s="31"/>
      <c r="L11" s="31"/>
      <c r="M11" s="31"/>
    </row>
    <row r="12" spans="1:13" ht="46.5" customHeight="1">
      <c r="A12" s="268" t="s">
        <v>355</v>
      </c>
      <c r="B12" s="269"/>
      <c r="C12" s="269"/>
      <c r="D12" s="270"/>
      <c r="E12" s="64">
        <v>4050</v>
      </c>
      <c r="F12" s="31">
        <v>3</v>
      </c>
      <c r="G12" s="31">
        <v>20</v>
      </c>
      <c r="H12" s="31">
        <v>20</v>
      </c>
      <c r="I12" s="36">
        <f t="shared" si="0"/>
        <v>0</v>
      </c>
      <c r="J12" s="31"/>
      <c r="K12" s="31"/>
      <c r="L12" s="31"/>
      <c r="M12" s="31"/>
    </row>
    <row r="13" spans="1:13" ht="18.75" customHeight="1">
      <c r="A13" s="268" t="s">
        <v>356</v>
      </c>
      <c r="B13" s="269"/>
      <c r="C13" s="269"/>
      <c r="D13" s="270"/>
      <c r="E13" s="65">
        <v>4060</v>
      </c>
      <c r="F13" s="31"/>
      <c r="G13" s="31"/>
      <c r="H13" s="31"/>
      <c r="I13" s="36">
        <f t="shared" si="0"/>
        <v>0</v>
      </c>
      <c r="J13" s="31"/>
      <c r="K13" s="31"/>
      <c r="L13" s="31"/>
      <c r="M13" s="31"/>
    </row>
    <row r="14" spans="1:13" ht="15" customHeight="1">
      <c r="A14" s="60"/>
      <c r="B14" s="60"/>
      <c r="C14" s="60"/>
      <c r="D14" s="60"/>
      <c r="E14" s="59"/>
      <c r="F14" s="61"/>
      <c r="G14" s="62"/>
      <c r="H14" s="62"/>
      <c r="I14" s="61"/>
      <c r="J14" s="62"/>
      <c r="K14" s="62"/>
      <c r="L14" s="62"/>
      <c r="M14" s="62"/>
    </row>
    <row r="15" spans="1:13" ht="15" customHeight="1">
      <c r="A15" s="60"/>
      <c r="B15" s="60"/>
      <c r="C15" s="60"/>
      <c r="D15" s="60"/>
      <c r="E15" s="59"/>
      <c r="F15" s="61"/>
      <c r="G15" s="62"/>
      <c r="H15" s="62"/>
      <c r="I15" s="61"/>
      <c r="J15" s="62"/>
      <c r="K15" s="62"/>
      <c r="L15" s="62"/>
      <c r="M15" s="62"/>
    </row>
    <row r="16" spans="1:13" ht="18.75">
      <c r="A16" s="285" t="s">
        <v>464</v>
      </c>
      <c r="B16" s="285"/>
      <c r="C16" s="241" t="s">
        <v>143</v>
      </c>
      <c r="D16" s="241"/>
      <c r="E16" s="241"/>
      <c r="F16" s="241"/>
      <c r="G16" s="241"/>
      <c r="H16" s="241"/>
      <c r="I16" s="241"/>
      <c r="J16" s="102"/>
      <c r="K16" s="347" t="s">
        <v>466</v>
      </c>
      <c r="L16" s="347"/>
      <c r="M16" s="347"/>
    </row>
    <row r="17" spans="1:13" ht="18.75">
      <c r="A17" s="285"/>
      <c r="B17" s="285"/>
      <c r="C17" s="239" t="s">
        <v>357</v>
      </c>
      <c r="D17" s="239"/>
      <c r="E17" s="239"/>
      <c r="F17" s="239"/>
      <c r="G17" s="239"/>
      <c r="H17" s="239"/>
      <c r="I17" s="239"/>
      <c r="J17" s="101"/>
      <c r="K17" s="240" t="s">
        <v>145</v>
      </c>
      <c r="L17" s="240"/>
      <c r="M17" s="240"/>
    </row>
    <row r="18" spans="1:13" ht="15" customHeight="1">
      <c r="A18" s="60"/>
      <c r="B18" s="60"/>
      <c r="C18" s="60"/>
      <c r="D18" s="60"/>
      <c r="E18" s="59"/>
      <c r="F18" s="61"/>
      <c r="G18" s="62"/>
      <c r="H18" s="62"/>
      <c r="I18" s="61"/>
      <c r="J18" s="62"/>
      <c r="K18" s="62"/>
      <c r="L18" s="62"/>
      <c r="M18" s="62"/>
    </row>
    <row r="19" spans="1:13" ht="15" customHeight="1">
      <c r="A19" s="60"/>
      <c r="B19" s="60"/>
      <c r="C19" s="60"/>
      <c r="D19" s="60"/>
      <c r="E19" s="59"/>
      <c r="F19" s="61"/>
      <c r="G19" s="62"/>
      <c r="H19" s="62"/>
      <c r="I19" s="61"/>
      <c r="J19" s="62"/>
      <c r="K19" s="62"/>
      <c r="L19" s="62"/>
      <c r="M19" s="62"/>
    </row>
    <row r="20" spans="1:13" ht="15" customHeight="1">
      <c r="A20" s="23"/>
      <c r="B20" s="23"/>
      <c r="C20" s="23"/>
      <c r="D20" s="23"/>
      <c r="E20" s="3"/>
      <c r="F20" s="23"/>
      <c r="G20" s="23"/>
      <c r="H20" s="23"/>
      <c r="I20" s="23"/>
      <c r="J20" s="15"/>
      <c r="K20" s="4"/>
      <c r="L20" s="4"/>
      <c r="M20" s="4"/>
    </row>
    <row r="21" spans="1:13" ht="20.25" customHeight="1">
      <c r="A21" s="355" t="s">
        <v>358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</row>
    <row r="22" spans="1:13" ht="20.25" customHeight="1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</row>
    <row r="23" spans="1:13" ht="20.25" customHeight="1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</row>
    <row r="24" spans="1:13" ht="50.25" customHeight="1">
      <c r="A24" s="339" t="s">
        <v>359</v>
      </c>
      <c r="B24" s="350" t="s">
        <v>360</v>
      </c>
      <c r="C24" s="353"/>
      <c r="D24" s="351"/>
      <c r="E24" s="348" t="s">
        <v>361</v>
      </c>
      <c r="F24" s="350" t="s">
        <v>362</v>
      </c>
      <c r="G24" s="353"/>
      <c r="H24" s="353"/>
      <c r="I24" s="353"/>
      <c r="J24" s="351"/>
      <c r="K24" s="354" t="s">
        <v>363</v>
      </c>
      <c r="L24" s="354"/>
      <c r="M24" s="354"/>
    </row>
    <row r="25" spans="1:13" ht="30" customHeight="1">
      <c r="A25" s="356"/>
      <c r="B25" s="348" t="s">
        <v>163</v>
      </c>
      <c r="C25" s="350" t="s">
        <v>364</v>
      </c>
      <c r="D25" s="351"/>
      <c r="E25" s="352"/>
      <c r="F25" s="348" t="s">
        <v>365</v>
      </c>
      <c r="G25" s="348" t="s">
        <v>366</v>
      </c>
      <c r="H25" s="348" t="s">
        <v>367</v>
      </c>
      <c r="I25" s="348" t="s">
        <v>368</v>
      </c>
      <c r="J25" s="348" t="s">
        <v>369</v>
      </c>
      <c r="K25" s="348" t="s">
        <v>163</v>
      </c>
      <c r="L25" s="350" t="s">
        <v>364</v>
      </c>
      <c r="M25" s="351"/>
    </row>
    <row r="26" spans="1:13" ht="106.5" customHeight="1">
      <c r="A26" s="340"/>
      <c r="B26" s="349"/>
      <c r="C26" s="176" t="s">
        <v>365</v>
      </c>
      <c r="D26" s="176" t="s">
        <v>370</v>
      </c>
      <c r="E26" s="349"/>
      <c r="F26" s="349"/>
      <c r="G26" s="349"/>
      <c r="H26" s="349"/>
      <c r="I26" s="349"/>
      <c r="J26" s="349"/>
      <c r="K26" s="349"/>
      <c r="L26" s="176" t="s">
        <v>365</v>
      </c>
      <c r="M26" s="176" t="s">
        <v>370</v>
      </c>
    </row>
    <row r="27" spans="1:13" ht="18.75" customHeight="1">
      <c r="A27" s="167">
        <v>1</v>
      </c>
      <c r="B27" s="176">
        <v>2</v>
      </c>
      <c r="C27" s="176">
        <v>3</v>
      </c>
      <c r="D27" s="176">
        <v>4</v>
      </c>
      <c r="E27" s="176">
        <v>5</v>
      </c>
      <c r="F27" s="176">
        <v>6</v>
      </c>
      <c r="G27" s="176">
        <v>7</v>
      </c>
      <c r="H27" s="176">
        <v>8</v>
      </c>
      <c r="I27" s="176">
        <v>9</v>
      </c>
      <c r="J27" s="176">
        <v>10</v>
      </c>
      <c r="K27" s="176">
        <v>11</v>
      </c>
      <c r="L27" s="176">
        <v>12</v>
      </c>
      <c r="M27" s="176">
        <v>13</v>
      </c>
    </row>
    <row r="28" spans="1:13" ht="42.75" customHeight="1">
      <c r="A28" s="171" t="s">
        <v>371</v>
      </c>
      <c r="B28" s="44">
        <f>SUM(C28,D28)</f>
        <v>0</v>
      </c>
      <c r="C28" s="69"/>
      <c r="D28" s="69"/>
      <c r="E28" s="69"/>
      <c r="F28" s="43" t="s">
        <v>172</v>
      </c>
      <c r="G28" s="92"/>
      <c r="H28" s="43" t="s">
        <v>172</v>
      </c>
      <c r="I28" s="92"/>
      <c r="J28" s="43"/>
      <c r="K28" s="44">
        <f>SUM(L28,M28)</f>
        <v>0</v>
      </c>
      <c r="L28" s="44">
        <f>SUM(C28,E28,F28,I28)</f>
        <v>0</v>
      </c>
      <c r="M28" s="44">
        <f>SUM(D28,G28,H28,J28)</f>
        <v>0</v>
      </c>
    </row>
    <row r="29" spans="1:13" ht="18.75" customHeight="1">
      <c r="A29" s="17"/>
      <c r="B29" s="182">
        <f t="shared" ref="B29:B36" si="1">SUM(C29,D29)</f>
        <v>0</v>
      </c>
      <c r="C29" s="32"/>
      <c r="D29" s="32"/>
      <c r="E29" s="32"/>
      <c r="F29" s="31" t="s">
        <v>172</v>
      </c>
      <c r="G29" s="98"/>
      <c r="H29" s="31" t="s">
        <v>172</v>
      </c>
      <c r="I29" s="98"/>
      <c r="J29" s="31"/>
      <c r="K29" s="89">
        <f t="shared" ref="K29:K36" si="2">SUM(L29,M29)</f>
        <v>0</v>
      </c>
      <c r="L29" s="89">
        <f t="shared" ref="L29:L36" si="3">SUM(C29,E29,F29,I29)</f>
        <v>0</v>
      </c>
      <c r="M29" s="89">
        <f t="shared" ref="M29:M36" si="4">SUM(D29,G29,H29,J29)</f>
        <v>0</v>
      </c>
    </row>
    <row r="30" spans="1:13" ht="18.75" customHeight="1">
      <c r="A30" s="17"/>
      <c r="B30" s="182">
        <f t="shared" si="1"/>
        <v>0</v>
      </c>
      <c r="C30" s="66"/>
      <c r="D30" s="66"/>
      <c r="E30" s="66"/>
      <c r="F30" s="31" t="s">
        <v>172</v>
      </c>
      <c r="G30" s="93"/>
      <c r="H30" s="31" t="s">
        <v>172</v>
      </c>
      <c r="I30" s="93"/>
      <c r="J30" s="31"/>
      <c r="K30" s="89">
        <f t="shared" si="2"/>
        <v>0</v>
      </c>
      <c r="L30" s="89">
        <f t="shared" si="3"/>
        <v>0</v>
      </c>
      <c r="M30" s="89">
        <f t="shared" si="4"/>
        <v>0</v>
      </c>
    </row>
    <row r="31" spans="1:13" ht="43.5" customHeight="1">
      <c r="A31" s="171" t="s">
        <v>372</v>
      </c>
      <c r="B31" s="45">
        <v>90</v>
      </c>
      <c r="C31" s="69">
        <v>90</v>
      </c>
      <c r="D31" s="69"/>
      <c r="E31" s="69"/>
      <c r="F31" s="43">
        <v>-80</v>
      </c>
      <c r="G31" s="92"/>
      <c r="H31" s="43" t="s">
        <v>172</v>
      </c>
      <c r="I31" s="92"/>
      <c r="J31" s="43"/>
      <c r="K31" s="44">
        <f t="shared" si="2"/>
        <v>10</v>
      </c>
      <c r="L31" s="44">
        <f t="shared" si="3"/>
        <v>10</v>
      </c>
      <c r="M31" s="44">
        <f t="shared" si="4"/>
        <v>0</v>
      </c>
    </row>
    <row r="32" spans="1:13" ht="18.75" customHeight="1">
      <c r="A32" s="17"/>
      <c r="B32" s="182">
        <f t="shared" si="1"/>
        <v>0</v>
      </c>
      <c r="C32" s="66"/>
      <c r="D32" s="66"/>
      <c r="E32" s="66"/>
      <c r="F32" s="31" t="s">
        <v>172</v>
      </c>
      <c r="G32" s="93"/>
      <c r="H32" s="31" t="s">
        <v>172</v>
      </c>
      <c r="I32" s="93"/>
      <c r="J32" s="31"/>
      <c r="K32" s="89">
        <f t="shared" si="2"/>
        <v>0</v>
      </c>
      <c r="L32" s="89">
        <f t="shared" si="3"/>
        <v>0</v>
      </c>
      <c r="M32" s="89">
        <f t="shared" si="4"/>
        <v>0</v>
      </c>
    </row>
    <row r="33" spans="1:13" ht="18.75" customHeight="1">
      <c r="A33" s="17"/>
      <c r="B33" s="182">
        <f t="shared" si="1"/>
        <v>0</v>
      </c>
      <c r="C33" s="66"/>
      <c r="D33" s="66"/>
      <c r="E33" s="66"/>
      <c r="F33" s="31" t="s">
        <v>172</v>
      </c>
      <c r="G33" s="93"/>
      <c r="H33" s="31" t="s">
        <v>172</v>
      </c>
      <c r="I33" s="93"/>
      <c r="J33" s="31"/>
      <c r="K33" s="89">
        <f t="shared" si="2"/>
        <v>0</v>
      </c>
      <c r="L33" s="89">
        <f t="shared" si="3"/>
        <v>0</v>
      </c>
      <c r="M33" s="89">
        <f t="shared" si="4"/>
        <v>0</v>
      </c>
    </row>
    <row r="34" spans="1:13" ht="42" customHeight="1">
      <c r="A34" s="171" t="s">
        <v>373</v>
      </c>
      <c r="B34" s="44">
        <f t="shared" si="1"/>
        <v>0</v>
      </c>
      <c r="C34" s="69"/>
      <c r="D34" s="69"/>
      <c r="E34" s="69"/>
      <c r="F34" s="43" t="s">
        <v>172</v>
      </c>
      <c r="G34" s="92"/>
      <c r="H34" s="43" t="s">
        <v>172</v>
      </c>
      <c r="I34" s="92"/>
      <c r="J34" s="43"/>
      <c r="K34" s="44">
        <f t="shared" si="2"/>
        <v>0</v>
      </c>
      <c r="L34" s="44">
        <f t="shared" si="3"/>
        <v>0</v>
      </c>
      <c r="M34" s="44">
        <f t="shared" si="4"/>
        <v>0</v>
      </c>
    </row>
    <row r="35" spans="1:13" ht="18.75" customHeight="1">
      <c r="A35" s="17"/>
      <c r="B35" s="182">
        <f t="shared" si="1"/>
        <v>0</v>
      </c>
      <c r="C35" s="66"/>
      <c r="D35" s="66"/>
      <c r="E35" s="66"/>
      <c r="F35" s="31" t="s">
        <v>172</v>
      </c>
      <c r="G35" s="93"/>
      <c r="H35" s="31" t="s">
        <v>172</v>
      </c>
      <c r="I35" s="93"/>
      <c r="J35" s="31"/>
      <c r="K35" s="89">
        <f t="shared" si="2"/>
        <v>0</v>
      </c>
      <c r="L35" s="89">
        <f t="shared" si="3"/>
        <v>0</v>
      </c>
      <c r="M35" s="89">
        <f t="shared" si="4"/>
        <v>0</v>
      </c>
    </row>
    <row r="36" spans="1:13" ht="18.75" customHeight="1">
      <c r="A36" s="17"/>
      <c r="B36" s="182">
        <f t="shared" si="1"/>
        <v>0</v>
      </c>
      <c r="C36" s="66"/>
      <c r="D36" s="66"/>
      <c r="E36" s="66"/>
      <c r="F36" s="31" t="s">
        <v>172</v>
      </c>
      <c r="G36" s="93"/>
      <c r="H36" s="31" t="s">
        <v>172</v>
      </c>
      <c r="I36" s="93"/>
      <c r="J36" s="31"/>
      <c r="K36" s="89">
        <f t="shared" si="2"/>
        <v>0</v>
      </c>
      <c r="L36" s="89">
        <f t="shared" si="3"/>
        <v>0</v>
      </c>
      <c r="M36" s="89">
        <f t="shared" si="4"/>
        <v>0</v>
      </c>
    </row>
    <row r="37" spans="1:13" ht="25.5" customHeight="1">
      <c r="A37" s="171" t="s">
        <v>163</v>
      </c>
      <c r="B37" s="44">
        <f>SUM(B28,B31,B34)</f>
        <v>90</v>
      </c>
      <c r="C37" s="44">
        <f t="shared" ref="C37:M37" si="5">SUM(C28,C31,C34)</f>
        <v>90</v>
      </c>
      <c r="D37" s="44">
        <f t="shared" si="5"/>
        <v>0</v>
      </c>
      <c r="E37" s="44">
        <f t="shared" si="5"/>
        <v>0</v>
      </c>
      <c r="F37" s="44">
        <f t="shared" si="5"/>
        <v>-80</v>
      </c>
      <c r="G37" s="44">
        <f t="shared" si="5"/>
        <v>0</v>
      </c>
      <c r="H37" s="44">
        <f t="shared" si="5"/>
        <v>0</v>
      </c>
      <c r="I37" s="44">
        <f t="shared" si="5"/>
        <v>0</v>
      </c>
      <c r="J37" s="44">
        <f t="shared" si="5"/>
        <v>0</v>
      </c>
      <c r="K37" s="44">
        <f t="shared" si="5"/>
        <v>10</v>
      </c>
      <c r="L37" s="44">
        <f t="shared" si="5"/>
        <v>10</v>
      </c>
      <c r="M37" s="44">
        <f t="shared" si="5"/>
        <v>0</v>
      </c>
    </row>
    <row r="38" spans="1:13" ht="18.75" customHeight="1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</row>
    <row r="39" spans="1:13" ht="18.75" customHeight="1">
      <c r="A39" s="285" t="s">
        <v>465</v>
      </c>
      <c r="B39" s="285"/>
      <c r="C39" s="241" t="s">
        <v>143</v>
      </c>
      <c r="D39" s="241"/>
      <c r="E39" s="241"/>
      <c r="F39" s="241"/>
      <c r="G39" s="241"/>
      <c r="H39" s="241"/>
      <c r="I39" s="241"/>
      <c r="J39" s="102"/>
      <c r="K39" s="347" t="s">
        <v>466</v>
      </c>
      <c r="L39" s="347"/>
      <c r="M39" s="347"/>
    </row>
    <row r="40" spans="1:13" ht="20.25" customHeight="1">
      <c r="A40" s="285"/>
      <c r="B40" s="285"/>
      <c r="C40" s="239" t="s">
        <v>357</v>
      </c>
      <c r="D40" s="239"/>
      <c r="E40" s="239"/>
      <c r="F40" s="239"/>
      <c r="G40" s="239"/>
      <c r="H40" s="239"/>
      <c r="I40" s="239"/>
      <c r="J40" s="101"/>
      <c r="K40" s="240" t="s">
        <v>145</v>
      </c>
      <c r="L40" s="240"/>
      <c r="M40" s="240"/>
    </row>
  </sheetData>
  <mergeCells count="42">
    <mergeCell ref="A16:B17"/>
    <mergeCell ref="A39:B40"/>
    <mergeCell ref="C39:I39"/>
    <mergeCell ref="C40:I40"/>
    <mergeCell ref="K40:M40"/>
    <mergeCell ref="F4:F5"/>
    <mergeCell ref="A12:D12"/>
    <mergeCell ref="A13:D13"/>
    <mergeCell ref="A21:M21"/>
    <mergeCell ref="A24:A26"/>
    <mergeCell ref="B24:D24"/>
    <mergeCell ref="A6:D6"/>
    <mergeCell ref="A9:D9"/>
    <mergeCell ref="A10:D10"/>
    <mergeCell ref="A11:D11"/>
    <mergeCell ref="B25:B26"/>
    <mergeCell ref="L25:M25"/>
    <mergeCell ref="E24:E26"/>
    <mergeCell ref="F24:J24"/>
    <mergeCell ref="K24:M24"/>
    <mergeCell ref="C25:D25"/>
    <mergeCell ref="F25:F26"/>
    <mergeCell ref="G25:G26"/>
    <mergeCell ref="H25:H26"/>
    <mergeCell ref="I25:I26"/>
    <mergeCell ref="J25:J26"/>
    <mergeCell ref="K39:M39"/>
    <mergeCell ref="K16:M16"/>
    <mergeCell ref="A2:M2"/>
    <mergeCell ref="A4:D5"/>
    <mergeCell ref="G4:G5"/>
    <mergeCell ref="H4:H5"/>
    <mergeCell ref="I4:I5"/>
    <mergeCell ref="J4:M4"/>
    <mergeCell ref="E4:E5"/>
    <mergeCell ref="L3:M3"/>
    <mergeCell ref="C16:I16"/>
    <mergeCell ref="C17:I17"/>
    <mergeCell ref="K25:K26"/>
    <mergeCell ref="K17:M17"/>
    <mergeCell ref="A7:D7"/>
    <mergeCell ref="A8:D8"/>
  </mergeCells>
  <pageMargins left="1.1811023622047245" right="0.19685039370078741" top="1.1811023622047245" bottom="0.35433070866141736" header="0.31496062992125984" footer="0.19685039370078741"/>
  <pageSetup paperSize="9" scale="4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AE46"/>
  <sheetViews>
    <sheetView view="pageBreakPreview" zoomScale="60" zoomScaleNormal="55" workbookViewId="0">
      <selection activeCell="A41" sqref="A41:B42"/>
    </sheetView>
  </sheetViews>
  <sheetFormatPr defaultRowHeight="12.75"/>
  <cols>
    <col min="2" max="2" width="39.42578125" customWidth="1"/>
    <col min="3" max="3" width="10.28515625" customWidth="1"/>
    <col min="4" max="4" width="9.5703125" customWidth="1"/>
    <col min="5" max="5" width="10.42578125" customWidth="1"/>
    <col min="6" max="6" width="9.5703125" customWidth="1"/>
    <col min="7" max="7" width="12.28515625" customWidth="1"/>
    <col min="12" max="12" width="12" customWidth="1"/>
    <col min="17" max="17" width="12.5703125" customWidth="1"/>
    <col min="22" max="22" width="12.28515625" customWidth="1"/>
    <col min="27" max="27" width="12.5703125" customWidth="1"/>
  </cols>
  <sheetData>
    <row r="2" spans="1:31" ht="18.75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2"/>
      <c r="Q2" s="85"/>
      <c r="R2" s="85"/>
      <c r="S2" s="85"/>
      <c r="T2" s="85"/>
      <c r="U2" s="85"/>
      <c r="V2" s="2"/>
      <c r="W2" s="2"/>
      <c r="X2" s="2"/>
      <c r="Y2" s="2"/>
      <c r="Z2" s="2"/>
      <c r="AA2" s="2"/>
      <c r="AB2" s="2"/>
      <c r="AC2" s="2"/>
      <c r="AD2" s="2"/>
      <c r="AE2" s="85"/>
    </row>
    <row r="3" spans="1:31" ht="18.75">
      <c r="A3" s="338" t="s">
        <v>374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</row>
    <row r="4" spans="1:31" ht="18.75">
      <c r="A4" s="173"/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</row>
    <row r="5" spans="1:31" ht="18.75">
      <c r="A5" s="86"/>
      <c r="B5" s="86"/>
      <c r="C5" s="86"/>
      <c r="D5" s="86"/>
      <c r="E5" s="86"/>
      <c r="F5" s="86"/>
      <c r="G5" s="86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86"/>
      <c r="W5" s="2"/>
      <c r="X5" s="2"/>
      <c r="Y5" s="2"/>
      <c r="Z5" s="2"/>
      <c r="AA5" s="2"/>
      <c r="AB5" s="2"/>
      <c r="AC5" s="2"/>
      <c r="AD5" s="2"/>
      <c r="AE5" s="87" t="s">
        <v>348</v>
      </c>
    </row>
    <row r="6" spans="1:31" ht="50.25" customHeight="1">
      <c r="A6" s="238" t="s">
        <v>375</v>
      </c>
      <c r="B6" s="361" t="s">
        <v>376</v>
      </c>
      <c r="C6" s="362"/>
      <c r="D6" s="362"/>
      <c r="E6" s="362"/>
      <c r="F6" s="363"/>
      <c r="G6" s="238" t="s">
        <v>377</v>
      </c>
      <c r="H6" s="238"/>
      <c r="I6" s="238"/>
      <c r="J6" s="238"/>
      <c r="K6" s="238"/>
      <c r="L6" s="238" t="s">
        <v>378</v>
      </c>
      <c r="M6" s="238"/>
      <c r="N6" s="238"/>
      <c r="O6" s="238"/>
      <c r="P6" s="238"/>
      <c r="Q6" s="238" t="s">
        <v>379</v>
      </c>
      <c r="R6" s="238"/>
      <c r="S6" s="238"/>
      <c r="T6" s="238"/>
      <c r="U6" s="238"/>
      <c r="V6" s="238" t="s">
        <v>380</v>
      </c>
      <c r="W6" s="238"/>
      <c r="X6" s="238"/>
      <c r="Y6" s="238"/>
      <c r="Z6" s="238"/>
      <c r="AA6" s="238" t="s">
        <v>163</v>
      </c>
      <c r="AB6" s="238"/>
      <c r="AC6" s="238"/>
      <c r="AD6" s="238"/>
      <c r="AE6" s="238"/>
    </row>
    <row r="7" spans="1:31" ht="29.25" customHeight="1">
      <c r="A7" s="238"/>
      <c r="B7" s="364"/>
      <c r="C7" s="365"/>
      <c r="D7" s="365"/>
      <c r="E7" s="365"/>
      <c r="F7" s="366"/>
      <c r="G7" s="238" t="s">
        <v>381</v>
      </c>
      <c r="H7" s="238" t="s">
        <v>382</v>
      </c>
      <c r="I7" s="238"/>
      <c r="J7" s="238"/>
      <c r="K7" s="238"/>
      <c r="L7" s="238" t="s">
        <v>381</v>
      </c>
      <c r="M7" s="238" t="s">
        <v>382</v>
      </c>
      <c r="N7" s="238"/>
      <c r="O7" s="238"/>
      <c r="P7" s="238"/>
      <c r="Q7" s="238" t="s">
        <v>381</v>
      </c>
      <c r="R7" s="238" t="s">
        <v>382</v>
      </c>
      <c r="S7" s="238"/>
      <c r="T7" s="238"/>
      <c r="U7" s="238"/>
      <c r="V7" s="238" t="s">
        <v>381</v>
      </c>
      <c r="W7" s="238" t="s">
        <v>382</v>
      </c>
      <c r="X7" s="238"/>
      <c r="Y7" s="238"/>
      <c r="Z7" s="238"/>
      <c r="AA7" s="238" t="s">
        <v>381</v>
      </c>
      <c r="AB7" s="238" t="s">
        <v>382</v>
      </c>
      <c r="AC7" s="238"/>
      <c r="AD7" s="238"/>
      <c r="AE7" s="238"/>
    </row>
    <row r="8" spans="1:31" ht="26.25" customHeight="1">
      <c r="A8" s="238"/>
      <c r="B8" s="367"/>
      <c r="C8" s="368"/>
      <c r="D8" s="368"/>
      <c r="E8" s="368"/>
      <c r="F8" s="369"/>
      <c r="G8" s="238"/>
      <c r="H8" s="151" t="s">
        <v>383</v>
      </c>
      <c r="I8" s="151" t="s">
        <v>384</v>
      </c>
      <c r="J8" s="151" t="s">
        <v>385</v>
      </c>
      <c r="K8" s="151" t="s">
        <v>170</v>
      </c>
      <c r="L8" s="238"/>
      <c r="M8" s="151" t="s">
        <v>383</v>
      </c>
      <c r="N8" s="151" t="s">
        <v>384</v>
      </c>
      <c r="O8" s="151" t="s">
        <v>385</v>
      </c>
      <c r="P8" s="151" t="s">
        <v>170</v>
      </c>
      <c r="Q8" s="238"/>
      <c r="R8" s="151" t="s">
        <v>383</v>
      </c>
      <c r="S8" s="151" t="s">
        <v>384</v>
      </c>
      <c r="T8" s="151" t="s">
        <v>385</v>
      </c>
      <c r="U8" s="151" t="s">
        <v>170</v>
      </c>
      <c r="V8" s="238"/>
      <c r="W8" s="151" t="s">
        <v>383</v>
      </c>
      <c r="X8" s="151" t="s">
        <v>384</v>
      </c>
      <c r="Y8" s="151" t="s">
        <v>385</v>
      </c>
      <c r="Z8" s="151" t="s">
        <v>170</v>
      </c>
      <c r="AA8" s="238"/>
      <c r="AB8" s="151" t="s">
        <v>383</v>
      </c>
      <c r="AC8" s="151" t="s">
        <v>384</v>
      </c>
      <c r="AD8" s="151" t="s">
        <v>385</v>
      </c>
      <c r="AE8" s="151" t="s">
        <v>170</v>
      </c>
    </row>
    <row r="9" spans="1:31" ht="18.75" customHeight="1">
      <c r="A9" s="151">
        <v>1</v>
      </c>
      <c r="B9" s="238">
        <v>2</v>
      </c>
      <c r="C9" s="238"/>
      <c r="D9" s="238"/>
      <c r="E9" s="238"/>
      <c r="F9" s="238"/>
      <c r="G9" s="151">
        <v>3</v>
      </c>
      <c r="H9" s="151">
        <v>4</v>
      </c>
      <c r="I9" s="151">
        <v>5</v>
      </c>
      <c r="J9" s="151">
        <v>6</v>
      </c>
      <c r="K9" s="151">
        <v>7</v>
      </c>
      <c r="L9" s="151">
        <v>8</v>
      </c>
      <c r="M9" s="151">
        <v>9</v>
      </c>
      <c r="N9" s="151">
        <v>10</v>
      </c>
      <c r="O9" s="151">
        <v>11</v>
      </c>
      <c r="P9" s="151">
        <v>12</v>
      </c>
      <c r="Q9" s="151">
        <v>13</v>
      </c>
      <c r="R9" s="151">
        <v>14</v>
      </c>
      <c r="S9" s="151">
        <v>15</v>
      </c>
      <c r="T9" s="151">
        <v>16</v>
      </c>
      <c r="U9" s="151">
        <v>17</v>
      </c>
      <c r="V9" s="156">
        <v>18</v>
      </c>
      <c r="W9" s="156">
        <v>19</v>
      </c>
      <c r="X9" s="156">
        <v>20</v>
      </c>
      <c r="Y9" s="156">
        <v>21</v>
      </c>
      <c r="Z9" s="156">
        <v>22</v>
      </c>
      <c r="AA9" s="156">
        <v>23</v>
      </c>
      <c r="AB9" s="156">
        <v>24</v>
      </c>
      <c r="AC9" s="156">
        <v>25</v>
      </c>
      <c r="AD9" s="156">
        <v>26</v>
      </c>
      <c r="AE9" s="156">
        <v>27</v>
      </c>
    </row>
    <row r="10" spans="1:31" s="91" customFormat="1" ht="21.75" customHeight="1">
      <c r="A10" s="88">
        <v>1</v>
      </c>
      <c r="B10" s="358" t="s">
        <v>350</v>
      </c>
      <c r="C10" s="359"/>
      <c r="D10" s="359"/>
      <c r="E10" s="359"/>
      <c r="F10" s="360"/>
      <c r="G10" s="89">
        <f t="shared" ref="G10:G15" si="0">SUM(H10,I10,J10,K10)</f>
        <v>0</v>
      </c>
      <c r="H10" s="32"/>
      <c r="I10" s="32"/>
      <c r="J10" s="32"/>
      <c r="K10" s="32"/>
      <c r="L10" s="89">
        <f t="shared" ref="L10:L15" si="1">SUM(M10,N10,O10,P10)</f>
        <v>0</v>
      </c>
      <c r="M10" s="32"/>
      <c r="N10" s="32"/>
      <c r="O10" s="32"/>
      <c r="P10" s="32"/>
      <c r="Q10" s="89">
        <f t="shared" ref="Q10:Q15" si="2">SUM(R10,S10,T10,U10)</f>
        <v>0</v>
      </c>
      <c r="R10" s="32"/>
      <c r="S10" s="32"/>
      <c r="T10" s="32"/>
      <c r="U10" s="32"/>
      <c r="V10" s="89">
        <f t="shared" ref="V10:V15" si="3">SUM(W10,X10,Y10,Z10)</f>
        <v>0</v>
      </c>
      <c r="W10" s="32"/>
      <c r="X10" s="32"/>
      <c r="Y10" s="32"/>
      <c r="Z10" s="32"/>
      <c r="AA10" s="44">
        <f t="shared" ref="AA10:AA16" si="4">SUM(AB10,AC10,AD10,AE10)</f>
        <v>0</v>
      </c>
      <c r="AB10" s="89">
        <f t="shared" ref="AB10:AE15" si="5">SUM(H10,M10,R10,W10)</f>
        <v>0</v>
      </c>
      <c r="AC10" s="89">
        <f t="shared" si="5"/>
        <v>0</v>
      </c>
      <c r="AD10" s="89">
        <f t="shared" si="5"/>
        <v>0</v>
      </c>
      <c r="AE10" s="89">
        <f t="shared" si="5"/>
        <v>0</v>
      </c>
    </row>
    <row r="11" spans="1:31" ht="21.75" customHeight="1">
      <c r="A11" s="88">
        <v>2</v>
      </c>
      <c r="B11" s="358" t="s">
        <v>386</v>
      </c>
      <c r="C11" s="359"/>
      <c r="D11" s="359"/>
      <c r="E11" s="359"/>
      <c r="F11" s="360"/>
      <c r="G11" s="89">
        <f t="shared" si="0"/>
        <v>0</v>
      </c>
      <c r="H11" s="32"/>
      <c r="I11" s="32"/>
      <c r="J11" s="32"/>
      <c r="K11" s="32"/>
      <c r="L11" s="89">
        <f t="shared" si="1"/>
        <v>5065</v>
      </c>
      <c r="M11" s="32">
        <f>'ІV кап. інвеат. V кред. '!J9</f>
        <v>5065</v>
      </c>
      <c r="N11" s="32">
        <f>'ІV кап. інвеат. V кред. '!K9</f>
        <v>0</v>
      </c>
      <c r="O11" s="32">
        <f>'ІV кап. інвеат. V кред. '!L9</f>
        <v>0</v>
      </c>
      <c r="P11" s="32">
        <f>'ІV кап. інвеат. V кред. '!M9</f>
        <v>0</v>
      </c>
      <c r="Q11" s="89">
        <f t="shared" si="2"/>
        <v>0</v>
      </c>
      <c r="R11" s="32"/>
      <c r="S11" s="32"/>
      <c r="T11" s="32"/>
      <c r="U11" s="32"/>
      <c r="V11" s="89">
        <f t="shared" si="3"/>
        <v>0</v>
      </c>
      <c r="W11" s="32"/>
      <c r="X11" s="32"/>
      <c r="Y11" s="32"/>
      <c r="Z11" s="32"/>
      <c r="AA11" s="44">
        <f t="shared" si="4"/>
        <v>5065</v>
      </c>
      <c r="AB11" s="89">
        <f t="shared" si="5"/>
        <v>5065</v>
      </c>
      <c r="AC11" s="89">
        <f t="shared" si="5"/>
        <v>0</v>
      </c>
      <c r="AD11" s="89">
        <f t="shared" si="5"/>
        <v>0</v>
      </c>
      <c r="AE11" s="89">
        <f t="shared" si="5"/>
        <v>0</v>
      </c>
    </row>
    <row r="12" spans="1:31" ht="39.75" customHeight="1">
      <c r="A12" s="88">
        <v>3</v>
      </c>
      <c r="B12" s="358" t="s">
        <v>387</v>
      </c>
      <c r="C12" s="359"/>
      <c r="D12" s="359"/>
      <c r="E12" s="359"/>
      <c r="F12" s="360"/>
      <c r="G12" s="89">
        <f t="shared" si="0"/>
        <v>0</v>
      </c>
      <c r="H12" s="32"/>
      <c r="I12" s="32"/>
      <c r="J12" s="32"/>
      <c r="K12" s="32"/>
      <c r="L12" s="89">
        <f t="shared" si="1"/>
        <v>800</v>
      </c>
      <c r="M12" s="32">
        <f>'ІV кап. інвеат. V кред. '!J10</f>
        <v>400</v>
      </c>
      <c r="N12" s="32">
        <f>'ІV кап. інвеат. V кред. '!K10</f>
        <v>200</v>
      </c>
      <c r="O12" s="32">
        <f>'ІV кап. інвеат. V кред. '!L10</f>
        <v>100</v>
      </c>
      <c r="P12" s="32">
        <f>'ІV кап. інвеат. V кред. '!M10</f>
        <v>100</v>
      </c>
      <c r="Q12" s="89">
        <f t="shared" si="2"/>
        <v>0</v>
      </c>
      <c r="R12" s="32"/>
      <c r="S12" s="32"/>
      <c r="T12" s="32"/>
      <c r="U12" s="32"/>
      <c r="V12" s="89">
        <f t="shared" si="3"/>
        <v>0</v>
      </c>
      <c r="W12" s="32"/>
      <c r="X12" s="32"/>
      <c r="Y12" s="32"/>
      <c r="Z12" s="32"/>
      <c r="AA12" s="44">
        <f t="shared" si="4"/>
        <v>800</v>
      </c>
      <c r="AB12" s="89">
        <f t="shared" si="5"/>
        <v>400</v>
      </c>
      <c r="AC12" s="89">
        <f t="shared" si="5"/>
        <v>200</v>
      </c>
      <c r="AD12" s="89">
        <f t="shared" si="5"/>
        <v>100</v>
      </c>
      <c r="AE12" s="89">
        <f t="shared" si="5"/>
        <v>100</v>
      </c>
    </row>
    <row r="13" spans="1:31" ht="46.5" customHeight="1">
      <c r="A13" s="88">
        <v>4</v>
      </c>
      <c r="B13" s="358" t="s">
        <v>388</v>
      </c>
      <c r="C13" s="359"/>
      <c r="D13" s="359"/>
      <c r="E13" s="359"/>
      <c r="F13" s="360"/>
      <c r="G13" s="89">
        <f t="shared" si="0"/>
        <v>0</v>
      </c>
      <c r="H13" s="32"/>
      <c r="I13" s="32"/>
      <c r="J13" s="32"/>
      <c r="K13" s="32"/>
      <c r="L13" s="89">
        <f t="shared" si="1"/>
        <v>0</v>
      </c>
      <c r="M13" s="32"/>
      <c r="N13" s="32"/>
      <c r="O13" s="32"/>
      <c r="P13" s="32"/>
      <c r="Q13" s="89">
        <f t="shared" si="2"/>
        <v>0</v>
      </c>
      <c r="R13" s="32"/>
      <c r="S13" s="32"/>
      <c r="T13" s="32"/>
      <c r="U13" s="32"/>
      <c r="V13" s="89">
        <f t="shared" si="3"/>
        <v>0</v>
      </c>
      <c r="W13" s="32"/>
      <c r="X13" s="32"/>
      <c r="Y13" s="32"/>
      <c r="Z13" s="32"/>
      <c r="AA13" s="44">
        <f t="shared" si="4"/>
        <v>0</v>
      </c>
      <c r="AB13" s="89">
        <f t="shared" si="5"/>
        <v>0</v>
      </c>
      <c r="AC13" s="89">
        <f t="shared" si="5"/>
        <v>0</v>
      </c>
      <c r="AD13" s="89">
        <f t="shared" si="5"/>
        <v>0</v>
      </c>
      <c r="AE13" s="89">
        <f t="shared" si="5"/>
        <v>0</v>
      </c>
    </row>
    <row r="14" spans="1:31" ht="39.75" customHeight="1">
      <c r="A14" s="88">
        <v>5</v>
      </c>
      <c r="B14" s="358" t="s">
        <v>389</v>
      </c>
      <c r="C14" s="359"/>
      <c r="D14" s="359"/>
      <c r="E14" s="359"/>
      <c r="F14" s="360"/>
      <c r="G14" s="89">
        <f t="shared" si="0"/>
        <v>0</v>
      </c>
      <c r="H14" s="32"/>
      <c r="I14" s="32"/>
      <c r="J14" s="32"/>
      <c r="K14" s="32"/>
      <c r="L14" s="89">
        <f t="shared" si="1"/>
        <v>0</v>
      </c>
      <c r="M14" s="32">
        <f>'ІV кап. інвеат. V кред. '!J12</f>
        <v>0</v>
      </c>
      <c r="N14" s="32">
        <f>'ІV кап. інвеат. V кред. '!K12</f>
        <v>0</v>
      </c>
      <c r="O14" s="32">
        <f>'ІV кап. інвеат. V кред. '!L12</f>
        <v>0</v>
      </c>
      <c r="P14" s="32">
        <f>'ІV кап. інвеат. V кред. '!M12</f>
        <v>0</v>
      </c>
      <c r="Q14" s="89">
        <f t="shared" si="2"/>
        <v>0</v>
      </c>
      <c r="R14" s="32"/>
      <c r="S14" s="32"/>
      <c r="T14" s="32"/>
      <c r="U14" s="32"/>
      <c r="V14" s="89">
        <f t="shared" si="3"/>
        <v>0</v>
      </c>
      <c r="W14" s="32"/>
      <c r="X14" s="32"/>
      <c r="Y14" s="32"/>
      <c r="Z14" s="32"/>
      <c r="AA14" s="44">
        <f t="shared" si="4"/>
        <v>0</v>
      </c>
      <c r="AB14" s="89">
        <f t="shared" si="5"/>
        <v>0</v>
      </c>
      <c r="AC14" s="89">
        <f t="shared" si="5"/>
        <v>0</v>
      </c>
      <c r="AD14" s="89">
        <f t="shared" si="5"/>
        <v>0</v>
      </c>
      <c r="AE14" s="89">
        <f t="shared" si="5"/>
        <v>0</v>
      </c>
    </row>
    <row r="15" spans="1:31" ht="21.75" customHeight="1">
      <c r="A15" s="88">
        <v>6</v>
      </c>
      <c r="B15" s="358" t="s">
        <v>356</v>
      </c>
      <c r="C15" s="359"/>
      <c r="D15" s="359"/>
      <c r="E15" s="359"/>
      <c r="F15" s="360"/>
      <c r="G15" s="89">
        <f t="shared" si="0"/>
        <v>0</v>
      </c>
      <c r="H15" s="32"/>
      <c r="I15" s="32"/>
      <c r="J15" s="32"/>
      <c r="K15" s="32"/>
      <c r="L15" s="89">
        <f t="shared" si="1"/>
        <v>0</v>
      </c>
      <c r="M15" s="32"/>
      <c r="N15" s="32"/>
      <c r="O15" s="32"/>
      <c r="P15" s="32"/>
      <c r="Q15" s="89">
        <f t="shared" si="2"/>
        <v>0</v>
      </c>
      <c r="R15" s="32"/>
      <c r="S15" s="32"/>
      <c r="T15" s="32"/>
      <c r="U15" s="32"/>
      <c r="V15" s="89">
        <f t="shared" si="3"/>
        <v>0</v>
      </c>
      <c r="W15" s="32"/>
      <c r="X15" s="32"/>
      <c r="Y15" s="32"/>
      <c r="Z15" s="32"/>
      <c r="AA15" s="44">
        <f t="shared" si="4"/>
        <v>0</v>
      </c>
      <c r="AB15" s="89">
        <f t="shared" si="5"/>
        <v>0</v>
      </c>
      <c r="AC15" s="89">
        <f t="shared" si="5"/>
        <v>0</v>
      </c>
      <c r="AD15" s="89">
        <f t="shared" si="5"/>
        <v>0</v>
      </c>
      <c r="AE15" s="89">
        <f t="shared" si="5"/>
        <v>0</v>
      </c>
    </row>
    <row r="16" spans="1:31" ht="21.75" customHeight="1">
      <c r="A16" s="373" t="s">
        <v>163</v>
      </c>
      <c r="B16" s="374"/>
      <c r="C16" s="374"/>
      <c r="D16" s="374"/>
      <c r="E16" s="374"/>
      <c r="F16" s="375"/>
      <c r="G16" s="182">
        <f t="shared" ref="G16:AE16" si="6">SUM(G10:G15)</f>
        <v>0</v>
      </c>
      <c r="H16" s="182">
        <f t="shared" si="6"/>
        <v>0</v>
      </c>
      <c r="I16" s="182">
        <f t="shared" si="6"/>
        <v>0</v>
      </c>
      <c r="J16" s="182">
        <f t="shared" si="6"/>
        <v>0</v>
      </c>
      <c r="K16" s="182">
        <f t="shared" si="6"/>
        <v>0</v>
      </c>
      <c r="L16" s="182">
        <f t="shared" si="6"/>
        <v>5865</v>
      </c>
      <c r="M16" s="182">
        <f t="shared" si="6"/>
        <v>5465</v>
      </c>
      <c r="N16" s="182">
        <f t="shared" si="6"/>
        <v>200</v>
      </c>
      <c r="O16" s="182">
        <f t="shared" si="6"/>
        <v>100</v>
      </c>
      <c r="P16" s="182">
        <f t="shared" si="6"/>
        <v>100</v>
      </c>
      <c r="Q16" s="182">
        <f t="shared" si="6"/>
        <v>0</v>
      </c>
      <c r="R16" s="182">
        <f t="shared" si="6"/>
        <v>0</v>
      </c>
      <c r="S16" s="182">
        <f t="shared" si="6"/>
        <v>0</v>
      </c>
      <c r="T16" s="182">
        <f t="shared" si="6"/>
        <v>0</v>
      </c>
      <c r="U16" s="182">
        <f t="shared" si="6"/>
        <v>0</v>
      </c>
      <c r="V16" s="182">
        <f t="shared" si="6"/>
        <v>0</v>
      </c>
      <c r="W16" s="182">
        <f t="shared" si="6"/>
        <v>0</v>
      </c>
      <c r="X16" s="182">
        <f t="shared" si="6"/>
        <v>0</v>
      </c>
      <c r="Y16" s="182">
        <f t="shared" si="6"/>
        <v>0</v>
      </c>
      <c r="Z16" s="182">
        <f t="shared" si="6"/>
        <v>0</v>
      </c>
      <c r="AA16" s="44">
        <f t="shared" si="4"/>
        <v>5865</v>
      </c>
      <c r="AB16" s="182">
        <f t="shared" si="6"/>
        <v>5465</v>
      </c>
      <c r="AC16" s="182">
        <f t="shared" si="6"/>
        <v>200</v>
      </c>
      <c r="AD16" s="182">
        <f t="shared" si="6"/>
        <v>100</v>
      </c>
      <c r="AE16" s="182">
        <f t="shared" si="6"/>
        <v>100</v>
      </c>
    </row>
    <row r="17" spans="1:31" ht="21.75" customHeight="1">
      <c r="A17" s="326" t="s">
        <v>390</v>
      </c>
      <c r="B17" s="327"/>
      <c r="C17" s="327"/>
      <c r="D17" s="327"/>
      <c r="E17" s="327"/>
      <c r="F17" s="328"/>
      <c r="G17" s="182">
        <f>G16/AA16*100</f>
        <v>0</v>
      </c>
      <c r="H17" s="94"/>
      <c r="I17" s="94"/>
      <c r="J17" s="94"/>
      <c r="K17" s="94"/>
      <c r="L17" s="182">
        <f>L16/AA16*100</f>
        <v>100</v>
      </c>
      <c r="M17" s="94"/>
      <c r="N17" s="94"/>
      <c r="O17" s="94"/>
      <c r="P17" s="94"/>
      <c r="Q17" s="182">
        <f>Q16/AA16*100</f>
        <v>0</v>
      </c>
      <c r="R17" s="94"/>
      <c r="S17" s="94"/>
      <c r="T17" s="94"/>
      <c r="U17" s="94"/>
      <c r="V17" s="182">
        <f>V16/AA16*100</f>
        <v>0</v>
      </c>
      <c r="W17" s="155"/>
      <c r="X17" s="155"/>
      <c r="Y17" s="155"/>
      <c r="Z17" s="155"/>
      <c r="AA17" s="182">
        <f>SUM(G17,L17,Q17,V17)</f>
        <v>100</v>
      </c>
      <c r="AB17" s="155"/>
      <c r="AC17" s="155"/>
      <c r="AD17" s="155"/>
      <c r="AE17" s="155"/>
    </row>
    <row r="18" spans="1:31" ht="20.25" customHeight="1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</row>
    <row r="19" spans="1:31" ht="20.25" customHeight="1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</row>
    <row r="20" spans="1:31" ht="20.25" customHeight="1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</row>
    <row r="21" spans="1:31" ht="20.25" customHeight="1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</row>
    <row r="22" spans="1:31" ht="20.25" customHeight="1">
      <c r="A22" s="338" t="s">
        <v>391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</row>
    <row r="23" spans="1:31" ht="20.25" customHeight="1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</row>
    <row r="24" spans="1:31" ht="20.25" customHeight="1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391" t="s">
        <v>348</v>
      </c>
      <c r="AE24" s="391"/>
    </row>
    <row r="25" spans="1:31" ht="20.25" customHeight="1">
      <c r="A25" s="376" t="s">
        <v>375</v>
      </c>
      <c r="B25" s="372" t="s">
        <v>392</v>
      </c>
      <c r="C25" s="372" t="s">
        <v>393</v>
      </c>
      <c r="D25" s="372"/>
      <c r="E25" s="372" t="s">
        <v>394</v>
      </c>
      <c r="F25" s="372"/>
      <c r="G25" s="372" t="s">
        <v>395</v>
      </c>
      <c r="H25" s="372"/>
      <c r="I25" s="372" t="s">
        <v>396</v>
      </c>
      <c r="J25" s="372"/>
      <c r="K25" s="372" t="s">
        <v>397</v>
      </c>
      <c r="L25" s="372"/>
      <c r="M25" s="372"/>
      <c r="N25" s="372"/>
      <c r="O25" s="372"/>
      <c r="P25" s="372"/>
      <c r="Q25" s="372"/>
      <c r="R25" s="372"/>
      <c r="S25" s="372"/>
      <c r="T25" s="372"/>
      <c r="U25" s="377" t="s">
        <v>398</v>
      </c>
      <c r="V25" s="377"/>
      <c r="W25" s="377"/>
      <c r="X25" s="377"/>
      <c r="Y25" s="377"/>
      <c r="Z25" s="377" t="s">
        <v>399</v>
      </c>
      <c r="AA25" s="377"/>
      <c r="AB25" s="377"/>
      <c r="AC25" s="377"/>
      <c r="AD25" s="377"/>
      <c r="AE25" s="377"/>
    </row>
    <row r="26" spans="1:31" ht="20.25" customHeight="1">
      <c r="A26" s="376"/>
      <c r="B26" s="372"/>
      <c r="C26" s="372"/>
      <c r="D26" s="372"/>
      <c r="E26" s="372"/>
      <c r="F26" s="372"/>
      <c r="G26" s="372"/>
      <c r="H26" s="372"/>
      <c r="I26" s="372"/>
      <c r="J26" s="372"/>
      <c r="K26" s="372" t="s">
        <v>400</v>
      </c>
      <c r="L26" s="372"/>
      <c r="M26" s="372" t="s">
        <v>401</v>
      </c>
      <c r="N26" s="372"/>
      <c r="O26" s="372" t="s">
        <v>402</v>
      </c>
      <c r="P26" s="372"/>
      <c r="Q26" s="372"/>
      <c r="R26" s="372"/>
      <c r="S26" s="372"/>
      <c r="T26" s="372"/>
      <c r="U26" s="377"/>
      <c r="V26" s="377"/>
      <c r="W26" s="377"/>
      <c r="X26" s="377"/>
      <c r="Y26" s="377"/>
      <c r="Z26" s="377"/>
      <c r="AA26" s="377"/>
      <c r="AB26" s="377"/>
      <c r="AC26" s="377"/>
      <c r="AD26" s="377"/>
      <c r="AE26" s="377"/>
    </row>
    <row r="27" spans="1:31" ht="141" customHeight="1">
      <c r="A27" s="376"/>
      <c r="B27" s="372"/>
      <c r="C27" s="372"/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 t="s">
        <v>403</v>
      </c>
      <c r="P27" s="372"/>
      <c r="Q27" s="372" t="s">
        <v>404</v>
      </c>
      <c r="R27" s="372"/>
      <c r="S27" s="372" t="s">
        <v>405</v>
      </c>
      <c r="T27" s="372"/>
      <c r="U27" s="377"/>
      <c r="V27" s="377"/>
      <c r="W27" s="377"/>
      <c r="X27" s="377"/>
      <c r="Y27" s="377"/>
      <c r="Z27" s="377"/>
      <c r="AA27" s="377"/>
      <c r="AB27" s="377"/>
      <c r="AC27" s="377"/>
      <c r="AD27" s="377"/>
      <c r="AE27" s="377"/>
    </row>
    <row r="28" spans="1:31" ht="20.25" customHeight="1">
      <c r="A28" s="180">
        <v>1</v>
      </c>
      <c r="B28" s="179">
        <v>2</v>
      </c>
      <c r="C28" s="372">
        <v>3</v>
      </c>
      <c r="D28" s="372"/>
      <c r="E28" s="372">
        <v>4</v>
      </c>
      <c r="F28" s="372"/>
      <c r="G28" s="372">
        <v>5</v>
      </c>
      <c r="H28" s="372"/>
      <c r="I28" s="372">
        <v>6</v>
      </c>
      <c r="J28" s="372"/>
      <c r="K28" s="382">
        <v>7</v>
      </c>
      <c r="L28" s="383"/>
      <c r="M28" s="382">
        <v>8</v>
      </c>
      <c r="N28" s="383"/>
      <c r="O28" s="372">
        <v>9</v>
      </c>
      <c r="P28" s="372"/>
      <c r="Q28" s="376">
        <v>10</v>
      </c>
      <c r="R28" s="376"/>
      <c r="S28" s="372">
        <v>11</v>
      </c>
      <c r="T28" s="372"/>
      <c r="U28" s="372">
        <v>12</v>
      </c>
      <c r="V28" s="372"/>
      <c r="W28" s="372"/>
      <c r="X28" s="372"/>
      <c r="Y28" s="372"/>
      <c r="Z28" s="372">
        <v>13</v>
      </c>
      <c r="AA28" s="372"/>
      <c r="AB28" s="372"/>
      <c r="AC28" s="372"/>
      <c r="AD28" s="372"/>
      <c r="AE28" s="372"/>
    </row>
    <row r="29" spans="1:31" ht="20.25" customHeight="1">
      <c r="A29" s="181"/>
      <c r="B29" s="115"/>
      <c r="C29" s="378"/>
      <c r="D29" s="378"/>
      <c r="E29" s="379"/>
      <c r="F29" s="379"/>
      <c r="G29" s="379"/>
      <c r="H29" s="379"/>
      <c r="I29" s="379"/>
      <c r="J29" s="379"/>
      <c r="K29" s="380"/>
      <c r="L29" s="381"/>
      <c r="M29" s="384">
        <f>SUM(O29,Q29,S29)</f>
        <v>0</v>
      </c>
      <c r="N29" s="385"/>
      <c r="O29" s="379"/>
      <c r="P29" s="379"/>
      <c r="Q29" s="379"/>
      <c r="R29" s="379"/>
      <c r="S29" s="379"/>
      <c r="T29" s="379"/>
      <c r="U29" s="386"/>
      <c r="V29" s="386"/>
      <c r="W29" s="386"/>
      <c r="X29" s="386"/>
      <c r="Y29" s="386"/>
      <c r="Z29" s="387"/>
      <c r="AA29" s="387"/>
      <c r="AB29" s="387"/>
      <c r="AC29" s="387"/>
      <c r="AD29" s="387"/>
      <c r="AE29" s="387"/>
    </row>
    <row r="30" spans="1:31" ht="20.25" customHeight="1">
      <c r="A30" s="181"/>
      <c r="B30" s="115"/>
      <c r="C30" s="378"/>
      <c r="D30" s="378"/>
      <c r="E30" s="379"/>
      <c r="F30" s="379"/>
      <c r="G30" s="379"/>
      <c r="H30" s="379"/>
      <c r="I30" s="379"/>
      <c r="J30" s="379"/>
      <c r="K30" s="380"/>
      <c r="L30" s="381"/>
      <c r="M30" s="384">
        <f t="shared" ref="M30:M35" si="7">SUM(O30,Q30,S30)</f>
        <v>0</v>
      </c>
      <c r="N30" s="385"/>
      <c r="O30" s="379"/>
      <c r="P30" s="379"/>
      <c r="Q30" s="379"/>
      <c r="R30" s="379"/>
      <c r="S30" s="379"/>
      <c r="T30" s="379"/>
      <c r="U30" s="386"/>
      <c r="V30" s="386"/>
      <c r="W30" s="386"/>
      <c r="X30" s="386"/>
      <c r="Y30" s="386"/>
      <c r="Z30" s="387"/>
      <c r="AA30" s="387"/>
      <c r="AB30" s="387"/>
      <c r="AC30" s="387"/>
      <c r="AD30" s="387"/>
      <c r="AE30" s="387"/>
    </row>
    <row r="31" spans="1:31" ht="20.25" customHeight="1">
      <c r="A31" s="181"/>
      <c r="B31" s="115"/>
      <c r="C31" s="378"/>
      <c r="D31" s="378"/>
      <c r="E31" s="379"/>
      <c r="F31" s="379"/>
      <c r="G31" s="379"/>
      <c r="H31" s="379"/>
      <c r="I31" s="379"/>
      <c r="J31" s="379"/>
      <c r="K31" s="380"/>
      <c r="L31" s="381"/>
      <c r="M31" s="384">
        <f t="shared" si="7"/>
        <v>0</v>
      </c>
      <c r="N31" s="385"/>
      <c r="O31" s="379"/>
      <c r="P31" s="379"/>
      <c r="Q31" s="379"/>
      <c r="R31" s="379"/>
      <c r="S31" s="379"/>
      <c r="T31" s="379"/>
      <c r="U31" s="386"/>
      <c r="V31" s="386"/>
      <c r="W31" s="386"/>
      <c r="X31" s="386"/>
      <c r="Y31" s="386"/>
      <c r="Z31" s="387"/>
      <c r="AA31" s="387"/>
      <c r="AB31" s="387"/>
      <c r="AC31" s="387"/>
      <c r="AD31" s="387"/>
      <c r="AE31" s="387"/>
    </row>
    <row r="32" spans="1:31" ht="20.25" customHeight="1">
      <c r="A32" s="181"/>
      <c r="B32" s="115"/>
      <c r="C32" s="378"/>
      <c r="D32" s="378"/>
      <c r="E32" s="379"/>
      <c r="F32" s="379"/>
      <c r="G32" s="379"/>
      <c r="H32" s="379"/>
      <c r="I32" s="379"/>
      <c r="J32" s="379"/>
      <c r="K32" s="380"/>
      <c r="L32" s="381"/>
      <c r="M32" s="384">
        <f t="shared" si="7"/>
        <v>0</v>
      </c>
      <c r="N32" s="385"/>
      <c r="O32" s="379"/>
      <c r="P32" s="379"/>
      <c r="Q32" s="379"/>
      <c r="R32" s="379"/>
      <c r="S32" s="379"/>
      <c r="T32" s="379"/>
      <c r="U32" s="386"/>
      <c r="V32" s="386"/>
      <c r="W32" s="386"/>
      <c r="X32" s="386"/>
      <c r="Y32" s="386"/>
      <c r="Z32" s="387"/>
      <c r="AA32" s="387"/>
      <c r="AB32" s="387"/>
      <c r="AC32" s="387"/>
      <c r="AD32" s="387"/>
      <c r="AE32" s="387"/>
    </row>
    <row r="33" spans="1:31" ht="20.25" customHeight="1">
      <c r="A33" s="181"/>
      <c r="B33" s="115"/>
      <c r="C33" s="378"/>
      <c r="D33" s="378"/>
      <c r="E33" s="379"/>
      <c r="F33" s="379"/>
      <c r="G33" s="379"/>
      <c r="H33" s="379"/>
      <c r="I33" s="379"/>
      <c r="J33" s="379"/>
      <c r="K33" s="380"/>
      <c r="L33" s="381"/>
      <c r="M33" s="384">
        <f t="shared" si="7"/>
        <v>0</v>
      </c>
      <c r="N33" s="385"/>
      <c r="O33" s="379"/>
      <c r="P33" s="379"/>
      <c r="Q33" s="379"/>
      <c r="R33" s="379"/>
      <c r="S33" s="379"/>
      <c r="T33" s="379"/>
      <c r="U33" s="386"/>
      <c r="V33" s="386"/>
      <c r="W33" s="386"/>
      <c r="X33" s="386"/>
      <c r="Y33" s="386"/>
      <c r="Z33" s="387"/>
      <c r="AA33" s="387"/>
      <c r="AB33" s="387"/>
      <c r="AC33" s="387"/>
      <c r="AD33" s="387"/>
      <c r="AE33" s="387"/>
    </row>
    <row r="34" spans="1:31" ht="20.25" customHeight="1">
      <c r="A34" s="181"/>
      <c r="B34" s="115"/>
      <c r="C34" s="378"/>
      <c r="D34" s="378"/>
      <c r="E34" s="379"/>
      <c r="F34" s="379"/>
      <c r="G34" s="379"/>
      <c r="H34" s="379"/>
      <c r="I34" s="379"/>
      <c r="J34" s="379"/>
      <c r="K34" s="380"/>
      <c r="L34" s="381"/>
      <c r="M34" s="384">
        <f t="shared" si="7"/>
        <v>0</v>
      </c>
      <c r="N34" s="385"/>
      <c r="O34" s="379"/>
      <c r="P34" s="379"/>
      <c r="Q34" s="379"/>
      <c r="R34" s="379"/>
      <c r="S34" s="379"/>
      <c r="T34" s="379"/>
      <c r="U34" s="386"/>
      <c r="V34" s="386"/>
      <c r="W34" s="386"/>
      <c r="X34" s="386"/>
      <c r="Y34" s="386"/>
      <c r="Z34" s="387"/>
      <c r="AA34" s="387"/>
      <c r="AB34" s="387"/>
      <c r="AC34" s="387"/>
      <c r="AD34" s="387"/>
      <c r="AE34" s="387"/>
    </row>
    <row r="35" spans="1:31" ht="20.25" customHeight="1">
      <c r="A35" s="181"/>
      <c r="B35" s="115"/>
      <c r="C35" s="378"/>
      <c r="D35" s="378"/>
      <c r="E35" s="379"/>
      <c r="F35" s="379"/>
      <c r="G35" s="379"/>
      <c r="H35" s="379"/>
      <c r="I35" s="379"/>
      <c r="J35" s="379"/>
      <c r="K35" s="380"/>
      <c r="L35" s="381"/>
      <c r="M35" s="384">
        <f t="shared" si="7"/>
        <v>0</v>
      </c>
      <c r="N35" s="385"/>
      <c r="O35" s="379"/>
      <c r="P35" s="379"/>
      <c r="Q35" s="379"/>
      <c r="R35" s="379"/>
      <c r="S35" s="379"/>
      <c r="T35" s="379"/>
      <c r="U35" s="386"/>
      <c r="V35" s="386"/>
      <c r="W35" s="386"/>
      <c r="X35" s="386"/>
      <c r="Y35" s="386"/>
      <c r="Z35" s="387"/>
      <c r="AA35" s="387"/>
      <c r="AB35" s="387"/>
      <c r="AC35" s="387"/>
      <c r="AD35" s="387"/>
      <c r="AE35" s="387"/>
    </row>
    <row r="36" spans="1:31" ht="20.25" customHeight="1">
      <c r="A36" s="392" t="s">
        <v>163</v>
      </c>
      <c r="B36" s="393"/>
      <c r="C36" s="393"/>
      <c r="D36" s="394"/>
      <c r="E36" s="388">
        <f>SUM(E29:E35)</f>
        <v>0</v>
      </c>
      <c r="F36" s="388"/>
      <c r="G36" s="388">
        <f>SUM(G29:G35)</f>
        <v>0</v>
      </c>
      <c r="H36" s="388"/>
      <c r="I36" s="388">
        <f>SUM(I29:I35)</f>
        <v>0</v>
      </c>
      <c r="J36" s="388"/>
      <c r="K36" s="388">
        <f>SUM(K29:K35)</f>
        <v>0</v>
      </c>
      <c r="L36" s="388"/>
      <c r="M36" s="388">
        <f>SUM(M29:M35)</f>
        <v>0</v>
      </c>
      <c r="N36" s="388"/>
      <c r="O36" s="388">
        <f>SUM(O29:O35)</f>
        <v>0</v>
      </c>
      <c r="P36" s="388"/>
      <c r="Q36" s="388">
        <f>SUM(Q29:Q35)</f>
        <v>0</v>
      </c>
      <c r="R36" s="388"/>
      <c r="S36" s="388">
        <f>SUM(S29:S35)</f>
        <v>0</v>
      </c>
      <c r="T36" s="388"/>
      <c r="U36" s="389"/>
      <c r="V36" s="389"/>
      <c r="W36" s="389"/>
      <c r="X36" s="389"/>
      <c r="Y36" s="389"/>
      <c r="Z36" s="390"/>
      <c r="AA36" s="390"/>
      <c r="AB36" s="390"/>
      <c r="AC36" s="390"/>
      <c r="AD36" s="390"/>
      <c r="AE36" s="390"/>
    </row>
    <row r="37" spans="1:31" s="114" customFormat="1" ht="20.25" customHeight="1">
      <c r="A37" s="163"/>
      <c r="B37" s="163"/>
      <c r="C37" s="163"/>
      <c r="D37" s="163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9"/>
      <c r="V37" s="129"/>
      <c r="W37" s="129"/>
      <c r="X37" s="129"/>
      <c r="Y37" s="129"/>
      <c r="Z37" s="130"/>
      <c r="AA37" s="130"/>
      <c r="AB37" s="130"/>
      <c r="AC37" s="130"/>
      <c r="AD37" s="130"/>
      <c r="AE37" s="130"/>
    </row>
    <row r="38" spans="1:31" s="114" customFormat="1" ht="20.25" customHeight="1">
      <c r="A38" s="163"/>
      <c r="B38" s="163"/>
      <c r="C38" s="163"/>
      <c r="D38" s="163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9"/>
      <c r="V38" s="129"/>
      <c r="W38" s="129"/>
      <c r="X38" s="129"/>
      <c r="Y38" s="129"/>
      <c r="Z38" s="130"/>
      <c r="AA38" s="130"/>
      <c r="AB38" s="130"/>
      <c r="AC38" s="130"/>
      <c r="AD38" s="130"/>
      <c r="AE38" s="130"/>
    </row>
    <row r="39" spans="1:31" s="114" customFormat="1" ht="20.25" customHeight="1">
      <c r="A39" s="163"/>
      <c r="B39" s="163"/>
      <c r="C39" s="163"/>
      <c r="D39" s="163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9"/>
      <c r="V39" s="129"/>
      <c r="W39" s="129"/>
      <c r="X39" s="129"/>
      <c r="Y39" s="129"/>
      <c r="Z39" s="130"/>
      <c r="AA39" s="130"/>
      <c r="AB39" s="130"/>
      <c r="AC39" s="130"/>
      <c r="AD39" s="130"/>
      <c r="AE39" s="130"/>
    </row>
    <row r="40" spans="1:31" s="114" customFormat="1" ht="20.25" customHeight="1">
      <c r="A40" s="163"/>
      <c r="B40" s="163"/>
      <c r="C40" s="163"/>
      <c r="D40" s="163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9"/>
      <c r="V40" s="129"/>
      <c r="W40" s="129"/>
      <c r="X40" s="129"/>
      <c r="Y40" s="129"/>
      <c r="Z40" s="130"/>
      <c r="AA40" s="130"/>
      <c r="AB40" s="130"/>
      <c r="AC40" s="130"/>
      <c r="AD40" s="130"/>
      <c r="AE40" s="130"/>
    </row>
    <row r="41" spans="1:31" ht="18.75">
      <c r="A41" s="285" t="s">
        <v>464</v>
      </c>
      <c r="B41" s="285"/>
      <c r="C41" s="395"/>
      <c r="D41" s="395"/>
      <c r="E41" s="395"/>
      <c r="F41" s="395"/>
      <c r="G41" s="91"/>
      <c r="H41" s="91"/>
      <c r="I41" s="91"/>
      <c r="J41" s="91"/>
      <c r="K41" s="91"/>
      <c r="L41" s="370" t="s">
        <v>406</v>
      </c>
      <c r="M41" s="371"/>
      <c r="N41" s="371"/>
      <c r="O41" s="371"/>
      <c r="P41" s="371"/>
      <c r="Q41" s="371"/>
      <c r="R41" s="107"/>
      <c r="S41" s="107"/>
      <c r="T41" s="107"/>
      <c r="U41" s="91"/>
      <c r="V41" s="91"/>
      <c r="W41" s="91"/>
      <c r="X41" s="91"/>
      <c r="Y41" s="91"/>
      <c r="Z41" s="91"/>
      <c r="AA41" s="347" t="s">
        <v>466</v>
      </c>
      <c r="AB41" s="347"/>
      <c r="AC41" s="347"/>
    </row>
    <row r="42" spans="1:31" ht="18.75" customHeight="1">
      <c r="A42" s="285"/>
      <c r="B42" s="285"/>
      <c r="C42" s="396"/>
      <c r="D42" s="396"/>
      <c r="E42" s="91"/>
      <c r="F42" s="91"/>
      <c r="G42" s="91"/>
      <c r="H42" s="91"/>
      <c r="I42" s="91"/>
      <c r="J42" s="91"/>
      <c r="K42" s="91"/>
      <c r="L42" s="239" t="s">
        <v>407</v>
      </c>
      <c r="M42" s="239"/>
      <c r="N42" s="239"/>
      <c r="O42" s="239"/>
      <c r="P42" s="239"/>
      <c r="Q42" s="239"/>
      <c r="R42" s="104"/>
      <c r="S42" s="104"/>
      <c r="T42" s="104"/>
      <c r="U42" s="91"/>
      <c r="V42" s="91"/>
      <c r="W42" s="91"/>
      <c r="X42" s="91"/>
      <c r="Y42" s="91"/>
      <c r="Z42" s="91"/>
      <c r="AA42" s="240" t="s">
        <v>145</v>
      </c>
      <c r="AB42" s="240"/>
      <c r="AC42" s="240"/>
    </row>
    <row r="43" spans="1:31"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</row>
    <row r="44" spans="1:31"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</row>
    <row r="46" spans="1:31" ht="13.5" thickBot="1"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</row>
  </sheetData>
  <mergeCells count="148">
    <mergeCell ref="A41:B42"/>
    <mergeCell ref="A22:AE22"/>
    <mergeCell ref="O36:P36"/>
    <mergeCell ref="Q36:R36"/>
    <mergeCell ref="S36:T36"/>
    <mergeCell ref="U36:Y36"/>
    <mergeCell ref="Z36:AE36"/>
    <mergeCell ref="AD24:AE24"/>
    <mergeCell ref="A36:D36"/>
    <mergeCell ref="E36:F36"/>
    <mergeCell ref="G36:H36"/>
    <mergeCell ref="I36:J36"/>
    <mergeCell ref="K36:L36"/>
    <mergeCell ref="M36:N36"/>
    <mergeCell ref="M35:N35"/>
    <mergeCell ref="O35:P35"/>
    <mergeCell ref="Q35:R35"/>
    <mergeCell ref="S35:T35"/>
    <mergeCell ref="U35:Y35"/>
    <mergeCell ref="Z35:AE35"/>
    <mergeCell ref="O34:P34"/>
    <mergeCell ref="Q34:R34"/>
    <mergeCell ref="S34:T34"/>
    <mergeCell ref="U34:Y34"/>
    <mergeCell ref="Z34:AE34"/>
    <mergeCell ref="C35:D35"/>
    <mergeCell ref="E35:F35"/>
    <mergeCell ref="G35:H35"/>
    <mergeCell ref="I35:J35"/>
    <mergeCell ref="K35:L35"/>
    <mergeCell ref="C34:D34"/>
    <mergeCell ref="E34:F34"/>
    <mergeCell ref="G34:H34"/>
    <mergeCell ref="I34:J34"/>
    <mergeCell ref="K34:L34"/>
    <mergeCell ref="M34:N34"/>
    <mergeCell ref="M33:N33"/>
    <mergeCell ref="O33:P33"/>
    <mergeCell ref="Q33:R33"/>
    <mergeCell ref="S33:T33"/>
    <mergeCell ref="U33:Y33"/>
    <mergeCell ref="Z33:AE33"/>
    <mergeCell ref="O32:P32"/>
    <mergeCell ref="Q32:R32"/>
    <mergeCell ref="S32:T32"/>
    <mergeCell ref="U32:Y32"/>
    <mergeCell ref="Z32:AE32"/>
    <mergeCell ref="M32:N32"/>
    <mergeCell ref="C33:D33"/>
    <mergeCell ref="E33:F33"/>
    <mergeCell ref="G33:H33"/>
    <mergeCell ref="I33:J33"/>
    <mergeCell ref="K33:L33"/>
    <mergeCell ref="C32:D32"/>
    <mergeCell ref="E32:F32"/>
    <mergeCell ref="G32:H32"/>
    <mergeCell ref="I32:J32"/>
    <mergeCell ref="K32:L32"/>
    <mergeCell ref="M31:N31"/>
    <mergeCell ref="O31:P31"/>
    <mergeCell ref="Q31:R31"/>
    <mergeCell ref="S31:T31"/>
    <mergeCell ref="U31:Y31"/>
    <mergeCell ref="Z31:AE31"/>
    <mergeCell ref="O30:P30"/>
    <mergeCell ref="Q30:R30"/>
    <mergeCell ref="S30:T30"/>
    <mergeCell ref="U30:Y30"/>
    <mergeCell ref="Z30:AE30"/>
    <mergeCell ref="M30:N30"/>
    <mergeCell ref="C31:D31"/>
    <mergeCell ref="E31:F31"/>
    <mergeCell ref="G31:H31"/>
    <mergeCell ref="I31:J31"/>
    <mergeCell ref="K31:L31"/>
    <mergeCell ref="C30:D30"/>
    <mergeCell ref="E30:F30"/>
    <mergeCell ref="G30:H30"/>
    <mergeCell ref="I30:J30"/>
    <mergeCell ref="K30:L30"/>
    <mergeCell ref="M29:N29"/>
    <mergeCell ref="O29:P29"/>
    <mergeCell ref="Q29:R29"/>
    <mergeCell ref="S29:T29"/>
    <mergeCell ref="U29:Y29"/>
    <mergeCell ref="Z29:AE29"/>
    <mergeCell ref="O28:P28"/>
    <mergeCell ref="Q28:R28"/>
    <mergeCell ref="S28:T28"/>
    <mergeCell ref="U28:Y28"/>
    <mergeCell ref="Z28:AE28"/>
    <mergeCell ref="M28:N28"/>
    <mergeCell ref="C29:D29"/>
    <mergeCell ref="E29:F29"/>
    <mergeCell ref="G29:H29"/>
    <mergeCell ref="I29:J29"/>
    <mergeCell ref="K29:L29"/>
    <mergeCell ref="C28:D28"/>
    <mergeCell ref="E28:F28"/>
    <mergeCell ref="G28:H28"/>
    <mergeCell ref="I28:J28"/>
    <mergeCell ref="K28:L28"/>
    <mergeCell ref="L42:Q42"/>
    <mergeCell ref="AB7:AE7"/>
    <mergeCell ref="Q7:Q8"/>
    <mergeCell ref="AA42:AC42"/>
    <mergeCell ref="AA7:AA8"/>
    <mergeCell ref="A17:F17"/>
    <mergeCell ref="A16:F16"/>
    <mergeCell ref="A6:A8"/>
    <mergeCell ref="W7:Z7"/>
    <mergeCell ref="V7:V8"/>
    <mergeCell ref="G6:K6"/>
    <mergeCell ref="A25:A27"/>
    <mergeCell ref="B25:B27"/>
    <mergeCell ref="C25:D27"/>
    <mergeCell ref="E25:F27"/>
    <mergeCell ref="G25:H27"/>
    <mergeCell ref="I25:J27"/>
    <mergeCell ref="K25:T25"/>
    <mergeCell ref="U25:Y27"/>
    <mergeCell ref="Z25:AE27"/>
    <mergeCell ref="K26:L27"/>
    <mergeCell ref="M26:N27"/>
    <mergeCell ref="O26:T26"/>
    <mergeCell ref="AA41:AC41"/>
    <mergeCell ref="A3:AE3"/>
    <mergeCell ref="B9:F9"/>
    <mergeCell ref="B10:F10"/>
    <mergeCell ref="B14:F14"/>
    <mergeCell ref="R7:U7"/>
    <mergeCell ref="B15:F15"/>
    <mergeCell ref="B6:F8"/>
    <mergeCell ref="Q6:U6"/>
    <mergeCell ref="B12:F12"/>
    <mergeCell ref="G7:G8"/>
    <mergeCell ref="B13:F13"/>
    <mergeCell ref="AA6:AE6"/>
    <mergeCell ref="B11:F11"/>
    <mergeCell ref="V6:Z6"/>
    <mergeCell ref="L6:P6"/>
    <mergeCell ref="L7:L8"/>
    <mergeCell ref="M7:P7"/>
    <mergeCell ref="H7:K7"/>
    <mergeCell ref="L41:Q41"/>
    <mergeCell ref="O27:P27"/>
    <mergeCell ref="Q27:R27"/>
    <mergeCell ref="S27:T27"/>
  </mergeCells>
  <pageMargins left="1.1811023622047245" right="0.31496062992125984" top="1.1811023622047245" bottom="0.74803149606299213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Осн. фін. пок.</vt:lpstr>
      <vt:lpstr>I. Інф. до фін.плану</vt:lpstr>
      <vt:lpstr>ІІ. Розп. ч.п. та розр. з бюд.</vt:lpstr>
      <vt:lpstr>ІІІ рух. гр. кшт.</vt:lpstr>
      <vt:lpstr>ІV кап. інвеат. V кред. </vt:lpstr>
      <vt:lpstr>VI-VII джер.кап.інв.</vt:lpstr>
      <vt:lpstr>'Осн. фін. пок.'!Заголовки_для_печати</vt:lpstr>
      <vt:lpstr>'I. Інф. до фін.плану'!Область_печати</vt:lpstr>
      <vt:lpstr>'VI-VII джер.кап.інв.'!Область_печати</vt:lpstr>
      <vt:lpstr>'ІV кап. інвеат. V кред. '!Область_печати</vt:lpstr>
      <vt:lpstr>'ІІ. Розп. ч.п. та розр. з бюд.'!Область_печати</vt:lpstr>
      <vt:lpstr>'Осн. фін. пок.'!Область_печати</vt:lpstr>
    </vt:vector>
  </TitlesOfParts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*</cp:lastModifiedBy>
  <cp:revision/>
  <cp:lastPrinted>2026-01-21T08:53:45Z</cp:lastPrinted>
  <dcterms:created xsi:type="dcterms:W3CDTF">2003-03-13T16:00:22Z</dcterms:created>
  <dcterms:modified xsi:type="dcterms:W3CDTF">2026-01-22T07:57:16Z</dcterms:modified>
</cp:coreProperties>
</file>