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3AFD08A7-2355-45EC-AD19-91541A933E0B}" xr6:coauthVersionLast="47" xr6:coauthVersionMax="47" xr10:uidLastSave="{00000000-0000-0000-0000-000000000000}"/>
  <bookViews>
    <workbookView xWindow="-108" yWindow="-108" windowWidth="23256" windowHeight="13968" xr2:uid="{00000000-000D-0000-FFFF-FFFF00000000}"/>
  </bookViews>
  <sheets>
    <sheet name="Результати" sheetId="1" r:id="rId1"/>
    <sheet name="Лист3" sheetId="3" r:id="rId2"/>
  </sheets>
  <externalReferences>
    <externalReference r:id="rId3"/>
    <externalReference r:id="rId4"/>
  </externalReferences>
  <definedNames>
    <definedName name="_xlnm._FilterDatabase" localSheetId="0" hidden="1">Результати!$A$7:$AM$200</definedName>
    <definedName name="_xlnm.Print_Titles" localSheetId="0">Результати!$6:$7</definedName>
    <definedName name="_xlnm.Print_Area" localSheetId="0">Результати!$A$1:$G$291</definedName>
  </definedNames>
  <calcPr calcId="181029"/>
</workbook>
</file>

<file path=xl/calcChain.xml><?xml version="1.0" encoding="utf-8"?>
<calcChain xmlns="http://schemas.openxmlformats.org/spreadsheetml/2006/main">
  <c r="D133" i="1" l="1"/>
  <c r="D175" i="1" s="1"/>
  <c r="D143" i="1"/>
  <c r="D194" i="1" s="1"/>
  <c r="C153" i="1"/>
  <c r="Z156" i="1"/>
  <c r="E70" i="1"/>
  <c r="E184" i="1" s="1"/>
  <c r="E49" i="1"/>
  <c r="E272" i="1"/>
  <c r="D270" i="1"/>
  <c r="E270" i="1"/>
  <c r="E268" i="1"/>
  <c r="D268" i="1"/>
  <c r="D241" i="1"/>
  <c r="D239" i="1"/>
  <c r="D70" i="1"/>
  <c r="D184" i="1" s="1"/>
  <c r="D66" i="1"/>
  <c r="D183" i="1" s="1"/>
  <c r="D54" i="1"/>
  <c r="D49" i="1"/>
  <c r="D61" i="1"/>
  <c r="D48" i="1"/>
  <c r="E227" i="1"/>
  <c r="F217" i="1"/>
  <c r="F216" i="1"/>
  <c r="F215" i="1"/>
  <c r="F214" i="1"/>
  <c r="F212" i="1"/>
  <c r="F209" i="1"/>
  <c r="G215" i="1"/>
  <c r="G214" i="1"/>
  <c r="G209" i="1"/>
  <c r="C178" i="1"/>
  <c r="C239" i="1"/>
  <c r="C253" i="1" s="1"/>
  <c r="C241" i="1"/>
  <c r="C255" i="1" s="1"/>
  <c r="C242" i="1"/>
  <c r="C256" i="1" s="1"/>
  <c r="C243" i="1"/>
  <c r="C257" i="1" s="1"/>
  <c r="C244" i="1"/>
  <c r="C258" i="1" s="1"/>
  <c r="C245" i="1"/>
  <c r="C259" i="1" s="1"/>
  <c r="C246" i="1"/>
  <c r="C260" i="1" s="1"/>
  <c r="C247" i="1"/>
  <c r="C261" i="1" s="1"/>
  <c r="C248" i="1"/>
  <c r="C262" i="1" s="1"/>
  <c r="C249" i="1"/>
  <c r="C263" i="1" s="1"/>
  <c r="C250" i="1"/>
  <c r="C264" i="1" s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E20" i="1"/>
  <c r="D20" i="1"/>
  <c r="C20" i="1"/>
  <c r="E239" i="1"/>
  <c r="E253" i="1" s="1"/>
  <c r="E241" i="1"/>
  <c r="E242" i="1"/>
  <c r="E243" i="1"/>
  <c r="E244" i="1"/>
  <c r="E245" i="1"/>
  <c r="E246" i="1"/>
  <c r="E247" i="1"/>
  <c r="E248" i="1"/>
  <c r="E249" i="1"/>
  <c r="E250" i="1"/>
  <c r="E228" i="1"/>
  <c r="E229" i="1"/>
  <c r="E230" i="1"/>
  <c r="E231" i="1"/>
  <c r="E232" i="1"/>
  <c r="E233" i="1"/>
  <c r="E234" i="1"/>
  <c r="E235" i="1"/>
  <c r="E236" i="1"/>
  <c r="D250" i="1"/>
  <c r="D249" i="1"/>
  <c r="D248" i="1"/>
  <c r="D247" i="1"/>
  <c r="D246" i="1"/>
  <c r="D245" i="1"/>
  <c r="D244" i="1"/>
  <c r="D243" i="1"/>
  <c r="D242" i="1"/>
  <c r="D236" i="1"/>
  <c r="D235" i="1"/>
  <c r="D234" i="1"/>
  <c r="D233" i="1"/>
  <c r="D232" i="1"/>
  <c r="D231" i="1"/>
  <c r="D230" i="1"/>
  <c r="D229" i="1"/>
  <c r="D228" i="1"/>
  <c r="D227" i="1"/>
  <c r="D225" i="1"/>
  <c r="E147" i="1"/>
  <c r="D147" i="1"/>
  <c r="C147" i="1"/>
  <c r="E146" i="1"/>
  <c r="D146" i="1"/>
  <c r="C146" i="1"/>
  <c r="E145" i="1"/>
  <c r="D145" i="1"/>
  <c r="C145" i="1"/>
  <c r="E143" i="1"/>
  <c r="E194" i="1" s="1"/>
  <c r="C143" i="1"/>
  <c r="C194" i="1" s="1"/>
  <c r="E142" i="1"/>
  <c r="D142" i="1"/>
  <c r="D177" i="1" s="1"/>
  <c r="C142" i="1"/>
  <c r="E141" i="1"/>
  <c r="D141" i="1"/>
  <c r="D176" i="1" s="1"/>
  <c r="C141" i="1"/>
  <c r="E140" i="1"/>
  <c r="D140" i="1"/>
  <c r="C140" i="1"/>
  <c r="E139" i="1"/>
  <c r="D139" i="1"/>
  <c r="C139" i="1"/>
  <c r="E138" i="1"/>
  <c r="D138" i="1"/>
  <c r="C138" i="1"/>
  <c r="E137" i="1"/>
  <c r="D137" i="1"/>
  <c r="C137" i="1"/>
  <c r="E136" i="1"/>
  <c r="D136" i="1"/>
  <c r="C136" i="1"/>
  <c r="E135" i="1"/>
  <c r="D135" i="1"/>
  <c r="C135" i="1"/>
  <c r="E134" i="1"/>
  <c r="D134" i="1"/>
  <c r="C134" i="1"/>
  <c r="E133" i="1"/>
  <c r="C133" i="1"/>
  <c r="E132" i="1"/>
  <c r="D132" i="1"/>
  <c r="D174" i="1" s="1"/>
  <c r="C132" i="1"/>
  <c r="E131" i="1"/>
  <c r="D131" i="1"/>
  <c r="D173" i="1" s="1"/>
  <c r="C131" i="1"/>
  <c r="E130" i="1"/>
  <c r="D130" i="1"/>
  <c r="D172" i="1" s="1"/>
  <c r="C130" i="1"/>
  <c r="E129" i="1"/>
  <c r="D129" i="1"/>
  <c r="C129" i="1"/>
  <c r="E128" i="1"/>
  <c r="D128" i="1"/>
  <c r="D171" i="1" s="1"/>
  <c r="C128" i="1"/>
  <c r="E127" i="1"/>
  <c r="D127" i="1"/>
  <c r="C127" i="1"/>
  <c r="E126" i="1"/>
  <c r="D126" i="1"/>
  <c r="C126" i="1"/>
  <c r="E125" i="1"/>
  <c r="D125" i="1"/>
  <c r="C125" i="1"/>
  <c r="E124" i="1"/>
  <c r="D124" i="1"/>
  <c r="C124" i="1"/>
  <c r="E123" i="1"/>
  <c r="D123" i="1"/>
  <c r="D170" i="1" s="1"/>
  <c r="C123" i="1"/>
  <c r="E122" i="1"/>
  <c r="D122" i="1"/>
  <c r="D169" i="1" s="1"/>
  <c r="C122" i="1"/>
  <c r="E121" i="1"/>
  <c r="D121" i="1"/>
  <c r="C121" i="1"/>
  <c r="E120" i="1"/>
  <c r="D120" i="1"/>
  <c r="C120" i="1"/>
  <c r="E119" i="1"/>
  <c r="D119" i="1"/>
  <c r="D168" i="1" s="1"/>
  <c r="C119" i="1"/>
  <c r="E118" i="1"/>
  <c r="D118" i="1"/>
  <c r="C118" i="1"/>
  <c r="E117" i="1"/>
  <c r="D117" i="1"/>
  <c r="C117" i="1"/>
  <c r="E116" i="1"/>
  <c r="D116" i="1"/>
  <c r="C116" i="1"/>
  <c r="E115" i="1"/>
  <c r="D115" i="1"/>
  <c r="C115" i="1"/>
  <c r="E114" i="1"/>
  <c r="D114" i="1"/>
  <c r="C114" i="1"/>
  <c r="E113" i="1"/>
  <c r="D113" i="1"/>
  <c r="C113" i="1"/>
  <c r="E109" i="1"/>
  <c r="D109" i="1"/>
  <c r="C109" i="1"/>
  <c r="E108" i="1"/>
  <c r="E193" i="1" s="1"/>
  <c r="D108" i="1"/>
  <c r="C108" i="1"/>
  <c r="E107" i="1"/>
  <c r="E190" i="1" s="1"/>
  <c r="D107" i="1"/>
  <c r="D190" i="1" s="1"/>
  <c r="C107" i="1"/>
  <c r="C190" i="1" s="1"/>
  <c r="E106" i="1"/>
  <c r="D106" i="1"/>
  <c r="D189" i="1" s="1"/>
  <c r="C106" i="1"/>
  <c r="C189" i="1" s="1"/>
  <c r="E105" i="1"/>
  <c r="E188" i="1" s="1"/>
  <c r="D105" i="1"/>
  <c r="D188" i="1" s="1"/>
  <c r="C105" i="1"/>
  <c r="C188" i="1" s="1"/>
  <c r="E104" i="1"/>
  <c r="D104" i="1"/>
  <c r="C104" i="1"/>
  <c r="E103" i="1"/>
  <c r="D103" i="1"/>
  <c r="C103" i="1"/>
  <c r="E102" i="1"/>
  <c r="E187" i="1" s="1"/>
  <c r="D102" i="1"/>
  <c r="D187" i="1" s="1"/>
  <c r="C102" i="1"/>
  <c r="C187" i="1" s="1"/>
  <c r="E101" i="1"/>
  <c r="E186" i="1" s="1"/>
  <c r="D101" i="1"/>
  <c r="D186" i="1" s="1"/>
  <c r="C101" i="1"/>
  <c r="C186" i="1" s="1"/>
  <c r="E100" i="1"/>
  <c r="E185" i="1" s="1"/>
  <c r="D100" i="1"/>
  <c r="D185" i="1" s="1"/>
  <c r="C100" i="1"/>
  <c r="C185" i="1" s="1"/>
  <c r="E98" i="1"/>
  <c r="D98" i="1"/>
  <c r="C98" i="1"/>
  <c r="E97" i="1"/>
  <c r="D97" i="1"/>
  <c r="D167" i="1" s="1"/>
  <c r="C97" i="1"/>
  <c r="E96" i="1"/>
  <c r="E192" i="1" s="1"/>
  <c r="D96" i="1"/>
  <c r="D192" i="1" s="1"/>
  <c r="C96" i="1"/>
  <c r="E95" i="1"/>
  <c r="D95" i="1"/>
  <c r="C95" i="1"/>
  <c r="E94" i="1"/>
  <c r="D94" i="1"/>
  <c r="C94" i="1"/>
  <c r="E93" i="1"/>
  <c r="E191" i="1" s="1"/>
  <c r="D93" i="1"/>
  <c r="D191" i="1" s="1"/>
  <c r="C93" i="1"/>
  <c r="C191" i="1" s="1"/>
  <c r="E92" i="1"/>
  <c r="D92" i="1"/>
  <c r="C92" i="1"/>
  <c r="E91" i="1"/>
  <c r="D91" i="1"/>
  <c r="C91" i="1"/>
  <c r="E90" i="1"/>
  <c r="D90" i="1"/>
  <c r="C90" i="1"/>
  <c r="E89" i="1"/>
  <c r="D89" i="1"/>
  <c r="C89" i="1"/>
  <c r="E88" i="1"/>
  <c r="D88" i="1"/>
  <c r="C88" i="1"/>
  <c r="E87" i="1"/>
  <c r="D87" i="1"/>
  <c r="C87" i="1"/>
  <c r="E85" i="1"/>
  <c r="D85" i="1"/>
  <c r="C85" i="1"/>
  <c r="E84" i="1"/>
  <c r="D84" i="1"/>
  <c r="C84" i="1"/>
  <c r="E83" i="1"/>
  <c r="D83" i="1"/>
  <c r="C83" i="1"/>
  <c r="E82" i="1"/>
  <c r="D82" i="1"/>
  <c r="C82" i="1"/>
  <c r="E79" i="1"/>
  <c r="D79" i="1"/>
  <c r="C79" i="1"/>
  <c r="E78" i="1"/>
  <c r="D78" i="1"/>
  <c r="C78" i="1"/>
  <c r="E77" i="1"/>
  <c r="D77" i="1"/>
  <c r="C77" i="1"/>
  <c r="E76" i="1"/>
  <c r="D76" i="1"/>
  <c r="D166" i="1" s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C70" i="1"/>
  <c r="C184" i="1" s="1"/>
  <c r="E69" i="1"/>
  <c r="D69" i="1"/>
  <c r="C69" i="1"/>
  <c r="E68" i="1"/>
  <c r="D68" i="1"/>
  <c r="C68" i="1"/>
  <c r="E67" i="1"/>
  <c r="D67" i="1"/>
  <c r="C67" i="1"/>
  <c r="E66" i="1"/>
  <c r="E183" i="1" s="1"/>
  <c r="C66" i="1"/>
  <c r="E65" i="1"/>
  <c r="D65" i="1"/>
  <c r="C65" i="1"/>
  <c r="E64" i="1"/>
  <c r="E182" i="1" s="1"/>
  <c r="D64" i="1"/>
  <c r="D182" i="1" s="1"/>
  <c r="C64" i="1"/>
  <c r="C182" i="1" s="1"/>
  <c r="E63" i="1"/>
  <c r="E181" i="1" s="1"/>
  <c r="D63" i="1"/>
  <c r="C63" i="1"/>
  <c r="E61" i="1"/>
  <c r="C61" i="1"/>
  <c r="E59" i="1"/>
  <c r="D59" i="1"/>
  <c r="C59" i="1"/>
  <c r="E58" i="1"/>
  <c r="D58" i="1"/>
  <c r="D164" i="1" s="1"/>
  <c r="C58" i="1"/>
  <c r="E57" i="1"/>
  <c r="D57" i="1"/>
  <c r="C57" i="1"/>
  <c r="E56" i="1"/>
  <c r="D56" i="1"/>
  <c r="D162" i="1" s="1"/>
  <c r="C56" i="1"/>
  <c r="E55" i="1"/>
  <c r="D55" i="1"/>
  <c r="D161" i="1" s="1"/>
  <c r="C55" i="1"/>
  <c r="E54" i="1"/>
  <c r="C54" i="1"/>
  <c r="E53" i="1"/>
  <c r="D53" i="1"/>
  <c r="C53" i="1"/>
  <c r="E52" i="1"/>
  <c r="D52" i="1"/>
  <c r="D159" i="1" s="1"/>
  <c r="C52" i="1"/>
  <c r="E51" i="1"/>
  <c r="D51" i="1"/>
  <c r="C51" i="1"/>
  <c r="E50" i="1"/>
  <c r="D50" i="1"/>
  <c r="C50" i="1"/>
  <c r="C49" i="1"/>
  <c r="E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19" i="1"/>
  <c r="D19" i="1"/>
  <c r="C19" i="1"/>
  <c r="E18" i="1"/>
  <c r="D18" i="1"/>
  <c r="C18" i="1"/>
  <c r="D11" i="1"/>
  <c r="E11" i="1"/>
  <c r="D12" i="1"/>
  <c r="E12" i="1"/>
  <c r="D13" i="1"/>
  <c r="E13" i="1"/>
  <c r="D14" i="1"/>
  <c r="E14" i="1"/>
  <c r="D15" i="1"/>
  <c r="E15" i="1"/>
  <c r="C12" i="1"/>
  <c r="C13" i="1"/>
  <c r="C14" i="1"/>
  <c r="C15" i="1"/>
  <c r="C11" i="1"/>
  <c r="E153" i="1" l="1"/>
  <c r="D158" i="1"/>
  <c r="E160" i="1"/>
  <c r="D163" i="1"/>
  <c r="D160" i="1"/>
  <c r="D165" i="1"/>
  <c r="F49" i="1"/>
  <c r="F20" i="1"/>
  <c r="G139" i="1"/>
  <c r="G143" i="1"/>
  <c r="D151" i="1"/>
  <c r="F58" i="1"/>
  <c r="E256" i="1"/>
  <c r="G29" i="1"/>
  <c r="G25" i="1"/>
  <c r="G31" i="1"/>
  <c r="G27" i="1"/>
  <c r="G23" i="1"/>
  <c r="D275" i="1"/>
  <c r="G74" i="1"/>
  <c r="D261" i="1"/>
  <c r="G32" i="1"/>
  <c r="G28" i="1"/>
  <c r="G24" i="1"/>
  <c r="G21" i="1"/>
  <c r="G36" i="1"/>
  <c r="F18" i="1"/>
  <c r="F28" i="1"/>
  <c r="F24" i="1"/>
  <c r="D153" i="1"/>
  <c r="F27" i="1"/>
  <c r="F23" i="1"/>
  <c r="G30" i="1"/>
  <c r="G26" i="1"/>
  <c r="G22" i="1"/>
  <c r="E275" i="1"/>
  <c r="F140" i="1"/>
  <c r="F26" i="1"/>
  <c r="F22" i="1"/>
  <c r="F74" i="1"/>
  <c r="F104" i="1"/>
  <c r="F115" i="1"/>
  <c r="F119" i="1"/>
  <c r="F135" i="1"/>
  <c r="F29" i="1"/>
  <c r="F25" i="1"/>
  <c r="F21" i="1"/>
  <c r="G106" i="1"/>
  <c r="F102" i="1"/>
  <c r="G120" i="1"/>
  <c r="F132" i="1"/>
  <c r="F98" i="1"/>
  <c r="F107" i="1"/>
  <c r="F118" i="1"/>
  <c r="F136" i="1"/>
  <c r="G66" i="1"/>
  <c r="G70" i="1"/>
  <c r="G114" i="1"/>
  <c r="F122" i="1"/>
  <c r="G134" i="1"/>
  <c r="G138" i="1"/>
  <c r="G142" i="1"/>
  <c r="D257" i="1"/>
  <c r="D253" i="1"/>
  <c r="E264" i="1"/>
  <c r="E260" i="1"/>
  <c r="F106" i="1"/>
  <c r="F117" i="1"/>
  <c r="F137" i="1"/>
  <c r="D259" i="1"/>
  <c r="D263" i="1"/>
  <c r="E263" i="1"/>
  <c r="E259" i="1"/>
  <c r="F101" i="1"/>
  <c r="F116" i="1"/>
  <c r="F120" i="1"/>
  <c r="G136" i="1"/>
  <c r="E262" i="1"/>
  <c r="E258" i="1"/>
  <c r="G116" i="1"/>
  <c r="E255" i="1"/>
  <c r="G118" i="1"/>
  <c r="F138" i="1"/>
  <c r="F134" i="1"/>
  <c r="D258" i="1"/>
  <c r="D262" i="1"/>
  <c r="G98" i="1"/>
  <c r="F114" i="1"/>
  <c r="G137" i="1"/>
  <c r="G135" i="1"/>
  <c r="D255" i="1"/>
  <c r="D256" i="1"/>
  <c r="D260" i="1"/>
  <c r="D264" i="1"/>
  <c r="E261" i="1"/>
  <c r="E257" i="1"/>
  <c r="G49" i="1"/>
  <c r="G104" i="1"/>
  <c r="G122" i="1"/>
  <c r="G119" i="1"/>
  <c r="G117" i="1"/>
  <c r="G115" i="1"/>
  <c r="E240" i="1"/>
  <c r="E226" i="1"/>
  <c r="E224" i="1" s="1"/>
  <c r="E254" i="1" l="1"/>
  <c r="E238" i="1"/>
  <c r="E252" i="1" s="1"/>
  <c r="D240" i="1"/>
  <c r="D226" i="1"/>
  <c r="D224" i="1" s="1"/>
  <c r="D238" i="1" l="1"/>
  <c r="D252" i="1" s="1"/>
  <c r="D254" i="1"/>
  <c r="D152" i="1"/>
  <c r="D179" i="1"/>
  <c r="D195" i="1" s="1"/>
  <c r="D112" i="1"/>
  <c r="D111" i="1" s="1"/>
  <c r="E112" i="1"/>
  <c r="D62" i="1" l="1"/>
  <c r="D17" i="1"/>
  <c r="D34" i="1"/>
  <c r="C179" i="1" l="1"/>
  <c r="C195" i="1" s="1"/>
  <c r="C99" i="1"/>
  <c r="F213" i="1"/>
  <c r="G213" i="1"/>
  <c r="F210" i="1"/>
  <c r="F147" i="1" l="1"/>
  <c r="E17" i="1"/>
  <c r="D154" i="1"/>
  <c r="F273" i="1" l="1"/>
  <c r="G273" i="1"/>
  <c r="F211" i="1"/>
  <c r="G208" i="1"/>
  <c r="F206" i="1"/>
  <c r="E152" i="1" l="1"/>
  <c r="C152" i="1"/>
  <c r="E179" i="1"/>
  <c r="E195" i="1" s="1"/>
  <c r="F179" i="1" l="1"/>
  <c r="G179" i="1"/>
  <c r="F152" i="1"/>
  <c r="G152" i="1"/>
  <c r="G211" i="1"/>
  <c r="G210" i="1"/>
  <c r="F41" i="1"/>
  <c r="C275" i="1"/>
  <c r="C240" i="1"/>
  <c r="C226" i="1"/>
  <c r="C224" i="1" s="1"/>
  <c r="C222" i="1"/>
  <c r="F20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59" i="1"/>
  <c r="C158" i="1"/>
  <c r="C155" i="1"/>
  <c r="C154" i="1"/>
  <c r="C151" i="1"/>
  <c r="C150" i="1"/>
  <c r="C112" i="1"/>
  <c r="C86" i="1"/>
  <c r="C81" i="1"/>
  <c r="C62" i="1"/>
  <c r="C17" i="1"/>
  <c r="C10" i="1"/>
  <c r="C238" i="1" l="1"/>
  <c r="C252" i="1" s="1"/>
  <c r="C254" i="1"/>
  <c r="C157" i="1"/>
  <c r="C149" i="1"/>
  <c r="C276" i="1"/>
  <c r="C277" i="1"/>
  <c r="F36" i="1"/>
  <c r="C205" i="1"/>
  <c r="C34" i="1"/>
  <c r="C16" i="1" s="1"/>
  <c r="C9" i="1" s="1"/>
  <c r="C80" i="1"/>
  <c r="C71" i="1" s="1"/>
  <c r="C156" i="1"/>
  <c r="C111" i="1"/>
  <c r="C110" i="1" s="1"/>
  <c r="C60" i="1"/>
  <c r="C43" i="1" s="1"/>
  <c r="C198" i="1" s="1"/>
  <c r="C197" i="1" l="1"/>
  <c r="C199" i="1" s="1"/>
  <c r="C42" i="1"/>
  <c r="C202" i="1" s="1"/>
  <c r="C148" i="1"/>
  <c r="E34" i="1"/>
  <c r="F113" i="1"/>
  <c r="G113" i="1"/>
  <c r="G88" i="1"/>
  <c r="F32" i="1"/>
  <c r="F207" i="1"/>
  <c r="G207" i="1"/>
  <c r="G206" i="1"/>
  <c r="C200" i="1" l="1"/>
  <c r="C274" i="1"/>
  <c r="E99" i="1"/>
  <c r="G87" i="1"/>
  <c r="F89" i="1"/>
  <c r="G89" i="1"/>
  <c r="E62" i="1"/>
  <c r="E178" i="1" s="1"/>
  <c r="E60" i="1" l="1"/>
  <c r="D110" i="1"/>
  <c r="D99" i="1"/>
  <c r="D178" i="1" s="1"/>
  <c r="D81" i="1"/>
  <c r="D60" i="1"/>
  <c r="D155" i="1"/>
  <c r="F87" i="1" l="1"/>
  <c r="F88" i="1"/>
  <c r="G100" i="1"/>
  <c r="F100" i="1"/>
  <c r="G140" i="1" l="1"/>
  <c r="G131" i="1"/>
  <c r="F131" i="1"/>
  <c r="G91" i="1"/>
  <c r="F91" i="1"/>
  <c r="E111" i="1"/>
  <c r="G62" i="1"/>
  <c r="G127" i="1" l="1"/>
  <c r="F127" i="1"/>
  <c r="F125" i="1"/>
  <c r="G125" i="1"/>
  <c r="D86" i="1"/>
  <c r="D80" i="1" s="1"/>
  <c r="E169" i="1"/>
  <c r="E173" i="1"/>
  <c r="E174" i="1"/>
  <c r="E175" i="1"/>
  <c r="E176" i="1"/>
  <c r="E177" i="1"/>
  <c r="G177" i="1" l="1"/>
  <c r="G175" i="1"/>
  <c r="F175" i="1"/>
  <c r="G169" i="1"/>
  <c r="F169" i="1"/>
  <c r="F174" i="1"/>
  <c r="G173" i="1"/>
  <c r="F173" i="1"/>
  <c r="E81" i="1"/>
  <c r="E86" i="1"/>
  <c r="F61" i="1"/>
  <c r="G61" i="1"/>
  <c r="E205" i="1"/>
  <c r="G81" i="1" l="1"/>
  <c r="F81" i="1"/>
  <c r="G86" i="1"/>
  <c r="F86" i="1"/>
  <c r="E80" i="1"/>
  <c r="E222" i="1"/>
  <c r="D222" i="1"/>
  <c r="E172" i="1"/>
  <c r="E171" i="1"/>
  <c r="F171" i="1" s="1"/>
  <c r="E168" i="1"/>
  <c r="E167" i="1"/>
  <c r="E166" i="1"/>
  <c r="E164" i="1"/>
  <c r="E163" i="1"/>
  <c r="E162" i="1"/>
  <c r="E161" i="1"/>
  <c r="E159" i="1"/>
  <c r="F166" i="1" l="1"/>
  <c r="G166" i="1"/>
  <c r="F168" i="1"/>
  <c r="G168" i="1"/>
  <c r="F172" i="1"/>
  <c r="G172" i="1"/>
  <c r="F164" i="1"/>
  <c r="G164" i="1"/>
  <c r="G167" i="1"/>
  <c r="F167" i="1"/>
  <c r="E110" i="1"/>
  <c r="E150" i="1"/>
  <c r="G161" i="1"/>
  <c r="D150" i="1"/>
  <c r="F161" i="1"/>
  <c r="E158" i="1"/>
  <c r="E170" i="1"/>
  <c r="G159" i="1"/>
  <c r="F159" i="1"/>
  <c r="F162" i="1"/>
  <c r="G162" i="1"/>
  <c r="F160" i="1"/>
  <c r="G160" i="1"/>
  <c r="F178" i="1"/>
  <c r="G178" i="1"/>
  <c r="E155" i="1"/>
  <c r="E71" i="1"/>
  <c r="E154" i="1"/>
  <c r="D156" i="1"/>
  <c r="E151" i="1"/>
  <c r="E156" i="1"/>
  <c r="E165" i="1"/>
  <c r="D71" i="1"/>
  <c r="F163" i="1"/>
  <c r="G19" i="1"/>
  <c r="G54" i="1"/>
  <c r="G165" i="1" l="1"/>
  <c r="F165" i="1"/>
  <c r="F170" i="1"/>
  <c r="G170" i="1"/>
  <c r="D149" i="1"/>
  <c r="E149" i="1"/>
  <c r="F158" i="1"/>
  <c r="D157" i="1"/>
  <c r="G158" i="1"/>
  <c r="E157" i="1"/>
  <c r="G163" i="1"/>
  <c r="D10" i="1" l="1"/>
  <c r="D277" i="1" l="1"/>
  <c r="D276" i="1"/>
  <c r="E10" i="1"/>
  <c r="E277" i="1" l="1"/>
  <c r="E276" i="1"/>
  <c r="D205" i="1"/>
  <c r="G205" i="1" s="1"/>
  <c r="F59" i="1" l="1"/>
  <c r="G59" i="1"/>
  <c r="F240" i="1" l="1"/>
  <c r="G272" i="1" l="1"/>
  <c r="F272" i="1"/>
  <c r="G270" i="1"/>
  <c r="F270" i="1"/>
  <c r="G268" i="1"/>
  <c r="F268" i="1"/>
  <c r="G267" i="1"/>
  <c r="F267" i="1"/>
  <c r="G250" i="1"/>
  <c r="F250" i="1"/>
  <c r="G249" i="1"/>
  <c r="F249" i="1"/>
  <c r="G248" i="1"/>
  <c r="F248" i="1"/>
  <c r="G247" i="1"/>
  <c r="F247" i="1"/>
  <c r="G246" i="1"/>
  <c r="F246" i="1"/>
  <c r="G245" i="1"/>
  <c r="F245" i="1"/>
  <c r="G244" i="1"/>
  <c r="F244" i="1"/>
  <c r="G243" i="1"/>
  <c r="F243" i="1"/>
  <c r="G242" i="1"/>
  <c r="F242" i="1"/>
  <c r="G241" i="1"/>
  <c r="F241" i="1"/>
  <c r="G240" i="1"/>
  <c r="G239" i="1"/>
  <c r="G236" i="1"/>
  <c r="F236" i="1"/>
  <c r="G235" i="1"/>
  <c r="F235" i="1"/>
  <c r="G234" i="1"/>
  <c r="F234" i="1"/>
  <c r="G233" i="1"/>
  <c r="F233" i="1"/>
  <c r="G232" i="1"/>
  <c r="F232" i="1"/>
  <c r="G231" i="1"/>
  <c r="F231" i="1"/>
  <c r="G230" i="1"/>
  <c r="F230" i="1"/>
  <c r="G229" i="1"/>
  <c r="F229" i="1"/>
  <c r="G228" i="1"/>
  <c r="F228" i="1"/>
  <c r="G227" i="1"/>
  <c r="F227" i="1"/>
  <c r="G226" i="1"/>
  <c r="F226" i="1"/>
  <c r="G225" i="1"/>
  <c r="F225" i="1"/>
  <c r="G156" i="1"/>
  <c r="F156" i="1"/>
  <c r="G155" i="1"/>
  <c r="F155" i="1"/>
  <c r="G154" i="1"/>
  <c r="F154" i="1"/>
  <c r="G153" i="1"/>
  <c r="F153" i="1"/>
  <c r="G129" i="1"/>
  <c r="F129" i="1"/>
  <c r="G126" i="1"/>
  <c r="F126" i="1"/>
  <c r="G124" i="1"/>
  <c r="F124" i="1"/>
  <c r="G123" i="1"/>
  <c r="F123" i="1"/>
  <c r="G112" i="1"/>
  <c r="F112" i="1"/>
  <c r="F99" i="1"/>
  <c r="G97" i="1"/>
  <c r="F97" i="1"/>
  <c r="G95" i="1"/>
  <c r="F95" i="1"/>
  <c r="G94" i="1"/>
  <c r="F94" i="1"/>
  <c r="G80" i="1"/>
  <c r="F80" i="1"/>
  <c r="G79" i="1"/>
  <c r="F79" i="1"/>
  <c r="G78" i="1"/>
  <c r="F78" i="1"/>
  <c r="G77" i="1"/>
  <c r="F77" i="1"/>
  <c r="G76" i="1"/>
  <c r="F76" i="1"/>
  <c r="G75" i="1"/>
  <c r="F75" i="1"/>
  <c r="G73" i="1"/>
  <c r="F73" i="1"/>
  <c r="G72" i="1"/>
  <c r="F72" i="1"/>
  <c r="F60" i="1"/>
  <c r="G58" i="1"/>
  <c r="G57" i="1"/>
  <c r="F57" i="1"/>
  <c r="G56" i="1"/>
  <c r="F56" i="1"/>
  <c r="G55" i="1"/>
  <c r="F55" i="1"/>
  <c r="F54" i="1"/>
  <c r="G53" i="1"/>
  <c r="F53" i="1"/>
  <c r="G52" i="1"/>
  <c r="F52" i="1"/>
  <c r="G51" i="1"/>
  <c r="F51" i="1"/>
  <c r="G50" i="1"/>
  <c r="F50" i="1"/>
  <c r="G48" i="1"/>
  <c r="F48" i="1"/>
  <c r="G47" i="1"/>
  <c r="F47" i="1"/>
  <c r="G46" i="1"/>
  <c r="F46" i="1"/>
  <c r="G45" i="1"/>
  <c r="F45" i="1"/>
  <c r="G44" i="1"/>
  <c r="F44" i="1"/>
  <c r="E43" i="1"/>
  <c r="G41" i="1"/>
  <c r="G35" i="1"/>
  <c r="F35" i="1"/>
  <c r="F19" i="1"/>
  <c r="G18" i="1"/>
  <c r="G15" i="1"/>
  <c r="F15" i="1"/>
  <c r="G13" i="1"/>
  <c r="F13" i="1"/>
  <c r="G12" i="1"/>
  <c r="F12" i="1"/>
  <c r="G11" i="1"/>
  <c r="F11" i="1"/>
  <c r="E42" i="1" l="1"/>
  <c r="G257" i="1"/>
  <c r="F224" i="1"/>
  <c r="G264" i="1"/>
  <c r="F254" i="1"/>
  <c r="F34" i="1"/>
  <c r="G255" i="1"/>
  <c r="F259" i="1"/>
  <c r="F263" i="1"/>
  <c r="G275" i="1"/>
  <c r="D16" i="1"/>
  <c r="D9" i="1" s="1"/>
  <c r="G261" i="1"/>
  <c r="F258" i="1"/>
  <c r="G256" i="1"/>
  <c r="F257" i="1"/>
  <c r="G258" i="1"/>
  <c r="G111" i="1"/>
  <c r="F43" i="1"/>
  <c r="G151" i="1"/>
  <c r="F239" i="1"/>
  <c r="G254" i="1"/>
  <c r="F255" i="1"/>
  <c r="G263" i="1"/>
  <c r="F150" i="1"/>
  <c r="F262" i="1"/>
  <c r="E197" i="1"/>
  <c r="F10" i="1"/>
  <c r="G34" i="1"/>
  <c r="D43" i="1"/>
  <c r="G99" i="1"/>
  <c r="F110" i="1"/>
  <c r="G224" i="1"/>
  <c r="G259" i="1"/>
  <c r="G260" i="1"/>
  <c r="F261" i="1"/>
  <c r="G262" i="1"/>
  <c r="G60" i="1"/>
  <c r="F111" i="1"/>
  <c r="G150" i="1"/>
  <c r="F151" i="1"/>
  <c r="F157" i="1"/>
  <c r="E198" i="1"/>
  <c r="F205" i="1"/>
  <c r="F256" i="1"/>
  <c r="F260" i="1"/>
  <c r="F264" i="1"/>
  <c r="F275" i="1"/>
  <c r="G17" i="1"/>
  <c r="G10" i="1"/>
  <c r="E16" i="1"/>
  <c r="F17" i="1"/>
  <c r="D42" i="1" l="1"/>
  <c r="D203" i="1" s="1"/>
  <c r="F149" i="1"/>
  <c r="F238" i="1"/>
  <c r="G110" i="1"/>
  <c r="D148" i="1"/>
  <c r="D197" i="1"/>
  <c r="G197" i="1" s="1"/>
  <c r="G252" i="1"/>
  <c r="G238" i="1"/>
  <c r="G149" i="1"/>
  <c r="F197" i="1"/>
  <c r="F252" i="1"/>
  <c r="D198" i="1"/>
  <c r="E200" i="1"/>
  <c r="G43" i="1"/>
  <c r="G71" i="1"/>
  <c r="F71" i="1"/>
  <c r="G16" i="1"/>
  <c r="F16" i="1"/>
  <c r="E9" i="1"/>
  <c r="G253" i="1"/>
  <c r="F253" i="1"/>
  <c r="E199" i="1"/>
  <c r="G157" i="1"/>
  <c r="E148" i="1"/>
  <c r="D274" i="1" l="1"/>
  <c r="E202" i="1"/>
  <c r="D200" i="1"/>
  <c r="G200" i="1" s="1"/>
  <c r="D199" i="1"/>
  <c r="F9" i="1"/>
  <c r="G9" i="1"/>
  <c r="G42" i="1"/>
  <c r="F42" i="1"/>
  <c r="G148" i="1"/>
  <c r="F148" i="1"/>
  <c r="E274" i="1" l="1"/>
  <c r="F202" i="1"/>
  <c r="G276" i="1"/>
  <c r="F276" i="1"/>
  <c r="G277" i="1"/>
  <c r="F277" i="1"/>
  <c r="G274" i="1" l="1"/>
  <c r="F274" i="1"/>
</calcChain>
</file>

<file path=xl/sharedStrings.xml><?xml version="1.0" encoding="utf-8"?>
<sst xmlns="http://schemas.openxmlformats.org/spreadsheetml/2006/main" count="653" uniqueCount="433">
  <si>
    <t>№</t>
  </si>
  <si>
    <t>Назва показника</t>
  </si>
  <si>
    <t>І</t>
  </si>
  <si>
    <t>Показники фінансово-господарської діяльності та виконаня фінансових планів підприємства</t>
  </si>
  <si>
    <t>Доходи всього (без ПДВ), в т.ч.:</t>
  </si>
  <si>
    <t>1.1</t>
  </si>
  <si>
    <t>1.2.</t>
  </si>
  <si>
    <t>Інші доходи, в т.ч. операційні і фінансові</t>
  </si>
  <si>
    <t>2</t>
  </si>
  <si>
    <t>2.1</t>
  </si>
  <si>
    <t>ПММ</t>
  </si>
  <si>
    <t>2.2</t>
  </si>
  <si>
    <t>2.3</t>
  </si>
  <si>
    <t>2.4</t>
  </si>
  <si>
    <t xml:space="preserve">Інші витрати, в т.ч.: </t>
  </si>
  <si>
    <t>2.4.1.</t>
  </si>
  <si>
    <t>операційні</t>
  </si>
  <si>
    <t>2.4.2.</t>
  </si>
  <si>
    <t>2.4.3.</t>
  </si>
  <si>
    <t>2.5</t>
  </si>
  <si>
    <t xml:space="preserve">Податок на прибуток </t>
  </si>
  <si>
    <t>3</t>
  </si>
  <si>
    <t>Операційні витрати за елементами:</t>
  </si>
  <si>
    <t>3.1</t>
  </si>
  <si>
    <t>3.2</t>
  </si>
  <si>
    <t>Витрати на оплату праці</t>
  </si>
  <si>
    <t>3.3</t>
  </si>
  <si>
    <t>Відрахування на соціальні заходи</t>
  </si>
  <si>
    <t>3.4</t>
  </si>
  <si>
    <t>Амортизація</t>
  </si>
  <si>
    <t>3.5</t>
  </si>
  <si>
    <t>4.</t>
  </si>
  <si>
    <t>Показники результативності діяльності</t>
  </si>
  <si>
    <t>4.1.</t>
  </si>
  <si>
    <t xml:space="preserve">Валовий прибуток </t>
  </si>
  <si>
    <t xml:space="preserve">                                (збиток)</t>
  </si>
  <si>
    <t>4.2.</t>
  </si>
  <si>
    <t>Прибуток від операційної діяльності</t>
  </si>
  <si>
    <t>4.3.</t>
  </si>
  <si>
    <t>Чистий прибуток</t>
  </si>
  <si>
    <t>5.</t>
  </si>
  <si>
    <t>Капітальні інвестиції,  в т.ч.:</t>
  </si>
  <si>
    <t>5.2.</t>
  </si>
  <si>
    <t>5.3.</t>
  </si>
  <si>
    <t>6.</t>
  </si>
  <si>
    <t>Сума заборгованості з виплати заробітної плати</t>
  </si>
  <si>
    <t>ІІ</t>
  </si>
  <si>
    <t>Соціально-економічні показники</t>
  </si>
  <si>
    <t>1.</t>
  </si>
  <si>
    <t>Середньооблікова чисельність</t>
  </si>
  <si>
    <t>1.1.</t>
  </si>
  <si>
    <t>− адмін. персоналу</t>
  </si>
  <si>
    <t>2.</t>
  </si>
  <si>
    <t>2.1.</t>
  </si>
  <si>
    <t>2.2.</t>
  </si>
  <si>
    <t>3.</t>
  </si>
  <si>
    <t>3.1.</t>
  </si>
  <si>
    <t>3.2.</t>
  </si>
  <si>
    <t>ІІІ</t>
  </si>
  <si>
    <t>Грошові кошти, дебіторська та кредиторська заборгованість</t>
  </si>
  <si>
    <t>Грошові кошти на рахунку</t>
  </si>
  <si>
    <t>1</t>
  </si>
  <si>
    <t>Дебіторська заборгованість за товари, роботи, послуги</t>
  </si>
  <si>
    <t>Довгострокова кредиторська заборгованість</t>
  </si>
  <si>
    <t>Поточна кредиторська заборгованість всього</t>
  </si>
  <si>
    <t>ІV</t>
  </si>
  <si>
    <t>Коефіцієнтний аналіз</t>
  </si>
  <si>
    <t>4,</t>
  </si>
  <si>
    <t>1.1.1</t>
  </si>
  <si>
    <t>Чистий дохід (виручка) від реалізації продукції (РОЗШИФРУВАТИ)</t>
  </si>
  <si>
    <t>Інші операційні доходи (РОЗШИФРУВАТИ)</t>
  </si>
  <si>
    <t>Інші фінансові доходи (РОЗШИФРУВАТИ)</t>
  </si>
  <si>
    <t>Інші доходи (РОЗШИФРУВАТИ до 10 тис.грн)</t>
  </si>
  <si>
    <r>
      <t xml:space="preserve">Витрати на збут </t>
    </r>
    <r>
      <rPr>
        <b/>
        <sz val="12"/>
        <rFont val="Times New Roman"/>
        <family val="1"/>
        <charset val="204"/>
      </rPr>
      <t>(РОЗШИФРУВАТИ)</t>
    </r>
  </si>
  <si>
    <t>1.2.1</t>
  </si>
  <si>
    <t>1.2.2</t>
  </si>
  <si>
    <t>1.2.3</t>
  </si>
  <si>
    <r>
      <t xml:space="preserve">інші в т.ч.: </t>
    </r>
    <r>
      <rPr>
        <b/>
        <sz val="12"/>
        <rFont val="Times New Roman"/>
        <family val="1"/>
        <charset val="204"/>
      </rPr>
      <t>(до 10 тис.грн)</t>
    </r>
  </si>
  <si>
    <r>
      <t xml:space="preserve">Інші витрати </t>
    </r>
    <r>
      <rPr>
        <b/>
        <sz val="12"/>
        <rFont val="Times New Roman"/>
        <family val="1"/>
        <charset val="204"/>
      </rPr>
      <t>(РОЗШИФРУВАТИ до 10 тис.грн)</t>
    </r>
  </si>
  <si>
    <r>
      <t xml:space="preserve">Витрати на оплату праці </t>
    </r>
    <r>
      <rPr>
        <sz val="12"/>
        <rFont val="Times New Roman"/>
        <family val="1"/>
        <charset val="204"/>
      </rPr>
      <t/>
    </r>
  </si>
  <si>
    <t>Електроенергія</t>
  </si>
  <si>
    <r>
      <t xml:space="preserve">Матеріальні витрати </t>
    </r>
    <r>
      <rPr>
        <b/>
        <sz val="12"/>
        <rFont val="Times New Roman"/>
        <family val="1"/>
        <charset val="204"/>
      </rPr>
      <t>(РОЗШИФРУВАТИ)</t>
    </r>
  </si>
  <si>
    <t>ЄСВ</t>
  </si>
  <si>
    <t>Опалення</t>
  </si>
  <si>
    <t>3.1.1</t>
  </si>
  <si>
    <t>3.1.2</t>
  </si>
  <si>
    <t>3.5.1</t>
  </si>
  <si>
    <t>3.5.2</t>
  </si>
  <si>
    <t>Назва підприємства: Комунальне підприємство "Деснянське" Чернігівської міської ради</t>
  </si>
  <si>
    <t>ПІБ керівника: Пригара Віктор Васильович</t>
  </si>
  <si>
    <t>Квартирна плата (населення)</t>
  </si>
  <si>
    <t>Нежитлові приміщення</t>
  </si>
  <si>
    <t>Аварійне обслуговування (КП "ЖЕК-10" ЧМР)</t>
  </si>
  <si>
    <t>Інші послуги підприємствам і населенню</t>
  </si>
  <si>
    <t>1.1.2</t>
  </si>
  <si>
    <t>1.1.4</t>
  </si>
  <si>
    <t>здача металобрухту</t>
  </si>
  <si>
    <t>орендна плата</t>
  </si>
  <si>
    <t>1.2.1.1</t>
  </si>
  <si>
    <t>1.2.1.2</t>
  </si>
  <si>
    <t>1.2.1.3</t>
  </si>
  <si>
    <t>1.2.3.1</t>
  </si>
  <si>
    <t>1.2.3.2</t>
  </si>
  <si>
    <t>Матеріали, послуги</t>
  </si>
  <si>
    <t xml:space="preserve">Амортизація </t>
  </si>
  <si>
    <t>РКО</t>
  </si>
  <si>
    <t>Податок на землю</t>
  </si>
  <si>
    <t>Платежі банкам</t>
  </si>
  <si>
    <t>Програмне забезпечення</t>
  </si>
  <si>
    <t>Навчання</t>
  </si>
  <si>
    <t>Підписка</t>
  </si>
  <si>
    <t>Матеріали (канц.товари, запасні частини)</t>
  </si>
  <si>
    <t>Архівація, тех.документація</t>
  </si>
  <si>
    <t>Послуги зв'язку</t>
  </si>
  <si>
    <t>Опалення виробничих приміщень</t>
  </si>
  <si>
    <t>судові витрати</t>
  </si>
  <si>
    <t>інші</t>
  </si>
  <si>
    <t>2.4.1.2</t>
  </si>
  <si>
    <t>2.4.1.4</t>
  </si>
  <si>
    <t>2.4.1.5</t>
  </si>
  <si>
    <t>2.4.1.8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</si>
  <si>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</si>
  <si>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</si>
  <si>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</si>
  <si>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</si>
  <si>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</si>
  <si>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</si>
  <si>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</si>
  <si>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</si>
  <si>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</si>
  <si>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</si>
  <si>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</si>
  <si>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</si>
  <si>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</si>
  <si>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</si>
  <si>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</si>
  <si>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</si>
  <si>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</si>
  <si>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</si>
  <si>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</si>
  <si>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</si>
  <si>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</si>
  <si>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</si>
  <si>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</si>
  <si>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</si>
  <si>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</si>
  <si>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</si>
  <si>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</si>
  <si>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</si>
  <si>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</si>
  <si>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3.1.3</t>
  </si>
  <si>
    <t>3.5.3</t>
  </si>
  <si>
    <t>комп'ютерна техніка</t>
  </si>
  <si>
    <t>спец.одяг, інвентар</t>
  </si>
  <si>
    <t>Call-центр</t>
  </si>
  <si>
    <t>2.1.13</t>
  </si>
  <si>
    <t>2.1.14</t>
  </si>
  <si>
    <t>3.5.4</t>
  </si>
  <si>
    <t>3.5.5</t>
  </si>
  <si>
    <t>Собівартість послуг (РОЗШИФРУВАТИ)</t>
  </si>
  <si>
    <t>5.5.</t>
  </si>
  <si>
    <t>5.6.</t>
  </si>
  <si>
    <t>5.7.</t>
  </si>
  <si>
    <t>5.8.</t>
  </si>
  <si>
    <t>3.5.6</t>
  </si>
  <si>
    <t>3.5.7</t>
  </si>
  <si>
    <t>3.5.8</t>
  </si>
  <si>
    <t>3.5.9</t>
  </si>
  <si>
    <t>3.5.10</t>
  </si>
  <si>
    <t>5.9.</t>
  </si>
  <si>
    <t>Ремонти техніки, приміщення</t>
  </si>
  <si>
    <t>Автотранспортна техніка, обладнання до неї</t>
  </si>
  <si>
    <t>2.1.15</t>
  </si>
  <si>
    <t>2.1.16</t>
  </si>
  <si>
    <t>пільгові пенсії</t>
  </si>
  <si>
    <t>талони на знешкодження великогаб.відходів</t>
  </si>
  <si>
    <t>Контейнери</t>
  </si>
  <si>
    <t>2.1.17</t>
  </si>
  <si>
    <t>Встановлення декоративних огорож</t>
  </si>
  <si>
    <t>Витрати всього (+податок на прибуток), в т.ч. за статтями:</t>
  </si>
  <si>
    <t>Слюсар-сантехнік дільниці з обслуговування ЖФ</t>
  </si>
  <si>
    <t>Слюсар-сантехнік аварійної бригади</t>
  </si>
  <si>
    <t>Електромонтер дільниці з обслуговування ЖФ</t>
  </si>
  <si>
    <t>Електромонтер аварійної бригади</t>
  </si>
  <si>
    <t>Електрогазозварник</t>
  </si>
  <si>
    <t>Водії</t>
  </si>
  <si>
    <t>Трактористи</t>
  </si>
  <si>
    <t>Робітник з комплексного прибирання</t>
  </si>
  <si>
    <t>Будівельники (маляр, муляр, тесляр, столяр, штукатур, покрівельник)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</si>
  <si>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</si>
  <si>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</si>
  <si>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</si>
  <si>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</si>
  <si>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</si>
  <si>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</si>
  <si>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</si>
  <si>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</si>
  <si>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</si>
  <si>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</si>
  <si>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2.2.1.</t>
  </si>
  <si>
    <t>2.2.2.</t>
  </si>
  <si>
    <t>2.2.3.</t>
  </si>
  <si>
    <t>2.2.4.</t>
  </si>
  <si>
    <t>2.2.5.</t>
  </si>
  <si>
    <t>2.2.6.</t>
  </si>
  <si>
    <t>2.2.7.</t>
  </si>
  <si>
    <t>2.2.8.</t>
  </si>
  <si>
    <t>2.2.9.</t>
  </si>
  <si>
    <t>2.2.10.</t>
  </si>
  <si>
    <t>Інші (комірник, прибиральник служб.приміщень,м/сестра)</t>
  </si>
  <si>
    <t>Страховка автотранспорту, т/о</t>
  </si>
  <si>
    <t>Охорона праці</t>
  </si>
  <si>
    <r>
      <t xml:space="preserve">Ступінь зносу основних засобів </t>
    </r>
    <r>
      <rPr>
        <sz val="10"/>
        <rFont val="Times New Roman"/>
        <family val="1"/>
        <charset val="204"/>
      </rPr>
      <t>(показує, наскільки амортизовані основні засоби),%</t>
    </r>
  </si>
  <si>
    <r>
      <t>Коефіцієнт рентабельності активів</t>
    </r>
    <r>
      <rPr>
        <sz val="10"/>
        <rFont val="Times New Roman"/>
        <family val="1"/>
        <charset val="204"/>
      </rPr>
      <t xml:space="preserve"> (характеризує ефективність використання активів підприємства)</t>
    </r>
  </si>
  <si>
    <r>
      <t>Рентабельність</t>
    </r>
    <r>
      <rPr>
        <sz val="10"/>
        <rFont val="Times New Roman"/>
        <family val="1"/>
        <charset val="204"/>
      </rPr>
      <t xml:space="preserve"> (характеризує прибутковість операційних витрат. Показує, скільки прибутку припадає на 1 грн. понесених операційних витрат),%</t>
    </r>
  </si>
  <si>
    <r>
      <t xml:space="preserve">Коефіцієнт загальної ліквідності </t>
    </r>
    <r>
      <rPr>
        <sz val="10"/>
        <rFont val="Times New Roman"/>
        <family val="1"/>
        <charset val="204"/>
      </rPr>
      <t>(показує здатність підприємства забезпечити свої короткострокові зобов’язання з оборотних коштів)</t>
    </r>
  </si>
  <si>
    <t>об'єкти благоустрою (урни, лавки, дворове обладнання)</t>
  </si>
  <si>
    <t xml:space="preserve">фінансові </t>
  </si>
  <si>
    <t>− працівників робітничих професій, у т.ч</t>
  </si>
  <si>
    <t>3.3.1.</t>
  </si>
  <si>
    <t>3.3.3.</t>
  </si>
  <si>
    <t>3.3.4.</t>
  </si>
  <si>
    <t>3.3.5.</t>
  </si>
  <si>
    <t>3.3.6.</t>
  </si>
  <si>
    <t>3.3.7.</t>
  </si>
  <si>
    <t>3.3.8.</t>
  </si>
  <si>
    <t>3.3.9.</t>
  </si>
  <si>
    <t>3.3.2.</t>
  </si>
  <si>
    <t>3.3.10.</t>
  </si>
  <si>
    <r>
      <t xml:space="preserve">Будівельники </t>
    </r>
    <r>
      <rPr>
        <i/>
        <sz val="9"/>
        <rFont val="Times New Roman"/>
        <family val="1"/>
        <charset val="204"/>
      </rPr>
      <t>(маляр, муляр, тесляр, столяр, штукатур, покрівельник)</t>
    </r>
  </si>
  <si>
    <t>амортизація об'єктів благоустрою</t>
  </si>
  <si>
    <t>Адміністративні витрати (РОЗШИФРУВАТИ)</t>
  </si>
  <si>
    <t>Середня заробітна плата (НАРАХОВАНА)</t>
  </si>
  <si>
    <t>5.1.</t>
  </si>
  <si>
    <t>5.4.</t>
  </si>
  <si>
    <t>Віктор ПРИГАРА</t>
  </si>
  <si>
    <t>Виконавець: Марина Гречко 3-51-12</t>
  </si>
  <si>
    <t>1.1.3</t>
  </si>
  <si>
    <t>2.4.1.1</t>
  </si>
  <si>
    <t>2.4.1.3</t>
  </si>
  <si>
    <t>2.4.1.6</t>
  </si>
  <si>
    <t>2.4.1.7</t>
  </si>
  <si>
    <t>Факт І кв 2021 року</t>
  </si>
  <si>
    <t>План І кв 2022 року</t>
  </si>
  <si>
    <t>Факт І кв 2022 року</t>
  </si>
  <si>
    <t>Факт ІІ кв 2021 року</t>
  </si>
  <si>
    <t>План ІІ кв 2022 року</t>
  </si>
  <si>
    <t>Факт ІІ кв 2022 року</t>
  </si>
  <si>
    <t>5.10.</t>
  </si>
  <si>
    <t>Послуги з прибирання (управління ЖКГ)</t>
  </si>
  <si>
    <t>1.1.5</t>
  </si>
  <si>
    <t>Меблі, вікна, побутова техніка</t>
  </si>
  <si>
    <t>мотокоси, бензопили, обладнання до автотехніки</t>
  </si>
  <si>
    <t>Факт ІІІ кв 2021 року</t>
  </si>
  <si>
    <t>План ІІІ кв 2022 року</t>
  </si>
  <si>
    <t>Факт ІІІ кв 2022 року</t>
  </si>
  <si>
    <t>Факт IV кв 2021 року</t>
  </si>
  <si>
    <t>План  IV кв 2022 року</t>
  </si>
  <si>
    <t>Факт IV кв 2022 року</t>
  </si>
  <si>
    <t>генератори (для мешканців)</t>
  </si>
  <si>
    <t>біотуалети</t>
  </si>
  <si>
    <t>лавочки</t>
  </si>
  <si>
    <t>спальні мішки</t>
  </si>
  <si>
    <t>5.11.</t>
  </si>
  <si>
    <t>5.12.</t>
  </si>
  <si>
    <t>5.13.</t>
  </si>
  <si>
    <t>5.14.</t>
  </si>
  <si>
    <t>для мешканців - за бюджетні кошти</t>
  </si>
  <si>
    <t>Ремонт приміщення</t>
  </si>
  <si>
    <t>Інші витрати, у т.ч</t>
  </si>
  <si>
    <t>транспортні послуги</t>
  </si>
  <si>
    <t>2.1.17.1</t>
  </si>
  <si>
    <t>2.1.17.2</t>
  </si>
  <si>
    <t>зарплата</t>
  </si>
  <si>
    <t>матеріали</t>
  </si>
  <si>
    <t>підрядні організації</t>
  </si>
  <si>
    <t>Прибирання приміщення</t>
  </si>
  <si>
    <t>Ремонти техніки</t>
  </si>
  <si>
    <t>2.4.1.9</t>
  </si>
  <si>
    <t>лікарняні (зарплата)</t>
  </si>
  <si>
    <t>лікарняні (ЄСВ)</t>
  </si>
  <si>
    <t>штрафні санкції</t>
  </si>
  <si>
    <t>комунальні платежі (комунальні квартири фонду майна)</t>
  </si>
  <si>
    <t>послуги міжнародного зв'язку</t>
  </si>
  <si>
    <t>медичний огляд безробітних (громадські роботи)</t>
  </si>
  <si>
    <t>2.4.1.10</t>
  </si>
  <si>
    <t>2.4.1.11</t>
  </si>
  <si>
    <t>2.4.1.12</t>
  </si>
  <si>
    <t>собівартість реалізованих запасів</t>
  </si>
  <si>
    <t>2.4.1.13</t>
  </si>
  <si>
    <t>прибирання кабін ліфтів - зарплата</t>
  </si>
  <si>
    <t>прибирання кабін ліфтів - ЄСВ</t>
  </si>
  <si>
    <t>2.4.1.14</t>
  </si>
  <si>
    <t>2.4.1.15</t>
  </si>
  <si>
    <t>нарахування податкових зобов'язань на залишкову вартість списаних НМА</t>
  </si>
  <si>
    <t>2.4.1.16</t>
  </si>
  <si>
    <t>2.4.1.17</t>
  </si>
  <si>
    <t>2.4.1.18</t>
  </si>
  <si>
    <t>списання безнадійної заборгованості</t>
  </si>
  <si>
    <t>2.4.1.19</t>
  </si>
  <si>
    <t>допомога на поховання</t>
  </si>
  <si>
    <t>2.2.9.1</t>
  </si>
  <si>
    <t>2.2.9.2</t>
  </si>
  <si>
    <t>2.2.9.3</t>
  </si>
  <si>
    <t>2.2.9.1.1</t>
  </si>
  <si>
    <t>2.2.9.1.2</t>
  </si>
  <si>
    <t>2.2.9.1.3</t>
  </si>
  <si>
    <t>2.2.9.1.4</t>
  </si>
  <si>
    <t>2.2.9.2.1</t>
  </si>
  <si>
    <t>2.2.9.2.2</t>
  </si>
  <si>
    <t>2.2.9.2.3</t>
  </si>
  <si>
    <t>2.2.9.2.4</t>
  </si>
  <si>
    <t>не входить до елементів витрат</t>
  </si>
  <si>
    <t>2.4.1.20</t>
  </si>
  <si>
    <t>ЄСВ на матеріальну допомогу</t>
  </si>
  <si>
    <t>Ремонти техніки, приміщення; прибирання приміщення, у т.ч</t>
  </si>
  <si>
    <t>3.5.11</t>
  </si>
  <si>
    <t>3.5.12</t>
  </si>
  <si>
    <t>3.5.13</t>
  </si>
  <si>
    <t>3.5.14</t>
  </si>
  <si>
    <t>3.5.15</t>
  </si>
  <si>
    <t>3.5.16</t>
  </si>
  <si>
    <t>3.5.17</t>
  </si>
  <si>
    <t>3.5.18</t>
  </si>
  <si>
    <t>3.5.19</t>
  </si>
  <si>
    <t>3.5.20</t>
  </si>
  <si>
    <t>3.5.21</t>
  </si>
  <si>
    <t>2.4.1.1.1</t>
  </si>
  <si>
    <t>2.4.1.1.2</t>
  </si>
  <si>
    <t xml:space="preserve">амортизація </t>
  </si>
  <si>
    <t>об'єкти благоустрою</t>
  </si>
  <si>
    <t>інші - уцінка/списання неліквідних активів</t>
  </si>
  <si>
    <t>2.4.1.21</t>
  </si>
  <si>
    <t>послуги</t>
  </si>
  <si>
    <t>нанесення логотипу на спец.одяг</t>
  </si>
  <si>
    <t>повірка лічильників (виробничі приміщення)</t>
  </si>
  <si>
    <t>підвезення питної води (на період ремонту)</t>
  </si>
  <si>
    <t>приєднання до ел.мереж (додаткове підключення)</t>
  </si>
  <si>
    <t>оренда кулера (питна вода у виробничих приміщеннях)</t>
  </si>
  <si>
    <t>оформлення технічної документації на будинок (втрата)</t>
  </si>
  <si>
    <t>ремонт території АТС</t>
  </si>
  <si>
    <t>непередбачені витрати</t>
  </si>
  <si>
    <t>інші послуги, у т.ч</t>
  </si>
  <si>
    <t>2.1.17.2.1</t>
  </si>
  <si>
    <t>2.1.17.2.2</t>
  </si>
  <si>
    <t>2.1.17.2.7</t>
  </si>
  <si>
    <t>2.1.17.2.5</t>
  </si>
  <si>
    <t>2.1.17.2.3</t>
  </si>
  <si>
    <t>2.1.17.2.4</t>
  </si>
  <si>
    <t>2.1.17.2.6</t>
  </si>
  <si>
    <t>2.1.17.2.8</t>
  </si>
  <si>
    <t>проїздні квитки</t>
  </si>
  <si>
    <t>ТО вогнегасників</t>
  </si>
  <si>
    <t>2.2.17.1</t>
  </si>
  <si>
    <t>2.2.17.2</t>
  </si>
  <si>
    <t>2.2.17.3</t>
  </si>
  <si>
    <t>2.2.17.4</t>
  </si>
  <si>
    <t>2.2.17.5</t>
  </si>
  <si>
    <t>службові відрядження</t>
  </si>
  <si>
    <t>повірка вузла обліку</t>
  </si>
  <si>
    <t>2.2.17.6</t>
  </si>
  <si>
    <t>встановлення міні АТС</t>
  </si>
  <si>
    <t>2.2.17.7</t>
  </si>
  <si>
    <t>2.2.17.8</t>
  </si>
  <si>
    <t xml:space="preserve">вода </t>
  </si>
  <si>
    <t>2.2.17.9</t>
  </si>
  <si>
    <t>повернення коштів (за проходження мед.огляду)</t>
  </si>
  <si>
    <t>ТМЦ для забезпечення укриттів:</t>
  </si>
  <si>
    <t>лавки</t>
  </si>
  <si>
    <t>2.4.1.2.1</t>
  </si>
  <si>
    <t>2.4.1.2.2</t>
  </si>
  <si>
    <t>матеріальні послуги (безпосередньо пов'язані з наданням послуг)</t>
  </si>
  <si>
    <t>електроенергія</t>
  </si>
  <si>
    <t>інші операційні витрати</t>
  </si>
  <si>
    <t>амортизація</t>
  </si>
  <si>
    <t>відрахування профспілковому комітету</t>
  </si>
  <si>
    <t>зарплата; якщо до ювілеїів - інші витрати</t>
  </si>
  <si>
    <t>інші (розрахунки з підзвітними особами, ПДВ на м/брухт)</t>
  </si>
  <si>
    <t>система опалення (бюджетні кошти)</t>
  </si>
  <si>
    <t>1.2.3.3</t>
  </si>
  <si>
    <t>сумки транспортні</t>
  </si>
  <si>
    <t>лопати</t>
  </si>
  <si>
    <t xml:space="preserve">безоплатно надані ТМЦ для укриттів </t>
  </si>
  <si>
    <t>1.2.1.4</t>
  </si>
  <si>
    <t>амортизація безоплатно передані ТМЦ</t>
  </si>
  <si>
    <t>аптечки</t>
  </si>
  <si>
    <t>ліхтарики</t>
  </si>
  <si>
    <t>ломи будівельні</t>
  </si>
  <si>
    <t>сокири</t>
  </si>
  <si>
    <t>пили по дереву</t>
  </si>
  <si>
    <t>ножівки по металу</t>
  </si>
  <si>
    <t>пластикова тара</t>
  </si>
  <si>
    <t>Темп росту ф. 2024/ ф. 2023</t>
  </si>
  <si>
    <t>Темп росту ф. 2024/ пл. 2024</t>
  </si>
  <si>
    <t>вогнегасники</t>
  </si>
  <si>
    <t>лопати, ломи, ножівки, пили, сокири</t>
  </si>
  <si>
    <t>інструмент, інвентар для облаштування укриттів</t>
  </si>
  <si>
    <t>2.4.1.22</t>
  </si>
  <si>
    <t>передані ТМЦ для укриттів, ліквідації наслідків ракетних атак</t>
  </si>
  <si>
    <t>3.1.4</t>
  </si>
  <si>
    <t>опалення</t>
  </si>
  <si>
    <t>Продуктивність праці на 1 працівника, тис.грн/особу (чистий дохід)</t>
  </si>
  <si>
    <t>Продуктивність праці на 1 грн. ФОП, грн/грн ФОП (чистий дохід)</t>
  </si>
  <si>
    <t>Передані OSB плити для ліквідації наслідків ракетної атаки (13.01.2024)</t>
  </si>
  <si>
    <t>інші, у тому числі</t>
  </si>
  <si>
    <t>Начальник підприємства</t>
  </si>
  <si>
    <t>міністанція</t>
  </si>
  <si>
    <t>безоплатно надані ПММ</t>
  </si>
  <si>
    <t>безоплатно надані труби</t>
  </si>
  <si>
    <t>1.2.1.5</t>
  </si>
  <si>
    <t>Генератори (для виробничих приміщень), гібридний інвектор</t>
  </si>
  <si>
    <r>
      <t xml:space="preserve">Аудит, </t>
    </r>
    <r>
      <rPr>
        <b/>
        <sz val="12"/>
        <rFont val="Times New Roman"/>
        <family val="1"/>
        <charset val="204"/>
      </rPr>
      <t>юридичні послуги</t>
    </r>
  </si>
  <si>
    <t>допомога на поховання, скрутне матеріальне становище</t>
  </si>
  <si>
    <t>РЕЗУЛЬТАТИ ДІЯЛЬНОСТІ за 2024 рік</t>
  </si>
  <si>
    <t>Факт 2023 року</t>
  </si>
  <si>
    <t>План 2024 року</t>
  </si>
  <si>
    <t>Факт 2024 року</t>
  </si>
  <si>
    <t>матеріальна допомога, вихідна допомога, винагороди до ювілеїв</t>
  </si>
  <si>
    <t xml:space="preserve">Страховка автотранспорту, т/о </t>
  </si>
  <si>
    <t>2023 рік - був інший розподіл матеріальних витрат і інших операційних витрат</t>
  </si>
  <si>
    <t>23 рахунок</t>
  </si>
  <si>
    <t>92 рахунок</t>
  </si>
  <si>
    <t>949 рахунок</t>
  </si>
  <si>
    <t>транспортні послуги - п.2.1.17.1 - в 1-ому кварталі 2023 року були віднесені до інших витрат, потім відображалися у складі матеріальних витрат</t>
  </si>
  <si>
    <t>транспортні витрати були віднесені до інших операційних витрат</t>
  </si>
  <si>
    <t>вода на 92 рахунку була віднесена до інших операційних витрат</t>
  </si>
  <si>
    <t>2023 рік-матеріали, послуги</t>
  </si>
  <si>
    <t>юридичні послуги</t>
  </si>
  <si>
    <t>план 2024 - якась похибка 0,2 - я додала до формули</t>
  </si>
  <si>
    <t>2024 план/факт - була помилка по відображенню страховки з 92 рахунку - я виправила</t>
  </si>
  <si>
    <t>вода з 92 рахунку у 2023 році і у плані 2024 року</t>
  </si>
  <si>
    <t>факт 2024 року - вода з 92 рахунку у складі матеріальних витрат</t>
  </si>
  <si>
    <t>було б по аналогії з формулою за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</si>
</sst>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%"/>
    <numFmt numFmtId="165" formatCode="0.0"/>
    <numFmt numFmtId="166" formatCode="#,##0.0"/>
    <numFmt numFmtId="167" formatCode="0.0000"/>
    <numFmt numFmtId="168" formatCode="_-* #,##0.00_₴_-;\-* #,##0.00_₴_-;_-* &quot;-&quot;??_₴_-;_-@_-"/>
    <numFmt numFmtId="169" formatCode="_-* #,##0.00\ _г_р_н_._-;\-* #,##0.00\ _г_р_н_._-;_-* &quot;-&quot;??\ _г_р_н_._-;_-@_-"/>
    <numFmt numFmtId="170" formatCode="###\ ##0.000"/>
    <numFmt numFmtId="171" formatCode="_(&quot;$&quot;* #,##0.00_);_(&quot;$&quot;* \(#,##0.00\);_(&quot;$&quot;* &quot;-&quot;??_);_(@_)"/>
    <numFmt numFmtId="172" formatCode="_(* #,##0_);_(* \(#,##0\);_(* &quot;-&quot;_);_(@_)"/>
    <numFmt numFmtId="173" formatCode="_(* #,##0.00_);_(* \(#,##0.00\);_(* &quot;-&quot;??_);_(@_)"/>
    <numFmt numFmtId="174" formatCode="#,##0.00&quot;р.&quot;;\-#,##0.00&quot;р.&quot;"/>
    <numFmt numFmtId="175" formatCode="#,##0.0_ ;[Red]\-#,##0.0\ "/>
    <numFmt numFmtId="176" formatCode="_-* #,##0.00_р_._-;\-* #,##0.00_р_._-;_-* &quot;-&quot;??_р_._-;_-@_-"/>
    <numFmt numFmtId="177" formatCode="#,##0&quot;р.&quot;;[Red]\-#,##0&quot;р.&quot;"/>
    <numFmt numFmtId="178" formatCode="0.0;\(0.0\);\ ;\-"/>
    <numFmt numFmtId="179" formatCode="0.00000"/>
  </numFmts>
  <fonts count="88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0"/>
      <name val="FreeSet"/>
      <family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8"/>
      <name val="Arial"/>
      <family val="2"/>
    </font>
    <font>
      <sz val="1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i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8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2" borderId="0" applyNumberFormat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8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0" applyNumberFormat="0" applyBorder="0" applyAlignment="0" applyProtection="0"/>
    <xf numFmtId="0" fontId="15" fillId="10" borderId="0" applyNumberFormat="0" applyBorder="0" applyAlignment="0" applyProtection="0"/>
    <xf numFmtId="0" fontId="16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8" borderId="0" applyNumberFormat="0" applyBorder="0" applyAlignment="0" applyProtection="0"/>
    <xf numFmtId="0" fontId="15" fillId="8" borderId="0" applyNumberFormat="0" applyBorder="0" applyAlignment="0" applyProtection="0"/>
    <xf numFmtId="0" fontId="16" fillId="11" borderId="0" applyNumberFormat="0" applyBorder="0" applyAlignment="0" applyProtection="0"/>
    <xf numFmtId="0" fontId="15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12" borderId="0" applyNumberFormat="0" applyBorder="0" applyAlignment="0" applyProtection="0"/>
    <xf numFmtId="0" fontId="17" fillId="12" borderId="0" applyNumberFormat="0" applyBorder="0" applyAlignment="0" applyProtection="0"/>
    <xf numFmtId="0" fontId="18" fillId="9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3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7" applyNumberFormat="0" applyAlignment="0" applyProtection="0"/>
    <xf numFmtId="0" fontId="21" fillId="21" borderId="8" applyNumberFormat="0" applyAlignment="0" applyProtection="0"/>
    <xf numFmtId="49" fontId="22" fillId="0" borderId="2">
      <alignment horizontal="center" vertical="center"/>
      <protection locked="0"/>
    </xf>
    <xf numFmtId="49" fontId="22" fillId="0" borderId="2">
      <alignment horizontal="center" vertical="center"/>
      <protection locked="0"/>
    </xf>
    <xf numFmtId="49" fontId="22" fillId="0" borderId="2">
      <alignment horizontal="center" vertical="center"/>
      <protection locked="0"/>
    </xf>
    <xf numFmtId="49" fontId="22" fillId="0" borderId="2">
      <alignment horizontal="center" vertical="center"/>
      <protection locked="0"/>
    </xf>
    <xf numFmtId="49" fontId="22" fillId="0" borderId="2">
      <alignment horizontal="center" vertical="center"/>
      <protection locked="0"/>
    </xf>
    <xf numFmtId="49" fontId="22" fillId="0" borderId="2">
      <alignment horizontal="center" vertical="center"/>
      <protection locked="0"/>
    </xf>
    <xf numFmtId="49" fontId="22" fillId="0" borderId="2">
      <alignment horizontal="center" vertical="center"/>
      <protection locked="0"/>
    </xf>
    <xf numFmtId="49" fontId="22" fillId="0" borderId="2">
      <alignment horizontal="center" vertical="center"/>
      <protection locked="0"/>
    </xf>
    <xf numFmtId="49" fontId="22" fillId="0" borderId="2">
      <alignment horizontal="center" vertical="center"/>
      <protection locked="0"/>
    </xf>
    <xf numFmtId="49" fontId="22" fillId="0" borderId="2">
      <alignment horizontal="center" vertical="center"/>
      <protection locked="0"/>
    </xf>
    <xf numFmtId="49" fontId="22" fillId="0" borderId="2">
      <alignment horizontal="center" vertical="center"/>
      <protection locked="0"/>
    </xf>
    <xf numFmtId="49" fontId="22" fillId="0" borderId="2">
      <alignment horizontal="center" vertical="center"/>
      <protection locked="0"/>
    </xf>
    <xf numFmtId="49" fontId="22" fillId="0" borderId="2">
      <alignment horizontal="center" vertical="center"/>
      <protection locked="0"/>
    </xf>
    <xf numFmtId="169" fontId="23" fillId="0" borderId="0" applyFont="0" applyFill="0" applyBorder="0" applyAlignment="0" applyProtection="0"/>
    <xf numFmtId="49" fontId="23" fillId="0" borderId="2">
      <alignment horizontal="left" vertical="center"/>
      <protection locked="0"/>
    </xf>
    <xf numFmtId="49" fontId="23" fillId="0" borderId="2">
      <alignment horizontal="left" vertical="center"/>
      <protection locked="0"/>
    </xf>
    <xf numFmtId="49" fontId="23" fillId="0" borderId="2">
      <alignment horizontal="left" vertical="center"/>
      <protection locked="0"/>
    </xf>
    <xf numFmtId="49" fontId="23" fillId="0" borderId="2">
      <alignment horizontal="left" vertical="center"/>
      <protection locked="0"/>
    </xf>
    <xf numFmtId="49" fontId="23" fillId="0" borderId="2">
      <alignment horizontal="left" vertical="center"/>
      <protection locked="0"/>
    </xf>
    <xf numFmtId="49" fontId="23" fillId="0" borderId="2">
      <alignment horizontal="left" vertical="center"/>
      <protection locked="0"/>
    </xf>
    <xf numFmtId="49" fontId="23" fillId="0" borderId="2">
      <alignment horizontal="left" vertical="center"/>
      <protection locked="0"/>
    </xf>
    <xf numFmtId="49" fontId="23" fillId="0" borderId="2">
      <alignment horizontal="left" vertical="center"/>
      <protection locked="0"/>
    </xf>
    <xf numFmtId="49" fontId="23" fillId="0" borderId="2">
      <alignment horizontal="left" vertical="center"/>
      <protection locked="0"/>
    </xf>
    <xf numFmtId="49" fontId="23" fillId="0" borderId="2">
      <alignment horizontal="left" vertical="center"/>
      <protection locked="0"/>
    </xf>
    <xf numFmtId="49" fontId="23" fillId="0" borderId="2">
      <alignment horizontal="left" vertical="center"/>
      <protection locked="0"/>
    </xf>
    <xf numFmtId="49" fontId="23" fillId="0" borderId="2">
      <alignment horizontal="left" vertical="center"/>
      <protection locked="0"/>
    </xf>
    <xf numFmtId="49" fontId="23" fillId="0" borderId="2">
      <alignment horizontal="left" vertical="center"/>
      <protection locked="0"/>
    </xf>
    <xf numFmtId="49" fontId="23" fillId="0" borderId="2">
      <alignment horizontal="left" vertical="center"/>
      <protection locked="0"/>
    </xf>
    <xf numFmtId="49" fontId="23" fillId="0" borderId="2">
      <alignment horizontal="left" vertical="center"/>
      <protection locked="0"/>
    </xf>
    <xf numFmtId="49" fontId="23" fillId="0" borderId="2">
      <alignment horizontal="left" vertical="center"/>
      <protection locked="0"/>
    </xf>
    <xf numFmtId="49" fontId="23" fillId="0" borderId="2">
      <alignment horizontal="left" vertical="center"/>
      <protection locked="0"/>
    </xf>
    <xf numFmtId="0" fontId="24" fillId="0" borderId="0" applyNumberFormat="0" applyFill="0" applyBorder="0" applyAlignment="0" applyProtection="0"/>
    <xf numFmtId="170" fontId="25" fillId="0" borderId="0" applyAlignment="0">
      <alignment wrapText="1"/>
    </xf>
    <xf numFmtId="0" fontId="26" fillId="4" borderId="0" applyNumberFormat="0" applyBorder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7" borderId="7" applyNumberFormat="0" applyAlignment="0" applyProtection="0"/>
    <xf numFmtId="49" fontId="23" fillId="0" borderId="0" applyNumberFormat="0" applyFont="0" applyAlignment="0">
      <alignment vertical="top" wrapText="1"/>
      <protection locked="0"/>
    </xf>
    <xf numFmtId="49" fontId="23" fillId="0" borderId="0" applyNumberFormat="0" applyFont="0" applyAlignment="0">
      <alignment vertical="top" wrapText="1"/>
    </xf>
    <xf numFmtId="49" fontId="23" fillId="0" borderId="0" applyNumberFormat="0" applyFont="0" applyAlignment="0">
      <alignment vertical="top" wrapText="1"/>
    </xf>
    <xf numFmtId="49" fontId="23" fillId="0" borderId="0" applyNumberFormat="0" applyFont="0" applyAlignment="0">
      <alignment vertical="top" wrapText="1"/>
      <protection locked="0"/>
    </xf>
    <xf numFmtId="49" fontId="23" fillId="0" borderId="0" applyNumberFormat="0" applyFont="0" applyAlignment="0">
      <alignment vertical="top" wrapText="1"/>
    </xf>
    <xf numFmtId="49" fontId="23" fillId="0" borderId="0" applyNumberFormat="0" applyFont="0" applyAlignment="0">
      <alignment vertical="top" wrapText="1"/>
      <protection locked="0"/>
    </xf>
    <xf numFmtId="49" fontId="23" fillId="0" borderId="0" applyNumberFormat="0" applyFont="0" applyAlignment="0">
      <alignment vertical="top" wrapText="1"/>
    </xf>
    <xf numFmtId="49" fontId="23" fillId="0" borderId="0" applyNumberFormat="0" applyFont="0" applyAlignment="0">
      <alignment vertical="top" wrapText="1"/>
      <protection locked="0"/>
    </xf>
    <xf numFmtId="49" fontId="23" fillId="0" borderId="0" applyNumberFormat="0" applyFont="0" applyAlignment="0">
      <alignment vertical="top" wrapText="1"/>
      <protection locked="0"/>
    </xf>
    <xf numFmtId="49" fontId="23" fillId="0" borderId="0" applyNumberFormat="0" applyFont="0" applyAlignment="0">
      <alignment vertical="top" wrapText="1"/>
      <protection locked="0"/>
    </xf>
    <xf numFmtId="49" fontId="23" fillId="0" borderId="0" applyNumberFormat="0" applyFont="0" applyAlignment="0">
      <alignment vertical="top" wrapText="1"/>
      <protection locked="0"/>
    </xf>
    <xf numFmtId="49" fontId="23" fillId="0" borderId="0" applyNumberFormat="0" applyFont="0" applyAlignment="0">
      <alignment vertical="top" wrapText="1"/>
      <protection locked="0"/>
    </xf>
    <xf numFmtId="49" fontId="23" fillId="0" borderId="0" applyNumberFormat="0" applyFont="0" applyAlignment="0">
      <alignment vertical="top" wrapText="1"/>
      <protection locked="0"/>
    </xf>
    <xf numFmtId="49" fontId="23" fillId="0" borderId="0" applyNumberFormat="0" applyFont="0" applyAlignment="0">
      <alignment vertical="top" wrapText="1"/>
      <protection locked="0"/>
    </xf>
    <xf numFmtId="49" fontId="23" fillId="0" borderId="0" applyNumberFormat="0" applyFont="0" applyAlignment="0">
      <alignment vertical="top" wrapText="1"/>
      <protection locked="0"/>
    </xf>
    <xf numFmtId="49" fontId="23" fillId="0" borderId="0" applyNumberFormat="0" applyFont="0" applyAlignment="0">
      <alignment vertical="top" wrapText="1"/>
      <protection locked="0"/>
    </xf>
    <xf numFmtId="49" fontId="23" fillId="0" borderId="0" applyNumberFormat="0" applyFont="0" applyAlignment="0">
      <alignment vertical="top" wrapText="1"/>
      <protection locked="0"/>
    </xf>
    <xf numFmtId="49" fontId="23" fillId="0" borderId="0" applyNumberFormat="0" applyFont="0" applyAlignment="0">
      <alignment vertical="top" wrapText="1"/>
      <protection locked="0"/>
    </xf>
    <xf numFmtId="49" fontId="23" fillId="0" borderId="0" applyNumberFormat="0" applyFont="0" applyAlignment="0">
      <alignment vertical="top" wrapText="1"/>
      <protection locked="0"/>
    </xf>
    <xf numFmtId="49" fontId="23" fillId="0" borderId="0" applyNumberFormat="0" applyFont="0" applyAlignment="0">
      <alignment vertical="top" wrapText="1"/>
      <protection locked="0"/>
    </xf>
    <xf numFmtId="49" fontId="32" fillId="22" borderId="12">
      <alignment horizontal="left" vertical="center"/>
      <protection locked="0"/>
    </xf>
    <xf numFmtId="49" fontId="32" fillId="22" borderId="12">
      <alignment horizontal="left" vertical="center"/>
    </xf>
    <xf numFmtId="4" fontId="32" fillId="22" borderId="12">
      <alignment horizontal="right" vertical="center"/>
      <protection locked="0"/>
    </xf>
    <xf numFmtId="4" fontId="32" fillId="22" borderId="12">
      <alignment horizontal="right" vertical="center"/>
    </xf>
    <xf numFmtId="4" fontId="33" fillId="22" borderId="12">
      <alignment horizontal="right" vertical="center"/>
      <protection locked="0"/>
    </xf>
    <xf numFmtId="49" fontId="34" fillId="22" borderId="2">
      <alignment horizontal="left" vertical="center"/>
      <protection locked="0"/>
    </xf>
    <xf numFmtId="49" fontId="34" fillId="22" borderId="2">
      <alignment horizontal="left" vertical="center"/>
    </xf>
    <xf numFmtId="49" fontId="35" fillId="22" borderId="2">
      <alignment horizontal="left" vertical="center"/>
      <protection locked="0"/>
    </xf>
    <xf numFmtId="49" fontId="35" fillId="22" borderId="2">
      <alignment horizontal="left" vertical="center"/>
    </xf>
    <xf numFmtId="4" fontId="34" fillId="22" borderId="2">
      <alignment horizontal="right" vertical="center"/>
      <protection locked="0"/>
    </xf>
    <xf numFmtId="4" fontId="34" fillId="22" borderId="2">
      <alignment horizontal="right" vertical="center"/>
    </xf>
    <xf numFmtId="4" fontId="36" fillId="22" borderId="2">
      <alignment horizontal="right" vertical="center"/>
      <protection locked="0"/>
    </xf>
    <xf numFmtId="49" fontId="22" fillId="22" borderId="2">
      <alignment horizontal="left" vertical="center"/>
      <protection locked="0"/>
    </xf>
    <xf numFmtId="49" fontId="22" fillId="22" borderId="2">
      <alignment horizontal="left" vertical="center"/>
      <protection locked="0"/>
    </xf>
    <xf numFmtId="49" fontId="22" fillId="22" borderId="2">
      <alignment horizontal="left" vertical="center"/>
    </xf>
    <xf numFmtId="49" fontId="22" fillId="22" borderId="2">
      <alignment horizontal="left" vertical="center"/>
    </xf>
    <xf numFmtId="49" fontId="33" fillId="22" borderId="2">
      <alignment horizontal="left" vertical="center"/>
      <protection locked="0"/>
    </xf>
    <xf numFmtId="49" fontId="33" fillId="22" borderId="2">
      <alignment horizontal="left" vertical="center"/>
    </xf>
    <xf numFmtId="4" fontId="22" fillId="22" borderId="2">
      <alignment horizontal="right" vertical="center"/>
      <protection locked="0"/>
    </xf>
    <xf numFmtId="4" fontId="22" fillId="22" borderId="2">
      <alignment horizontal="right" vertical="center"/>
      <protection locked="0"/>
    </xf>
    <xf numFmtId="4" fontId="22" fillId="22" borderId="2">
      <alignment horizontal="right" vertical="center"/>
    </xf>
    <xf numFmtId="4" fontId="22" fillId="22" borderId="2">
      <alignment horizontal="right" vertical="center"/>
    </xf>
    <xf numFmtId="4" fontId="33" fillId="22" borderId="2">
      <alignment horizontal="right" vertical="center"/>
      <protection locked="0"/>
    </xf>
    <xf numFmtId="49" fontId="37" fillId="22" borderId="2">
      <alignment horizontal="left" vertical="center"/>
      <protection locked="0"/>
    </xf>
    <xf numFmtId="49" fontId="37" fillId="22" borderId="2">
      <alignment horizontal="left" vertical="center"/>
    </xf>
    <xf numFmtId="49" fontId="38" fillId="22" borderId="2">
      <alignment horizontal="left" vertical="center"/>
      <protection locked="0"/>
    </xf>
    <xf numFmtId="49" fontId="38" fillId="22" borderId="2">
      <alignment horizontal="left" vertical="center"/>
    </xf>
    <xf numFmtId="4" fontId="37" fillId="22" borderId="2">
      <alignment horizontal="right" vertical="center"/>
      <protection locked="0"/>
    </xf>
    <xf numFmtId="4" fontId="37" fillId="22" borderId="2">
      <alignment horizontal="right" vertical="center"/>
    </xf>
    <xf numFmtId="4" fontId="39" fillId="22" borderId="2">
      <alignment horizontal="right" vertical="center"/>
      <protection locked="0"/>
    </xf>
    <xf numFmtId="49" fontId="40" fillId="0" borderId="2">
      <alignment horizontal="left" vertical="center"/>
      <protection locked="0"/>
    </xf>
    <xf numFmtId="49" fontId="40" fillId="0" borderId="2">
      <alignment horizontal="left" vertical="center"/>
    </xf>
    <xf numFmtId="49" fontId="41" fillId="0" borderId="2">
      <alignment horizontal="left" vertical="center"/>
      <protection locked="0"/>
    </xf>
    <xf numFmtId="49" fontId="41" fillId="0" borderId="2">
      <alignment horizontal="left" vertical="center"/>
    </xf>
    <xf numFmtId="4" fontId="40" fillId="0" borderId="2">
      <alignment horizontal="right" vertical="center"/>
      <protection locked="0"/>
    </xf>
    <xf numFmtId="4" fontId="40" fillId="0" borderId="2">
      <alignment horizontal="right" vertical="center"/>
    </xf>
    <xf numFmtId="4" fontId="41" fillId="0" borderId="2">
      <alignment horizontal="right" vertical="center"/>
      <protection locked="0"/>
    </xf>
    <xf numFmtId="49" fontId="42" fillId="0" borderId="2">
      <alignment horizontal="left" vertical="center"/>
      <protection locked="0"/>
    </xf>
    <xf numFmtId="49" fontId="42" fillId="0" borderId="2">
      <alignment horizontal="left" vertical="center"/>
    </xf>
    <xf numFmtId="49" fontId="43" fillId="0" borderId="2">
      <alignment horizontal="left" vertical="center"/>
      <protection locked="0"/>
    </xf>
    <xf numFmtId="49" fontId="43" fillId="0" borderId="2">
      <alignment horizontal="left" vertical="center"/>
    </xf>
    <xf numFmtId="4" fontId="42" fillId="0" borderId="2">
      <alignment horizontal="right" vertical="center"/>
      <protection locked="0"/>
    </xf>
    <xf numFmtId="4" fontId="42" fillId="0" borderId="2">
      <alignment horizontal="right" vertical="center"/>
    </xf>
    <xf numFmtId="49" fontId="40" fillId="0" borderId="2">
      <alignment horizontal="left" vertical="center"/>
      <protection locked="0"/>
    </xf>
    <xf numFmtId="49" fontId="41" fillId="0" borderId="2">
      <alignment horizontal="left" vertical="center"/>
      <protection locked="0"/>
    </xf>
    <xf numFmtId="4" fontId="40" fillId="0" borderId="2">
      <alignment horizontal="right" vertical="center"/>
      <protection locked="0"/>
    </xf>
    <xf numFmtId="0" fontId="44" fillId="0" borderId="13" applyNumberFormat="0" applyFill="0" applyAlignment="0" applyProtection="0"/>
    <xf numFmtId="0" fontId="45" fillId="23" borderId="0" applyNumberFormat="0" applyBorder="0" applyAlignment="0" applyProtection="0"/>
    <xf numFmtId="0" fontId="23" fillId="0" borderId="0"/>
    <xf numFmtId="0" fontId="23" fillId="0" borderId="0"/>
    <xf numFmtId="0" fontId="1" fillId="24" borderId="14" applyNumberFormat="0" applyFont="0" applyAlignment="0" applyProtection="0"/>
    <xf numFmtId="4" fontId="46" fillId="25" borderId="2">
      <alignment horizontal="right" vertical="center"/>
      <protection locked="0"/>
    </xf>
    <xf numFmtId="4" fontId="46" fillId="26" borderId="2">
      <alignment horizontal="right" vertical="center"/>
      <protection locked="0"/>
    </xf>
    <xf numFmtId="4" fontId="46" fillId="27" borderId="2">
      <alignment horizontal="right" vertical="center"/>
      <protection locked="0"/>
    </xf>
    <xf numFmtId="0" fontId="47" fillId="20" borderId="15" applyNumberFormat="0" applyAlignment="0" applyProtection="0"/>
    <xf numFmtId="49" fontId="22" fillId="0" borderId="2">
      <alignment horizontal="left" vertical="center" wrapText="1"/>
      <protection locked="0"/>
    </xf>
    <xf numFmtId="49" fontId="22" fillId="0" borderId="2">
      <alignment horizontal="left" vertical="center" wrapText="1"/>
      <protection locked="0"/>
    </xf>
    <xf numFmtId="0" fontId="48" fillId="0" borderId="0" applyNumberFormat="0" applyFill="0" applyBorder="0" applyAlignment="0" applyProtection="0"/>
    <xf numFmtId="0" fontId="49" fillId="0" borderId="16" applyNumberFormat="0" applyFill="0" applyAlignment="0" applyProtection="0"/>
    <xf numFmtId="0" fontId="50" fillId="0" borderId="0" applyNumberFormat="0" applyFill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3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7" fillId="14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51" fillId="7" borderId="7" applyNumberFormat="0" applyAlignment="0" applyProtection="0"/>
    <xf numFmtId="0" fontId="31" fillId="7" borderId="7" applyNumberFormat="0" applyAlignment="0" applyProtection="0"/>
    <xf numFmtId="0" fontId="52" fillId="20" borderId="15" applyNumberFormat="0" applyAlignment="0" applyProtection="0"/>
    <xf numFmtId="0" fontId="47" fillId="20" borderId="15" applyNumberFormat="0" applyAlignment="0" applyProtection="0"/>
    <xf numFmtId="0" fontId="53" fillId="20" borderId="7" applyNumberFormat="0" applyAlignment="0" applyProtection="0"/>
    <xf numFmtId="0" fontId="20" fillId="20" borderId="7" applyNumberFormat="0" applyAlignment="0" applyProtection="0"/>
    <xf numFmtId="171" fontId="23" fillId="0" borderId="0" applyFont="0" applyFill="0" applyBorder="0" applyAlignment="0" applyProtection="0"/>
    <xf numFmtId="0" fontId="54" fillId="0" borderId="9" applyNumberFormat="0" applyFill="0" applyAlignment="0" applyProtection="0"/>
    <xf numFmtId="0" fontId="27" fillId="0" borderId="9" applyNumberFormat="0" applyFill="0" applyAlignment="0" applyProtection="0"/>
    <xf numFmtId="0" fontId="55" fillId="0" borderId="10" applyNumberFormat="0" applyFill="0" applyAlignment="0" applyProtection="0"/>
    <xf numFmtId="0" fontId="28" fillId="0" borderId="10" applyNumberFormat="0" applyFill="0" applyAlignment="0" applyProtection="0"/>
    <xf numFmtId="0" fontId="56" fillId="0" borderId="11" applyNumberFormat="0" applyFill="0" applyAlignment="0" applyProtection="0"/>
    <xf numFmtId="0" fontId="29" fillId="0" borderId="11" applyNumberFormat="0" applyFill="0" applyAlignment="0" applyProtection="0"/>
    <xf numFmtId="0" fontId="5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7" fillId="0" borderId="16" applyNumberFormat="0" applyFill="0" applyAlignment="0" applyProtection="0"/>
    <xf numFmtId="0" fontId="49" fillId="0" borderId="16" applyNumberFormat="0" applyFill="0" applyAlignment="0" applyProtection="0"/>
    <xf numFmtId="0" fontId="58" fillId="21" borderId="8" applyNumberFormat="0" applyAlignment="0" applyProtection="0"/>
    <xf numFmtId="0" fontId="21" fillId="21" borderId="8" applyNumberFormat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9" fillId="23" borderId="0" applyNumberFormat="0" applyBorder="0" applyAlignment="0" applyProtection="0"/>
    <xf numFmtId="0" fontId="45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6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3" fillId="0" borderId="0"/>
    <xf numFmtId="0" fontId="1" fillId="0" borderId="0"/>
    <xf numFmtId="0" fontId="23" fillId="0" borderId="0"/>
    <xf numFmtId="0" fontId="23" fillId="0" borderId="0" applyNumberFormat="0" applyFont="0" applyFill="0" applyBorder="0" applyAlignment="0" applyProtection="0">
      <alignment vertical="top"/>
    </xf>
    <xf numFmtId="0" fontId="23" fillId="0" borderId="0" applyNumberFormat="0" applyFont="0" applyFill="0" applyBorder="0" applyAlignment="0" applyProtection="0">
      <alignment vertical="top"/>
    </xf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62" fillId="3" borderId="0" applyNumberFormat="0" applyBorder="0" applyAlignment="0" applyProtection="0"/>
    <xf numFmtId="0" fontId="19" fillId="3" borderId="0" applyNumberFormat="0" applyBorder="0" applyAlignment="0" applyProtection="0"/>
    <xf numFmtId="0" fontId="6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4" fillId="24" borderId="14" applyNumberFormat="0" applyFont="0" applyAlignment="0" applyProtection="0"/>
    <xf numFmtId="0" fontId="23" fillId="24" borderId="14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5" fillId="0" borderId="13" applyNumberFormat="0" applyFill="0" applyAlignment="0" applyProtection="0"/>
    <xf numFmtId="0" fontId="44" fillId="0" borderId="13" applyNumberFormat="0" applyFill="0" applyAlignment="0" applyProtection="0"/>
    <xf numFmtId="0" fontId="1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2" fontId="68" fillId="0" borderId="0" applyFont="0" applyFill="0" applyBorder="0" applyAlignment="0" applyProtection="0"/>
    <xf numFmtId="173" fontId="68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69" fillId="4" borderId="0" applyNumberFormat="0" applyBorder="0" applyAlignment="0" applyProtection="0"/>
    <xf numFmtId="0" fontId="26" fillId="4" borderId="0" applyNumberFormat="0" applyBorder="0" applyAlignment="0" applyProtection="0"/>
    <xf numFmtId="178" fontId="70" fillId="22" borderId="6" applyFill="0" applyBorder="0">
      <alignment horizontal="center" vertical="center" wrapText="1"/>
      <protection locked="0"/>
    </xf>
    <xf numFmtId="170" fontId="71" fillId="0" borderId="0">
      <alignment wrapText="1"/>
    </xf>
    <xf numFmtId="170" fontId="25" fillId="0" borderId="0">
      <alignment wrapText="1"/>
    </xf>
  </cellStyleXfs>
  <cellXfs count="189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11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49" fontId="3" fillId="0" borderId="22" xfId="1" applyNumberFormat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4" fillId="0" borderId="2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49" fontId="4" fillId="0" borderId="22" xfId="1" applyNumberFormat="1" applyFont="1" applyBorder="1" applyAlignment="1">
      <alignment vertical="center" wrapText="1"/>
    </xf>
    <xf numFmtId="166" fontId="3" fillId="0" borderId="2" xfId="1" applyNumberFormat="1" applyFont="1" applyBorder="1" applyAlignment="1">
      <alignment horizontal="center" vertical="center"/>
    </xf>
    <xf numFmtId="164" fontId="9" fillId="0" borderId="2" xfId="1" applyNumberFormat="1" applyFont="1" applyBorder="1" applyAlignment="1">
      <alignment horizontal="center" vertical="center"/>
    </xf>
    <xf numFmtId="164" fontId="9" fillId="0" borderId="6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vertical="center" wrapText="1"/>
    </xf>
    <xf numFmtId="166" fontId="4" fillId="0" borderId="2" xfId="1" applyNumberFormat="1" applyFont="1" applyBorder="1" applyAlignment="1">
      <alignment horizontal="center" vertical="center"/>
    </xf>
    <xf numFmtId="164" fontId="10" fillId="0" borderId="2" xfId="1" applyNumberFormat="1" applyFont="1" applyBorder="1" applyAlignment="1">
      <alignment horizontal="center" vertical="center"/>
    </xf>
    <xf numFmtId="164" fontId="10" fillId="0" borderId="6" xfId="1" applyNumberFormat="1" applyFont="1" applyBorder="1" applyAlignment="1">
      <alignment horizontal="center" vertical="center"/>
    </xf>
    <xf numFmtId="49" fontId="7" fillId="0" borderId="22" xfId="1" applyNumberFormat="1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49" fontId="12" fillId="0" borderId="22" xfId="1" applyNumberFormat="1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49" fontId="9" fillId="0" borderId="22" xfId="1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83" fillId="0" borderId="0" xfId="1" applyFont="1" applyAlignment="1">
      <alignment vertical="center"/>
    </xf>
    <xf numFmtId="166" fontId="83" fillId="0" borderId="2" xfId="1" applyNumberFormat="1" applyFont="1" applyBorder="1" applyAlignment="1">
      <alignment horizontal="center" vertical="center"/>
    </xf>
    <xf numFmtId="0" fontId="83" fillId="0" borderId="0" xfId="1" applyFont="1" applyAlignment="1">
      <alignment horizontal="center" vertical="center"/>
    </xf>
    <xf numFmtId="49" fontId="10" fillId="0" borderId="22" xfId="1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164" fontId="10" fillId="0" borderId="6" xfId="1" applyNumberFormat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166" fontId="6" fillId="0" borderId="2" xfId="1" applyNumberFormat="1" applyFont="1" applyBorder="1" applyAlignment="1">
      <alignment horizontal="right" vertical="center"/>
    </xf>
    <xf numFmtId="0" fontId="81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/>
    </xf>
    <xf numFmtId="164" fontId="10" fillId="0" borderId="5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vertical="center" wrapText="1"/>
    </xf>
    <xf numFmtId="49" fontId="10" fillId="0" borderId="26" xfId="1" applyNumberFormat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164" fontId="10" fillId="0" borderId="1" xfId="1" applyNumberFormat="1" applyFont="1" applyBorder="1" applyAlignment="1">
      <alignment horizontal="center" vertical="center"/>
    </xf>
    <xf numFmtId="164" fontId="10" fillId="0" borderId="27" xfId="1" applyNumberFormat="1" applyFont="1" applyBorder="1" applyAlignment="1">
      <alignment horizontal="center" vertical="center"/>
    </xf>
    <xf numFmtId="49" fontId="10" fillId="0" borderId="31" xfId="1" applyNumberFormat="1" applyFont="1" applyBorder="1" applyAlignment="1">
      <alignment vertical="center" wrapText="1"/>
    </xf>
    <xf numFmtId="0" fontId="6" fillId="0" borderId="32" xfId="1" applyFont="1" applyBorder="1" applyAlignment="1">
      <alignment vertical="center" wrapText="1"/>
    </xf>
    <xf numFmtId="166" fontId="6" fillId="0" borderId="32" xfId="1" applyNumberFormat="1" applyFont="1" applyBorder="1" applyAlignment="1">
      <alignment horizontal="center" vertical="center"/>
    </xf>
    <xf numFmtId="164" fontId="10" fillId="0" borderId="32" xfId="1" applyNumberFormat="1" applyFont="1" applyBorder="1" applyAlignment="1">
      <alignment horizontal="center" vertical="center"/>
    </xf>
    <xf numFmtId="164" fontId="10" fillId="0" borderId="33" xfId="1" applyNumberFormat="1" applyFont="1" applyBorder="1" applyAlignment="1">
      <alignment horizontal="center" vertical="center"/>
    </xf>
    <xf numFmtId="49" fontId="10" fillId="0" borderId="21" xfId="1" applyNumberFormat="1" applyFont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164" fontId="10" fillId="0" borderId="3" xfId="1" applyNumberFormat="1" applyFont="1" applyBorder="1" applyAlignment="1">
      <alignment horizontal="center" vertical="center"/>
    </xf>
    <xf numFmtId="164" fontId="10" fillId="0" borderId="29" xfId="1" applyNumberFormat="1" applyFont="1" applyBorder="1" applyAlignment="1">
      <alignment horizontal="center" vertical="center"/>
    </xf>
    <xf numFmtId="49" fontId="10" fillId="0" borderId="22" xfId="1" applyNumberFormat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49" fontId="7" fillId="0" borderId="26" xfId="1" applyNumberFormat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49" fontId="7" fillId="0" borderId="31" xfId="1" applyNumberFormat="1" applyFont="1" applyBorder="1" applyAlignment="1">
      <alignment vertical="center" wrapText="1"/>
    </xf>
    <xf numFmtId="0" fontId="4" fillId="0" borderId="32" xfId="1" applyFont="1" applyBorder="1" applyAlignment="1">
      <alignment vertical="center" wrapText="1"/>
    </xf>
    <xf numFmtId="166" fontId="4" fillId="0" borderId="32" xfId="1" applyNumberFormat="1" applyFont="1" applyBorder="1" applyAlignment="1">
      <alignment horizontal="center" vertical="center"/>
    </xf>
    <xf numFmtId="166" fontId="4" fillId="0" borderId="0" xfId="1" applyNumberFormat="1" applyFont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166" fontId="6" fillId="0" borderId="2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81" fillId="0" borderId="0" xfId="1" applyFont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164" fontId="7" fillId="0" borderId="6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49" fontId="4" fillId="0" borderId="26" xfId="1" applyNumberFormat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3" fontId="3" fillId="0" borderId="2" xfId="1" applyNumberFormat="1" applyFont="1" applyBorder="1" applyAlignment="1">
      <alignment horizontal="center" vertical="center"/>
    </xf>
    <xf numFmtId="49" fontId="6" fillId="0" borderId="30" xfId="1" applyNumberFormat="1" applyFont="1" applyBorder="1" applyAlignment="1">
      <alignment vertical="center" wrapText="1"/>
    </xf>
    <xf numFmtId="0" fontId="3" fillId="0" borderId="19" xfId="1" applyFont="1" applyBorder="1" applyAlignment="1">
      <alignment vertical="center" wrapText="1"/>
    </xf>
    <xf numFmtId="166" fontId="3" fillId="0" borderId="19" xfId="1" applyNumberFormat="1" applyFont="1" applyBorder="1" applyAlignment="1">
      <alignment horizontal="center" vertical="center"/>
    </xf>
    <xf numFmtId="164" fontId="9" fillId="0" borderId="19" xfId="1" applyNumberFormat="1" applyFont="1" applyBorder="1" applyAlignment="1">
      <alignment horizontal="center" vertical="center"/>
    </xf>
    <xf numFmtId="164" fontId="9" fillId="0" borderId="20" xfId="1" applyNumberFormat="1" applyFont="1" applyBorder="1" applyAlignment="1">
      <alignment horizontal="center" vertical="center"/>
    </xf>
    <xf numFmtId="166" fontId="3" fillId="0" borderId="0" xfId="1" applyNumberFormat="1" applyFont="1" applyAlignment="1">
      <alignment vertical="center"/>
    </xf>
    <xf numFmtId="0" fontId="3" fillId="0" borderId="2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166" fontId="3" fillId="0" borderId="5" xfId="1" applyNumberFormat="1" applyFont="1" applyBorder="1" applyAlignment="1">
      <alignment horizontal="center" vertical="center"/>
    </xf>
    <xf numFmtId="166" fontId="3" fillId="0" borderId="3" xfId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2" fontId="4" fillId="0" borderId="0" xfId="1" applyNumberFormat="1" applyFont="1" applyAlignment="1">
      <alignment vertical="center"/>
    </xf>
    <xf numFmtId="49" fontId="80" fillId="0" borderId="22" xfId="1" applyNumberFormat="1" applyFont="1" applyBorder="1" applyAlignment="1">
      <alignment vertical="center" wrapText="1"/>
    </xf>
    <xf numFmtId="0" fontId="80" fillId="0" borderId="2" xfId="1" applyFont="1" applyBorder="1" applyAlignment="1">
      <alignment vertical="center" wrapText="1"/>
    </xf>
    <xf numFmtId="166" fontId="80" fillId="0" borderId="2" xfId="1" applyNumberFormat="1" applyFont="1" applyBorder="1" applyAlignment="1">
      <alignment horizontal="center" vertical="center"/>
    </xf>
    <xf numFmtId="49" fontId="80" fillId="0" borderId="2" xfId="1" applyNumberFormat="1" applyFont="1" applyBorder="1" applyAlignment="1">
      <alignment vertical="center" wrapText="1"/>
    </xf>
    <xf numFmtId="0" fontId="80" fillId="0" borderId="2" xfId="0" applyFont="1" applyBorder="1" applyAlignment="1">
      <alignment horizontal="left" vertical="center" wrapText="1"/>
    </xf>
    <xf numFmtId="164" fontId="6" fillId="0" borderId="2" xfId="1" applyNumberFormat="1" applyFont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 vertical="center"/>
    </xf>
    <xf numFmtId="0" fontId="72" fillId="0" borderId="28" xfId="1" applyFont="1" applyBorder="1" applyAlignment="1">
      <alignment vertical="center" wrapText="1"/>
    </xf>
    <xf numFmtId="166" fontId="72" fillId="0" borderId="2" xfId="1" applyNumberFormat="1" applyFont="1" applyBorder="1" applyAlignment="1">
      <alignment horizontal="center" vertical="center"/>
    </xf>
    <xf numFmtId="166" fontId="72" fillId="0" borderId="34" xfId="1" applyNumberFormat="1" applyFont="1" applyBorder="1" applyAlignment="1">
      <alignment horizontal="center" vertical="center"/>
    </xf>
    <xf numFmtId="164" fontId="72" fillId="0" borderId="2" xfId="1" applyNumberFormat="1" applyFont="1" applyBorder="1" applyAlignment="1">
      <alignment horizontal="center" vertical="center"/>
    </xf>
    <xf numFmtId="164" fontId="72" fillId="0" borderId="6" xfId="1" applyNumberFormat="1" applyFont="1" applyBorder="1" applyAlignment="1">
      <alignment horizontal="center" vertical="center"/>
    </xf>
    <xf numFmtId="0" fontId="85" fillId="0" borderId="28" xfId="1" applyFont="1" applyBorder="1" applyAlignment="1">
      <alignment vertical="center" wrapText="1"/>
    </xf>
    <xf numFmtId="166" fontId="86" fillId="0" borderId="2" xfId="1" applyNumberFormat="1" applyFont="1" applyBorder="1" applyAlignment="1">
      <alignment horizontal="center" vertical="center"/>
    </xf>
    <xf numFmtId="166" fontId="10" fillId="0" borderId="3" xfId="1" applyNumberFormat="1" applyFont="1" applyBorder="1" applyAlignment="1">
      <alignment horizontal="center" vertical="center"/>
    </xf>
    <xf numFmtId="166" fontId="10" fillId="0" borderId="34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166" fontId="4" fillId="0" borderId="3" xfId="1" applyNumberFormat="1" applyFont="1" applyBorder="1" applyAlignment="1">
      <alignment horizontal="center" vertical="center"/>
    </xf>
    <xf numFmtId="0" fontId="72" fillId="0" borderId="2" xfId="1" applyFont="1" applyBorder="1" applyAlignment="1">
      <alignment vertical="center" wrapText="1"/>
    </xf>
    <xf numFmtId="0" fontId="72" fillId="0" borderId="3" xfId="1" applyFont="1" applyBorder="1" applyAlignment="1">
      <alignment vertical="center" wrapText="1"/>
    </xf>
    <xf numFmtId="0" fontId="86" fillId="0" borderId="2" xfId="1" applyFont="1" applyBorder="1" applyAlignment="1">
      <alignment vertical="center" wrapText="1"/>
    </xf>
    <xf numFmtId="0" fontId="72" fillId="0" borderId="2" xfId="0" applyFont="1" applyBorder="1" applyAlignment="1">
      <alignment horizontal="left" vertical="center" wrapText="1"/>
    </xf>
    <xf numFmtId="0" fontId="10" fillId="0" borderId="28" xfId="1" applyFont="1" applyBorder="1" applyAlignment="1">
      <alignment vertical="center" wrapText="1"/>
    </xf>
    <xf numFmtId="166" fontId="87" fillId="0" borderId="2" xfId="1" applyNumberFormat="1" applyFont="1" applyBorder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  <xf numFmtId="166" fontId="3" fillId="0" borderId="24" xfId="1" applyNumberFormat="1" applyFont="1" applyBorder="1" applyAlignment="1">
      <alignment horizontal="center" vertical="center"/>
    </xf>
    <xf numFmtId="166" fontId="3" fillId="0" borderId="2" xfId="1" applyNumberFormat="1" applyFont="1" applyBorder="1" applyAlignment="1">
      <alignment horizontal="center" vertical="center" wrapText="1"/>
    </xf>
    <xf numFmtId="49" fontId="8" fillId="0" borderId="22" xfId="1" applyNumberFormat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166" fontId="8" fillId="0" borderId="2" xfId="1" applyNumberFormat="1" applyFont="1" applyBorder="1" applyAlignment="1">
      <alignment horizontal="center" vertical="center"/>
    </xf>
    <xf numFmtId="164" fontId="79" fillId="0" borderId="2" xfId="1" applyNumberFormat="1" applyFont="1" applyBorder="1" applyAlignment="1">
      <alignment horizontal="center" vertical="center"/>
    </xf>
    <xf numFmtId="164" fontId="79" fillId="0" borderId="6" xfId="1" applyNumberFormat="1" applyFont="1" applyBorder="1" applyAlignment="1">
      <alignment horizontal="center" vertical="center"/>
    </xf>
    <xf numFmtId="165" fontId="4" fillId="0" borderId="2" xfId="1" applyNumberFormat="1" applyFont="1" applyBorder="1" applyAlignment="1">
      <alignment horizontal="center" vertical="center"/>
    </xf>
    <xf numFmtId="165" fontId="4" fillId="0" borderId="2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vertical="center" wrapText="1"/>
    </xf>
    <xf numFmtId="49" fontId="5" fillId="0" borderId="2" xfId="1" applyNumberFormat="1" applyFont="1" applyBorder="1" applyAlignment="1">
      <alignment vertical="center" wrapText="1"/>
    </xf>
    <xf numFmtId="2" fontId="3" fillId="0" borderId="2" xfId="1" applyNumberFormat="1" applyFont="1" applyBorder="1" applyAlignment="1">
      <alignment horizontal="center" vertical="center"/>
    </xf>
    <xf numFmtId="1" fontId="3" fillId="0" borderId="2" xfId="1" applyNumberFormat="1" applyFont="1" applyBorder="1" applyAlignment="1">
      <alignment horizontal="center" vertical="center"/>
    </xf>
    <xf numFmtId="49" fontId="6" fillId="0" borderId="22" xfId="1" applyNumberFormat="1" applyFont="1" applyBorder="1" applyAlignment="1">
      <alignment horizontal="right" vertical="center" wrapText="1"/>
    </xf>
    <xf numFmtId="0" fontId="72" fillId="0" borderId="2" xfId="0" applyFont="1" applyBorder="1" applyAlignment="1">
      <alignment horizontal="right" vertical="center" wrapText="1"/>
    </xf>
    <xf numFmtId="2" fontId="6" fillId="0" borderId="2" xfId="1" applyNumberFormat="1" applyFont="1" applyBorder="1" applyAlignment="1">
      <alignment horizontal="right" vertical="center"/>
    </xf>
    <xf numFmtId="164" fontId="10" fillId="0" borderId="2" xfId="1" applyNumberFormat="1" applyFont="1" applyBorder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right" vertical="center"/>
    </xf>
    <xf numFmtId="0" fontId="4" fillId="0" borderId="3" xfId="1" applyFont="1" applyBorder="1" applyAlignment="1">
      <alignment vertical="center" wrapText="1"/>
    </xf>
    <xf numFmtId="0" fontId="8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166" fontId="4" fillId="0" borderId="2" xfId="1" applyNumberFormat="1" applyFont="1" applyBorder="1" applyAlignment="1">
      <alignment horizontal="right" vertical="center"/>
    </xf>
    <xf numFmtId="166" fontId="6" fillId="0" borderId="0" xfId="1" applyNumberFormat="1" applyFont="1" applyAlignment="1">
      <alignment horizontal="right" vertical="center"/>
    </xf>
    <xf numFmtId="166" fontId="6" fillId="0" borderId="0" xfId="1" applyNumberFormat="1" applyFont="1" applyAlignment="1">
      <alignment vertical="center"/>
    </xf>
    <xf numFmtId="3" fontId="5" fillId="0" borderId="2" xfId="1" applyNumberFormat="1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3" fontId="6" fillId="0" borderId="2" xfId="1" applyNumberFormat="1" applyFont="1" applyBorder="1" applyAlignment="1">
      <alignment horizontal="right" vertical="center" wrapText="1"/>
    </xf>
    <xf numFmtId="3" fontId="6" fillId="0" borderId="2" xfId="1" applyNumberFormat="1" applyFont="1" applyBorder="1" applyAlignment="1">
      <alignment horizontal="right" vertical="center"/>
    </xf>
    <xf numFmtId="166" fontId="4" fillId="0" borderId="2" xfId="1" applyNumberFormat="1" applyFont="1" applyBorder="1" applyAlignment="1">
      <alignment horizontal="center" vertical="center" wrapText="1"/>
    </xf>
    <xf numFmtId="0" fontId="12" fillId="0" borderId="2" xfId="1" applyFont="1" applyBorder="1" applyAlignment="1">
      <alignment vertical="center" wrapText="1"/>
    </xf>
    <xf numFmtId="166" fontId="4" fillId="0" borderId="5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vertical="center" wrapText="1"/>
    </xf>
    <xf numFmtId="166" fontId="3" fillId="0" borderId="5" xfId="1" applyNumberFormat="1" applyFont="1" applyBorder="1" applyAlignment="1">
      <alignment horizontal="center" vertical="center" wrapText="1"/>
    </xf>
    <xf numFmtId="49" fontId="12" fillId="0" borderId="2" xfId="1" applyNumberFormat="1" applyFont="1" applyBorder="1" applyAlignment="1">
      <alignment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 wrapText="1"/>
    </xf>
    <xf numFmtId="49" fontId="4" fillId="0" borderId="22" xfId="1" applyNumberFormat="1" applyFont="1" applyBorder="1" applyAlignment="1">
      <alignment horizontal="left" vertical="center" wrapText="1"/>
    </xf>
    <xf numFmtId="167" fontId="4" fillId="0" borderId="5" xfId="1" applyNumberFormat="1" applyFont="1" applyBorder="1" applyAlignment="1">
      <alignment horizontal="center" vertical="center"/>
    </xf>
    <xf numFmtId="167" fontId="4" fillId="0" borderId="2" xfId="1" applyNumberFormat="1" applyFont="1" applyBorder="1" applyAlignment="1">
      <alignment horizontal="center" vertical="center"/>
    </xf>
    <xf numFmtId="179" fontId="4" fillId="0" borderId="5" xfId="1" applyNumberFormat="1" applyFont="1" applyBorder="1" applyAlignment="1">
      <alignment horizontal="center" vertical="center"/>
    </xf>
    <xf numFmtId="167" fontId="4" fillId="0" borderId="4" xfId="1" applyNumberFormat="1" applyFont="1" applyBorder="1" applyAlignment="1">
      <alignment horizontal="center" vertical="center"/>
    </xf>
    <xf numFmtId="10" fontId="4" fillId="0" borderId="2" xfId="1" applyNumberFormat="1" applyFont="1" applyBorder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 wrapText="1"/>
    </xf>
    <xf numFmtId="165" fontId="4" fillId="0" borderId="3" xfId="1" applyNumberFormat="1" applyFont="1" applyBorder="1" applyAlignment="1">
      <alignment horizontal="center" vertical="center" wrapText="1"/>
    </xf>
    <xf numFmtId="49" fontId="4" fillId="0" borderId="23" xfId="1" applyNumberFormat="1" applyFont="1" applyBorder="1" applyAlignment="1">
      <alignment vertical="center" wrapText="1"/>
    </xf>
    <xf numFmtId="0" fontId="3" fillId="0" borderId="24" xfId="1" applyFont="1" applyBorder="1" applyAlignment="1">
      <alignment vertical="center" wrapText="1"/>
    </xf>
    <xf numFmtId="2" fontId="4" fillId="0" borderId="24" xfId="1" applyNumberFormat="1" applyFont="1" applyBorder="1" applyAlignment="1">
      <alignment horizontal="center" vertical="center" wrapText="1"/>
    </xf>
    <xf numFmtId="164" fontId="10" fillId="0" borderId="24" xfId="1" applyNumberFormat="1" applyFont="1" applyBorder="1" applyAlignment="1">
      <alignment horizontal="center" vertical="center"/>
    </xf>
    <xf numFmtId="164" fontId="10" fillId="0" borderId="25" xfId="1" applyNumberFormat="1" applyFont="1" applyBorder="1" applyAlignment="1">
      <alignment horizontal="center" vertical="center"/>
    </xf>
    <xf numFmtId="165" fontId="4" fillId="0" borderId="24" xfId="1" applyNumberFormat="1" applyFont="1" applyBorder="1" applyAlignment="1">
      <alignment horizontal="center" vertical="center" wrapText="1"/>
    </xf>
    <xf numFmtId="49" fontId="4" fillId="0" borderId="0" xfId="1" applyNumberFormat="1" applyFont="1" applyAlignment="1">
      <alignment vertical="center" wrapText="1"/>
    </xf>
    <xf numFmtId="2" fontId="4" fillId="0" borderId="0" xfId="1" applyNumberFormat="1" applyFont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164" fontId="10" fillId="0" borderId="0" xfId="1" applyNumberFormat="1" applyFont="1" applyAlignment="1">
      <alignment horizontal="center" vertical="center"/>
    </xf>
    <xf numFmtId="49" fontId="75" fillId="0" borderId="0" xfId="1" applyNumberFormat="1" applyFont="1" applyAlignment="1">
      <alignment vertical="center"/>
    </xf>
    <xf numFmtId="0" fontId="75" fillId="0" borderId="0" xfId="1" applyFont="1" applyAlignment="1">
      <alignment vertical="center" wrapText="1"/>
    </xf>
    <xf numFmtId="2" fontId="75" fillId="0" borderId="0" xfId="1" applyNumberFormat="1" applyFont="1" applyAlignment="1">
      <alignment horizontal="center" vertical="center" wrapText="1"/>
    </xf>
    <xf numFmtId="165" fontId="75" fillId="0" borderId="0" xfId="1" applyNumberFormat="1" applyFont="1" applyAlignment="1">
      <alignment horizontal="left" vertical="center"/>
    </xf>
    <xf numFmtId="164" fontId="7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4" fillId="0" borderId="0" xfId="1" applyFont="1" applyAlignment="1">
      <alignment vertical="center"/>
    </xf>
    <xf numFmtId="165" fontId="4" fillId="0" borderId="0" xfId="1" applyNumberFormat="1" applyFont="1" applyAlignment="1">
      <alignment vertical="center"/>
    </xf>
    <xf numFmtId="0" fontId="3" fillId="0" borderId="18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78" fillId="0" borderId="0" xfId="1" applyFont="1" applyAlignment="1">
      <alignment vertical="center" wrapText="1"/>
    </xf>
    <xf numFmtId="0" fontId="82" fillId="0" borderId="0" xfId="0" applyFont="1" applyAlignment="1">
      <alignment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5" fillId="0" borderId="0" xfId="1" applyFont="1" applyAlignment="1">
      <alignment horizontal="center" vertical="center"/>
    </xf>
    <xf numFmtId="0" fontId="3" fillId="0" borderId="17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</cellXfs>
  <cellStyles count="488">
    <cellStyle name="_Fakt_2" xfId="4" xr:uid="{00000000-0005-0000-0000-000000000000}"/>
    <cellStyle name="_rozhufrovka 2009" xfId="5" xr:uid="{00000000-0005-0000-0000-000001000000}"/>
    <cellStyle name="_АТиСТ 5а МТР липень 2008" xfId="6" xr:uid="{00000000-0005-0000-0000-000002000000}"/>
    <cellStyle name="_ПРГК сводний_" xfId="7" xr:uid="{00000000-0005-0000-0000-000003000000}"/>
    <cellStyle name="_УТГ" xfId="8" xr:uid="{00000000-0005-0000-0000-000004000000}"/>
    <cellStyle name="_Феодосия 5а МТР липень 2008" xfId="9" xr:uid="{00000000-0005-0000-0000-000005000000}"/>
    <cellStyle name="_ХТГ довідка." xfId="10" xr:uid="{00000000-0005-0000-0000-000006000000}"/>
    <cellStyle name="_Шебелинка 5а МТР липень 2008" xfId="11" xr:uid="{00000000-0005-0000-0000-000007000000}"/>
    <cellStyle name="20% - Accent1" xfId="12" xr:uid="{00000000-0005-0000-0000-000008000000}"/>
    <cellStyle name="20% - Accent2" xfId="13" xr:uid="{00000000-0005-0000-0000-000009000000}"/>
    <cellStyle name="20% - Accent3" xfId="14" xr:uid="{00000000-0005-0000-0000-00000A000000}"/>
    <cellStyle name="20% - Accent4" xfId="15" xr:uid="{00000000-0005-0000-0000-00000B000000}"/>
    <cellStyle name="20% - Accent5" xfId="16" xr:uid="{00000000-0005-0000-0000-00000C000000}"/>
    <cellStyle name="20% - Accent6" xfId="17" xr:uid="{00000000-0005-0000-0000-00000D000000}"/>
    <cellStyle name="20% - Акцент1 2" xfId="18" xr:uid="{00000000-0005-0000-0000-00000E000000}"/>
    <cellStyle name="20% - Акцент1 3" xfId="19" xr:uid="{00000000-0005-0000-0000-00000F000000}"/>
    <cellStyle name="20% - Акцент2 2" xfId="20" xr:uid="{00000000-0005-0000-0000-000010000000}"/>
    <cellStyle name="20% - Акцент2 3" xfId="21" xr:uid="{00000000-0005-0000-0000-000011000000}"/>
    <cellStyle name="20% - Акцент3 2" xfId="22" xr:uid="{00000000-0005-0000-0000-000012000000}"/>
    <cellStyle name="20% - Акцент3 3" xfId="23" xr:uid="{00000000-0005-0000-0000-000013000000}"/>
    <cellStyle name="20% - Акцент4 2" xfId="24" xr:uid="{00000000-0005-0000-0000-000014000000}"/>
    <cellStyle name="20% - Акцент4 3" xfId="25" xr:uid="{00000000-0005-0000-0000-000015000000}"/>
    <cellStyle name="20% - Акцент5 2" xfId="26" xr:uid="{00000000-0005-0000-0000-000016000000}"/>
    <cellStyle name="20% - Акцент5 3" xfId="27" xr:uid="{00000000-0005-0000-0000-000017000000}"/>
    <cellStyle name="20% - Акцент6 2" xfId="28" xr:uid="{00000000-0005-0000-0000-000018000000}"/>
    <cellStyle name="20% - Акцент6 3" xfId="29" xr:uid="{00000000-0005-0000-0000-000019000000}"/>
    <cellStyle name="40% - Accent1" xfId="30" xr:uid="{00000000-0005-0000-0000-00001A000000}"/>
    <cellStyle name="40% - Accent2" xfId="31" xr:uid="{00000000-0005-0000-0000-00001B000000}"/>
    <cellStyle name="40% - Accent3" xfId="32" xr:uid="{00000000-0005-0000-0000-00001C000000}"/>
    <cellStyle name="40% - Accent4" xfId="33" xr:uid="{00000000-0005-0000-0000-00001D000000}"/>
    <cellStyle name="40% - Accent5" xfId="34" xr:uid="{00000000-0005-0000-0000-00001E000000}"/>
    <cellStyle name="40% - Accent6" xfId="35" xr:uid="{00000000-0005-0000-0000-00001F000000}"/>
    <cellStyle name="40% - Акцент1 2" xfId="36" xr:uid="{00000000-0005-0000-0000-000020000000}"/>
    <cellStyle name="40% - Акцент1 3" xfId="37" xr:uid="{00000000-0005-0000-0000-000021000000}"/>
    <cellStyle name="40% - Акцент2 2" xfId="38" xr:uid="{00000000-0005-0000-0000-000022000000}"/>
    <cellStyle name="40% - Акцент2 3" xfId="39" xr:uid="{00000000-0005-0000-0000-000023000000}"/>
    <cellStyle name="40% - Акцент3 2" xfId="40" xr:uid="{00000000-0005-0000-0000-000024000000}"/>
    <cellStyle name="40% - Акцент3 3" xfId="41" xr:uid="{00000000-0005-0000-0000-000025000000}"/>
    <cellStyle name="40% - Акцент4 2" xfId="42" xr:uid="{00000000-0005-0000-0000-000026000000}"/>
    <cellStyle name="40% - Акцент4 3" xfId="43" xr:uid="{00000000-0005-0000-0000-000027000000}"/>
    <cellStyle name="40% - Акцент5 2" xfId="44" xr:uid="{00000000-0005-0000-0000-000028000000}"/>
    <cellStyle name="40% - Акцент5 3" xfId="45" xr:uid="{00000000-0005-0000-0000-000029000000}"/>
    <cellStyle name="40% - Акцент6 2" xfId="46" xr:uid="{00000000-0005-0000-0000-00002A000000}"/>
    <cellStyle name="40% - Акцент6 3" xfId="47" xr:uid="{00000000-0005-0000-0000-00002B000000}"/>
    <cellStyle name="60% - Accent1" xfId="48" xr:uid="{00000000-0005-0000-0000-00002C000000}"/>
    <cellStyle name="60% - Accent2" xfId="49" xr:uid="{00000000-0005-0000-0000-00002D000000}"/>
    <cellStyle name="60% - Accent3" xfId="50" xr:uid="{00000000-0005-0000-0000-00002E000000}"/>
    <cellStyle name="60% - Accent4" xfId="51" xr:uid="{00000000-0005-0000-0000-00002F000000}"/>
    <cellStyle name="60% - Accent5" xfId="52" xr:uid="{00000000-0005-0000-0000-000030000000}"/>
    <cellStyle name="60% - Accent6" xfId="53" xr:uid="{00000000-0005-0000-0000-000031000000}"/>
    <cellStyle name="60% - Акцент1 2" xfId="54" xr:uid="{00000000-0005-0000-0000-000032000000}"/>
    <cellStyle name="60% - Акцент1 3" xfId="55" xr:uid="{00000000-0005-0000-0000-000033000000}"/>
    <cellStyle name="60% - Акцент2 2" xfId="56" xr:uid="{00000000-0005-0000-0000-000034000000}"/>
    <cellStyle name="60% - Акцент2 3" xfId="57" xr:uid="{00000000-0005-0000-0000-000035000000}"/>
    <cellStyle name="60% - Акцент3 2" xfId="58" xr:uid="{00000000-0005-0000-0000-000036000000}"/>
    <cellStyle name="60% - Акцент3 3" xfId="59" xr:uid="{00000000-0005-0000-0000-000037000000}"/>
    <cellStyle name="60% - Акцент4 2" xfId="60" xr:uid="{00000000-0005-0000-0000-000038000000}"/>
    <cellStyle name="60% - Акцент4 3" xfId="61" xr:uid="{00000000-0005-0000-0000-000039000000}"/>
    <cellStyle name="60% - Акцент5 2" xfId="62" xr:uid="{00000000-0005-0000-0000-00003A000000}"/>
    <cellStyle name="60% - Акцент5 3" xfId="63" xr:uid="{00000000-0005-0000-0000-00003B000000}"/>
    <cellStyle name="60% - Акцент6 2" xfId="64" xr:uid="{00000000-0005-0000-0000-00003C000000}"/>
    <cellStyle name="60% - Акцент6 3" xfId="65" xr:uid="{00000000-0005-0000-0000-00003D000000}"/>
    <cellStyle name="Accent1" xfId="66" xr:uid="{00000000-0005-0000-0000-00003E000000}"/>
    <cellStyle name="Accent2" xfId="67" xr:uid="{00000000-0005-0000-0000-00003F000000}"/>
    <cellStyle name="Accent3" xfId="68" xr:uid="{00000000-0005-0000-0000-000040000000}"/>
    <cellStyle name="Accent4" xfId="69" xr:uid="{00000000-0005-0000-0000-000041000000}"/>
    <cellStyle name="Accent5" xfId="70" xr:uid="{00000000-0005-0000-0000-000042000000}"/>
    <cellStyle name="Accent6" xfId="71" xr:uid="{00000000-0005-0000-0000-000043000000}"/>
    <cellStyle name="Bad" xfId="72" xr:uid="{00000000-0005-0000-0000-000044000000}"/>
    <cellStyle name="Calculation" xfId="73" xr:uid="{00000000-0005-0000-0000-000045000000}"/>
    <cellStyle name="Check Cell" xfId="74" xr:uid="{00000000-0005-0000-0000-000046000000}"/>
    <cellStyle name="Column-Header" xfId="75" xr:uid="{00000000-0005-0000-0000-000047000000}"/>
    <cellStyle name="Column-Header 2" xfId="76" xr:uid="{00000000-0005-0000-0000-000048000000}"/>
    <cellStyle name="Column-Header 3" xfId="77" xr:uid="{00000000-0005-0000-0000-000049000000}"/>
    <cellStyle name="Column-Header 4" xfId="78" xr:uid="{00000000-0005-0000-0000-00004A000000}"/>
    <cellStyle name="Column-Header 5" xfId="79" xr:uid="{00000000-0005-0000-0000-00004B000000}"/>
    <cellStyle name="Column-Header 6" xfId="80" xr:uid="{00000000-0005-0000-0000-00004C000000}"/>
    <cellStyle name="Column-Header 7" xfId="81" xr:uid="{00000000-0005-0000-0000-00004D000000}"/>
    <cellStyle name="Column-Header 7 2" xfId="82" xr:uid="{00000000-0005-0000-0000-00004E000000}"/>
    <cellStyle name="Column-Header 8" xfId="83" xr:uid="{00000000-0005-0000-0000-00004F000000}"/>
    <cellStyle name="Column-Header 8 2" xfId="84" xr:uid="{00000000-0005-0000-0000-000050000000}"/>
    <cellStyle name="Column-Header 9" xfId="85" xr:uid="{00000000-0005-0000-0000-000051000000}"/>
    <cellStyle name="Column-Header 9 2" xfId="86" xr:uid="{00000000-0005-0000-0000-000052000000}"/>
    <cellStyle name="Column-Header_Zvit rux-koshtiv 2010 Департамент " xfId="87" xr:uid="{00000000-0005-0000-0000-000053000000}"/>
    <cellStyle name="Comma_2005_03_15-Финансовый_БГ" xfId="88" xr:uid="{00000000-0005-0000-0000-000054000000}"/>
    <cellStyle name="Define-Column" xfId="89" xr:uid="{00000000-0005-0000-0000-000055000000}"/>
    <cellStyle name="Define-Column 10" xfId="90" xr:uid="{00000000-0005-0000-0000-000056000000}"/>
    <cellStyle name="Define-Column 2" xfId="91" xr:uid="{00000000-0005-0000-0000-000057000000}"/>
    <cellStyle name="Define-Column 3" xfId="92" xr:uid="{00000000-0005-0000-0000-000058000000}"/>
    <cellStyle name="Define-Column 4" xfId="93" xr:uid="{00000000-0005-0000-0000-000059000000}"/>
    <cellStyle name="Define-Column 5" xfId="94" xr:uid="{00000000-0005-0000-0000-00005A000000}"/>
    <cellStyle name="Define-Column 6" xfId="95" xr:uid="{00000000-0005-0000-0000-00005B000000}"/>
    <cellStyle name="Define-Column 7" xfId="96" xr:uid="{00000000-0005-0000-0000-00005C000000}"/>
    <cellStyle name="Define-Column 7 2" xfId="97" xr:uid="{00000000-0005-0000-0000-00005D000000}"/>
    <cellStyle name="Define-Column 7 3" xfId="98" xr:uid="{00000000-0005-0000-0000-00005E000000}"/>
    <cellStyle name="Define-Column 8" xfId="99" xr:uid="{00000000-0005-0000-0000-00005F000000}"/>
    <cellStyle name="Define-Column 8 2" xfId="100" xr:uid="{00000000-0005-0000-0000-000060000000}"/>
    <cellStyle name="Define-Column 8 3" xfId="101" xr:uid="{00000000-0005-0000-0000-000061000000}"/>
    <cellStyle name="Define-Column 9" xfId="102" xr:uid="{00000000-0005-0000-0000-000062000000}"/>
    <cellStyle name="Define-Column 9 2" xfId="103" xr:uid="{00000000-0005-0000-0000-000063000000}"/>
    <cellStyle name="Define-Column 9 3" xfId="104" xr:uid="{00000000-0005-0000-0000-000064000000}"/>
    <cellStyle name="Define-Column_Zvit rux-koshtiv 2010 Департамент " xfId="105" xr:uid="{00000000-0005-0000-0000-000065000000}"/>
    <cellStyle name="Explanatory Text" xfId="106" xr:uid="{00000000-0005-0000-0000-000066000000}"/>
    <cellStyle name="FS10" xfId="107" xr:uid="{00000000-0005-0000-0000-000067000000}"/>
    <cellStyle name="Good" xfId="108" xr:uid="{00000000-0005-0000-0000-000068000000}"/>
    <cellStyle name="Heading 1" xfId="109" xr:uid="{00000000-0005-0000-0000-000069000000}"/>
    <cellStyle name="Heading 2" xfId="110" xr:uid="{00000000-0005-0000-0000-00006A000000}"/>
    <cellStyle name="Heading 3" xfId="111" xr:uid="{00000000-0005-0000-0000-00006B000000}"/>
    <cellStyle name="Heading 4" xfId="112" xr:uid="{00000000-0005-0000-0000-00006C000000}"/>
    <cellStyle name="Hyperlink 2" xfId="113" xr:uid="{00000000-0005-0000-0000-00006D000000}"/>
    <cellStyle name="Input" xfId="114" xr:uid="{00000000-0005-0000-0000-00006E000000}"/>
    <cellStyle name="Level0" xfId="115" xr:uid="{00000000-0005-0000-0000-00006F000000}"/>
    <cellStyle name="Level0 10" xfId="116" xr:uid="{00000000-0005-0000-0000-000070000000}"/>
    <cellStyle name="Level0 2" xfId="117" xr:uid="{00000000-0005-0000-0000-000071000000}"/>
    <cellStyle name="Level0 2 2" xfId="118" xr:uid="{00000000-0005-0000-0000-000072000000}"/>
    <cellStyle name="Level0 3" xfId="119" xr:uid="{00000000-0005-0000-0000-000073000000}"/>
    <cellStyle name="Level0 3 2" xfId="120" xr:uid="{00000000-0005-0000-0000-000074000000}"/>
    <cellStyle name="Level0 4" xfId="121" xr:uid="{00000000-0005-0000-0000-000075000000}"/>
    <cellStyle name="Level0 4 2" xfId="122" xr:uid="{00000000-0005-0000-0000-000076000000}"/>
    <cellStyle name="Level0 5" xfId="123" xr:uid="{00000000-0005-0000-0000-000077000000}"/>
    <cellStyle name="Level0 6" xfId="124" xr:uid="{00000000-0005-0000-0000-000078000000}"/>
    <cellStyle name="Level0 7" xfId="125" xr:uid="{00000000-0005-0000-0000-000079000000}"/>
    <cellStyle name="Level0 7 2" xfId="126" xr:uid="{00000000-0005-0000-0000-00007A000000}"/>
    <cellStyle name="Level0 7 3" xfId="127" xr:uid="{00000000-0005-0000-0000-00007B000000}"/>
    <cellStyle name="Level0 8" xfId="128" xr:uid="{00000000-0005-0000-0000-00007C000000}"/>
    <cellStyle name="Level0 8 2" xfId="129" xr:uid="{00000000-0005-0000-0000-00007D000000}"/>
    <cellStyle name="Level0 8 3" xfId="130" xr:uid="{00000000-0005-0000-0000-00007E000000}"/>
    <cellStyle name="Level0 9" xfId="131" xr:uid="{00000000-0005-0000-0000-00007F000000}"/>
    <cellStyle name="Level0 9 2" xfId="132" xr:uid="{00000000-0005-0000-0000-000080000000}"/>
    <cellStyle name="Level0 9 3" xfId="133" xr:uid="{00000000-0005-0000-0000-000081000000}"/>
    <cellStyle name="Level0_Zvit rux-koshtiv 2010 Департамент " xfId="134" xr:uid="{00000000-0005-0000-0000-000082000000}"/>
    <cellStyle name="Level1" xfId="135" xr:uid="{00000000-0005-0000-0000-000083000000}"/>
    <cellStyle name="Level1 2" xfId="136" xr:uid="{00000000-0005-0000-0000-000084000000}"/>
    <cellStyle name="Level1-Numbers" xfId="137" xr:uid="{00000000-0005-0000-0000-000085000000}"/>
    <cellStyle name="Level1-Numbers 2" xfId="138" xr:uid="{00000000-0005-0000-0000-000086000000}"/>
    <cellStyle name="Level1-Numbers-Hide" xfId="139" xr:uid="{00000000-0005-0000-0000-000087000000}"/>
    <cellStyle name="Level2" xfId="140" xr:uid="{00000000-0005-0000-0000-000088000000}"/>
    <cellStyle name="Level2 2" xfId="141" xr:uid="{00000000-0005-0000-0000-000089000000}"/>
    <cellStyle name="Level2-Hide" xfId="142" xr:uid="{00000000-0005-0000-0000-00008A000000}"/>
    <cellStyle name="Level2-Hide 2" xfId="143" xr:uid="{00000000-0005-0000-0000-00008B000000}"/>
    <cellStyle name="Level2-Numbers" xfId="144" xr:uid="{00000000-0005-0000-0000-00008C000000}"/>
    <cellStyle name="Level2-Numbers 2" xfId="145" xr:uid="{00000000-0005-0000-0000-00008D000000}"/>
    <cellStyle name="Level2-Numbers-Hide" xfId="146" xr:uid="{00000000-0005-0000-0000-00008E000000}"/>
    <cellStyle name="Level3" xfId="147" xr:uid="{00000000-0005-0000-0000-00008F000000}"/>
    <cellStyle name="Level3 2" xfId="148" xr:uid="{00000000-0005-0000-0000-000090000000}"/>
    <cellStyle name="Level3 3" xfId="149" xr:uid="{00000000-0005-0000-0000-000091000000}"/>
    <cellStyle name="Level3_План департамент_2010_1207" xfId="150" xr:uid="{00000000-0005-0000-0000-000092000000}"/>
    <cellStyle name="Level3-Hide" xfId="151" xr:uid="{00000000-0005-0000-0000-000093000000}"/>
    <cellStyle name="Level3-Hide 2" xfId="152" xr:uid="{00000000-0005-0000-0000-000094000000}"/>
    <cellStyle name="Level3-Numbers" xfId="153" xr:uid="{00000000-0005-0000-0000-000095000000}"/>
    <cellStyle name="Level3-Numbers 2" xfId="154" xr:uid="{00000000-0005-0000-0000-000096000000}"/>
    <cellStyle name="Level3-Numbers 3" xfId="155" xr:uid="{00000000-0005-0000-0000-000097000000}"/>
    <cellStyle name="Level3-Numbers_План департамент_2010_1207" xfId="156" xr:uid="{00000000-0005-0000-0000-000098000000}"/>
    <cellStyle name="Level3-Numbers-Hide" xfId="157" xr:uid="{00000000-0005-0000-0000-000099000000}"/>
    <cellStyle name="Level4" xfId="158" xr:uid="{00000000-0005-0000-0000-00009A000000}"/>
    <cellStyle name="Level4 2" xfId="159" xr:uid="{00000000-0005-0000-0000-00009B000000}"/>
    <cellStyle name="Level4-Hide" xfId="160" xr:uid="{00000000-0005-0000-0000-00009C000000}"/>
    <cellStyle name="Level4-Hide 2" xfId="161" xr:uid="{00000000-0005-0000-0000-00009D000000}"/>
    <cellStyle name="Level4-Numbers" xfId="162" xr:uid="{00000000-0005-0000-0000-00009E000000}"/>
    <cellStyle name="Level4-Numbers 2" xfId="163" xr:uid="{00000000-0005-0000-0000-00009F000000}"/>
    <cellStyle name="Level4-Numbers-Hide" xfId="164" xr:uid="{00000000-0005-0000-0000-0000A0000000}"/>
    <cellStyle name="Level5" xfId="165" xr:uid="{00000000-0005-0000-0000-0000A1000000}"/>
    <cellStyle name="Level5 2" xfId="166" xr:uid="{00000000-0005-0000-0000-0000A2000000}"/>
    <cellStyle name="Level5-Hide" xfId="167" xr:uid="{00000000-0005-0000-0000-0000A3000000}"/>
    <cellStyle name="Level5-Hide 2" xfId="168" xr:uid="{00000000-0005-0000-0000-0000A4000000}"/>
    <cellStyle name="Level5-Numbers" xfId="169" xr:uid="{00000000-0005-0000-0000-0000A5000000}"/>
    <cellStyle name="Level5-Numbers 2" xfId="170" xr:uid="{00000000-0005-0000-0000-0000A6000000}"/>
    <cellStyle name="Level5-Numbers-Hide" xfId="171" xr:uid="{00000000-0005-0000-0000-0000A7000000}"/>
    <cellStyle name="Level6" xfId="172" xr:uid="{00000000-0005-0000-0000-0000A8000000}"/>
    <cellStyle name="Level6 2" xfId="173" xr:uid="{00000000-0005-0000-0000-0000A9000000}"/>
    <cellStyle name="Level6-Hide" xfId="174" xr:uid="{00000000-0005-0000-0000-0000AA000000}"/>
    <cellStyle name="Level6-Hide 2" xfId="175" xr:uid="{00000000-0005-0000-0000-0000AB000000}"/>
    <cellStyle name="Level6-Numbers" xfId="176" xr:uid="{00000000-0005-0000-0000-0000AC000000}"/>
    <cellStyle name="Level6-Numbers 2" xfId="177" xr:uid="{00000000-0005-0000-0000-0000AD000000}"/>
    <cellStyle name="Level7" xfId="178" xr:uid="{00000000-0005-0000-0000-0000AE000000}"/>
    <cellStyle name="Level7-Hide" xfId="179" xr:uid="{00000000-0005-0000-0000-0000AF000000}"/>
    <cellStyle name="Level7-Numbers" xfId="180" xr:uid="{00000000-0005-0000-0000-0000B0000000}"/>
    <cellStyle name="Linked Cell" xfId="181" xr:uid="{00000000-0005-0000-0000-0000B1000000}"/>
    <cellStyle name="Neutral" xfId="182" xr:uid="{00000000-0005-0000-0000-0000B2000000}"/>
    <cellStyle name="Normal 2" xfId="183" xr:uid="{00000000-0005-0000-0000-0000B3000000}"/>
    <cellStyle name="Normal_2005_03_15-Финансовый_БГ" xfId="184" xr:uid="{00000000-0005-0000-0000-0000B4000000}"/>
    <cellStyle name="Note" xfId="185" xr:uid="{00000000-0005-0000-0000-0000B5000000}"/>
    <cellStyle name="Number-Cells" xfId="186" xr:uid="{00000000-0005-0000-0000-0000B6000000}"/>
    <cellStyle name="Number-Cells-Column2" xfId="187" xr:uid="{00000000-0005-0000-0000-0000B7000000}"/>
    <cellStyle name="Number-Cells-Column5" xfId="188" xr:uid="{00000000-0005-0000-0000-0000B8000000}"/>
    <cellStyle name="Output" xfId="189" xr:uid="{00000000-0005-0000-0000-0000B9000000}"/>
    <cellStyle name="Row-Header" xfId="190" xr:uid="{00000000-0005-0000-0000-0000BA000000}"/>
    <cellStyle name="Row-Header 2" xfId="191" xr:uid="{00000000-0005-0000-0000-0000BB000000}"/>
    <cellStyle name="Title" xfId="192" xr:uid="{00000000-0005-0000-0000-0000BC000000}"/>
    <cellStyle name="Total" xfId="193" xr:uid="{00000000-0005-0000-0000-0000BD000000}"/>
    <cellStyle name="Warning Text" xfId="194" xr:uid="{00000000-0005-0000-0000-0000BE000000}"/>
    <cellStyle name="Акцент1 2" xfId="195" xr:uid="{00000000-0005-0000-0000-0000BF000000}"/>
    <cellStyle name="Акцент1 3" xfId="196" xr:uid="{00000000-0005-0000-0000-0000C0000000}"/>
    <cellStyle name="Акцент2 2" xfId="197" xr:uid="{00000000-0005-0000-0000-0000C1000000}"/>
    <cellStyle name="Акцент2 3" xfId="198" xr:uid="{00000000-0005-0000-0000-0000C2000000}"/>
    <cellStyle name="Акцент3 2" xfId="199" xr:uid="{00000000-0005-0000-0000-0000C3000000}"/>
    <cellStyle name="Акцент3 3" xfId="200" xr:uid="{00000000-0005-0000-0000-0000C4000000}"/>
    <cellStyle name="Акцент4 2" xfId="201" xr:uid="{00000000-0005-0000-0000-0000C5000000}"/>
    <cellStyle name="Акцент4 3" xfId="202" xr:uid="{00000000-0005-0000-0000-0000C6000000}"/>
    <cellStyle name="Акцент5 2" xfId="203" xr:uid="{00000000-0005-0000-0000-0000C7000000}"/>
    <cellStyle name="Акцент5 3" xfId="204" xr:uid="{00000000-0005-0000-0000-0000C8000000}"/>
    <cellStyle name="Акцент6 2" xfId="205" xr:uid="{00000000-0005-0000-0000-0000C9000000}"/>
    <cellStyle name="Акцент6 3" xfId="206" xr:uid="{00000000-0005-0000-0000-0000CA000000}"/>
    <cellStyle name="Ввод  2" xfId="207" xr:uid="{00000000-0005-0000-0000-0000CB000000}"/>
    <cellStyle name="Ввод  3" xfId="208" xr:uid="{00000000-0005-0000-0000-0000CC000000}"/>
    <cellStyle name="Вывод 2" xfId="209" xr:uid="{00000000-0005-0000-0000-0000CD000000}"/>
    <cellStyle name="Вывод 3" xfId="210" xr:uid="{00000000-0005-0000-0000-0000CE000000}"/>
    <cellStyle name="Вычисление 2" xfId="211" xr:uid="{00000000-0005-0000-0000-0000CF000000}"/>
    <cellStyle name="Вычисление 3" xfId="212" xr:uid="{00000000-0005-0000-0000-0000D0000000}"/>
    <cellStyle name="Денежный 2" xfId="213" xr:uid="{00000000-0005-0000-0000-0000D1000000}"/>
    <cellStyle name="Заголовок 1 2" xfId="214" xr:uid="{00000000-0005-0000-0000-0000D2000000}"/>
    <cellStyle name="Заголовок 1 3" xfId="215" xr:uid="{00000000-0005-0000-0000-0000D3000000}"/>
    <cellStyle name="Заголовок 2 2" xfId="216" xr:uid="{00000000-0005-0000-0000-0000D4000000}"/>
    <cellStyle name="Заголовок 2 3" xfId="217" xr:uid="{00000000-0005-0000-0000-0000D5000000}"/>
    <cellStyle name="Заголовок 3 2" xfId="218" xr:uid="{00000000-0005-0000-0000-0000D6000000}"/>
    <cellStyle name="Заголовок 3 3" xfId="219" xr:uid="{00000000-0005-0000-0000-0000D7000000}"/>
    <cellStyle name="Заголовок 4 2" xfId="220" xr:uid="{00000000-0005-0000-0000-0000D8000000}"/>
    <cellStyle name="Заголовок 4 3" xfId="221" xr:uid="{00000000-0005-0000-0000-0000D9000000}"/>
    <cellStyle name="Итог 2" xfId="222" xr:uid="{00000000-0005-0000-0000-0000DA000000}"/>
    <cellStyle name="Итог 3" xfId="223" xr:uid="{00000000-0005-0000-0000-0000DB000000}"/>
    <cellStyle name="Контрольная ячейка 2" xfId="224" xr:uid="{00000000-0005-0000-0000-0000DC000000}"/>
    <cellStyle name="Контрольная ячейка 3" xfId="225" xr:uid="{00000000-0005-0000-0000-0000DD000000}"/>
    <cellStyle name="Название 2" xfId="226" xr:uid="{00000000-0005-0000-0000-0000DE000000}"/>
    <cellStyle name="Название 3" xfId="227" xr:uid="{00000000-0005-0000-0000-0000DF000000}"/>
    <cellStyle name="Нейтральный 2" xfId="228" xr:uid="{00000000-0005-0000-0000-0000E0000000}"/>
    <cellStyle name="Нейтральный 3" xfId="229" xr:uid="{00000000-0005-0000-0000-0000E1000000}"/>
    <cellStyle name="Обычный" xfId="0" builtinId="0"/>
    <cellStyle name="Обычный 10" xfId="230" xr:uid="{00000000-0005-0000-0000-0000E3000000}"/>
    <cellStyle name="Обычный 11" xfId="231" xr:uid="{00000000-0005-0000-0000-0000E4000000}"/>
    <cellStyle name="Обычный 12" xfId="232" xr:uid="{00000000-0005-0000-0000-0000E5000000}"/>
    <cellStyle name="Обычный 13" xfId="233" xr:uid="{00000000-0005-0000-0000-0000E6000000}"/>
    <cellStyle name="Обычный 14" xfId="234" xr:uid="{00000000-0005-0000-0000-0000E7000000}"/>
    <cellStyle name="Обычный 15" xfId="235" xr:uid="{00000000-0005-0000-0000-0000E8000000}"/>
    <cellStyle name="Обычный 16" xfId="236" xr:uid="{00000000-0005-0000-0000-0000E9000000}"/>
    <cellStyle name="Обычный 17" xfId="237" xr:uid="{00000000-0005-0000-0000-0000EA000000}"/>
    <cellStyle name="Обычный 18" xfId="238" xr:uid="{00000000-0005-0000-0000-0000EB000000}"/>
    <cellStyle name="Обычный 19" xfId="239" xr:uid="{00000000-0005-0000-0000-0000EC000000}"/>
    <cellStyle name="Обычный 2" xfId="1" xr:uid="{00000000-0005-0000-0000-0000ED000000}"/>
    <cellStyle name="Обычный 2 10" xfId="240" xr:uid="{00000000-0005-0000-0000-0000EE000000}"/>
    <cellStyle name="Обычный 2 11" xfId="241" xr:uid="{00000000-0005-0000-0000-0000EF000000}"/>
    <cellStyle name="Обычный 2 12" xfId="242" xr:uid="{00000000-0005-0000-0000-0000F0000000}"/>
    <cellStyle name="Обычный 2 13" xfId="243" xr:uid="{00000000-0005-0000-0000-0000F1000000}"/>
    <cellStyle name="Обычный 2 14" xfId="244" xr:uid="{00000000-0005-0000-0000-0000F2000000}"/>
    <cellStyle name="Обычный 2 15" xfId="245" xr:uid="{00000000-0005-0000-0000-0000F3000000}"/>
    <cellStyle name="Обычный 2 16" xfId="246" xr:uid="{00000000-0005-0000-0000-0000F4000000}"/>
    <cellStyle name="Обычный 2 17" xfId="247" xr:uid="{00000000-0005-0000-0000-0000F5000000}"/>
    <cellStyle name="Обычный 2 2" xfId="248" xr:uid="{00000000-0005-0000-0000-0000F6000000}"/>
    <cellStyle name="Обычный 2 2 2" xfId="249" xr:uid="{00000000-0005-0000-0000-0000F7000000}"/>
    <cellStyle name="Обычный 2 2 3" xfId="250" xr:uid="{00000000-0005-0000-0000-0000F8000000}"/>
    <cellStyle name="Обычный 2 2 3 2" xfId="251" xr:uid="{00000000-0005-0000-0000-0000F9000000}"/>
    <cellStyle name="Обычный 2 2 3 2 2" xfId="252" xr:uid="{00000000-0005-0000-0000-0000FA000000}"/>
    <cellStyle name="Обычный 2 2 3 2 3" xfId="253" xr:uid="{00000000-0005-0000-0000-0000FB000000}"/>
    <cellStyle name="Обычный 2 2 3 3" xfId="254" xr:uid="{00000000-0005-0000-0000-0000FC000000}"/>
    <cellStyle name="Обычный 2 2 3 4" xfId="255" xr:uid="{00000000-0005-0000-0000-0000FD000000}"/>
    <cellStyle name="Обычный 2 2 3 5" xfId="256" xr:uid="{00000000-0005-0000-0000-0000FE000000}"/>
    <cellStyle name="Обычный 2 2 3 6" xfId="257" xr:uid="{00000000-0005-0000-0000-0000FF000000}"/>
    <cellStyle name="Обычный 2 2 3 7" xfId="258" xr:uid="{00000000-0005-0000-0000-000000010000}"/>
    <cellStyle name="Обычный 2 2_Расшифровка прочих" xfId="259" xr:uid="{00000000-0005-0000-0000-000001010000}"/>
    <cellStyle name="Обычный 2 3" xfId="260" xr:uid="{00000000-0005-0000-0000-000002010000}"/>
    <cellStyle name="Обычный 2 4" xfId="261" xr:uid="{00000000-0005-0000-0000-000003010000}"/>
    <cellStyle name="Обычный 2 5" xfId="262" xr:uid="{00000000-0005-0000-0000-000004010000}"/>
    <cellStyle name="Обычный 2 6" xfId="263" xr:uid="{00000000-0005-0000-0000-000005010000}"/>
    <cellStyle name="Обычный 2 7" xfId="264" xr:uid="{00000000-0005-0000-0000-000006010000}"/>
    <cellStyle name="Обычный 2 8" xfId="265" xr:uid="{00000000-0005-0000-0000-000007010000}"/>
    <cellStyle name="Обычный 2 9" xfId="266" xr:uid="{00000000-0005-0000-0000-000008010000}"/>
    <cellStyle name="Обычный 2_2604-2010" xfId="267" xr:uid="{00000000-0005-0000-0000-000009010000}"/>
    <cellStyle name="Обычный 20" xfId="3" xr:uid="{00000000-0005-0000-0000-00000A010000}"/>
    <cellStyle name="Обычный 3" xfId="268" xr:uid="{00000000-0005-0000-0000-00000B010000}"/>
    <cellStyle name="Обычный 3 10" xfId="269" xr:uid="{00000000-0005-0000-0000-00000C010000}"/>
    <cellStyle name="Обычный 3 10 2" xfId="270" xr:uid="{00000000-0005-0000-0000-00000D010000}"/>
    <cellStyle name="Обычный 3 10 2 2" xfId="271" xr:uid="{00000000-0005-0000-0000-00000E010000}"/>
    <cellStyle name="Обычный 3 10 2 3" xfId="272" xr:uid="{00000000-0005-0000-0000-00000F010000}"/>
    <cellStyle name="Обычный 3 10 3" xfId="273" xr:uid="{00000000-0005-0000-0000-000010010000}"/>
    <cellStyle name="Обычный 3 10 4" xfId="274" xr:uid="{00000000-0005-0000-0000-000011010000}"/>
    <cellStyle name="Обычный 3 10 5" xfId="275" xr:uid="{00000000-0005-0000-0000-000012010000}"/>
    <cellStyle name="Обычный 3 10 6" xfId="276" xr:uid="{00000000-0005-0000-0000-000013010000}"/>
    <cellStyle name="Обычный 3 10 7" xfId="277" xr:uid="{00000000-0005-0000-0000-000014010000}"/>
    <cellStyle name="Обычный 3 11" xfId="278" xr:uid="{00000000-0005-0000-0000-000015010000}"/>
    <cellStyle name="Обычный 3 11 2" xfId="279" xr:uid="{00000000-0005-0000-0000-000016010000}"/>
    <cellStyle name="Обычный 3 11 2 2" xfId="280" xr:uid="{00000000-0005-0000-0000-000017010000}"/>
    <cellStyle name="Обычный 3 11 2 3" xfId="281" xr:uid="{00000000-0005-0000-0000-000018010000}"/>
    <cellStyle name="Обычный 3 11 3" xfId="282" xr:uid="{00000000-0005-0000-0000-000019010000}"/>
    <cellStyle name="Обычный 3 11 4" xfId="283" xr:uid="{00000000-0005-0000-0000-00001A010000}"/>
    <cellStyle name="Обычный 3 11 5" xfId="284" xr:uid="{00000000-0005-0000-0000-00001B010000}"/>
    <cellStyle name="Обычный 3 11 6" xfId="285" xr:uid="{00000000-0005-0000-0000-00001C010000}"/>
    <cellStyle name="Обычный 3 11 7" xfId="286" xr:uid="{00000000-0005-0000-0000-00001D010000}"/>
    <cellStyle name="Обычный 3 12" xfId="287" xr:uid="{00000000-0005-0000-0000-00001E010000}"/>
    <cellStyle name="Обычный 3 12 2" xfId="288" xr:uid="{00000000-0005-0000-0000-00001F010000}"/>
    <cellStyle name="Обычный 3 12 2 2" xfId="289" xr:uid="{00000000-0005-0000-0000-000020010000}"/>
    <cellStyle name="Обычный 3 12 2 3" xfId="290" xr:uid="{00000000-0005-0000-0000-000021010000}"/>
    <cellStyle name="Обычный 3 12 3" xfId="291" xr:uid="{00000000-0005-0000-0000-000022010000}"/>
    <cellStyle name="Обычный 3 12 4" xfId="292" xr:uid="{00000000-0005-0000-0000-000023010000}"/>
    <cellStyle name="Обычный 3 12 5" xfId="293" xr:uid="{00000000-0005-0000-0000-000024010000}"/>
    <cellStyle name="Обычный 3 12 6" xfId="294" xr:uid="{00000000-0005-0000-0000-000025010000}"/>
    <cellStyle name="Обычный 3 12 7" xfId="295" xr:uid="{00000000-0005-0000-0000-000026010000}"/>
    <cellStyle name="Обычный 3 13" xfId="296" xr:uid="{00000000-0005-0000-0000-000027010000}"/>
    <cellStyle name="Обычный 3 13 2" xfId="297" xr:uid="{00000000-0005-0000-0000-000028010000}"/>
    <cellStyle name="Обычный 3 13 2 2" xfId="298" xr:uid="{00000000-0005-0000-0000-000029010000}"/>
    <cellStyle name="Обычный 3 13 2 3" xfId="299" xr:uid="{00000000-0005-0000-0000-00002A010000}"/>
    <cellStyle name="Обычный 3 13 3" xfId="300" xr:uid="{00000000-0005-0000-0000-00002B010000}"/>
    <cellStyle name="Обычный 3 13 4" xfId="301" xr:uid="{00000000-0005-0000-0000-00002C010000}"/>
    <cellStyle name="Обычный 3 13 5" xfId="302" xr:uid="{00000000-0005-0000-0000-00002D010000}"/>
    <cellStyle name="Обычный 3 13 6" xfId="303" xr:uid="{00000000-0005-0000-0000-00002E010000}"/>
    <cellStyle name="Обычный 3 13 7" xfId="304" xr:uid="{00000000-0005-0000-0000-00002F010000}"/>
    <cellStyle name="Обычный 3 14" xfId="305" xr:uid="{00000000-0005-0000-0000-000030010000}"/>
    <cellStyle name="Обычный 3 15" xfId="306" xr:uid="{00000000-0005-0000-0000-000031010000}"/>
    <cellStyle name="Обычный 3 16" xfId="307" xr:uid="{00000000-0005-0000-0000-000032010000}"/>
    <cellStyle name="Обычный 3 17" xfId="308" xr:uid="{00000000-0005-0000-0000-000033010000}"/>
    <cellStyle name="Обычный 3 2" xfId="309" xr:uid="{00000000-0005-0000-0000-000034010000}"/>
    <cellStyle name="Обычный 3 2 2" xfId="310" xr:uid="{00000000-0005-0000-0000-000035010000}"/>
    <cellStyle name="Обычный 3 2 2 2" xfId="311" xr:uid="{00000000-0005-0000-0000-000036010000}"/>
    <cellStyle name="Обычный 3 2 2 3" xfId="312" xr:uid="{00000000-0005-0000-0000-000037010000}"/>
    <cellStyle name="Обычный 3 2 3" xfId="313" xr:uid="{00000000-0005-0000-0000-000038010000}"/>
    <cellStyle name="Обычный 3 2 4" xfId="314" xr:uid="{00000000-0005-0000-0000-000039010000}"/>
    <cellStyle name="Обычный 3 2 5" xfId="315" xr:uid="{00000000-0005-0000-0000-00003A010000}"/>
    <cellStyle name="Обычный 3 2 6" xfId="316" xr:uid="{00000000-0005-0000-0000-00003B010000}"/>
    <cellStyle name="Обычный 3 2 7" xfId="317" xr:uid="{00000000-0005-0000-0000-00003C010000}"/>
    <cellStyle name="Обычный 3 3" xfId="318" xr:uid="{00000000-0005-0000-0000-00003D010000}"/>
    <cellStyle name="Обычный 3 3 2" xfId="319" xr:uid="{00000000-0005-0000-0000-00003E010000}"/>
    <cellStyle name="Обычный 3 3 2 2" xfId="320" xr:uid="{00000000-0005-0000-0000-00003F010000}"/>
    <cellStyle name="Обычный 3 3 2 3" xfId="321" xr:uid="{00000000-0005-0000-0000-000040010000}"/>
    <cellStyle name="Обычный 3 3 3" xfId="322" xr:uid="{00000000-0005-0000-0000-000041010000}"/>
    <cellStyle name="Обычный 3 3 4" xfId="323" xr:uid="{00000000-0005-0000-0000-000042010000}"/>
    <cellStyle name="Обычный 3 3 5" xfId="324" xr:uid="{00000000-0005-0000-0000-000043010000}"/>
    <cellStyle name="Обычный 3 3 6" xfId="325" xr:uid="{00000000-0005-0000-0000-000044010000}"/>
    <cellStyle name="Обычный 3 3 7" xfId="326" xr:uid="{00000000-0005-0000-0000-000045010000}"/>
    <cellStyle name="Обычный 3 4" xfId="327" xr:uid="{00000000-0005-0000-0000-000046010000}"/>
    <cellStyle name="Обычный 3 4 2" xfId="328" xr:uid="{00000000-0005-0000-0000-000047010000}"/>
    <cellStyle name="Обычный 3 4 2 2" xfId="329" xr:uid="{00000000-0005-0000-0000-000048010000}"/>
    <cellStyle name="Обычный 3 4 2 3" xfId="330" xr:uid="{00000000-0005-0000-0000-000049010000}"/>
    <cellStyle name="Обычный 3 4 3" xfId="331" xr:uid="{00000000-0005-0000-0000-00004A010000}"/>
    <cellStyle name="Обычный 3 4 4" xfId="332" xr:uid="{00000000-0005-0000-0000-00004B010000}"/>
    <cellStyle name="Обычный 3 4 5" xfId="333" xr:uid="{00000000-0005-0000-0000-00004C010000}"/>
    <cellStyle name="Обычный 3 4 6" xfId="334" xr:uid="{00000000-0005-0000-0000-00004D010000}"/>
    <cellStyle name="Обычный 3 4 7" xfId="335" xr:uid="{00000000-0005-0000-0000-00004E010000}"/>
    <cellStyle name="Обычный 3 5" xfId="336" xr:uid="{00000000-0005-0000-0000-00004F010000}"/>
    <cellStyle name="Обычный 3 5 2" xfId="337" xr:uid="{00000000-0005-0000-0000-000050010000}"/>
    <cellStyle name="Обычный 3 5 2 2" xfId="338" xr:uid="{00000000-0005-0000-0000-000051010000}"/>
    <cellStyle name="Обычный 3 5 2 3" xfId="339" xr:uid="{00000000-0005-0000-0000-000052010000}"/>
    <cellStyle name="Обычный 3 5 3" xfId="340" xr:uid="{00000000-0005-0000-0000-000053010000}"/>
    <cellStyle name="Обычный 3 5 4" xfId="341" xr:uid="{00000000-0005-0000-0000-000054010000}"/>
    <cellStyle name="Обычный 3 5 5" xfId="342" xr:uid="{00000000-0005-0000-0000-000055010000}"/>
    <cellStyle name="Обычный 3 5 6" xfId="343" xr:uid="{00000000-0005-0000-0000-000056010000}"/>
    <cellStyle name="Обычный 3 5 7" xfId="344" xr:uid="{00000000-0005-0000-0000-000057010000}"/>
    <cellStyle name="Обычный 3 6" xfId="345" xr:uid="{00000000-0005-0000-0000-000058010000}"/>
    <cellStyle name="Обычный 3 6 2" xfId="346" xr:uid="{00000000-0005-0000-0000-000059010000}"/>
    <cellStyle name="Обычный 3 6 2 2" xfId="347" xr:uid="{00000000-0005-0000-0000-00005A010000}"/>
    <cellStyle name="Обычный 3 6 2 3" xfId="348" xr:uid="{00000000-0005-0000-0000-00005B010000}"/>
    <cellStyle name="Обычный 3 6 3" xfId="349" xr:uid="{00000000-0005-0000-0000-00005C010000}"/>
    <cellStyle name="Обычный 3 6 4" xfId="350" xr:uid="{00000000-0005-0000-0000-00005D010000}"/>
    <cellStyle name="Обычный 3 6 5" xfId="351" xr:uid="{00000000-0005-0000-0000-00005E010000}"/>
    <cellStyle name="Обычный 3 6 6" xfId="352" xr:uid="{00000000-0005-0000-0000-00005F010000}"/>
    <cellStyle name="Обычный 3 6 7" xfId="353" xr:uid="{00000000-0005-0000-0000-000060010000}"/>
    <cellStyle name="Обычный 3 7" xfId="354" xr:uid="{00000000-0005-0000-0000-000061010000}"/>
    <cellStyle name="Обычный 3 7 2" xfId="355" xr:uid="{00000000-0005-0000-0000-000062010000}"/>
    <cellStyle name="Обычный 3 7 2 2" xfId="356" xr:uid="{00000000-0005-0000-0000-000063010000}"/>
    <cellStyle name="Обычный 3 7 2 3" xfId="357" xr:uid="{00000000-0005-0000-0000-000064010000}"/>
    <cellStyle name="Обычный 3 7 3" xfId="358" xr:uid="{00000000-0005-0000-0000-000065010000}"/>
    <cellStyle name="Обычный 3 7 4" xfId="359" xr:uid="{00000000-0005-0000-0000-000066010000}"/>
    <cellStyle name="Обычный 3 7 5" xfId="360" xr:uid="{00000000-0005-0000-0000-000067010000}"/>
    <cellStyle name="Обычный 3 7 6" xfId="361" xr:uid="{00000000-0005-0000-0000-000068010000}"/>
    <cellStyle name="Обычный 3 7 7" xfId="362" xr:uid="{00000000-0005-0000-0000-000069010000}"/>
    <cellStyle name="Обычный 3 8" xfId="363" xr:uid="{00000000-0005-0000-0000-00006A010000}"/>
    <cellStyle name="Обычный 3 8 2" xfId="364" xr:uid="{00000000-0005-0000-0000-00006B010000}"/>
    <cellStyle name="Обычный 3 8 2 2" xfId="365" xr:uid="{00000000-0005-0000-0000-00006C010000}"/>
    <cellStyle name="Обычный 3 8 2 3" xfId="366" xr:uid="{00000000-0005-0000-0000-00006D010000}"/>
    <cellStyle name="Обычный 3 8 3" xfId="367" xr:uid="{00000000-0005-0000-0000-00006E010000}"/>
    <cellStyle name="Обычный 3 8 4" xfId="368" xr:uid="{00000000-0005-0000-0000-00006F010000}"/>
    <cellStyle name="Обычный 3 8 5" xfId="369" xr:uid="{00000000-0005-0000-0000-000070010000}"/>
    <cellStyle name="Обычный 3 8 6" xfId="370" xr:uid="{00000000-0005-0000-0000-000071010000}"/>
    <cellStyle name="Обычный 3 8 7" xfId="371" xr:uid="{00000000-0005-0000-0000-000072010000}"/>
    <cellStyle name="Обычный 3 9" xfId="372" xr:uid="{00000000-0005-0000-0000-000073010000}"/>
    <cellStyle name="Обычный 3 9 2" xfId="373" xr:uid="{00000000-0005-0000-0000-000074010000}"/>
    <cellStyle name="Обычный 3 9 2 2" xfId="374" xr:uid="{00000000-0005-0000-0000-000075010000}"/>
    <cellStyle name="Обычный 3 9 2 3" xfId="375" xr:uid="{00000000-0005-0000-0000-000076010000}"/>
    <cellStyle name="Обычный 3 9 3" xfId="376" xr:uid="{00000000-0005-0000-0000-000077010000}"/>
    <cellStyle name="Обычный 3 9 4" xfId="377" xr:uid="{00000000-0005-0000-0000-000078010000}"/>
    <cellStyle name="Обычный 3 9 5" xfId="378" xr:uid="{00000000-0005-0000-0000-000079010000}"/>
    <cellStyle name="Обычный 3 9 6" xfId="379" xr:uid="{00000000-0005-0000-0000-00007A010000}"/>
    <cellStyle name="Обычный 3 9 7" xfId="380" xr:uid="{00000000-0005-0000-0000-00007B010000}"/>
    <cellStyle name="Обычный 3_Дефицит_7 млрд_0608_бс" xfId="381" xr:uid="{00000000-0005-0000-0000-00007C010000}"/>
    <cellStyle name="Обычный 4" xfId="382" xr:uid="{00000000-0005-0000-0000-00007D010000}"/>
    <cellStyle name="Обычный 4 2" xfId="383" xr:uid="{00000000-0005-0000-0000-00007E010000}"/>
    <cellStyle name="Обычный 4 2 2" xfId="384" xr:uid="{00000000-0005-0000-0000-00007F010000}"/>
    <cellStyle name="Обычный 4 2 3" xfId="385" xr:uid="{00000000-0005-0000-0000-000080010000}"/>
    <cellStyle name="Обычный 4 3" xfId="386" xr:uid="{00000000-0005-0000-0000-000081010000}"/>
    <cellStyle name="Обычный 4 4" xfId="387" xr:uid="{00000000-0005-0000-0000-000082010000}"/>
    <cellStyle name="Обычный 4 5" xfId="388" xr:uid="{00000000-0005-0000-0000-000083010000}"/>
    <cellStyle name="Обычный 4 6" xfId="389" xr:uid="{00000000-0005-0000-0000-000084010000}"/>
    <cellStyle name="Обычный 4 7" xfId="390" xr:uid="{00000000-0005-0000-0000-000085010000}"/>
    <cellStyle name="Обычный 5" xfId="391" xr:uid="{00000000-0005-0000-0000-000086010000}"/>
    <cellStyle name="Обычный 5 2" xfId="392" xr:uid="{00000000-0005-0000-0000-000087010000}"/>
    <cellStyle name="Обычный 6" xfId="393" xr:uid="{00000000-0005-0000-0000-000088010000}"/>
    <cellStyle name="Обычный 6 2" xfId="394" xr:uid="{00000000-0005-0000-0000-000089010000}"/>
    <cellStyle name="Обычный 6 3" xfId="395" xr:uid="{00000000-0005-0000-0000-00008A010000}"/>
    <cellStyle name="Обычный 6 4" xfId="396" xr:uid="{00000000-0005-0000-0000-00008B010000}"/>
    <cellStyle name="Обычный 6_Дефицит_7 млрд_0608_бс" xfId="397" xr:uid="{00000000-0005-0000-0000-00008C010000}"/>
    <cellStyle name="Обычный 7" xfId="398" xr:uid="{00000000-0005-0000-0000-00008D010000}"/>
    <cellStyle name="Обычный 7 2" xfId="399" xr:uid="{00000000-0005-0000-0000-00008E010000}"/>
    <cellStyle name="Обычный 8" xfId="400" xr:uid="{00000000-0005-0000-0000-00008F010000}"/>
    <cellStyle name="Обычный 9" xfId="401" xr:uid="{00000000-0005-0000-0000-000090010000}"/>
    <cellStyle name="Обычный 9 2" xfId="402" xr:uid="{00000000-0005-0000-0000-000091010000}"/>
    <cellStyle name="Плохой 2" xfId="403" xr:uid="{00000000-0005-0000-0000-000092010000}"/>
    <cellStyle name="Плохой 3" xfId="404" xr:uid="{00000000-0005-0000-0000-000093010000}"/>
    <cellStyle name="Пояснение 2" xfId="405" xr:uid="{00000000-0005-0000-0000-000094010000}"/>
    <cellStyle name="Пояснение 3" xfId="406" xr:uid="{00000000-0005-0000-0000-000095010000}"/>
    <cellStyle name="Примечание 2" xfId="407" xr:uid="{00000000-0005-0000-0000-000096010000}"/>
    <cellStyle name="Примечание 3" xfId="408" xr:uid="{00000000-0005-0000-0000-000097010000}"/>
    <cellStyle name="Процентный 2" xfId="2" xr:uid="{00000000-0005-0000-0000-000098010000}"/>
    <cellStyle name="Процентный 2 10" xfId="409" xr:uid="{00000000-0005-0000-0000-000099010000}"/>
    <cellStyle name="Процентный 2 11" xfId="410" xr:uid="{00000000-0005-0000-0000-00009A010000}"/>
    <cellStyle name="Процентный 2 12" xfId="411" xr:uid="{00000000-0005-0000-0000-00009B010000}"/>
    <cellStyle name="Процентный 2 13" xfId="412" xr:uid="{00000000-0005-0000-0000-00009C010000}"/>
    <cellStyle name="Процентный 2 14" xfId="413" xr:uid="{00000000-0005-0000-0000-00009D010000}"/>
    <cellStyle name="Процентный 2 15" xfId="414" xr:uid="{00000000-0005-0000-0000-00009E010000}"/>
    <cellStyle name="Процентный 2 16" xfId="415" xr:uid="{00000000-0005-0000-0000-00009F010000}"/>
    <cellStyle name="Процентный 2 2" xfId="416" xr:uid="{00000000-0005-0000-0000-0000A0010000}"/>
    <cellStyle name="Процентный 2 3" xfId="417" xr:uid="{00000000-0005-0000-0000-0000A1010000}"/>
    <cellStyle name="Процентный 2 4" xfId="418" xr:uid="{00000000-0005-0000-0000-0000A2010000}"/>
    <cellStyle name="Процентный 2 5" xfId="419" xr:uid="{00000000-0005-0000-0000-0000A3010000}"/>
    <cellStyle name="Процентный 2 6" xfId="420" xr:uid="{00000000-0005-0000-0000-0000A4010000}"/>
    <cellStyle name="Процентный 2 7" xfId="421" xr:uid="{00000000-0005-0000-0000-0000A5010000}"/>
    <cellStyle name="Процентный 2 8" xfId="422" xr:uid="{00000000-0005-0000-0000-0000A6010000}"/>
    <cellStyle name="Процентный 2 9" xfId="423" xr:uid="{00000000-0005-0000-0000-0000A7010000}"/>
    <cellStyle name="Процентный 3" xfId="424" xr:uid="{00000000-0005-0000-0000-0000A8010000}"/>
    <cellStyle name="Процентный 4" xfId="425" xr:uid="{00000000-0005-0000-0000-0000A9010000}"/>
    <cellStyle name="Процентный 4 2" xfId="426" xr:uid="{00000000-0005-0000-0000-0000AA010000}"/>
    <cellStyle name="Связанная ячейка 2" xfId="427" xr:uid="{00000000-0005-0000-0000-0000AB010000}"/>
    <cellStyle name="Связанная ячейка 3" xfId="428" xr:uid="{00000000-0005-0000-0000-0000AC010000}"/>
    <cellStyle name="Стиль 1" xfId="429" xr:uid="{00000000-0005-0000-0000-0000AD010000}"/>
    <cellStyle name="Стиль 1 2" xfId="430" xr:uid="{00000000-0005-0000-0000-0000AE010000}"/>
    <cellStyle name="Стиль 1 3" xfId="431" xr:uid="{00000000-0005-0000-0000-0000AF010000}"/>
    <cellStyle name="Стиль 1 4" xfId="432" xr:uid="{00000000-0005-0000-0000-0000B0010000}"/>
    <cellStyle name="Стиль 1 5" xfId="433" xr:uid="{00000000-0005-0000-0000-0000B1010000}"/>
    <cellStyle name="Стиль 1 6" xfId="434" xr:uid="{00000000-0005-0000-0000-0000B2010000}"/>
    <cellStyle name="Стиль 1 7" xfId="435" xr:uid="{00000000-0005-0000-0000-0000B3010000}"/>
    <cellStyle name="Текст предупреждения 2" xfId="436" xr:uid="{00000000-0005-0000-0000-0000B4010000}"/>
    <cellStyle name="Текст предупреждения 3" xfId="437" xr:uid="{00000000-0005-0000-0000-0000B5010000}"/>
    <cellStyle name="Тысячи [0]_1.62" xfId="438" xr:uid="{00000000-0005-0000-0000-0000B6010000}"/>
    <cellStyle name="Тысячи_1.62" xfId="439" xr:uid="{00000000-0005-0000-0000-0000B7010000}"/>
    <cellStyle name="Финансовый 2" xfId="440" xr:uid="{00000000-0005-0000-0000-0000B8010000}"/>
    <cellStyle name="Финансовый 2 10" xfId="441" xr:uid="{00000000-0005-0000-0000-0000B9010000}"/>
    <cellStyle name="Финансовый 2 11" xfId="442" xr:uid="{00000000-0005-0000-0000-0000BA010000}"/>
    <cellStyle name="Финансовый 2 12" xfId="443" xr:uid="{00000000-0005-0000-0000-0000BB010000}"/>
    <cellStyle name="Финансовый 2 13" xfId="444" xr:uid="{00000000-0005-0000-0000-0000BC010000}"/>
    <cellStyle name="Финансовый 2 14" xfId="445" xr:uid="{00000000-0005-0000-0000-0000BD010000}"/>
    <cellStyle name="Финансовый 2 15" xfId="446" xr:uid="{00000000-0005-0000-0000-0000BE010000}"/>
    <cellStyle name="Финансовый 2 16" xfId="447" xr:uid="{00000000-0005-0000-0000-0000BF010000}"/>
    <cellStyle name="Финансовый 2 17" xfId="448" xr:uid="{00000000-0005-0000-0000-0000C0010000}"/>
    <cellStyle name="Финансовый 2 17 2" xfId="449" xr:uid="{00000000-0005-0000-0000-0000C1010000}"/>
    <cellStyle name="Финансовый 2 17 3" xfId="450" xr:uid="{00000000-0005-0000-0000-0000C2010000}"/>
    <cellStyle name="Финансовый 2 17 4" xfId="451" xr:uid="{00000000-0005-0000-0000-0000C3010000}"/>
    <cellStyle name="Финансовый 2 17 5" xfId="452" xr:uid="{00000000-0005-0000-0000-0000C4010000}"/>
    <cellStyle name="Финансовый 2 17 6" xfId="453" xr:uid="{00000000-0005-0000-0000-0000C5010000}"/>
    <cellStyle name="Финансовый 2 17 7" xfId="454" xr:uid="{00000000-0005-0000-0000-0000C6010000}"/>
    <cellStyle name="Финансовый 2 2" xfId="455" xr:uid="{00000000-0005-0000-0000-0000C7010000}"/>
    <cellStyle name="Финансовый 2 3" xfId="456" xr:uid="{00000000-0005-0000-0000-0000C8010000}"/>
    <cellStyle name="Финансовый 2 4" xfId="457" xr:uid="{00000000-0005-0000-0000-0000C9010000}"/>
    <cellStyle name="Финансовый 2 5" xfId="458" xr:uid="{00000000-0005-0000-0000-0000CA010000}"/>
    <cellStyle name="Финансовый 2 6" xfId="459" xr:uid="{00000000-0005-0000-0000-0000CB010000}"/>
    <cellStyle name="Финансовый 2 7" xfId="460" xr:uid="{00000000-0005-0000-0000-0000CC010000}"/>
    <cellStyle name="Финансовый 2 8" xfId="461" xr:uid="{00000000-0005-0000-0000-0000CD010000}"/>
    <cellStyle name="Финансовый 2 9" xfId="462" xr:uid="{00000000-0005-0000-0000-0000CE010000}"/>
    <cellStyle name="Финансовый 3" xfId="463" xr:uid="{00000000-0005-0000-0000-0000CF010000}"/>
    <cellStyle name="Финансовый 3 2" xfId="464" xr:uid="{00000000-0005-0000-0000-0000D0010000}"/>
    <cellStyle name="Финансовый 4" xfId="465" xr:uid="{00000000-0005-0000-0000-0000D1010000}"/>
    <cellStyle name="Финансовый 4 2" xfId="466" xr:uid="{00000000-0005-0000-0000-0000D2010000}"/>
    <cellStyle name="Финансовый 4 3" xfId="467" xr:uid="{00000000-0005-0000-0000-0000D3010000}"/>
    <cellStyle name="Финансовый 4 4" xfId="468" xr:uid="{00000000-0005-0000-0000-0000D4010000}"/>
    <cellStyle name="Финансовый 4 5" xfId="469" xr:uid="{00000000-0005-0000-0000-0000D5010000}"/>
    <cellStyle name="Финансовый 4 6" xfId="470" xr:uid="{00000000-0005-0000-0000-0000D6010000}"/>
    <cellStyle name="Финансовый 4 7" xfId="471" xr:uid="{00000000-0005-0000-0000-0000D7010000}"/>
    <cellStyle name="Финансовый 4 8" xfId="472" xr:uid="{00000000-0005-0000-0000-0000D8010000}"/>
    <cellStyle name="Финансовый 4 9" xfId="473" xr:uid="{00000000-0005-0000-0000-0000D9010000}"/>
    <cellStyle name="Финансовый 5" xfId="474" xr:uid="{00000000-0005-0000-0000-0000DA010000}"/>
    <cellStyle name="Финансовый 6" xfId="475" xr:uid="{00000000-0005-0000-0000-0000DB010000}"/>
    <cellStyle name="Финансовый 6 2" xfId="476" xr:uid="{00000000-0005-0000-0000-0000DC010000}"/>
    <cellStyle name="Финансовый 6 3" xfId="477" xr:uid="{00000000-0005-0000-0000-0000DD010000}"/>
    <cellStyle name="Финансовый 6 4" xfId="478" xr:uid="{00000000-0005-0000-0000-0000DE010000}"/>
    <cellStyle name="Финансовый 6 5" xfId="479" xr:uid="{00000000-0005-0000-0000-0000DF010000}"/>
    <cellStyle name="Финансовый 6 6" xfId="480" xr:uid="{00000000-0005-0000-0000-0000E0010000}"/>
    <cellStyle name="Финансовый 6 7" xfId="481" xr:uid="{00000000-0005-0000-0000-0000E1010000}"/>
    <cellStyle name="Финансовый 7" xfId="482" xr:uid="{00000000-0005-0000-0000-0000E2010000}"/>
    <cellStyle name="Хороший 2" xfId="483" xr:uid="{00000000-0005-0000-0000-0000E3010000}"/>
    <cellStyle name="Хороший 3" xfId="484" xr:uid="{00000000-0005-0000-0000-0000E4010000}"/>
    <cellStyle name="числовой" xfId="485" xr:uid="{00000000-0005-0000-0000-0000E5010000}"/>
    <cellStyle name="Ю" xfId="486" xr:uid="{00000000-0005-0000-0000-0000E6010000}"/>
    <cellStyle name="Ю-FreeSet_10" xfId="487" xr:uid="{00000000-0005-0000-0000-0000E7010000}"/>
  </cellStyles>
  <dxfs count="0"/>
  <tableStyles count="0" defaultTableStyle="TableStyleMedium2" defaultPivotStyle="PivotStyleMedium9"/>
  <colors>
    <mruColors>
      <color rgb="FFFFCCFF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43;&#1088;&#1077;&#1095;&#1082;&#1086;%20&#1052;.&#1042;\&#1055;&#1083;&#1072;&#1085;&#1099;\&#1060;&#1110;&#1085;.&#1087;&#1083;&#1072;&#1085;%202024%20&#1088;&#1110;&#1082;\&#1047;&#1074;&#1110;&#1090;&#1080;%202024%20&#1088;&#1110;&#1082;\&#1060;&#1086;&#1088;&#1084;&#1080;%209%20&#1084;&#1110;&#1089;&#1103;&#1094;&#1110;&#1074;%202024.xlsx" TargetMode="External"/><Relationship Id="rId1" Type="http://schemas.openxmlformats.org/officeDocument/2006/relationships/externalLinkPath" Target="&#1060;&#1086;&#1088;&#1084;&#1080;%209%20&#1084;&#1110;&#1089;&#1103;&#1094;&#1110;&#1074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43;&#1088;&#1077;&#1095;&#1082;&#1086;%20&#1052;.&#1042;\&#1055;&#1083;&#1072;&#1085;&#1099;\&#1060;&#1110;&#1085;.&#1087;&#1083;&#1072;&#1085;%202024%20&#1088;&#1110;&#1082;\&#1047;&#1074;&#1110;&#1090;&#1080;%202024%20&#1088;&#1110;&#1082;\&#1060;&#1086;&#1088;&#1084;&#1080;%204%20&#1082;&#1074;&#1072;&#1088;&#1090;&#1072;&#1083;%202024%20&#1088;&#1110;&#1082;.xlsx" TargetMode="External"/><Relationship Id="rId1" Type="http://schemas.openxmlformats.org/officeDocument/2006/relationships/externalLinkPath" Target="&#1060;&#1086;&#1088;&#1084;&#1080;%204%20&#1082;&#1074;&#1072;&#1088;&#1090;&#1072;&#1083;%202024%20&#1088;&#111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зультати"/>
      <sheetName val="Лист3"/>
    </sheetNames>
    <sheetDataSet>
      <sheetData sheetId="0">
        <row r="11">
          <cell r="C11">
            <v>44868.4</v>
          </cell>
          <cell r="D11">
            <v>44823.1</v>
          </cell>
          <cell r="E11">
            <v>44723.8</v>
          </cell>
        </row>
        <row r="12">
          <cell r="C12">
            <v>1747.6</v>
          </cell>
          <cell r="D12">
            <v>1755</v>
          </cell>
          <cell r="E12">
            <v>1775</v>
          </cell>
        </row>
        <row r="13">
          <cell r="C13">
            <v>948.1</v>
          </cell>
          <cell r="D13">
            <v>945</v>
          </cell>
          <cell r="E13">
            <v>945.8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1597.6</v>
          </cell>
          <cell r="D15">
            <v>1524</v>
          </cell>
          <cell r="E15">
            <v>1596.3999999999999</v>
          </cell>
        </row>
        <row r="18">
          <cell r="C18">
            <v>24.9</v>
          </cell>
          <cell r="D18">
            <v>6</v>
          </cell>
          <cell r="E18">
            <v>6.6</v>
          </cell>
        </row>
        <row r="19">
          <cell r="C19">
            <v>37</v>
          </cell>
          <cell r="D19">
            <v>21</v>
          </cell>
          <cell r="E19">
            <v>38.200000000000003</v>
          </cell>
        </row>
        <row r="20">
          <cell r="C20">
            <v>1296.8</v>
          </cell>
          <cell r="D20">
            <v>0</v>
          </cell>
          <cell r="E20">
            <v>0</v>
          </cell>
        </row>
        <row r="21">
          <cell r="C21">
            <v>6.8</v>
          </cell>
          <cell r="D21">
            <v>0</v>
          </cell>
          <cell r="E21">
            <v>0</v>
          </cell>
        </row>
        <row r="22">
          <cell r="C22">
            <v>360.4</v>
          </cell>
          <cell r="D22">
            <v>0</v>
          </cell>
          <cell r="E22">
            <v>0</v>
          </cell>
        </row>
        <row r="23">
          <cell r="C23">
            <v>320.2</v>
          </cell>
          <cell r="D23">
            <v>0</v>
          </cell>
          <cell r="E23">
            <v>0</v>
          </cell>
        </row>
        <row r="24">
          <cell r="C24">
            <v>147.69999999999999</v>
          </cell>
          <cell r="D24">
            <v>0</v>
          </cell>
          <cell r="E24">
            <v>0</v>
          </cell>
        </row>
        <row r="25">
          <cell r="C25">
            <v>188.7</v>
          </cell>
          <cell r="D25">
            <v>0</v>
          </cell>
          <cell r="E25">
            <v>0</v>
          </cell>
        </row>
        <row r="26">
          <cell r="C26">
            <v>97.7</v>
          </cell>
          <cell r="D26">
            <v>0</v>
          </cell>
          <cell r="E26">
            <v>0</v>
          </cell>
        </row>
        <row r="27">
          <cell r="C27">
            <v>60.9</v>
          </cell>
          <cell r="D27">
            <v>0</v>
          </cell>
          <cell r="E27">
            <v>0</v>
          </cell>
        </row>
        <row r="28">
          <cell r="C28">
            <v>52.6</v>
          </cell>
          <cell r="D28">
            <v>0</v>
          </cell>
          <cell r="E28">
            <v>0</v>
          </cell>
        </row>
        <row r="29">
          <cell r="C29">
            <v>61.8</v>
          </cell>
          <cell r="D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55</v>
          </cell>
        </row>
        <row r="31">
          <cell r="C31">
            <v>0</v>
          </cell>
          <cell r="D31">
            <v>0</v>
          </cell>
          <cell r="E31">
            <v>7.8</v>
          </cell>
        </row>
        <row r="32">
          <cell r="C32">
            <v>23.1</v>
          </cell>
          <cell r="D32">
            <v>0</v>
          </cell>
          <cell r="E32">
            <v>42.7</v>
          </cell>
        </row>
        <row r="35">
          <cell r="C35">
            <v>848.7</v>
          </cell>
          <cell r="D35">
            <v>841.5</v>
          </cell>
          <cell r="E35">
            <v>835.3</v>
          </cell>
        </row>
        <row r="36">
          <cell r="C36">
            <v>327.5</v>
          </cell>
          <cell r="D36">
            <v>0</v>
          </cell>
          <cell r="E36">
            <v>79</v>
          </cell>
        </row>
        <row r="37">
          <cell r="C37">
            <v>219.8</v>
          </cell>
          <cell r="D37">
            <v>0</v>
          </cell>
          <cell r="E37">
            <v>7</v>
          </cell>
        </row>
        <row r="38">
          <cell r="C38">
            <v>0</v>
          </cell>
          <cell r="D38">
            <v>0</v>
          </cell>
          <cell r="E38">
            <v>49</v>
          </cell>
        </row>
        <row r="39">
          <cell r="C39">
            <v>107.7</v>
          </cell>
          <cell r="D39">
            <v>0</v>
          </cell>
          <cell r="E39">
            <v>6</v>
          </cell>
        </row>
        <row r="40">
          <cell r="C40">
            <v>0</v>
          </cell>
          <cell r="D40">
            <v>0</v>
          </cell>
          <cell r="E40">
            <v>17</v>
          </cell>
        </row>
        <row r="41">
          <cell r="C41">
            <v>17.7</v>
          </cell>
          <cell r="D41">
            <v>18</v>
          </cell>
          <cell r="E41">
            <v>2.8</v>
          </cell>
        </row>
        <row r="44">
          <cell r="C44">
            <v>17806.400000000001</v>
          </cell>
          <cell r="D44">
            <v>20695.8</v>
          </cell>
          <cell r="E44">
            <v>18004.600000000002</v>
          </cell>
        </row>
        <row r="45">
          <cell r="C45">
            <v>3818.8</v>
          </cell>
          <cell r="D45">
            <v>4449.7</v>
          </cell>
          <cell r="E45">
            <v>3883.5</v>
          </cell>
        </row>
        <row r="46">
          <cell r="C46">
            <v>14046.2</v>
          </cell>
          <cell r="D46">
            <v>14416.6</v>
          </cell>
          <cell r="E46">
            <v>13847.9</v>
          </cell>
        </row>
        <row r="47">
          <cell r="C47">
            <v>1910.6000000000001</v>
          </cell>
          <cell r="D47">
            <v>2470.6000000000004</v>
          </cell>
          <cell r="E47">
            <v>2551.6999999999998</v>
          </cell>
        </row>
        <row r="48">
          <cell r="C48">
            <v>1789.7</v>
          </cell>
          <cell r="D48">
            <v>2173.5</v>
          </cell>
          <cell r="E48">
            <v>1715.6</v>
          </cell>
        </row>
        <row r="49">
          <cell r="C49">
            <v>218</v>
          </cell>
          <cell r="D49">
            <v>336.7</v>
          </cell>
          <cell r="E49">
            <v>283.89999999999998</v>
          </cell>
        </row>
        <row r="50">
          <cell r="C50">
            <v>153.19999999999999</v>
          </cell>
          <cell r="D50">
            <v>316.79999999999995</v>
          </cell>
          <cell r="E50">
            <v>168.3</v>
          </cell>
        </row>
        <row r="51">
          <cell r="C51">
            <v>739.40000000000009</v>
          </cell>
          <cell r="D51">
            <v>753.2</v>
          </cell>
          <cell r="E51">
            <v>507.1</v>
          </cell>
        </row>
        <row r="52">
          <cell r="C52">
            <v>490.29999999999995</v>
          </cell>
          <cell r="D52">
            <v>499.7</v>
          </cell>
          <cell r="E52">
            <v>488.40000000000003</v>
          </cell>
        </row>
        <row r="53">
          <cell r="C53">
            <v>251.39999999999998</v>
          </cell>
          <cell r="D53">
            <v>130</v>
          </cell>
          <cell r="E53">
            <v>236</v>
          </cell>
        </row>
        <row r="54">
          <cell r="C54">
            <v>60.4</v>
          </cell>
          <cell r="D54">
            <v>76</v>
          </cell>
          <cell r="E54">
            <v>62.3</v>
          </cell>
        </row>
        <row r="55">
          <cell r="C55">
            <v>18</v>
          </cell>
          <cell r="D55">
            <v>22.5</v>
          </cell>
          <cell r="E55">
            <v>22.5</v>
          </cell>
        </row>
        <row r="56">
          <cell r="C56">
            <v>675.5</v>
          </cell>
          <cell r="D56">
            <v>673.6</v>
          </cell>
          <cell r="E56">
            <v>671.7</v>
          </cell>
        </row>
        <row r="57">
          <cell r="C57">
            <v>28.6</v>
          </cell>
          <cell r="D57">
            <v>24</v>
          </cell>
          <cell r="E57">
            <v>17.899999999999999</v>
          </cell>
        </row>
        <row r="58">
          <cell r="C58">
            <v>47</v>
          </cell>
          <cell r="D58">
            <v>62.999999999999993</v>
          </cell>
          <cell r="E58">
            <v>63.300000000000004</v>
          </cell>
        </row>
        <row r="59">
          <cell r="C59">
            <v>9.4</v>
          </cell>
          <cell r="D59">
            <v>10.5</v>
          </cell>
          <cell r="E59">
            <v>20.099999999999998</v>
          </cell>
        </row>
        <row r="61">
          <cell r="C61">
            <v>85.4</v>
          </cell>
          <cell r="D61">
            <v>90.1</v>
          </cell>
          <cell r="E61">
            <v>81.900000000000006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</row>
        <row r="66">
          <cell r="C66">
            <v>0</v>
          </cell>
          <cell r="D66">
            <v>0</v>
          </cell>
          <cell r="E66">
            <v>56.7</v>
          </cell>
        </row>
        <row r="67">
          <cell r="C67">
            <v>0</v>
          </cell>
          <cell r="D67">
            <v>0</v>
          </cell>
          <cell r="E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</row>
        <row r="70">
          <cell r="C70">
            <v>0</v>
          </cell>
          <cell r="D70">
            <v>6.3000000000000007</v>
          </cell>
          <cell r="E70">
            <v>23.9</v>
          </cell>
        </row>
        <row r="72">
          <cell r="C72">
            <v>2925.3</v>
          </cell>
          <cell r="D72">
            <v>3264.9</v>
          </cell>
          <cell r="E72">
            <v>3193.2</v>
          </cell>
        </row>
        <row r="73">
          <cell r="C73">
            <v>581.6</v>
          </cell>
          <cell r="D73">
            <v>644.70000000000005</v>
          </cell>
          <cell r="E73">
            <v>607</v>
          </cell>
        </row>
        <row r="74">
          <cell r="C74">
            <v>130.80000000000001</v>
          </cell>
          <cell r="D74">
            <v>154.5</v>
          </cell>
          <cell r="E74">
            <v>124.5</v>
          </cell>
        </row>
        <row r="75">
          <cell r="C75">
            <v>74.900000000000006</v>
          </cell>
          <cell r="D75">
            <v>85.1</v>
          </cell>
          <cell r="E75">
            <v>103.8</v>
          </cell>
        </row>
        <row r="76">
          <cell r="C76">
            <v>41.9</v>
          </cell>
          <cell r="D76">
            <v>45</v>
          </cell>
          <cell r="E76">
            <v>85.1</v>
          </cell>
        </row>
        <row r="77">
          <cell r="C77">
            <v>44</v>
          </cell>
          <cell r="D77">
            <v>54</v>
          </cell>
          <cell r="E77">
            <v>49.4</v>
          </cell>
        </row>
        <row r="78">
          <cell r="C78">
            <v>32.700000000000003</v>
          </cell>
          <cell r="D78">
            <v>75</v>
          </cell>
          <cell r="E78">
            <v>25.700000000000003</v>
          </cell>
        </row>
        <row r="79">
          <cell r="C79">
            <v>179.2</v>
          </cell>
          <cell r="D79">
            <v>165</v>
          </cell>
          <cell r="E79">
            <v>113.9</v>
          </cell>
        </row>
        <row r="82">
          <cell r="C82">
            <v>1.1000000000000001</v>
          </cell>
          <cell r="D82">
            <v>0</v>
          </cell>
          <cell r="E82">
            <v>0</v>
          </cell>
        </row>
        <row r="83">
          <cell r="C83">
            <v>0.30000000000000004</v>
          </cell>
          <cell r="D83">
            <v>0</v>
          </cell>
          <cell r="E83">
            <v>0</v>
          </cell>
        </row>
        <row r="84">
          <cell r="C84">
            <v>38</v>
          </cell>
          <cell r="D84">
            <v>0</v>
          </cell>
          <cell r="E84">
            <v>0.3</v>
          </cell>
        </row>
        <row r="85">
          <cell r="C85">
            <v>2.2000000000000002</v>
          </cell>
          <cell r="D85">
            <v>15</v>
          </cell>
          <cell r="E85">
            <v>0</v>
          </cell>
        </row>
        <row r="87">
          <cell r="C87">
            <v>49.800000000000004</v>
          </cell>
          <cell r="D87">
            <v>52.900000000000006</v>
          </cell>
          <cell r="E87">
            <v>52.8</v>
          </cell>
        </row>
        <row r="88">
          <cell r="C88">
            <v>13.8</v>
          </cell>
          <cell r="D88">
            <v>11.600000000000001</v>
          </cell>
          <cell r="E88">
            <v>15.2</v>
          </cell>
        </row>
        <row r="89">
          <cell r="C89">
            <v>6.7000000000000011</v>
          </cell>
          <cell r="D89">
            <v>7.5</v>
          </cell>
          <cell r="E89">
            <v>6.8</v>
          </cell>
        </row>
        <row r="90">
          <cell r="C90">
            <v>0</v>
          </cell>
          <cell r="D90">
            <v>0</v>
          </cell>
          <cell r="E90">
            <v>0</v>
          </cell>
        </row>
        <row r="91">
          <cell r="C91">
            <v>37.4</v>
          </cell>
          <cell r="D91">
            <v>34</v>
          </cell>
          <cell r="E91">
            <v>28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>
            <v>17.600000000000001</v>
          </cell>
          <cell r="D93">
            <v>0</v>
          </cell>
          <cell r="E93">
            <v>0</v>
          </cell>
        </row>
        <row r="94">
          <cell r="C94">
            <v>93.7</v>
          </cell>
          <cell r="D94">
            <v>106.8</v>
          </cell>
          <cell r="E94">
            <v>116.3</v>
          </cell>
        </row>
        <row r="95">
          <cell r="C95">
            <v>24.8</v>
          </cell>
          <cell r="D95">
            <v>27</v>
          </cell>
          <cell r="E95">
            <v>31.599999999999998</v>
          </cell>
        </row>
        <row r="96">
          <cell r="C96">
            <v>0</v>
          </cell>
          <cell r="D96">
            <v>0</v>
          </cell>
          <cell r="E96">
            <v>6</v>
          </cell>
        </row>
        <row r="97">
          <cell r="C97">
            <v>22.799999999999997</v>
          </cell>
          <cell r="D97">
            <v>27.299999999999997</v>
          </cell>
          <cell r="E97">
            <v>27.299999999999997</v>
          </cell>
        </row>
        <row r="98">
          <cell r="C98">
            <v>7.6000000000000005</v>
          </cell>
          <cell r="D98">
            <v>7</v>
          </cell>
          <cell r="E98">
            <v>1.6</v>
          </cell>
        </row>
        <row r="100">
          <cell r="C100">
            <v>5.4</v>
          </cell>
          <cell r="D100">
            <v>8.6999999999999993</v>
          </cell>
          <cell r="E100">
            <v>6.4</v>
          </cell>
        </row>
        <row r="101">
          <cell r="C101">
            <v>0.7</v>
          </cell>
          <cell r="D101">
            <v>0</v>
          </cell>
          <cell r="E101">
            <v>0.89999999999999991</v>
          </cell>
        </row>
        <row r="102">
          <cell r="C102">
            <v>0</v>
          </cell>
          <cell r="D102">
            <v>0</v>
          </cell>
          <cell r="E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</row>
        <row r="106">
          <cell r="C106">
            <v>4.9000000000000004</v>
          </cell>
          <cell r="D106">
            <v>4.5</v>
          </cell>
          <cell r="E106">
            <v>3.4</v>
          </cell>
        </row>
        <row r="107">
          <cell r="C107">
            <v>2.9</v>
          </cell>
          <cell r="D107">
            <v>0</v>
          </cell>
          <cell r="E107">
            <v>0.3</v>
          </cell>
        </row>
        <row r="108">
          <cell r="C108">
            <v>0</v>
          </cell>
          <cell r="D108">
            <v>0</v>
          </cell>
          <cell r="E108">
            <v>0.6</v>
          </cell>
        </row>
        <row r="109">
          <cell r="C109">
            <v>0</v>
          </cell>
          <cell r="D109">
            <v>0</v>
          </cell>
          <cell r="E109">
            <v>0</v>
          </cell>
        </row>
        <row r="113">
          <cell r="C113">
            <v>635</v>
          </cell>
          <cell r="D113">
            <v>630</v>
          </cell>
          <cell r="E113">
            <v>623.5</v>
          </cell>
        </row>
        <row r="114">
          <cell r="C114">
            <v>327.5</v>
          </cell>
          <cell r="D114">
            <v>0</v>
          </cell>
          <cell r="E114">
            <v>79</v>
          </cell>
        </row>
        <row r="115">
          <cell r="C115">
            <v>219.8</v>
          </cell>
          <cell r="D115">
            <v>0</v>
          </cell>
          <cell r="E115">
            <v>7</v>
          </cell>
        </row>
        <row r="116">
          <cell r="C116">
            <v>0</v>
          </cell>
          <cell r="D116">
            <v>0</v>
          </cell>
          <cell r="E116">
            <v>49</v>
          </cell>
        </row>
        <row r="117">
          <cell r="C117">
            <v>107.7</v>
          </cell>
          <cell r="D117">
            <v>0</v>
          </cell>
          <cell r="E117">
            <v>6</v>
          </cell>
        </row>
        <row r="118">
          <cell r="C118">
            <v>0</v>
          </cell>
          <cell r="D118">
            <v>0</v>
          </cell>
          <cell r="E118">
            <v>17</v>
          </cell>
        </row>
        <row r="119">
          <cell r="C119">
            <v>38.1</v>
          </cell>
          <cell r="D119">
            <v>41.3</v>
          </cell>
          <cell r="E119">
            <v>109.3</v>
          </cell>
        </row>
        <row r="120">
          <cell r="C120">
            <v>15.9</v>
          </cell>
          <cell r="D120">
            <v>7.3</v>
          </cell>
          <cell r="E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</row>
        <row r="122">
          <cell r="C122">
            <v>6.7</v>
          </cell>
          <cell r="D122">
            <v>12</v>
          </cell>
          <cell r="E122">
            <v>18.2</v>
          </cell>
        </row>
        <row r="123">
          <cell r="C123">
            <v>49.7</v>
          </cell>
          <cell r="D123">
            <v>50</v>
          </cell>
          <cell r="E123">
            <v>65</v>
          </cell>
        </row>
        <row r="124">
          <cell r="C124">
            <v>195.60000000000002</v>
          </cell>
          <cell r="D124">
            <v>175.5</v>
          </cell>
          <cell r="E124">
            <v>159.30000000000001</v>
          </cell>
        </row>
        <row r="125">
          <cell r="C125">
            <v>117.2</v>
          </cell>
          <cell r="D125">
            <v>105.4</v>
          </cell>
          <cell r="E125">
            <v>96.2</v>
          </cell>
        </row>
        <row r="126">
          <cell r="C126">
            <v>43.3</v>
          </cell>
          <cell r="D126">
            <v>47.7</v>
          </cell>
          <cell r="E126">
            <v>47.7</v>
          </cell>
        </row>
        <row r="127">
          <cell r="C127">
            <v>9.4</v>
          </cell>
          <cell r="D127">
            <v>10.5</v>
          </cell>
          <cell r="E127">
            <v>10.4</v>
          </cell>
        </row>
        <row r="128">
          <cell r="C128">
            <v>0.4</v>
          </cell>
          <cell r="D128">
            <v>0</v>
          </cell>
          <cell r="E128">
            <v>0</v>
          </cell>
        </row>
        <row r="129">
          <cell r="C129">
            <v>303.8</v>
          </cell>
          <cell r="D129">
            <v>309.89999999999998</v>
          </cell>
          <cell r="E129">
            <v>390.4</v>
          </cell>
        </row>
        <row r="130">
          <cell r="C130">
            <v>127</v>
          </cell>
          <cell r="D130">
            <v>0</v>
          </cell>
          <cell r="E130">
            <v>1</v>
          </cell>
        </row>
        <row r="131">
          <cell r="C131">
            <v>0.4</v>
          </cell>
          <cell r="D131">
            <v>0.79999999999999993</v>
          </cell>
          <cell r="E131">
            <v>2.2000000000000002</v>
          </cell>
        </row>
        <row r="132">
          <cell r="C132">
            <v>0.4</v>
          </cell>
          <cell r="D132">
            <v>0</v>
          </cell>
          <cell r="E132">
            <v>0.3</v>
          </cell>
        </row>
        <row r="133">
          <cell r="C133">
            <v>0.5</v>
          </cell>
          <cell r="D133">
            <v>1</v>
          </cell>
          <cell r="E133">
            <v>0</v>
          </cell>
        </row>
        <row r="134">
          <cell r="C134">
            <v>296.60000000000002</v>
          </cell>
          <cell r="D134">
            <v>0</v>
          </cell>
          <cell r="E134">
            <v>254.29999999999998</v>
          </cell>
        </row>
        <row r="135">
          <cell r="C135">
            <v>87</v>
          </cell>
          <cell r="D135">
            <v>0</v>
          </cell>
          <cell r="E135">
            <v>55.9</v>
          </cell>
        </row>
        <row r="136">
          <cell r="C136">
            <v>40.799999999999997</v>
          </cell>
          <cell r="D136">
            <v>0</v>
          </cell>
          <cell r="E136">
            <v>7.2</v>
          </cell>
        </row>
        <row r="137">
          <cell r="C137">
            <v>163.5</v>
          </cell>
          <cell r="D137">
            <v>0</v>
          </cell>
          <cell r="E137">
            <v>166.79999999999998</v>
          </cell>
        </row>
        <row r="138">
          <cell r="C138">
            <v>5.3</v>
          </cell>
          <cell r="D138">
            <v>0</v>
          </cell>
          <cell r="E138">
            <v>24.400000000000002</v>
          </cell>
        </row>
        <row r="139">
          <cell r="C139">
            <v>0</v>
          </cell>
          <cell r="D139">
            <v>0</v>
          </cell>
          <cell r="E139">
            <v>30.5</v>
          </cell>
        </row>
        <row r="140">
          <cell r="C140">
            <v>24.9</v>
          </cell>
          <cell r="D140">
            <v>9</v>
          </cell>
          <cell r="E140">
            <v>6.6999999999999993</v>
          </cell>
        </row>
        <row r="141">
          <cell r="C141">
            <v>0</v>
          </cell>
          <cell r="D141">
            <v>0</v>
          </cell>
          <cell r="E141">
            <v>0</v>
          </cell>
        </row>
        <row r="142">
          <cell r="C142">
            <v>0</v>
          </cell>
          <cell r="D142">
            <v>0</v>
          </cell>
          <cell r="E142">
            <v>85.6</v>
          </cell>
        </row>
        <row r="143">
          <cell r="C143">
            <v>5</v>
          </cell>
          <cell r="D143">
            <v>6.6000000000000005</v>
          </cell>
          <cell r="E143">
            <v>2.1</v>
          </cell>
        </row>
        <row r="145">
          <cell r="C145">
            <v>0</v>
          </cell>
          <cell r="D145">
            <v>0</v>
          </cell>
          <cell r="E145">
            <v>1</v>
          </cell>
        </row>
        <row r="146">
          <cell r="C146">
            <v>0</v>
          </cell>
          <cell r="D146">
            <v>0</v>
          </cell>
          <cell r="E146">
            <v>1</v>
          </cell>
        </row>
        <row r="147">
          <cell r="C147">
            <v>550.6</v>
          </cell>
          <cell r="D147">
            <v>0</v>
          </cell>
          <cell r="E147">
            <v>149</v>
          </cell>
        </row>
        <row r="209">
          <cell r="D209">
            <v>42</v>
          </cell>
        </row>
        <row r="211">
          <cell r="D211">
            <v>79</v>
          </cell>
          <cell r="E211">
            <v>70</v>
          </cell>
        </row>
        <row r="212">
          <cell r="D212">
            <v>12</v>
          </cell>
          <cell r="E212">
            <v>12</v>
          </cell>
        </row>
        <row r="213">
          <cell r="D213">
            <v>8</v>
          </cell>
          <cell r="E213">
            <v>9</v>
          </cell>
        </row>
        <row r="214">
          <cell r="D214">
            <v>9</v>
          </cell>
          <cell r="E214">
            <v>8</v>
          </cell>
        </row>
        <row r="215">
          <cell r="D215">
            <v>4</v>
          </cell>
          <cell r="E215">
            <v>4</v>
          </cell>
        </row>
        <row r="216">
          <cell r="D216">
            <v>4</v>
          </cell>
          <cell r="E216">
            <v>3</v>
          </cell>
        </row>
        <row r="217">
          <cell r="D217">
            <v>22</v>
          </cell>
          <cell r="E217">
            <v>15</v>
          </cell>
        </row>
        <row r="218">
          <cell r="D218">
            <v>8</v>
          </cell>
          <cell r="E218">
            <v>8</v>
          </cell>
        </row>
        <row r="219">
          <cell r="D219">
            <v>7</v>
          </cell>
          <cell r="E219">
            <v>6</v>
          </cell>
        </row>
        <row r="220">
          <cell r="D220">
            <v>9</v>
          </cell>
          <cell r="E220">
            <v>10</v>
          </cell>
        </row>
        <row r="223">
          <cell r="C223">
            <v>6233.1</v>
          </cell>
          <cell r="D223">
            <v>7110.0000000000009</v>
          </cell>
          <cell r="E223">
            <v>6527.4</v>
          </cell>
        </row>
        <row r="225">
          <cell r="C225">
            <v>7104.5</v>
          </cell>
          <cell r="D225">
            <v>8141</v>
          </cell>
          <cell r="E225">
            <v>7150.6</v>
          </cell>
        </row>
        <row r="226">
          <cell r="C226">
            <v>1107.0999999999999</v>
          </cell>
          <cell r="D226">
            <v>1251.2</v>
          </cell>
          <cell r="E226">
            <v>1201.8096</v>
          </cell>
        </row>
        <row r="227">
          <cell r="C227">
            <v>894.3</v>
          </cell>
          <cell r="D227">
            <v>1004.1999999999999</v>
          </cell>
          <cell r="E227">
            <v>986.31439999999998</v>
          </cell>
        </row>
        <row r="228">
          <cell r="C228">
            <v>754.7</v>
          </cell>
          <cell r="D228">
            <v>1005.2</v>
          </cell>
          <cell r="E228">
            <v>840.66399999999999</v>
          </cell>
        </row>
        <row r="229">
          <cell r="C229">
            <v>398.3</v>
          </cell>
          <cell r="D229">
            <v>489.40000000000003</v>
          </cell>
          <cell r="E229">
            <v>459.98900000000003</v>
          </cell>
        </row>
        <row r="230">
          <cell r="C230">
            <v>533.29999999999995</v>
          </cell>
          <cell r="D230">
            <v>506.9</v>
          </cell>
          <cell r="E230">
            <v>353.15320000000003</v>
          </cell>
        </row>
        <row r="231">
          <cell r="C231">
            <v>1930.1999999999998</v>
          </cell>
          <cell r="D231">
            <v>2250.8999999999996</v>
          </cell>
          <cell r="E231">
            <v>1521.7133999999999</v>
          </cell>
        </row>
        <row r="232">
          <cell r="C232">
            <v>704.09999999999991</v>
          </cell>
          <cell r="D232">
            <v>856.2</v>
          </cell>
          <cell r="E232">
            <v>916.34280000000012</v>
          </cell>
        </row>
        <row r="233">
          <cell r="C233">
            <v>718.95</v>
          </cell>
          <cell r="D233">
            <v>897.5</v>
          </cell>
          <cell r="E233">
            <v>734.3732</v>
          </cell>
        </row>
        <row r="234">
          <cell r="C234">
            <v>658.84999999999991</v>
          </cell>
          <cell r="D234">
            <v>731.59999999999991</v>
          </cell>
          <cell r="E234">
            <v>765.27359999999999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зультати"/>
      <sheetName val="Лист3"/>
    </sheetNames>
    <sheetDataSet>
      <sheetData sheetId="0">
        <row r="11">
          <cell r="C11">
            <v>14952.4</v>
          </cell>
          <cell r="D11">
            <v>18266.400000000001</v>
          </cell>
          <cell r="E11">
            <v>18367.599999999999</v>
          </cell>
        </row>
        <row r="12">
          <cell r="C12">
            <v>589.1</v>
          </cell>
          <cell r="D12">
            <v>744.1</v>
          </cell>
          <cell r="E12">
            <v>778.4</v>
          </cell>
        </row>
        <row r="13">
          <cell r="C13">
            <v>315.39999999999998</v>
          </cell>
          <cell r="D13">
            <v>355.4</v>
          </cell>
          <cell r="E13">
            <v>356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372.6</v>
          </cell>
          <cell r="D15">
            <v>738</v>
          </cell>
          <cell r="E15">
            <v>928.3</v>
          </cell>
        </row>
        <row r="18">
          <cell r="C18">
            <v>0</v>
          </cell>
          <cell r="D18">
            <v>6</v>
          </cell>
          <cell r="E18">
            <v>0</v>
          </cell>
        </row>
        <row r="19">
          <cell r="C19">
            <v>18.5</v>
          </cell>
          <cell r="D19">
            <v>30</v>
          </cell>
          <cell r="E19">
            <v>19.7</v>
          </cell>
        </row>
        <row r="20">
          <cell r="C20">
            <v>461.5</v>
          </cell>
          <cell r="D20">
            <v>0</v>
          </cell>
          <cell r="E20">
            <v>0</v>
          </cell>
        </row>
        <row r="21">
          <cell r="C21"/>
          <cell r="D21"/>
          <cell r="E21">
            <v>0</v>
          </cell>
        </row>
        <row r="22">
          <cell r="C22"/>
          <cell r="D22"/>
          <cell r="E22">
            <v>0</v>
          </cell>
        </row>
        <row r="23">
          <cell r="C23"/>
          <cell r="D23"/>
          <cell r="E23">
            <v>0</v>
          </cell>
        </row>
        <row r="24">
          <cell r="C24"/>
          <cell r="D24"/>
          <cell r="E24">
            <v>0</v>
          </cell>
        </row>
        <row r="25">
          <cell r="C25"/>
          <cell r="D25"/>
          <cell r="E25">
            <v>0</v>
          </cell>
        </row>
        <row r="26">
          <cell r="C26"/>
          <cell r="D26"/>
          <cell r="E26">
            <v>0</v>
          </cell>
        </row>
        <row r="27">
          <cell r="C27"/>
          <cell r="D27"/>
          <cell r="E27">
            <v>0</v>
          </cell>
        </row>
        <row r="28">
          <cell r="C28"/>
          <cell r="D28"/>
          <cell r="E28">
            <v>0</v>
          </cell>
        </row>
        <row r="29">
          <cell r="C29"/>
          <cell r="D29"/>
          <cell r="E29">
            <v>0</v>
          </cell>
        </row>
        <row r="30">
          <cell r="C30">
            <v>0</v>
          </cell>
          <cell r="D30">
            <v>55</v>
          </cell>
          <cell r="E30">
            <v>0</v>
          </cell>
        </row>
        <row r="31">
          <cell r="C31">
            <v>0</v>
          </cell>
          <cell r="D31">
            <v>7.8</v>
          </cell>
          <cell r="E31">
            <v>0</v>
          </cell>
        </row>
        <row r="32">
          <cell r="C32">
            <v>6.1</v>
          </cell>
          <cell r="D32">
            <v>65</v>
          </cell>
          <cell r="E32">
            <v>7</v>
          </cell>
        </row>
        <row r="35">
          <cell r="C35">
            <v>280.5</v>
          </cell>
          <cell r="D35">
            <v>277.5</v>
          </cell>
          <cell r="E35">
            <v>284.39999999999998</v>
          </cell>
        </row>
        <row r="36">
          <cell r="C36">
            <v>157.39999999999998</v>
          </cell>
          <cell r="D36">
            <v>158</v>
          </cell>
          <cell r="E36">
            <v>0.5</v>
          </cell>
        </row>
        <row r="37">
          <cell r="C37">
            <v>15.1</v>
          </cell>
          <cell r="D37"/>
          <cell r="E37">
            <v>0</v>
          </cell>
        </row>
        <row r="38">
          <cell r="C38">
            <v>91.1</v>
          </cell>
          <cell r="D38"/>
          <cell r="E38">
            <v>8.4</v>
          </cell>
        </row>
        <row r="39">
          <cell r="C39">
            <v>51.2</v>
          </cell>
          <cell r="D39"/>
          <cell r="E39">
            <v>0</v>
          </cell>
        </row>
        <row r="40">
          <cell r="C40">
            <v>0</v>
          </cell>
          <cell r="D40"/>
          <cell r="E40">
            <v>0</v>
          </cell>
        </row>
        <row r="41">
          <cell r="C41">
            <v>0.9</v>
          </cell>
          <cell r="D41">
            <v>10</v>
          </cell>
          <cell r="E41">
            <v>0</v>
          </cell>
        </row>
        <row r="44">
          <cell r="C44">
            <v>5862.3</v>
          </cell>
          <cell r="D44">
            <v>6685.1</v>
          </cell>
          <cell r="E44">
            <v>7166.6</v>
          </cell>
        </row>
        <row r="45">
          <cell r="C45">
            <v>1264.4000000000001</v>
          </cell>
          <cell r="D45">
            <v>1449.2</v>
          </cell>
          <cell r="E45">
            <v>1538.7</v>
          </cell>
        </row>
        <row r="46">
          <cell r="C46">
            <v>5623</v>
          </cell>
          <cell r="D46">
            <v>4830.3</v>
          </cell>
          <cell r="E46">
            <v>4460.6000000000004</v>
          </cell>
        </row>
        <row r="47">
          <cell r="C47">
            <v>816.3</v>
          </cell>
          <cell r="D47">
            <v>1214.4000000000001</v>
          </cell>
          <cell r="E47">
            <v>1106.5</v>
          </cell>
        </row>
        <row r="48">
          <cell r="C48">
            <v>712</v>
          </cell>
          <cell r="D48">
            <v>746</v>
          </cell>
          <cell r="E48">
            <v>662.1</v>
          </cell>
        </row>
        <row r="49">
          <cell r="C49">
            <v>178.6</v>
          </cell>
          <cell r="D49">
            <v>315.3</v>
          </cell>
          <cell r="E49">
            <v>208</v>
          </cell>
        </row>
        <row r="50">
          <cell r="C50">
            <v>105.5</v>
          </cell>
          <cell r="D50">
            <v>-92.3</v>
          </cell>
          <cell r="E50">
            <v>56.1</v>
          </cell>
        </row>
        <row r="51">
          <cell r="C51">
            <v>260.2</v>
          </cell>
          <cell r="D51">
            <v>100</v>
          </cell>
          <cell r="E51">
            <v>250.3</v>
          </cell>
        </row>
        <row r="52">
          <cell r="C52">
            <v>166</v>
          </cell>
          <cell r="D52">
            <v>181.9</v>
          </cell>
          <cell r="E52">
            <v>179.7</v>
          </cell>
        </row>
        <row r="53">
          <cell r="C53">
            <v>46.2</v>
          </cell>
          <cell r="D53">
            <v>176</v>
          </cell>
          <cell r="E53">
            <v>38.6</v>
          </cell>
        </row>
        <row r="54">
          <cell r="C54">
            <v>13.6</v>
          </cell>
          <cell r="D54">
            <v>22</v>
          </cell>
          <cell r="E54">
            <v>7</v>
          </cell>
        </row>
        <row r="55">
          <cell r="C55">
            <v>6</v>
          </cell>
          <cell r="D55">
            <v>7.5</v>
          </cell>
          <cell r="E55">
            <v>7.5</v>
          </cell>
        </row>
        <row r="56">
          <cell r="C56">
            <v>225</v>
          </cell>
          <cell r="D56">
            <v>293.39999999999998</v>
          </cell>
          <cell r="E56">
            <v>266.8</v>
          </cell>
        </row>
        <row r="57">
          <cell r="C57">
            <v>7.2</v>
          </cell>
          <cell r="D57">
            <v>10</v>
          </cell>
          <cell r="E57">
            <v>9.6</v>
          </cell>
        </row>
        <row r="58">
          <cell r="C58">
            <v>6</v>
          </cell>
          <cell r="D58">
            <v>6</v>
          </cell>
          <cell r="E58">
            <v>1.7</v>
          </cell>
        </row>
        <row r="59">
          <cell r="C59">
            <v>4.8</v>
          </cell>
          <cell r="D59">
            <v>16</v>
          </cell>
          <cell r="E59">
            <v>8.6</v>
          </cell>
        </row>
        <row r="61">
          <cell r="C61">
            <v>27.3</v>
          </cell>
          <cell r="D61">
            <v>30</v>
          </cell>
          <cell r="E61">
            <v>18.2</v>
          </cell>
        </row>
        <row r="63">
          <cell r="C63">
            <v>0</v>
          </cell>
          <cell r="D63">
            <v>0</v>
          </cell>
          <cell r="E63">
            <v>2.8</v>
          </cell>
        </row>
        <row r="64">
          <cell r="C64">
            <v>0.9</v>
          </cell>
          <cell r="D64">
            <v>0</v>
          </cell>
          <cell r="E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</row>
        <row r="66">
          <cell r="C66">
            <v>0</v>
          </cell>
          <cell r="D66">
            <v>56.7</v>
          </cell>
          <cell r="E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</row>
        <row r="70">
          <cell r="C70">
            <v>1</v>
          </cell>
          <cell r="D70">
            <v>10.9</v>
          </cell>
          <cell r="E70">
            <v>0</v>
          </cell>
        </row>
        <row r="72">
          <cell r="C72">
            <v>1000.5</v>
          </cell>
          <cell r="D72">
            <v>1336.9</v>
          </cell>
          <cell r="E72">
            <v>1285</v>
          </cell>
        </row>
        <row r="73">
          <cell r="C73">
            <v>201.1</v>
          </cell>
          <cell r="D73">
            <v>264.8</v>
          </cell>
          <cell r="E73">
            <v>248.8</v>
          </cell>
        </row>
        <row r="74">
          <cell r="C74">
            <v>73.8</v>
          </cell>
          <cell r="D74">
            <v>104.9</v>
          </cell>
          <cell r="E74">
            <v>85.8</v>
          </cell>
        </row>
        <row r="75">
          <cell r="C75">
            <v>31.4</v>
          </cell>
          <cell r="D75">
            <v>36</v>
          </cell>
          <cell r="E75">
            <v>35.9</v>
          </cell>
        </row>
        <row r="76">
          <cell r="C76">
            <v>17.600000000000001</v>
          </cell>
          <cell r="D76">
            <v>75</v>
          </cell>
          <cell r="E76">
            <v>15.5</v>
          </cell>
        </row>
        <row r="77">
          <cell r="C77">
            <v>19.899999999999999</v>
          </cell>
          <cell r="D77">
            <v>30</v>
          </cell>
          <cell r="E77">
            <v>28.5</v>
          </cell>
        </row>
        <row r="78">
          <cell r="C78">
            <v>22</v>
          </cell>
          <cell r="D78">
            <v>5</v>
          </cell>
          <cell r="E78">
            <v>35.299999999999997</v>
          </cell>
        </row>
        <row r="79">
          <cell r="C79">
            <v>38.5</v>
          </cell>
          <cell r="D79">
            <v>40</v>
          </cell>
          <cell r="E79">
            <v>126.9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C84">
            <v>0</v>
          </cell>
          <cell r="D84">
            <v>0</v>
          </cell>
          <cell r="E84">
            <v>1.3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7">
          <cell r="C87">
            <v>15.6</v>
          </cell>
          <cell r="D87">
            <v>20.7</v>
          </cell>
          <cell r="E87">
            <v>23.8</v>
          </cell>
        </row>
        <row r="88">
          <cell r="C88">
            <v>4.5999999999999996</v>
          </cell>
          <cell r="D88">
            <v>4.5</v>
          </cell>
          <cell r="E88">
            <v>5.4</v>
          </cell>
        </row>
        <row r="89">
          <cell r="C89">
            <v>2.2999999999999998</v>
          </cell>
          <cell r="D89">
            <v>3.5</v>
          </cell>
          <cell r="E89">
            <v>1.8</v>
          </cell>
        </row>
        <row r="90">
          <cell r="C90">
            <v>0</v>
          </cell>
          <cell r="D90">
            <v>0</v>
          </cell>
          <cell r="E90">
            <v>0</v>
          </cell>
        </row>
        <row r="91">
          <cell r="C91">
            <v>33.9</v>
          </cell>
          <cell r="D91">
            <v>25</v>
          </cell>
          <cell r="E91">
            <v>22.7</v>
          </cell>
        </row>
        <row r="92">
          <cell r="C92">
            <v>0</v>
          </cell>
          <cell r="D92">
            <v>0</v>
          </cell>
          <cell r="E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</row>
        <row r="94">
          <cell r="C94">
            <v>54.4</v>
          </cell>
          <cell r="D94">
            <v>42.5</v>
          </cell>
          <cell r="E94">
            <v>37.799999999999997</v>
          </cell>
        </row>
        <row r="95">
          <cell r="C95">
            <v>8.1999999999999993</v>
          </cell>
          <cell r="D95">
            <v>15</v>
          </cell>
          <cell r="E95">
            <v>11.7</v>
          </cell>
        </row>
        <row r="96">
          <cell r="C96">
            <v>0</v>
          </cell>
          <cell r="D96">
            <v>6</v>
          </cell>
          <cell r="E96">
            <v>0</v>
          </cell>
        </row>
        <row r="97">
          <cell r="C97">
            <v>7.6</v>
          </cell>
          <cell r="D97">
            <v>9.1</v>
          </cell>
          <cell r="E97">
            <v>9.1</v>
          </cell>
        </row>
        <row r="98">
          <cell r="C98">
            <v>0.9</v>
          </cell>
          <cell r="D98">
            <v>2</v>
          </cell>
          <cell r="E98">
            <v>2</v>
          </cell>
        </row>
        <row r="100">
          <cell r="C100">
            <v>2.2000000000000002</v>
          </cell>
          <cell r="D100">
            <v>1.5</v>
          </cell>
          <cell r="E100">
            <v>1.6</v>
          </cell>
        </row>
        <row r="101">
          <cell r="C101">
            <v>0.5</v>
          </cell>
          <cell r="D101">
            <v>0</v>
          </cell>
          <cell r="E101">
            <v>0.5</v>
          </cell>
        </row>
        <row r="102">
          <cell r="C102">
            <v>3.8</v>
          </cell>
          <cell r="D102">
            <v>0</v>
          </cell>
          <cell r="E102">
            <v>2</v>
          </cell>
        </row>
        <row r="103">
          <cell r="C103">
            <v>0</v>
          </cell>
          <cell r="D103">
            <v>0</v>
          </cell>
          <cell r="E103">
            <v>0</v>
          </cell>
        </row>
        <row r="104">
          <cell r="C104">
            <v>1.5</v>
          </cell>
          <cell r="D104">
            <v>8.9</v>
          </cell>
          <cell r="E104">
            <v>11</v>
          </cell>
        </row>
        <row r="105">
          <cell r="C105">
            <v>0</v>
          </cell>
          <cell r="D105">
            <v>0</v>
          </cell>
          <cell r="E105">
            <v>0</v>
          </cell>
        </row>
        <row r="106">
          <cell r="C106">
            <v>1.7</v>
          </cell>
          <cell r="D106">
            <v>1.5</v>
          </cell>
          <cell r="E106">
            <v>0</v>
          </cell>
        </row>
        <row r="107">
          <cell r="C107">
            <v>1.2</v>
          </cell>
          <cell r="D107">
            <v>0</v>
          </cell>
          <cell r="E107">
            <v>0.5</v>
          </cell>
        </row>
        <row r="108">
          <cell r="C108">
            <v>0</v>
          </cell>
          <cell r="D108">
            <v>0</v>
          </cell>
          <cell r="E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</row>
        <row r="113">
          <cell r="C113">
            <v>210</v>
          </cell>
          <cell r="D113">
            <v>207</v>
          </cell>
          <cell r="E113">
            <v>207.2</v>
          </cell>
        </row>
        <row r="114">
          <cell r="C114">
            <v>157.39999999999998</v>
          </cell>
          <cell r="D114">
            <v>158</v>
          </cell>
          <cell r="E114">
            <v>0.5</v>
          </cell>
        </row>
        <row r="115">
          <cell r="C115">
            <v>15.1</v>
          </cell>
          <cell r="D115">
            <v>0</v>
          </cell>
          <cell r="E115">
            <v>0</v>
          </cell>
        </row>
        <row r="116">
          <cell r="C116">
            <v>91.1</v>
          </cell>
          <cell r="D116">
            <v>0</v>
          </cell>
          <cell r="E116">
            <v>8.4</v>
          </cell>
        </row>
        <row r="117">
          <cell r="C117">
            <v>51.2</v>
          </cell>
          <cell r="D117"/>
          <cell r="E117">
            <v>0</v>
          </cell>
        </row>
        <row r="118">
          <cell r="C118">
            <v>0</v>
          </cell>
          <cell r="D118"/>
          <cell r="E118">
            <v>0</v>
          </cell>
        </row>
        <row r="119">
          <cell r="C119">
            <v>104.9</v>
          </cell>
          <cell r="D119">
            <v>111.8</v>
          </cell>
          <cell r="E119">
            <v>40.5</v>
          </cell>
        </row>
        <row r="120">
          <cell r="C120">
            <v>8.4</v>
          </cell>
          <cell r="D120">
            <v>8.5</v>
          </cell>
          <cell r="E120">
            <v>8</v>
          </cell>
        </row>
        <row r="121">
          <cell r="C121">
            <v>0</v>
          </cell>
          <cell r="D121"/>
          <cell r="E121">
            <v>1.7</v>
          </cell>
        </row>
        <row r="122">
          <cell r="C122">
            <v>6.7</v>
          </cell>
          <cell r="D122">
            <v>14</v>
          </cell>
          <cell r="E122">
            <v>0</v>
          </cell>
        </row>
        <row r="123">
          <cell r="C123">
            <v>20.399999999999999</v>
          </cell>
          <cell r="D123">
            <v>35</v>
          </cell>
          <cell r="E123">
            <v>28.5</v>
          </cell>
        </row>
        <row r="124">
          <cell r="C124">
            <v>57.8</v>
          </cell>
          <cell r="D124">
            <v>75.5</v>
          </cell>
          <cell r="E124">
            <v>44.6</v>
          </cell>
        </row>
        <row r="125">
          <cell r="C125">
            <v>57.7</v>
          </cell>
          <cell r="D125">
            <v>45.3</v>
          </cell>
          <cell r="E125">
            <v>19.7</v>
          </cell>
        </row>
        <row r="126">
          <cell r="C126">
            <v>14.4</v>
          </cell>
          <cell r="D126">
            <v>19</v>
          </cell>
          <cell r="E126">
            <v>17.2</v>
          </cell>
        </row>
        <row r="127">
          <cell r="C127">
            <v>3.2</v>
          </cell>
          <cell r="D127">
            <v>4.5</v>
          </cell>
          <cell r="E127">
            <v>3.8</v>
          </cell>
        </row>
        <row r="128">
          <cell r="C128">
            <v>0</v>
          </cell>
          <cell r="D128">
            <v>0</v>
          </cell>
          <cell r="E128">
            <v>0</v>
          </cell>
        </row>
        <row r="129">
          <cell r="C129">
            <v>46.2</v>
          </cell>
          <cell r="D129">
            <v>213.7</v>
          </cell>
          <cell r="E129">
            <v>152</v>
          </cell>
        </row>
        <row r="130">
          <cell r="C130">
            <v>0</v>
          </cell>
          <cell r="D130">
            <v>1</v>
          </cell>
          <cell r="E130">
            <v>0</v>
          </cell>
        </row>
        <row r="131">
          <cell r="C131">
            <v>0.7</v>
          </cell>
          <cell r="D131">
            <v>1.5</v>
          </cell>
          <cell r="E131">
            <v>2.2999999999999998</v>
          </cell>
        </row>
        <row r="132">
          <cell r="C132">
            <v>0</v>
          </cell>
          <cell r="D132">
            <v>0</v>
          </cell>
          <cell r="E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</row>
        <row r="134">
          <cell r="C134">
            <v>576.79999999999995</v>
          </cell>
          <cell r="D134">
            <v>331.9</v>
          </cell>
          <cell r="E134">
            <v>5.3</v>
          </cell>
        </row>
        <row r="135">
          <cell r="C135"/>
          <cell r="D135"/>
          <cell r="E135">
            <v>1.6</v>
          </cell>
        </row>
        <row r="136">
          <cell r="C136"/>
          <cell r="D136"/>
          <cell r="E136">
            <v>0</v>
          </cell>
        </row>
        <row r="137">
          <cell r="C137"/>
          <cell r="D137"/>
          <cell r="E137">
            <v>3.1</v>
          </cell>
        </row>
        <row r="138">
          <cell r="C138"/>
          <cell r="D138"/>
          <cell r="E138">
            <v>0.6</v>
          </cell>
        </row>
        <row r="139">
          <cell r="C139"/>
          <cell r="D139">
            <v>30.5</v>
          </cell>
          <cell r="E139">
            <v>0</v>
          </cell>
        </row>
        <row r="140">
          <cell r="C140">
            <v>0</v>
          </cell>
          <cell r="D140">
            <v>3</v>
          </cell>
          <cell r="E140">
            <v>0</v>
          </cell>
        </row>
        <row r="141">
          <cell r="C141"/>
          <cell r="D141">
            <v>0</v>
          </cell>
          <cell r="E141">
            <v>0</v>
          </cell>
        </row>
        <row r="142">
          <cell r="C142"/>
          <cell r="D142">
            <v>85.6</v>
          </cell>
          <cell r="E142">
            <v>0</v>
          </cell>
        </row>
        <row r="143">
          <cell r="C143">
            <v>0</v>
          </cell>
          <cell r="D143">
            <v>39.4</v>
          </cell>
          <cell r="E143">
            <v>41.1</v>
          </cell>
        </row>
        <row r="145">
          <cell r="C145">
            <v>0</v>
          </cell>
          <cell r="D145">
            <v>0</v>
          </cell>
          <cell r="E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</row>
        <row r="147">
          <cell r="C147">
            <v>-176</v>
          </cell>
          <cell r="D147">
            <v>0</v>
          </cell>
          <cell r="E147">
            <v>393.9</v>
          </cell>
        </row>
        <row r="209">
          <cell r="D209">
            <v>35</v>
          </cell>
        </row>
        <row r="211">
          <cell r="D211">
            <v>74</v>
          </cell>
          <cell r="E211">
            <v>67</v>
          </cell>
        </row>
        <row r="212">
          <cell r="D212">
            <v>12</v>
          </cell>
          <cell r="E212">
            <v>12</v>
          </cell>
        </row>
        <row r="213">
          <cell r="D213">
            <v>8</v>
          </cell>
          <cell r="E213">
            <v>8</v>
          </cell>
        </row>
        <row r="214">
          <cell r="D214">
            <v>9</v>
          </cell>
          <cell r="E214">
            <v>8</v>
          </cell>
        </row>
        <row r="215">
          <cell r="D215">
            <v>4</v>
          </cell>
          <cell r="E215">
            <v>3</v>
          </cell>
        </row>
        <row r="216">
          <cell r="D216">
            <v>3</v>
          </cell>
          <cell r="E216">
            <v>2</v>
          </cell>
        </row>
        <row r="217">
          <cell r="D217">
            <v>15</v>
          </cell>
          <cell r="E217">
            <v>13</v>
          </cell>
        </row>
        <row r="218">
          <cell r="D218">
            <v>8</v>
          </cell>
          <cell r="E218">
            <v>8</v>
          </cell>
        </row>
        <row r="219">
          <cell r="D219">
            <v>8</v>
          </cell>
          <cell r="E219">
            <v>7</v>
          </cell>
        </row>
        <row r="220">
          <cell r="D220">
            <v>9</v>
          </cell>
          <cell r="E220">
            <v>9</v>
          </cell>
        </row>
        <row r="223">
          <cell r="C223">
            <v>2113.1</v>
          </cell>
          <cell r="D223">
            <v>2633.9</v>
          </cell>
          <cell r="E223">
            <v>2690.3</v>
          </cell>
        </row>
        <row r="225">
          <cell r="C225">
            <v>2293.6999999999998</v>
          </cell>
          <cell r="D225">
            <v>2700</v>
          </cell>
          <cell r="E225">
            <v>2907.2</v>
          </cell>
        </row>
        <row r="226">
          <cell r="C226">
            <v>370</v>
          </cell>
          <cell r="D226">
            <v>376.79999999999995</v>
          </cell>
          <cell r="E226">
            <v>485.5</v>
          </cell>
        </row>
        <row r="227">
          <cell r="C227">
            <v>321.2</v>
          </cell>
          <cell r="D227">
            <v>304.70000000000005</v>
          </cell>
          <cell r="E227">
            <v>410.5</v>
          </cell>
        </row>
        <row r="228">
          <cell r="C228">
            <v>280.7</v>
          </cell>
          <cell r="D228">
            <v>312.59999999999991</v>
          </cell>
          <cell r="E228">
            <v>334.2</v>
          </cell>
        </row>
        <row r="229">
          <cell r="C229">
            <v>153.69999999999999</v>
          </cell>
          <cell r="D229">
            <v>177.30000000000007</v>
          </cell>
          <cell r="E229">
            <v>128.1</v>
          </cell>
        </row>
        <row r="230">
          <cell r="C230">
            <v>153.9</v>
          </cell>
          <cell r="D230">
            <v>136</v>
          </cell>
          <cell r="E230">
            <v>110.7</v>
          </cell>
        </row>
        <row r="231">
          <cell r="C231">
            <v>528.6</v>
          </cell>
          <cell r="D231">
            <v>564.29999999999973</v>
          </cell>
          <cell r="E231">
            <v>541.70000000000005</v>
          </cell>
        </row>
        <row r="232">
          <cell r="C232">
            <v>270.8</v>
          </cell>
          <cell r="D232">
            <v>319.79999999999995</v>
          </cell>
          <cell r="E232">
            <v>372.6</v>
          </cell>
        </row>
        <row r="233">
          <cell r="C233">
            <v>224.8</v>
          </cell>
          <cell r="D233">
            <v>336.20000000000005</v>
          </cell>
          <cell r="E233">
            <v>322.60000000000002</v>
          </cell>
        </row>
        <row r="234">
          <cell r="C234">
            <v>248.5</v>
          </cell>
          <cell r="D234">
            <v>284.10000000000002</v>
          </cell>
          <cell r="E234">
            <v>241.8</v>
          </cell>
        </row>
        <row r="252">
          <cell r="D252">
            <v>21870</v>
          </cell>
          <cell r="E252">
            <v>23188</v>
          </cell>
        </row>
        <row r="254">
          <cell r="D254">
            <v>5295</v>
          </cell>
          <cell r="E254">
            <v>5290</v>
          </cell>
        </row>
        <row r="256">
          <cell r="E256">
            <v>0.73750000000000004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17"/>
  <sheetViews>
    <sheetView tabSelected="1" zoomScale="80" zoomScaleNormal="80" workbookViewId="0">
      <selection activeCell="AD15" sqref="AD15"/>
    </sheetView>
  </sheetViews>
  <sheetFormatPr defaultRowHeight="15.6"/>
  <cols>
    <col min="1" max="1" width="8.77734375" style="2" customWidth="1"/>
    <col min="2" max="2" width="63.6640625" style="2" customWidth="1"/>
    <col min="3" max="3" width="12.77734375" style="2" customWidth="1"/>
    <col min="4" max="4" width="13.21875" style="2" customWidth="1"/>
    <col min="5" max="5" width="12.5546875" style="2" customWidth="1"/>
    <col min="6" max="6" width="11.21875" style="2" customWidth="1"/>
    <col min="7" max="7" width="10.21875" style="2" customWidth="1"/>
    <col min="8" max="8" width="10.77734375" style="2" hidden="1" customWidth="1"/>
    <col min="9" max="9" width="13.21875" style="2" hidden="1" customWidth="1"/>
    <col min="10" max="10" width="11.6640625" style="2" hidden="1" customWidth="1"/>
    <col min="11" max="11" width="11.21875" style="2" hidden="1" customWidth="1"/>
    <col min="12" max="12" width="8.77734375" style="2" hidden="1" customWidth="1"/>
    <col min="13" max="13" width="13.21875" style="2" hidden="1" customWidth="1"/>
    <col min="14" max="14" width="11.6640625" style="2" hidden="1" customWidth="1"/>
    <col min="15" max="15" width="11.21875" style="2" hidden="1" customWidth="1"/>
    <col min="16" max="16" width="8.88671875" style="2" hidden="1" customWidth="1"/>
    <col min="17" max="17" width="13.21875" style="2" hidden="1" customWidth="1"/>
    <col min="18" max="18" width="11.6640625" style="2" hidden="1" customWidth="1"/>
    <col min="19" max="19" width="11.21875" style="2" hidden="1" customWidth="1"/>
    <col min="20" max="20" width="8.88671875" style="2" hidden="1" customWidth="1"/>
    <col min="21" max="21" width="13.21875" style="2" hidden="1" customWidth="1"/>
    <col min="22" max="22" width="11.6640625" style="2" hidden="1" customWidth="1"/>
    <col min="23" max="23" width="11.21875" style="2" hidden="1" customWidth="1"/>
    <col min="24" max="24" width="8.88671875" style="4" hidden="1" customWidth="1"/>
    <col min="25" max="25" width="20.109375" style="2" hidden="1" customWidth="1"/>
    <col min="26" max="26" width="16.21875" style="2" hidden="1" customWidth="1"/>
    <col min="27" max="27" width="17.33203125" style="2" hidden="1" customWidth="1"/>
    <col min="28" max="28" width="20.44140625" style="2" hidden="1" customWidth="1"/>
    <col min="29" max="29" width="19.109375" style="2" hidden="1" customWidth="1"/>
    <col min="30" max="34" width="8.88671875" style="2" customWidth="1"/>
    <col min="35" max="228" width="8.77734375" style="2"/>
    <col min="229" max="229" width="6" style="2" customWidth="1"/>
    <col min="230" max="230" width="50.21875" style="2" customWidth="1"/>
    <col min="231" max="231" width="0" style="2" hidden="1" customWidth="1"/>
    <col min="232" max="232" width="10.77734375" style="2" customWidth="1"/>
    <col min="233" max="233" width="9.77734375" style="2" customWidth="1"/>
    <col min="234" max="234" width="11.44140625" style="2" customWidth="1"/>
    <col min="235" max="484" width="8.77734375" style="2"/>
    <col min="485" max="485" width="6" style="2" customWidth="1"/>
    <col min="486" max="486" width="50.21875" style="2" customWidth="1"/>
    <col min="487" max="487" width="0" style="2" hidden="1" customWidth="1"/>
    <col min="488" max="488" width="10.77734375" style="2" customWidth="1"/>
    <col min="489" max="489" width="9.77734375" style="2" customWidth="1"/>
    <col min="490" max="490" width="11.44140625" style="2" customWidth="1"/>
    <col min="491" max="740" width="8.77734375" style="2"/>
    <col min="741" max="741" width="6" style="2" customWidth="1"/>
    <col min="742" max="742" width="50.21875" style="2" customWidth="1"/>
    <col min="743" max="743" width="0" style="2" hidden="1" customWidth="1"/>
    <col min="744" max="744" width="10.77734375" style="2" customWidth="1"/>
    <col min="745" max="745" width="9.77734375" style="2" customWidth="1"/>
    <col min="746" max="746" width="11.44140625" style="2" customWidth="1"/>
    <col min="747" max="996" width="8.77734375" style="2"/>
    <col min="997" max="997" width="6" style="2" customWidth="1"/>
    <col min="998" max="998" width="50.21875" style="2" customWidth="1"/>
    <col min="999" max="999" width="0" style="2" hidden="1" customWidth="1"/>
    <col min="1000" max="1000" width="10.77734375" style="2" customWidth="1"/>
    <col min="1001" max="1001" width="9.77734375" style="2" customWidth="1"/>
    <col min="1002" max="1002" width="11.44140625" style="2" customWidth="1"/>
    <col min="1003" max="1252" width="8.77734375" style="2"/>
    <col min="1253" max="1253" width="6" style="2" customWidth="1"/>
    <col min="1254" max="1254" width="50.21875" style="2" customWidth="1"/>
    <col min="1255" max="1255" width="0" style="2" hidden="1" customWidth="1"/>
    <col min="1256" max="1256" width="10.77734375" style="2" customWidth="1"/>
    <col min="1257" max="1257" width="9.77734375" style="2" customWidth="1"/>
    <col min="1258" max="1258" width="11.44140625" style="2" customWidth="1"/>
    <col min="1259" max="1508" width="8.77734375" style="2"/>
    <col min="1509" max="1509" width="6" style="2" customWidth="1"/>
    <col min="1510" max="1510" width="50.21875" style="2" customWidth="1"/>
    <col min="1511" max="1511" width="0" style="2" hidden="1" customWidth="1"/>
    <col min="1512" max="1512" width="10.77734375" style="2" customWidth="1"/>
    <col min="1513" max="1513" width="9.77734375" style="2" customWidth="1"/>
    <col min="1514" max="1514" width="11.44140625" style="2" customWidth="1"/>
    <col min="1515" max="1764" width="8.77734375" style="2"/>
    <col min="1765" max="1765" width="6" style="2" customWidth="1"/>
    <col min="1766" max="1766" width="50.21875" style="2" customWidth="1"/>
    <col min="1767" max="1767" width="0" style="2" hidden="1" customWidth="1"/>
    <col min="1768" max="1768" width="10.77734375" style="2" customWidth="1"/>
    <col min="1769" max="1769" width="9.77734375" style="2" customWidth="1"/>
    <col min="1770" max="1770" width="11.44140625" style="2" customWidth="1"/>
    <col min="1771" max="2020" width="8.77734375" style="2"/>
    <col min="2021" max="2021" width="6" style="2" customWidth="1"/>
    <col min="2022" max="2022" width="50.21875" style="2" customWidth="1"/>
    <col min="2023" max="2023" width="0" style="2" hidden="1" customWidth="1"/>
    <col min="2024" max="2024" width="10.77734375" style="2" customWidth="1"/>
    <col min="2025" max="2025" width="9.77734375" style="2" customWidth="1"/>
    <col min="2026" max="2026" width="11.44140625" style="2" customWidth="1"/>
    <col min="2027" max="2276" width="8.77734375" style="2"/>
    <col min="2277" max="2277" width="6" style="2" customWidth="1"/>
    <col min="2278" max="2278" width="50.21875" style="2" customWidth="1"/>
    <col min="2279" max="2279" width="0" style="2" hidden="1" customWidth="1"/>
    <col min="2280" max="2280" width="10.77734375" style="2" customWidth="1"/>
    <col min="2281" max="2281" width="9.77734375" style="2" customWidth="1"/>
    <col min="2282" max="2282" width="11.44140625" style="2" customWidth="1"/>
    <col min="2283" max="2532" width="8.77734375" style="2"/>
    <col min="2533" max="2533" width="6" style="2" customWidth="1"/>
    <col min="2534" max="2534" width="50.21875" style="2" customWidth="1"/>
    <col min="2535" max="2535" width="0" style="2" hidden="1" customWidth="1"/>
    <col min="2536" max="2536" width="10.77734375" style="2" customWidth="1"/>
    <col min="2537" max="2537" width="9.77734375" style="2" customWidth="1"/>
    <col min="2538" max="2538" width="11.44140625" style="2" customWidth="1"/>
    <col min="2539" max="2788" width="8.77734375" style="2"/>
    <col min="2789" max="2789" width="6" style="2" customWidth="1"/>
    <col min="2790" max="2790" width="50.21875" style="2" customWidth="1"/>
    <col min="2791" max="2791" width="0" style="2" hidden="1" customWidth="1"/>
    <col min="2792" max="2792" width="10.77734375" style="2" customWidth="1"/>
    <col min="2793" max="2793" width="9.77734375" style="2" customWidth="1"/>
    <col min="2794" max="2794" width="11.44140625" style="2" customWidth="1"/>
    <col min="2795" max="3044" width="8.77734375" style="2"/>
    <col min="3045" max="3045" width="6" style="2" customWidth="1"/>
    <col min="3046" max="3046" width="50.21875" style="2" customWidth="1"/>
    <col min="3047" max="3047" width="0" style="2" hidden="1" customWidth="1"/>
    <col min="3048" max="3048" width="10.77734375" style="2" customWidth="1"/>
    <col min="3049" max="3049" width="9.77734375" style="2" customWidth="1"/>
    <col min="3050" max="3050" width="11.44140625" style="2" customWidth="1"/>
    <col min="3051" max="3300" width="8.77734375" style="2"/>
    <col min="3301" max="3301" width="6" style="2" customWidth="1"/>
    <col min="3302" max="3302" width="50.21875" style="2" customWidth="1"/>
    <col min="3303" max="3303" width="0" style="2" hidden="1" customWidth="1"/>
    <col min="3304" max="3304" width="10.77734375" style="2" customWidth="1"/>
    <col min="3305" max="3305" width="9.77734375" style="2" customWidth="1"/>
    <col min="3306" max="3306" width="11.44140625" style="2" customWidth="1"/>
    <col min="3307" max="3556" width="8.77734375" style="2"/>
    <col min="3557" max="3557" width="6" style="2" customWidth="1"/>
    <col min="3558" max="3558" width="50.21875" style="2" customWidth="1"/>
    <col min="3559" max="3559" width="0" style="2" hidden="1" customWidth="1"/>
    <col min="3560" max="3560" width="10.77734375" style="2" customWidth="1"/>
    <col min="3561" max="3561" width="9.77734375" style="2" customWidth="1"/>
    <col min="3562" max="3562" width="11.44140625" style="2" customWidth="1"/>
    <col min="3563" max="3812" width="8.77734375" style="2"/>
    <col min="3813" max="3813" width="6" style="2" customWidth="1"/>
    <col min="3814" max="3814" width="50.21875" style="2" customWidth="1"/>
    <col min="3815" max="3815" width="0" style="2" hidden="1" customWidth="1"/>
    <col min="3816" max="3816" width="10.77734375" style="2" customWidth="1"/>
    <col min="3817" max="3817" width="9.77734375" style="2" customWidth="1"/>
    <col min="3818" max="3818" width="11.44140625" style="2" customWidth="1"/>
    <col min="3819" max="4068" width="8.77734375" style="2"/>
    <col min="4069" max="4069" width="6" style="2" customWidth="1"/>
    <col min="4070" max="4070" width="50.21875" style="2" customWidth="1"/>
    <col min="4071" max="4071" width="0" style="2" hidden="1" customWidth="1"/>
    <col min="4072" max="4072" width="10.77734375" style="2" customWidth="1"/>
    <col min="4073" max="4073" width="9.77734375" style="2" customWidth="1"/>
    <col min="4074" max="4074" width="11.44140625" style="2" customWidth="1"/>
    <col min="4075" max="4324" width="8.77734375" style="2"/>
    <col min="4325" max="4325" width="6" style="2" customWidth="1"/>
    <col min="4326" max="4326" width="50.21875" style="2" customWidth="1"/>
    <col min="4327" max="4327" width="0" style="2" hidden="1" customWidth="1"/>
    <col min="4328" max="4328" width="10.77734375" style="2" customWidth="1"/>
    <col min="4329" max="4329" width="9.77734375" style="2" customWidth="1"/>
    <col min="4330" max="4330" width="11.44140625" style="2" customWidth="1"/>
    <col min="4331" max="4580" width="8.77734375" style="2"/>
    <col min="4581" max="4581" width="6" style="2" customWidth="1"/>
    <col min="4582" max="4582" width="50.21875" style="2" customWidth="1"/>
    <col min="4583" max="4583" width="0" style="2" hidden="1" customWidth="1"/>
    <col min="4584" max="4584" width="10.77734375" style="2" customWidth="1"/>
    <col min="4585" max="4585" width="9.77734375" style="2" customWidth="1"/>
    <col min="4586" max="4586" width="11.44140625" style="2" customWidth="1"/>
    <col min="4587" max="4836" width="8.77734375" style="2"/>
    <col min="4837" max="4837" width="6" style="2" customWidth="1"/>
    <col min="4838" max="4838" width="50.21875" style="2" customWidth="1"/>
    <col min="4839" max="4839" width="0" style="2" hidden="1" customWidth="1"/>
    <col min="4840" max="4840" width="10.77734375" style="2" customWidth="1"/>
    <col min="4841" max="4841" width="9.77734375" style="2" customWidth="1"/>
    <col min="4842" max="4842" width="11.44140625" style="2" customWidth="1"/>
    <col min="4843" max="5092" width="8.77734375" style="2"/>
    <col min="5093" max="5093" width="6" style="2" customWidth="1"/>
    <col min="5094" max="5094" width="50.21875" style="2" customWidth="1"/>
    <col min="5095" max="5095" width="0" style="2" hidden="1" customWidth="1"/>
    <col min="5096" max="5096" width="10.77734375" style="2" customWidth="1"/>
    <col min="5097" max="5097" width="9.77734375" style="2" customWidth="1"/>
    <col min="5098" max="5098" width="11.44140625" style="2" customWidth="1"/>
    <col min="5099" max="5348" width="8.77734375" style="2"/>
    <col min="5349" max="5349" width="6" style="2" customWidth="1"/>
    <col min="5350" max="5350" width="50.21875" style="2" customWidth="1"/>
    <col min="5351" max="5351" width="0" style="2" hidden="1" customWidth="1"/>
    <col min="5352" max="5352" width="10.77734375" style="2" customWidth="1"/>
    <col min="5353" max="5353" width="9.77734375" style="2" customWidth="1"/>
    <col min="5354" max="5354" width="11.44140625" style="2" customWidth="1"/>
    <col min="5355" max="5604" width="8.77734375" style="2"/>
    <col min="5605" max="5605" width="6" style="2" customWidth="1"/>
    <col min="5606" max="5606" width="50.21875" style="2" customWidth="1"/>
    <col min="5607" max="5607" width="0" style="2" hidden="1" customWidth="1"/>
    <col min="5608" max="5608" width="10.77734375" style="2" customWidth="1"/>
    <col min="5609" max="5609" width="9.77734375" style="2" customWidth="1"/>
    <col min="5610" max="5610" width="11.44140625" style="2" customWidth="1"/>
    <col min="5611" max="5860" width="8.77734375" style="2"/>
    <col min="5861" max="5861" width="6" style="2" customWidth="1"/>
    <col min="5862" max="5862" width="50.21875" style="2" customWidth="1"/>
    <col min="5863" max="5863" width="0" style="2" hidden="1" customWidth="1"/>
    <col min="5864" max="5864" width="10.77734375" style="2" customWidth="1"/>
    <col min="5865" max="5865" width="9.77734375" style="2" customWidth="1"/>
    <col min="5866" max="5866" width="11.44140625" style="2" customWidth="1"/>
    <col min="5867" max="6116" width="8.77734375" style="2"/>
    <col min="6117" max="6117" width="6" style="2" customWidth="1"/>
    <col min="6118" max="6118" width="50.21875" style="2" customWidth="1"/>
    <col min="6119" max="6119" width="0" style="2" hidden="1" customWidth="1"/>
    <col min="6120" max="6120" width="10.77734375" style="2" customWidth="1"/>
    <col min="6121" max="6121" width="9.77734375" style="2" customWidth="1"/>
    <col min="6122" max="6122" width="11.44140625" style="2" customWidth="1"/>
    <col min="6123" max="6372" width="8.77734375" style="2"/>
    <col min="6373" max="6373" width="6" style="2" customWidth="1"/>
    <col min="6374" max="6374" width="50.21875" style="2" customWidth="1"/>
    <col min="6375" max="6375" width="0" style="2" hidden="1" customWidth="1"/>
    <col min="6376" max="6376" width="10.77734375" style="2" customWidth="1"/>
    <col min="6377" max="6377" width="9.77734375" style="2" customWidth="1"/>
    <col min="6378" max="6378" width="11.44140625" style="2" customWidth="1"/>
    <col min="6379" max="6628" width="8.77734375" style="2"/>
    <col min="6629" max="6629" width="6" style="2" customWidth="1"/>
    <col min="6630" max="6630" width="50.21875" style="2" customWidth="1"/>
    <col min="6631" max="6631" width="0" style="2" hidden="1" customWidth="1"/>
    <col min="6632" max="6632" width="10.77734375" style="2" customWidth="1"/>
    <col min="6633" max="6633" width="9.77734375" style="2" customWidth="1"/>
    <col min="6634" max="6634" width="11.44140625" style="2" customWidth="1"/>
    <col min="6635" max="6884" width="8.77734375" style="2"/>
    <col min="6885" max="6885" width="6" style="2" customWidth="1"/>
    <col min="6886" max="6886" width="50.21875" style="2" customWidth="1"/>
    <col min="6887" max="6887" width="0" style="2" hidden="1" customWidth="1"/>
    <col min="6888" max="6888" width="10.77734375" style="2" customWidth="1"/>
    <col min="6889" max="6889" width="9.77734375" style="2" customWidth="1"/>
    <col min="6890" max="6890" width="11.44140625" style="2" customWidth="1"/>
    <col min="6891" max="7140" width="8.77734375" style="2"/>
    <col min="7141" max="7141" width="6" style="2" customWidth="1"/>
    <col min="7142" max="7142" width="50.21875" style="2" customWidth="1"/>
    <col min="7143" max="7143" width="0" style="2" hidden="1" customWidth="1"/>
    <col min="7144" max="7144" width="10.77734375" style="2" customWidth="1"/>
    <col min="7145" max="7145" width="9.77734375" style="2" customWidth="1"/>
    <col min="7146" max="7146" width="11.44140625" style="2" customWidth="1"/>
    <col min="7147" max="7396" width="8.77734375" style="2"/>
    <col min="7397" max="7397" width="6" style="2" customWidth="1"/>
    <col min="7398" max="7398" width="50.21875" style="2" customWidth="1"/>
    <col min="7399" max="7399" width="0" style="2" hidden="1" customWidth="1"/>
    <col min="7400" max="7400" width="10.77734375" style="2" customWidth="1"/>
    <col min="7401" max="7401" width="9.77734375" style="2" customWidth="1"/>
    <col min="7402" max="7402" width="11.44140625" style="2" customWidth="1"/>
    <col min="7403" max="7652" width="8.77734375" style="2"/>
    <col min="7653" max="7653" width="6" style="2" customWidth="1"/>
    <col min="7654" max="7654" width="50.21875" style="2" customWidth="1"/>
    <col min="7655" max="7655" width="0" style="2" hidden="1" customWidth="1"/>
    <col min="7656" max="7656" width="10.77734375" style="2" customWidth="1"/>
    <col min="7657" max="7657" width="9.77734375" style="2" customWidth="1"/>
    <col min="7658" max="7658" width="11.44140625" style="2" customWidth="1"/>
    <col min="7659" max="7908" width="8.77734375" style="2"/>
    <col min="7909" max="7909" width="6" style="2" customWidth="1"/>
    <col min="7910" max="7910" width="50.21875" style="2" customWidth="1"/>
    <col min="7911" max="7911" width="0" style="2" hidden="1" customWidth="1"/>
    <col min="7912" max="7912" width="10.77734375" style="2" customWidth="1"/>
    <col min="7913" max="7913" width="9.77734375" style="2" customWidth="1"/>
    <col min="7914" max="7914" width="11.44140625" style="2" customWidth="1"/>
    <col min="7915" max="8164" width="8.77734375" style="2"/>
    <col min="8165" max="8165" width="6" style="2" customWidth="1"/>
    <col min="8166" max="8166" width="50.21875" style="2" customWidth="1"/>
    <col min="8167" max="8167" width="0" style="2" hidden="1" customWidth="1"/>
    <col min="8168" max="8168" width="10.77734375" style="2" customWidth="1"/>
    <col min="8169" max="8169" width="9.77734375" style="2" customWidth="1"/>
    <col min="8170" max="8170" width="11.44140625" style="2" customWidth="1"/>
    <col min="8171" max="8420" width="8.77734375" style="2"/>
    <col min="8421" max="8421" width="6" style="2" customWidth="1"/>
    <col min="8422" max="8422" width="50.21875" style="2" customWidth="1"/>
    <col min="8423" max="8423" width="0" style="2" hidden="1" customWidth="1"/>
    <col min="8424" max="8424" width="10.77734375" style="2" customWidth="1"/>
    <col min="8425" max="8425" width="9.77734375" style="2" customWidth="1"/>
    <col min="8426" max="8426" width="11.44140625" style="2" customWidth="1"/>
    <col min="8427" max="8676" width="8.77734375" style="2"/>
    <col min="8677" max="8677" width="6" style="2" customWidth="1"/>
    <col min="8678" max="8678" width="50.21875" style="2" customWidth="1"/>
    <col min="8679" max="8679" width="0" style="2" hidden="1" customWidth="1"/>
    <col min="8680" max="8680" width="10.77734375" style="2" customWidth="1"/>
    <col min="8681" max="8681" width="9.77734375" style="2" customWidth="1"/>
    <col min="8682" max="8682" width="11.44140625" style="2" customWidth="1"/>
    <col min="8683" max="8932" width="8.77734375" style="2"/>
    <col min="8933" max="8933" width="6" style="2" customWidth="1"/>
    <col min="8934" max="8934" width="50.21875" style="2" customWidth="1"/>
    <col min="8935" max="8935" width="0" style="2" hidden="1" customWidth="1"/>
    <col min="8936" max="8936" width="10.77734375" style="2" customWidth="1"/>
    <col min="8937" max="8937" width="9.77734375" style="2" customWidth="1"/>
    <col min="8938" max="8938" width="11.44140625" style="2" customWidth="1"/>
    <col min="8939" max="9188" width="8.77734375" style="2"/>
    <col min="9189" max="9189" width="6" style="2" customWidth="1"/>
    <col min="9190" max="9190" width="50.21875" style="2" customWidth="1"/>
    <col min="9191" max="9191" width="0" style="2" hidden="1" customWidth="1"/>
    <col min="9192" max="9192" width="10.77734375" style="2" customWidth="1"/>
    <col min="9193" max="9193" width="9.77734375" style="2" customWidth="1"/>
    <col min="9194" max="9194" width="11.44140625" style="2" customWidth="1"/>
    <col min="9195" max="9444" width="8.77734375" style="2"/>
    <col min="9445" max="9445" width="6" style="2" customWidth="1"/>
    <col min="9446" max="9446" width="50.21875" style="2" customWidth="1"/>
    <col min="9447" max="9447" width="0" style="2" hidden="1" customWidth="1"/>
    <col min="9448" max="9448" width="10.77734375" style="2" customWidth="1"/>
    <col min="9449" max="9449" width="9.77734375" style="2" customWidth="1"/>
    <col min="9450" max="9450" width="11.44140625" style="2" customWidth="1"/>
    <col min="9451" max="9700" width="8.77734375" style="2"/>
    <col min="9701" max="9701" width="6" style="2" customWidth="1"/>
    <col min="9702" max="9702" width="50.21875" style="2" customWidth="1"/>
    <col min="9703" max="9703" width="0" style="2" hidden="1" customWidth="1"/>
    <col min="9704" max="9704" width="10.77734375" style="2" customWidth="1"/>
    <col min="9705" max="9705" width="9.77734375" style="2" customWidth="1"/>
    <col min="9706" max="9706" width="11.44140625" style="2" customWidth="1"/>
    <col min="9707" max="9956" width="8.77734375" style="2"/>
    <col min="9957" max="9957" width="6" style="2" customWidth="1"/>
    <col min="9958" max="9958" width="50.21875" style="2" customWidth="1"/>
    <col min="9959" max="9959" width="0" style="2" hidden="1" customWidth="1"/>
    <col min="9960" max="9960" width="10.77734375" style="2" customWidth="1"/>
    <col min="9961" max="9961" width="9.77734375" style="2" customWidth="1"/>
    <col min="9962" max="9962" width="11.44140625" style="2" customWidth="1"/>
    <col min="9963" max="10212" width="8.77734375" style="2"/>
    <col min="10213" max="10213" width="6" style="2" customWidth="1"/>
    <col min="10214" max="10214" width="50.21875" style="2" customWidth="1"/>
    <col min="10215" max="10215" width="0" style="2" hidden="1" customWidth="1"/>
    <col min="10216" max="10216" width="10.77734375" style="2" customWidth="1"/>
    <col min="10217" max="10217" width="9.77734375" style="2" customWidth="1"/>
    <col min="10218" max="10218" width="11.44140625" style="2" customWidth="1"/>
    <col min="10219" max="10468" width="8.77734375" style="2"/>
    <col min="10469" max="10469" width="6" style="2" customWidth="1"/>
    <col min="10470" max="10470" width="50.21875" style="2" customWidth="1"/>
    <col min="10471" max="10471" width="0" style="2" hidden="1" customWidth="1"/>
    <col min="10472" max="10472" width="10.77734375" style="2" customWidth="1"/>
    <col min="10473" max="10473" width="9.77734375" style="2" customWidth="1"/>
    <col min="10474" max="10474" width="11.44140625" style="2" customWidth="1"/>
    <col min="10475" max="10724" width="8.77734375" style="2"/>
    <col min="10725" max="10725" width="6" style="2" customWidth="1"/>
    <col min="10726" max="10726" width="50.21875" style="2" customWidth="1"/>
    <col min="10727" max="10727" width="0" style="2" hidden="1" customWidth="1"/>
    <col min="10728" max="10728" width="10.77734375" style="2" customWidth="1"/>
    <col min="10729" max="10729" width="9.77734375" style="2" customWidth="1"/>
    <col min="10730" max="10730" width="11.44140625" style="2" customWidth="1"/>
    <col min="10731" max="10980" width="8.77734375" style="2"/>
    <col min="10981" max="10981" width="6" style="2" customWidth="1"/>
    <col min="10982" max="10982" width="50.21875" style="2" customWidth="1"/>
    <col min="10983" max="10983" width="0" style="2" hidden="1" customWidth="1"/>
    <col min="10984" max="10984" width="10.77734375" style="2" customWidth="1"/>
    <col min="10985" max="10985" width="9.77734375" style="2" customWidth="1"/>
    <col min="10986" max="10986" width="11.44140625" style="2" customWidth="1"/>
    <col min="10987" max="11236" width="8.77734375" style="2"/>
    <col min="11237" max="11237" width="6" style="2" customWidth="1"/>
    <col min="11238" max="11238" width="50.21875" style="2" customWidth="1"/>
    <col min="11239" max="11239" width="0" style="2" hidden="1" customWidth="1"/>
    <col min="11240" max="11240" width="10.77734375" style="2" customWidth="1"/>
    <col min="11241" max="11241" width="9.77734375" style="2" customWidth="1"/>
    <col min="11242" max="11242" width="11.44140625" style="2" customWidth="1"/>
    <col min="11243" max="11492" width="8.77734375" style="2"/>
    <col min="11493" max="11493" width="6" style="2" customWidth="1"/>
    <col min="11494" max="11494" width="50.21875" style="2" customWidth="1"/>
    <col min="11495" max="11495" width="0" style="2" hidden="1" customWidth="1"/>
    <col min="11496" max="11496" width="10.77734375" style="2" customWidth="1"/>
    <col min="11497" max="11497" width="9.77734375" style="2" customWidth="1"/>
    <col min="11498" max="11498" width="11.44140625" style="2" customWidth="1"/>
    <col min="11499" max="11748" width="8.77734375" style="2"/>
    <col min="11749" max="11749" width="6" style="2" customWidth="1"/>
    <col min="11750" max="11750" width="50.21875" style="2" customWidth="1"/>
    <col min="11751" max="11751" width="0" style="2" hidden="1" customWidth="1"/>
    <col min="11752" max="11752" width="10.77734375" style="2" customWidth="1"/>
    <col min="11753" max="11753" width="9.77734375" style="2" customWidth="1"/>
    <col min="11754" max="11754" width="11.44140625" style="2" customWidth="1"/>
    <col min="11755" max="12004" width="8.77734375" style="2"/>
    <col min="12005" max="12005" width="6" style="2" customWidth="1"/>
    <col min="12006" max="12006" width="50.21875" style="2" customWidth="1"/>
    <col min="12007" max="12007" width="0" style="2" hidden="1" customWidth="1"/>
    <col min="12008" max="12008" width="10.77734375" style="2" customWidth="1"/>
    <col min="12009" max="12009" width="9.77734375" style="2" customWidth="1"/>
    <col min="12010" max="12010" width="11.44140625" style="2" customWidth="1"/>
    <col min="12011" max="12260" width="8.77734375" style="2"/>
    <col min="12261" max="12261" width="6" style="2" customWidth="1"/>
    <col min="12262" max="12262" width="50.21875" style="2" customWidth="1"/>
    <col min="12263" max="12263" width="0" style="2" hidden="1" customWidth="1"/>
    <col min="12264" max="12264" width="10.77734375" style="2" customWidth="1"/>
    <col min="12265" max="12265" width="9.77734375" style="2" customWidth="1"/>
    <col min="12266" max="12266" width="11.44140625" style="2" customWidth="1"/>
    <col min="12267" max="12516" width="8.77734375" style="2"/>
    <col min="12517" max="12517" width="6" style="2" customWidth="1"/>
    <col min="12518" max="12518" width="50.21875" style="2" customWidth="1"/>
    <col min="12519" max="12519" width="0" style="2" hidden="1" customWidth="1"/>
    <col min="12520" max="12520" width="10.77734375" style="2" customWidth="1"/>
    <col min="12521" max="12521" width="9.77734375" style="2" customWidth="1"/>
    <col min="12522" max="12522" width="11.44140625" style="2" customWidth="1"/>
    <col min="12523" max="12772" width="8.77734375" style="2"/>
    <col min="12773" max="12773" width="6" style="2" customWidth="1"/>
    <col min="12774" max="12774" width="50.21875" style="2" customWidth="1"/>
    <col min="12775" max="12775" width="0" style="2" hidden="1" customWidth="1"/>
    <col min="12776" max="12776" width="10.77734375" style="2" customWidth="1"/>
    <col min="12777" max="12777" width="9.77734375" style="2" customWidth="1"/>
    <col min="12778" max="12778" width="11.44140625" style="2" customWidth="1"/>
    <col min="12779" max="13028" width="8.77734375" style="2"/>
    <col min="13029" max="13029" width="6" style="2" customWidth="1"/>
    <col min="13030" max="13030" width="50.21875" style="2" customWidth="1"/>
    <col min="13031" max="13031" width="0" style="2" hidden="1" customWidth="1"/>
    <col min="13032" max="13032" width="10.77734375" style="2" customWidth="1"/>
    <col min="13033" max="13033" width="9.77734375" style="2" customWidth="1"/>
    <col min="13034" max="13034" width="11.44140625" style="2" customWidth="1"/>
    <col min="13035" max="13284" width="8.77734375" style="2"/>
    <col min="13285" max="13285" width="6" style="2" customWidth="1"/>
    <col min="13286" max="13286" width="50.21875" style="2" customWidth="1"/>
    <col min="13287" max="13287" width="0" style="2" hidden="1" customWidth="1"/>
    <col min="13288" max="13288" width="10.77734375" style="2" customWidth="1"/>
    <col min="13289" max="13289" width="9.77734375" style="2" customWidth="1"/>
    <col min="13290" max="13290" width="11.44140625" style="2" customWidth="1"/>
    <col min="13291" max="13540" width="8.77734375" style="2"/>
    <col min="13541" max="13541" width="6" style="2" customWidth="1"/>
    <col min="13542" max="13542" width="50.21875" style="2" customWidth="1"/>
    <col min="13543" max="13543" width="0" style="2" hidden="1" customWidth="1"/>
    <col min="13544" max="13544" width="10.77734375" style="2" customWidth="1"/>
    <col min="13545" max="13545" width="9.77734375" style="2" customWidth="1"/>
    <col min="13546" max="13546" width="11.44140625" style="2" customWidth="1"/>
    <col min="13547" max="13796" width="8.77734375" style="2"/>
    <col min="13797" max="13797" width="6" style="2" customWidth="1"/>
    <col min="13798" max="13798" width="50.21875" style="2" customWidth="1"/>
    <col min="13799" max="13799" width="0" style="2" hidden="1" customWidth="1"/>
    <col min="13800" max="13800" width="10.77734375" style="2" customWidth="1"/>
    <col min="13801" max="13801" width="9.77734375" style="2" customWidth="1"/>
    <col min="13802" max="13802" width="11.44140625" style="2" customWidth="1"/>
    <col min="13803" max="14052" width="8.77734375" style="2"/>
    <col min="14053" max="14053" width="6" style="2" customWidth="1"/>
    <col min="14054" max="14054" width="50.21875" style="2" customWidth="1"/>
    <col min="14055" max="14055" width="0" style="2" hidden="1" customWidth="1"/>
    <col min="14056" max="14056" width="10.77734375" style="2" customWidth="1"/>
    <col min="14057" max="14057" width="9.77734375" style="2" customWidth="1"/>
    <col min="14058" max="14058" width="11.44140625" style="2" customWidth="1"/>
    <col min="14059" max="14308" width="8.77734375" style="2"/>
    <col min="14309" max="14309" width="6" style="2" customWidth="1"/>
    <col min="14310" max="14310" width="50.21875" style="2" customWidth="1"/>
    <col min="14311" max="14311" width="0" style="2" hidden="1" customWidth="1"/>
    <col min="14312" max="14312" width="10.77734375" style="2" customWidth="1"/>
    <col min="14313" max="14313" width="9.77734375" style="2" customWidth="1"/>
    <col min="14314" max="14314" width="11.44140625" style="2" customWidth="1"/>
    <col min="14315" max="14564" width="8.77734375" style="2"/>
    <col min="14565" max="14565" width="6" style="2" customWidth="1"/>
    <col min="14566" max="14566" width="50.21875" style="2" customWidth="1"/>
    <col min="14567" max="14567" width="0" style="2" hidden="1" customWidth="1"/>
    <col min="14568" max="14568" width="10.77734375" style="2" customWidth="1"/>
    <col min="14569" max="14569" width="9.77734375" style="2" customWidth="1"/>
    <col min="14570" max="14570" width="11.44140625" style="2" customWidth="1"/>
    <col min="14571" max="14820" width="8.77734375" style="2"/>
    <col min="14821" max="14821" width="6" style="2" customWidth="1"/>
    <col min="14822" max="14822" width="50.21875" style="2" customWidth="1"/>
    <col min="14823" max="14823" width="0" style="2" hidden="1" customWidth="1"/>
    <col min="14824" max="14824" width="10.77734375" style="2" customWidth="1"/>
    <col min="14825" max="14825" width="9.77734375" style="2" customWidth="1"/>
    <col min="14826" max="14826" width="11.44140625" style="2" customWidth="1"/>
    <col min="14827" max="15076" width="8.77734375" style="2"/>
    <col min="15077" max="15077" width="6" style="2" customWidth="1"/>
    <col min="15078" max="15078" width="50.21875" style="2" customWidth="1"/>
    <col min="15079" max="15079" width="0" style="2" hidden="1" customWidth="1"/>
    <col min="15080" max="15080" width="10.77734375" style="2" customWidth="1"/>
    <col min="15081" max="15081" width="9.77734375" style="2" customWidth="1"/>
    <col min="15082" max="15082" width="11.44140625" style="2" customWidth="1"/>
    <col min="15083" max="15332" width="8.77734375" style="2"/>
    <col min="15333" max="15333" width="6" style="2" customWidth="1"/>
    <col min="15334" max="15334" width="50.21875" style="2" customWidth="1"/>
    <col min="15335" max="15335" width="0" style="2" hidden="1" customWidth="1"/>
    <col min="15336" max="15336" width="10.77734375" style="2" customWidth="1"/>
    <col min="15337" max="15337" width="9.77734375" style="2" customWidth="1"/>
    <col min="15338" max="15338" width="11.44140625" style="2" customWidth="1"/>
    <col min="15339" max="15588" width="8.77734375" style="2"/>
    <col min="15589" max="15589" width="6" style="2" customWidth="1"/>
    <col min="15590" max="15590" width="50.21875" style="2" customWidth="1"/>
    <col min="15591" max="15591" width="0" style="2" hidden="1" customWidth="1"/>
    <col min="15592" max="15592" width="10.77734375" style="2" customWidth="1"/>
    <col min="15593" max="15593" width="9.77734375" style="2" customWidth="1"/>
    <col min="15594" max="15594" width="11.44140625" style="2" customWidth="1"/>
    <col min="15595" max="15844" width="8.77734375" style="2"/>
    <col min="15845" max="15845" width="6" style="2" customWidth="1"/>
    <col min="15846" max="15846" width="50.21875" style="2" customWidth="1"/>
    <col min="15847" max="15847" width="0" style="2" hidden="1" customWidth="1"/>
    <col min="15848" max="15848" width="10.77734375" style="2" customWidth="1"/>
    <col min="15849" max="15849" width="9.77734375" style="2" customWidth="1"/>
    <col min="15850" max="15850" width="11.44140625" style="2" customWidth="1"/>
    <col min="15851" max="16100" width="8.77734375" style="2"/>
    <col min="16101" max="16101" width="6" style="2" customWidth="1"/>
    <col min="16102" max="16102" width="50.21875" style="2" customWidth="1"/>
    <col min="16103" max="16103" width="0" style="2" hidden="1" customWidth="1"/>
    <col min="16104" max="16104" width="10.77734375" style="2" customWidth="1"/>
    <col min="16105" max="16105" width="9.77734375" style="2" customWidth="1"/>
    <col min="16106" max="16106" width="11.44140625" style="2" customWidth="1"/>
    <col min="16107" max="16363" width="8.77734375" style="2"/>
    <col min="16364" max="16384" width="9.21875" style="2" customWidth="1"/>
  </cols>
  <sheetData>
    <row r="1" spans="1:23" ht="21" customHeight="1">
      <c r="A1" s="1" t="s">
        <v>88</v>
      </c>
      <c r="B1" s="1"/>
      <c r="C1" s="1"/>
      <c r="G1" s="3"/>
      <c r="I1" s="1"/>
      <c r="M1" s="1"/>
      <c r="Q1" s="1"/>
      <c r="U1" s="1"/>
    </row>
    <row r="2" spans="1:23" ht="16.95" customHeight="1">
      <c r="A2" s="3" t="s">
        <v>89</v>
      </c>
      <c r="B2" s="3"/>
      <c r="C2" s="3"/>
      <c r="E2" s="3"/>
      <c r="I2" s="3"/>
      <c r="K2" s="3"/>
      <c r="M2" s="3"/>
      <c r="O2" s="3"/>
      <c r="Q2" s="3"/>
      <c r="S2" s="3"/>
      <c r="U2" s="3"/>
      <c r="W2" s="3"/>
    </row>
    <row r="3" spans="1:23" ht="12" customHeight="1">
      <c r="E3" s="3"/>
      <c r="K3" s="3"/>
      <c r="O3" s="3"/>
      <c r="S3" s="3"/>
      <c r="W3" s="3"/>
    </row>
    <row r="4" spans="1:23" ht="18.75" customHeight="1">
      <c r="A4" s="5"/>
      <c r="B4" s="186" t="s">
        <v>413</v>
      </c>
      <c r="C4" s="186"/>
      <c r="D4" s="186"/>
      <c r="E4" s="186"/>
      <c r="F4" s="6"/>
      <c r="U4" s="7"/>
      <c r="V4" s="7"/>
      <c r="W4" s="7"/>
    </row>
    <row r="5" spans="1:23" ht="16.8" customHeight="1" thickBot="1">
      <c r="A5" s="8"/>
      <c r="B5" s="8"/>
      <c r="C5" s="8"/>
      <c r="F5" s="4"/>
      <c r="I5" s="8"/>
      <c r="M5" s="8"/>
      <c r="Q5" s="8"/>
      <c r="U5" s="8"/>
    </row>
    <row r="6" spans="1:23" ht="12.75" customHeight="1">
      <c r="A6" s="187" t="s">
        <v>0</v>
      </c>
      <c r="B6" s="178" t="s">
        <v>1</v>
      </c>
      <c r="C6" s="178" t="s">
        <v>414</v>
      </c>
      <c r="D6" s="178" t="s">
        <v>415</v>
      </c>
      <c r="E6" s="178" t="s">
        <v>416</v>
      </c>
      <c r="F6" s="182" t="s">
        <v>392</v>
      </c>
      <c r="G6" s="184" t="s">
        <v>393</v>
      </c>
      <c r="I6" s="178" t="s">
        <v>242</v>
      </c>
      <c r="J6" s="178" t="s">
        <v>243</v>
      </c>
      <c r="K6" s="178" t="s">
        <v>244</v>
      </c>
      <c r="M6" s="178" t="s">
        <v>245</v>
      </c>
      <c r="N6" s="178" t="s">
        <v>246</v>
      </c>
      <c r="O6" s="178" t="s">
        <v>247</v>
      </c>
      <c r="Q6" s="178" t="s">
        <v>253</v>
      </c>
      <c r="R6" s="178" t="s">
        <v>254</v>
      </c>
      <c r="S6" s="178" t="s">
        <v>255</v>
      </c>
      <c r="U6" s="178" t="s">
        <v>256</v>
      </c>
      <c r="V6" s="178" t="s">
        <v>257</v>
      </c>
      <c r="W6" s="178" t="s">
        <v>258</v>
      </c>
    </row>
    <row r="7" spans="1:23" ht="55.95" customHeight="1">
      <c r="A7" s="188"/>
      <c r="B7" s="179"/>
      <c r="C7" s="179"/>
      <c r="D7" s="179"/>
      <c r="E7" s="179"/>
      <c r="F7" s="183"/>
      <c r="G7" s="185"/>
      <c r="I7" s="179"/>
      <c r="J7" s="179"/>
      <c r="K7" s="179"/>
      <c r="M7" s="179"/>
      <c r="N7" s="179"/>
      <c r="O7" s="179"/>
      <c r="Q7" s="179"/>
      <c r="R7" s="179"/>
      <c r="S7" s="179"/>
      <c r="U7" s="179"/>
      <c r="V7" s="179"/>
      <c r="W7" s="179"/>
    </row>
    <row r="8" spans="1:23" ht="30.6" customHeight="1">
      <c r="A8" s="9" t="s">
        <v>2</v>
      </c>
      <c r="B8" s="10" t="s">
        <v>3</v>
      </c>
      <c r="C8" s="11"/>
      <c r="D8" s="11"/>
      <c r="E8" s="11"/>
      <c r="F8" s="11"/>
      <c r="G8" s="12"/>
      <c r="I8" s="11"/>
      <c r="J8" s="11"/>
      <c r="K8" s="11"/>
      <c r="M8" s="11"/>
      <c r="N8" s="11"/>
      <c r="O8" s="11"/>
      <c r="Q8" s="11"/>
      <c r="R8" s="11"/>
      <c r="S8" s="11"/>
      <c r="U8" s="11"/>
      <c r="V8" s="11"/>
      <c r="W8" s="11"/>
    </row>
    <row r="9" spans="1:23" ht="22.2" customHeight="1">
      <c r="A9" s="13">
        <v>1</v>
      </c>
      <c r="B9" s="10" t="s">
        <v>4</v>
      </c>
      <c r="C9" s="14">
        <f>C10+C16</f>
        <v>68891.8</v>
      </c>
      <c r="D9" s="14">
        <f>D10+D16</f>
        <v>70646.8</v>
      </c>
      <c r="E9" s="14">
        <f>E10+E16</f>
        <v>70850.3</v>
      </c>
      <c r="F9" s="15">
        <f>E9/C9</f>
        <v>1.0284286373704854</v>
      </c>
      <c r="G9" s="16">
        <f>E9/D9</f>
        <v>1.0028805267896068</v>
      </c>
      <c r="I9" s="14">
        <v>13536.2</v>
      </c>
      <c r="J9" s="14">
        <v>16579.599999999999</v>
      </c>
      <c r="K9" s="14">
        <v>11566.399999999998</v>
      </c>
      <c r="M9" s="14">
        <v>14690.8</v>
      </c>
      <c r="N9" s="14">
        <v>16572.599999999999</v>
      </c>
      <c r="O9" s="14">
        <v>15536</v>
      </c>
      <c r="Q9" s="14">
        <v>16644</v>
      </c>
      <c r="R9" s="14">
        <v>9931</v>
      </c>
      <c r="S9" s="14">
        <v>17047.400000000001</v>
      </c>
      <c r="U9" s="14">
        <v>16642</v>
      </c>
      <c r="V9" s="14">
        <v>16553.400000000001</v>
      </c>
      <c r="W9" s="14">
        <v>22559.1</v>
      </c>
    </row>
    <row r="10" spans="1:23" ht="32.4">
      <c r="A10" s="13" t="s">
        <v>5</v>
      </c>
      <c r="B10" s="17" t="s">
        <v>69</v>
      </c>
      <c r="C10" s="18">
        <f>C11+C12+C13+C14+C15</f>
        <v>65391.199999999997</v>
      </c>
      <c r="D10" s="18">
        <f>D11+D12+D13+D15+D14</f>
        <v>69151</v>
      </c>
      <c r="E10" s="18">
        <f>E11+E12+E13+E14+E15</f>
        <v>69471.3</v>
      </c>
      <c r="F10" s="15">
        <f t="shared" ref="F10:F157" si="0">E10/C10</f>
        <v>1.0623952458434776</v>
      </c>
      <c r="G10" s="16">
        <f t="shared" ref="G10:G157" si="1">E10/D10</f>
        <v>1.0046318925250539</v>
      </c>
      <c r="I10" s="18">
        <v>13249</v>
      </c>
      <c r="J10" s="18">
        <v>16261.6</v>
      </c>
      <c r="K10" s="18">
        <v>11097.599999999999</v>
      </c>
      <c r="M10" s="18">
        <v>14358</v>
      </c>
      <c r="N10" s="18">
        <v>16254.6</v>
      </c>
      <c r="O10" s="18">
        <v>14587</v>
      </c>
      <c r="Q10" s="18">
        <v>16290</v>
      </c>
      <c r="R10" s="18">
        <v>9409.7999999999993</v>
      </c>
      <c r="S10" s="18">
        <v>16407.2</v>
      </c>
      <c r="U10" s="18">
        <v>16294.000000000002</v>
      </c>
      <c r="V10" s="18">
        <v>16241.4</v>
      </c>
      <c r="W10" s="18">
        <v>16392.2</v>
      </c>
    </row>
    <row r="11" spans="1:23" ht="18" customHeight="1">
      <c r="A11" s="13" t="s">
        <v>68</v>
      </c>
      <c r="B11" s="19" t="s">
        <v>90</v>
      </c>
      <c r="C11" s="20">
        <f>[1]Результати!C11+[2]Результати!C11</f>
        <v>59820.800000000003</v>
      </c>
      <c r="D11" s="20">
        <f>[1]Результати!D11+[2]Результати!D11</f>
        <v>63089.5</v>
      </c>
      <c r="E11" s="20">
        <f>[1]Результати!E11+[2]Результати!E11</f>
        <v>63091.4</v>
      </c>
      <c r="F11" s="21">
        <f t="shared" si="0"/>
        <v>1.0546732908954743</v>
      </c>
      <c r="G11" s="22">
        <f t="shared" si="1"/>
        <v>1.0000301159463936</v>
      </c>
      <c r="I11" s="20">
        <v>12196.8</v>
      </c>
      <c r="J11" s="20">
        <v>14985</v>
      </c>
      <c r="K11" s="20">
        <v>9977.5</v>
      </c>
      <c r="M11" s="20">
        <v>13095</v>
      </c>
      <c r="N11" s="20">
        <v>14985</v>
      </c>
      <c r="O11" s="20">
        <v>9973.7000000000007</v>
      </c>
      <c r="Q11" s="20">
        <v>14987.2</v>
      </c>
      <c r="R11" s="20">
        <v>4941.6000000000004</v>
      </c>
      <c r="S11" s="20">
        <v>14958.2</v>
      </c>
      <c r="U11" s="20">
        <v>14986.7</v>
      </c>
      <c r="V11" s="20">
        <v>14960.4</v>
      </c>
      <c r="W11" s="20">
        <v>14957.4</v>
      </c>
    </row>
    <row r="12" spans="1:23" ht="18" customHeight="1">
      <c r="A12" s="13" t="s">
        <v>94</v>
      </c>
      <c r="B12" s="19" t="s">
        <v>91</v>
      </c>
      <c r="C12" s="20">
        <f>[1]Результати!C12+[2]Результати!C12</f>
        <v>2336.6999999999998</v>
      </c>
      <c r="D12" s="20">
        <f>[1]Результати!D12+[2]Результати!D12</f>
        <v>2499.1</v>
      </c>
      <c r="E12" s="20">
        <f>[1]Результати!E12+[2]Результати!E12</f>
        <v>2553.4</v>
      </c>
      <c r="F12" s="21">
        <f t="shared" si="0"/>
        <v>1.092737621431934</v>
      </c>
      <c r="G12" s="22">
        <f t="shared" si="1"/>
        <v>1.0217278220159258</v>
      </c>
      <c r="I12" s="20">
        <v>462.7</v>
      </c>
      <c r="J12" s="20">
        <v>555</v>
      </c>
      <c r="K12" s="20">
        <v>567.29999999999995</v>
      </c>
      <c r="M12" s="20">
        <v>494</v>
      </c>
      <c r="N12" s="20">
        <v>555</v>
      </c>
      <c r="O12" s="20">
        <v>567.29999999999995</v>
      </c>
      <c r="Q12" s="20">
        <v>557.9</v>
      </c>
      <c r="R12" s="20">
        <v>592</v>
      </c>
      <c r="S12" s="20">
        <v>575.9</v>
      </c>
      <c r="U12" s="20">
        <v>575.20000000000005</v>
      </c>
      <c r="V12" s="20">
        <v>567.29999999999995</v>
      </c>
      <c r="W12" s="20">
        <v>583.29999999999995</v>
      </c>
    </row>
    <row r="13" spans="1:23" ht="18" customHeight="1">
      <c r="A13" s="13" t="s">
        <v>237</v>
      </c>
      <c r="B13" s="19" t="s">
        <v>92</v>
      </c>
      <c r="C13" s="20">
        <f>[1]Результати!C13+[2]Результати!C13</f>
        <v>1263.5</v>
      </c>
      <c r="D13" s="20">
        <f>[1]Результати!D13+[2]Результати!D13</f>
        <v>1300.4000000000001</v>
      </c>
      <c r="E13" s="20">
        <f>[1]Результати!E13+[2]Результати!E13</f>
        <v>1301.8</v>
      </c>
      <c r="F13" s="21">
        <f t="shared" si="0"/>
        <v>1.0303126236644242</v>
      </c>
      <c r="G13" s="22">
        <f t="shared" si="1"/>
        <v>1.0010765918179021</v>
      </c>
      <c r="I13" s="20">
        <v>259.60000000000002</v>
      </c>
      <c r="J13" s="20">
        <v>317.7</v>
      </c>
      <c r="K13" s="20">
        <v>209.8</v>
      </c>
      <c r="M13" s="20">
        <v>280.89999999999998</v>
      </c>
      <c r="N13" s="20">
        <v>317.7</v>
      </c>
      <c r="O13" s="20">
        <v>205.9</v>
      </c>
      <c r="Q13" s="20">
        <v>320.10000000000002</v>
      </c>
      <c r="R13" s="20">
        <v>89.3</v>
      </c>
      <c r="S13" s="20">
        <v>308.89999999999998</v>
      </c>
      <c r="U13" s="20">
        <v>316.89999999999998</v>
      </c>
      <c r="V13" s="20">
        <v>309</v>
      </c>
      <c r="W13" s="20">
        <v>312.10000000000002</v>
      </c>
    </row>
    <row r="14" spans="1:23" ht="18" customHeight="1">
      <c r="A14" s="13" t="s">
        <v>95</v>
      </c>
      <c r="B14" s="19" t="s">
        <v>249</v>
      </c>
      <c r="C14" s="20">
        <f>[1]Результати!C14+[2]Результати!C14</f>
        <v>0</v>
      </c>
      <c r="D14" s="20">
        <f>[1]Результати!D14+[2]Результати!D14</f>
        <v>0</v>
      </c>
      <c r="E14" s="20">
        <f>[1]Результати!E14+[2]Результати!E14</f>
        <v>0</v>
      </c>
      <c r="F14" s="21"/>
      <c r="G14" s="22"/>
      <c r="I14" s="20">
        <v>0</v>
      </c>
      <c r="J14" s="20">
        <v>0</v>
      </c>
      <c r="K14" s="20">
        <v>0</v>
      </c>
      <c r="M14" s="20">
        <v>0</v>
      </c>
      <c r="N14" s="20">
        <v>0</v>
      </c>
      <c r="O14" s="20">
        <v>3562.5</v>
      </c>
      <c r="Q14" s="20">
        <v>0</v>
      </c>
      <c r="R14" s="20">
        <v>3562.5</v>
      </c>
      <c r="S14" s="20">
        <v>0</v>
      </c>
      <c r="U14" s="20">
        <v>0</v>
      </c>
      <c r="V14" s="20">
        <v>0</v>
      </c>
      <c r="W14" s="20">
        <v>0</v>
      </c>
    </row>
    <row r="15" spans="1:23" ht="18" customHeight="1">
      <c r="A15" s="13" t="s">
        <v>250</v>
      </c>
      <c r="B15" s="19" t="s">
        <v>93</v>
      </c>
      <c r="C15" s="20">
        <f>[1]Результати!C15+[2]Результати!C15</f>
        <v>1970.1999999999998</v>
      </c>
      <c r="D15" s="20">
        <f>[1]Результати!D15+[2]Результати!D15</f>
        <v>2262</v>
      </c>
      <c r="E15" s="20">
        <f>[1]Результати!E15+[2]Результати!E15</f>
        <v>2524.6999999999998</v>
      </c>
      <c r="F15" s="21">
        <f t="shared" si="0"/>
        <v>1.2814435082732718</v>
      </c>
      <c r="G15" s="22">
        <f t="shared" si="1"/>
        <v>1.1161361626878867</v>
      </c>
      <c r="I15" s="20">
        <v>329.9</v>
      </c>
      <c r="J15" s="20">
        <v>403.9</v>
      </c>
      <c r="K15" s="20">
        <v>343</v>
      </c>
      <c r="M15" s="20">
        <v>488.1</v>
      </c>
      <c r="N15" s="20">
        <v>396.9</v>
      </c>
      <c r="O15" s="20">
        <v>277.60000000000002</v>
      </c>
      <c r="Q15" s="20">
        <v>424.8</v>
      </c>
      <c r="R15" s="20">
        <v>224.4</v>
      </c>
      <c r="S15" s="20">
        <v>564.20000000000005</v>
      </c>
      <c r="U15" s="20">
        <v>415.2</v>
      </c>
      <c r="V15" s="20">
        <v>404.7</v>
      </c>
      <c r="W15" s="20">
        <v>539.4</v>
      </c>
    </row>
    <row r="16" spans="1:23" ht="18" customHeight="1">
      <c r="A16" s="13" t="s">
        <v>6</v>
      </c>
      <c r="B16" s="17" t="s">
        <v>7</v>
      </c>
      <c r="C16" s="14">
        <f>C17+C33+C34</f>
        <v>3500.5999999999995</v>
      </c>
      <c r="D16" s="14">
        <f>D17+D33+D34</f>
        <v>1495.8</v>
      </c>
      <c r="E16" s="14">
        <f>E17+E33+E34</f>
        <v>1378.9999999999998</v>
      </c>
      <c r="F16" s="15">
        <f t="shared" si="0"/>
        <v>0.39393246871964804</v>
      </c>
      <c r="G16" s="16">
        <f t="shared" si="1"/>
        <v>0.92191469447787122</v>
      </c>
      <c r="I16" s="14">
        <v>287.2</v>
      </c>
      <c r="J16" s="14">
        <v>318</v>
      </c>
      <c r="K16" s="14">
        <v>468.79999999999995</v>
      </c>
      <c r="M16" s="14">
        <v>332.8</v>
      </c>
      <c r="N16" s="14">
        <v>318</v>
      </c>
      <c r="O16" s="14">
        <v>949</v>
      </c>
      <c r="Q16" s="14">
        <v>354</v>
      </c>
      <c r="R16" s="14">
        <v>521.20000000000005</v>
      </c>
      <c r="S16" s="14">
        <v>640.20000000000005</v>
      </c>
      <c r="U16" s="14">
        <v>348</v>
      </c>
      <c r="V16" s="14">
        <v>312</v>
      </c>
      <c r="W16" s="14">
        <v>6166.9</v>
      </c>
    </row>
    <row r="17" spans="1:23" ht="18" customHeight="1">
      <c r="A17" s="13" t="s">
        <v>74</v>
      </c>
      <c r="B17" s="17" t="s">
        <v>70</v>
      </c>
      <c r="C17" s="14">
        <f>C18+C19+C32+C20</f>
        <v>1867.8999999999999</v>
      </c>
      <c r="D17" s="14">
        <f>D18+D19+D32+D30+D31</f>
        <v>190.8</v>
      </c>
      <c r="E17" s="14">
        <f>E18+E19+E32+E20+E30+E31</f>
        <v>177</v>
      </c>
      <c r="F17" s="15">
        <f t="shared" si="0"/>
        <v>9.4758820065313998E-2</v>
      </c>
      <c r="G17" s="16">
        <f t="shared" si="1"/>
        <v>0.92767295597484267</v>
      </c>
      <c r="I17" s="14">
        <v>39.799999999999997</v>
      </c>
      <c r="J17" s="14">
        <v>31</v>
      </c>
      <c r="K17" s="14">
        <v>186.79999999999998</v>
      </c>
      <c r="M17" s="14">
        <v>34.200000000000003</v>
      </c>
      <c r="N17" s="14">
        <v>31</v>
      </c>
      <c r="O17" s="14">
        <v>669</v>
      </c>
      <c r="Q17" s="14">
        <v>67</v>
      </c>
      <c r="R17" s="14">
        <v>234.2</v>
      </c>
      <c r="S17" s="14">
        <v>359</v>
      </c>
      <c r="U17" s="14">
        <v>59</v>
      </c>
      <c r="V17" s="14">
        <v>25</v>
      </c>
      <c r="W17" s="14">
        <v>709.2</v>
      </c>
    </row>
    <row r="18" spans="1:23" ht="18" customHeight="1">
      <c r="A18" s="23" t="s">
        <v>98</v>
      </c>
      <c r="B18" s="24" t="s">
        <v>96</v>
      </c>
      <c r="C18" s="20">
        <f>[1]Результати!C18+[2]Результати!C18</f>
        <v>24.9</v>
      </c>
      <c r="D18" s="20">
        <f>[1]Результати!D18+[2]Результати!D18</f>
        <v>12</v>
      </c>
      <c r="E18" s="20">
        <f>[1]Результати!E18+[2]Результати!E18</f>
        <v>6.6</v>
      </c>
      <c r="F18" s="21">
        <f t="shared" si="0"/>
        <v>0.26506024096385544</v>
      </c>
      <c r="G18" s="22">
        <f t="shared" si="1"/>
        <v>0.54999999999999993</v>
      </c>
      <c r="I18" s="20">
        <v>3.2</v>
      </c>
      <c r="J18" s="20">
        <v>2</v>
      </c>
      <c r="K18" s="20">
        <v>0</v>
      </c>
      <c r="M18" s="20">
        <v>1.5</v>
      </c>
      <c r="N18" s="20">
        <v>2</v>
      </c>
      <c r="O18" s="20">
        <v>0</v>
      </c>
      <c r="Q18" s="20">
        <v>28.7</v>
      </c>
      <c r="R18" s="20">
        <v>2</v>
      </c>
      <c r="S18" s="20">
        <v>1.6</v>
      </c>
      <c r="U18" s="20">
        <v>16.600000000000001</v>
      </c>
      <c r="V18" s="20">
        <v>2</v>
      </c>
      <c r="W18" s="20">
        <v>1.4</v>
      </c>
    </row>
    <row r="19" spans="1:23" ht="18" customHeight="1">
      <c r="A19" s="23" t="s">
        <v>99</v>
      </c>
      <c r="B19" s="24" t="s">
        <v>97</v>
      </c>
      <c r="C19" s="20">
        <f>[1]Результати!C19+[2]Результати!C19</f>
        <v>55.5</v>
      </c>
      <c r="D19" s="20">
        <f>[1]Результати!D19+[2]Результати!D19</f>
        <v>51</v>
      </c>
      <c r="E19" s="20">
        <f>[1]Результати!E19+[2]Результати!E19</f>
        <v>57.900000000000006</v>
      </c>
      <c r="F19" s="21">
        <f t="shared" si="0"/>
        <v>1.0432432432432432</v>
      </c>
      <c r="G19" s="22">
        <f t="shared" si="1"/>
        <v>1.135294117647059</v>
      </c>
      <c r="I19" s="20">
        <v>33.799999999999997</v>
      </c>
      <c r="J19" s="20">
        <v>29</v>
      </c>
      <c r="K19" s="20">
        <v>21.2</v>
      </c>
      <c r="M19" s="20">
        <v>31.6</v>
      </c>
      <c r="N19" s="20">
        <v>29</v>
      </c>
      <c r="O19" s="20">
        <v>11.1</v>
      </c>
      <c r="Q19" s="20">
        <v>29</v>
      </c>
      <c r="R19" s="20">
        <v>0</v>
      </c>
      <c r="S19" s="20">
        <v>12.1</v>
      </c>
      <c r="U19" s="20">
        <v>32.1</v>
      </c>
      <c r="V19" s="20">
        <v>23</v>
      </c>
      <c r="W19" s="20">
        <v>20.8</v>
      </c>
    </row>
    <row r="20" spans="1:23" ht="18" customHeight="1">
      <c r="A20" s="25" t="s">
        <v>100</v>
      </c>
      <c r="B20" s="26" t="s">
        <v>382</v>
      </c>
      <c r="C20" s="14">
        <f>[1]Результати!C20+[2]Результати!C20</f>
        <v>1758.3</v>
      </c>
      <c r="D20" s="14">
        <f>[1]Результати!D20+[2]Результати!D20</f>
        <v>0</v>
      </c>
      <c r="E20" s="14">
        <f>[1]Результати!E20+[2]Результати!E20</f>
        <v>0</v>
      </c>
      <c r="F20" s="21">
        <f t="shared" si="0"/>
        <v>0</v>
      </c>
      <c r="G20" s="22"/>
      <c r="I20" s="20"/>
      <c r="J20" s="20"/>
      <c r="K20" s="20"/>
      <c r="M20" s="20"/>
      <c r="N20" s="20"/>
      <c r="O20" s="20"/>
      <c r="Q20" s="20"/>
      <c r="R20" s="20"/>
      <c r="S20" s="20"/>
      <c r="U20" s="20"/>
      <c r="V20" s="20"/>
      <c r="W20" s="20"/>
    </row>
    <row r="21" spans="1:23" ht="18" hidden="1" customHeight="1">
      <c r="A21" s="27"/>
      <c r="B21" s="28" t="s">
        <v>380</v>
      </c>
      <c r="C21" s="14">
        <f>[1]Результати!C21+[2]Результати!C21</f>
        <v>6.8</v>
      </c>
      <c r="D21" s="14">
        <f>[1]Результати!D21+[2]Результати!D21</f>
        <v>0</v>
      </c>
      <c r="E21" s="14">
        <f>[1]Результати!E21+[2]Результати!E21</f>
        <v>0</v>
      </c>
      <c r="F21" s="21">
        <f t="shared" si="0"/>
        <v>0</v>
      </c>
      <c r="G21" s="22" t="e">
        <f t="shared" si="1"/>
        <v>#DIV/0!</v>
      </c>
      <c r="I21" s="20"/>
      <c r="J21" s="20"/>
      <c r="K21" s="20"/>
      <c r="M21" s="20"/>
      <c r="N21" s="20"/>
      <c r="O21" s="20"/>
      <c r="Q21" s="20"/>
      <c r="R21" s="20"/>
      <c r="S21" s="20"/>
      <c r="U21" s="20"/>
      <c r="V21" s="20"/>
      <c r="W21" s="20"/>
    </row>
    <row r="22" spans="1:23" ht="18" hidden="1" customHeight="1">
      <c r="A22" s="27"/>
      <c r="B22" s="28" t="s">
        <v>381</v>
      </c>
      <c r="C22" s="14">
        <f>[1]Результати!C22+[2]Результати!C22</f>
        <v>360.4</v>
      </c>
      <c r="D22" s="14">
        <f>[1]Результати!D22+[2]Результати!D22</f>
        <v>0</v>
      </c>
      <c r="E22" s="14">
        <f>[1]Результати!E22+[2]Результати!E22</f>
        <v>0</v>
      </c>
      <c r="F22" s="21">
        <f t="shared" si="0"/>
        <v>0</v>
      </c>
      <c r="G22" s="22" t="e">
        <f t="shared" si="1"/>
        <v>#DIV/0!</v>
      </c>
      <c r="I22" s="20"/>
      <c r="J22" s="20"/>
      <c r="K22" s="20"/>
      <c r="M22" s="20"/>
      <c r="N22" s="20"/>
      <c r="O22" s="20"/>
      <c r="Q22" s="20"/>
      <c r="R22" s="20"/>
      <c r="S22" s="20"/>
      <c r="U22" s="20"/>
      <c r="V22" s="20"/>
      <c r="W22" s="20"/>
    </row>
    <row r="23" spans="1:23" ht="18" hidden="1" customHeight="1">
      <c r="A23" s="27"/>
      <c r="B23" s="28" t="s">
        <v>385</v>
      </c>
      <c r="C23" s="14">
        <f>[1]Результати!C23+[2]Результати!C23</f>
        <v>320.2</v>
      </c>
      <c r="D23" s="14">
        <f>[1]Результати!D23+[2]Результати!D23</f>
        <v>0</v>
      </c>
      <c r="E23" s="14">
        <f>[1]Результати!E23+[2]Результати!E23</f>
        <v>0</v>
      </c>
      <c r="F23" s="21">
        <f t="shared" si="0"/>
        <v>0</v>
      </c>
      <c r="G23" s="22" t="e">
        <f t="shared" si="1"/>
        <v>#DIV/0!</v>
      </c>
      <c r="I23" s="20"/>
      <c r="J23" s="20"/>
      <c r="K23" s="20"/>
      <c r="M23" s="20"/>
      <c r="N23" s="20"/>
      <c r="O23" s="20"/>
      <c r="Q23" s="20"/>
      <c r="R23" s="20"/>
      <c r="S23" s="20"/>
      <c r="U23" s="20"/>
      <c r="V23" s="20"/>
      <c r="W23" s="20"/>
    </row>
    <row r="24" spans="1:23" ht="18" hidden="1" customHeight="1">
      <c r="A24" s="27"/>
      <c r="B24" s="28" t="s">
        <v>386</v>
      </c>
      <c r="C24" s="14">
        <f>[1]Результати!C24+[2]Результати!C24</f>
        <v>147.69999999999999</v>
      </c>
      <c r="D24" s="14">
        <f>[1]Результати!D24+[2]Результати!D24</f>
        <v>0</v>
      </c>
      <c r="E24" s="14">
        <f>[1]Результати!E24+[2]Результати!E24</f>
        <v>0</v>
      </c>
      <c r="F24" s="21">
        <f t="shared" si="0"/>
        <v>0</v>
      </c>
      <c r="G24" s="22" t="e">
        <f t="shared" si="1"/>
        <v>#DIV/0!</v>
      </c>
      <c r="I24" s="20"/>
      <c r="J24" s="20"/>
      <c r="K24" s="20"/>
      <c r="M24" s="20"/>
      <c r="N24" s="20"/>
      <c r="O24" s="20"/>
      <c r="Q24" s="20"/>
      <c r="R24" s="20"/>
      <c r="S24" s="20"/>
      <c r="U24" s="20"/>
      <c r="V24" s="20"/>
      <c r="W24" s="20"/>
    </row>
    <row r="25" spans="1:23" ht="18" hidden="1" customHeight="1">
      <c r="A25" s="27"/>
      <c r="B25" s="28" t="s">
        <v>387</v>
      </c>
      <c r="C25" s="14">
        <f>[1]Результати!C25+[2]Результати!C25</f>
        <v>188.7</v>
      </c>
      <c r="D25" s="14">
        <f>[1]Результати!D25+[2]Результати!D25</f>
        <v>0</v>
      </c>
      <c r="E25" s="14">
        <f>[1]Результати!E25+[2]Результати!E25</f>
        <v>0</v>
      </c>
      <c r="F25" s="21">
        <f t="shared" si="0"/>
        <v>0</v>
      </c>
      <c r="G25" s="22" t="e">
        <f t="shared" si="1"/>
        <v>#DIV/0!</v>
      </c>
      <c r="I25" s="20"/>
      <c r="J25" s="20"/>
      <c r="K25" s="20"/>
      <c r="M25" s="20"/>
      <c r="N25" s="20"/>
      <c r="O25" s="20"/>
      <c r="Q25" s="20"/>
      <c r="R25" s="20"/>
      <c r="S25" s="20"/>
      <c r="U25" s="20"/>
      <c r="V25" s="20"/>
      <c r="W25" s="20"/>
    </row>
    <row r="26" spans="1:23" ht="18" hidden="1" customHeight="1">
      <c r="A26" s="27"/>
      <c r="B26" s="28" t="s">
        <v>388</v>
      </c>
      <c r="C26" s="14">
        <f>[1]Результати!C26+[2]Результати!C26</f>
        <v>97.7</v>
      </c>
      <c r="D26" s="14">
        <f>[1]Результати!D26+[2]Результати!D26</f>
        <v>0</v>
      </c>
      <c r="E26" s="14">
        <f>[1]Результати!E26+[2]Результати!E26</f>
        <v>0</v>
      </c>
      <c r="F26" s="21">
        <f t="shared" si="0"/>
        <v>0</v>
      </c>
      <c r="G26" s="22" t="e">
        <f t="shared" si="1"/>
        <v>#DIV/0!</v>
      </c>
      <c r="I26" s="20"/>
      <c r="J26" s="20"/>
      <c r="K26" s="20"/>
      <c r="M26" s="20"/>
      <c r="N26" s="20"/>
      <c r="O26" s="20"/>
      <c r="Q26" s="20"/>
      <c r="R26" s="20"/>
      <c r="S26" s="20"/>
      <c r="U26" s="20"/>
      <c r="V26" s="20"/>
      <c r="W26" s="20"/>
    </row>
    <row r="27" spans="1:23" ht="18" hidden="1" customHeight="1">
      <c r="A27" s="27"/>
      <c r="B27" s="28" t="s">
        <v>389</v>
      </c>
      <c r="C27" s="14">
        <f>[1]Результати!C27+[2]Результати!C27</f>
        <v>60.9</v>
      </c>
      <c r="D27" s="14">
        <f>[1]Результати!D27+[2]Результати!D27</f>
        <v>0</v>
      </c>
      <c r="E27" s="14">
        <f>[1]Результати!E27+[2]Результати!E27</f>
        <v>0</v>
      </c>
      <c r="F27" s="21">
        <f t="shared" si="0"/>
        <v>0</v>
      </c>
      <c r="G27" s="22" t="e">
        <f t="shared" si="1"/>
        <v>#DIV/0!</v>
      </c>
      <c r="I27" s="20"/>
      <c r="J27" s="20"/>
      <c r="K27" s="20"/>
      <c r="M27" s="20"/>
      <c r="N27" s="20"/>
      <c r="O27" s="20"/>
      <c r="Q27" s="20"/>
      <c r="R27" s="20"/>
      <c r="S27" s="20"/>
      <c r="U27" s="20"/>
      <c r="V27" s="20"/>
      <c r="W27" s="20"/>
    </row>
    <row r="28" spans="1:23" ht="18" hidden="1" customHeight="1">
      <c r="A28" s="27"/>
      <c r="B28" s="28" t="s">
        <v>390</v>
      </c>
      <c r="C28" s="14">
        <f>[1]Результати!C28+[2]Результати!C28</f>
        <v>52.6</v>
      </c>
      <c r="D28" s="14">
        <f>[1]Результати!D28+[2]Результати!D28</f>
        <v>0</v>
      </c>
      <c r="E28" s="14">
        <f>[1]Результати!E28+[2]Результати!E28</f>
        <v>0</v>
      </c>
      <c r="F28" s="21">
        <f t="shared" si="0"/>
        <v>0</v>
      </c>
      <c r="G28" s="22" t="e">
        <f t="shared" si="1"/>
        <v>#DIV/0!</v>
      </c>
      <c r="I28" s="20"/>
      <c r="J28" s="20"/>
      <c r="K28" s="20"/>
      <c r="M28" s="20"/>
      <c r="N28" s="20"/>
      <c r="O28" s="20"/>
      <c r="Q28" s="20"/>
      <c r="R28" s="20"/>
      <c r="S28" s="20"/>
      <c r="U28" s="20"/>
      <c r="V28" s="20"/>
      <c r="W28" s="20"/>
    </row>
    <row r="29" spans="1:23" ht="18" hidden="1" customHeight="1">
      <c r="A29" s="27"/>
      <c r="B29" s="28" t="s">
        <v>391</v>
      </c>
      <c r="C29" s="14">
        <f>[1]Результати!C29+[2]Результати!C29</f>
        <v>61.8</v>
      </c>
      <c r="D29" s="14">
        <f>[1]Результати!D29+[2]Результати!D29</f>
        <v>0</v>
      </c>
      <c r="E29" s="14">
        <f>[1]Результати!E29+[2]Результати!E29</f>
        <v>0</v>
      </c>
      <c r="F29" s="21">
        <f t="shared" si="0"/>
        <v>0</v>
      </c>
      <c r="G29" s="22" t="e">
        <f t="shared" si="1"/>
        <v>#DIV/0!</v>
      </c>
      <c r="I29" s="20"/>
      <c r="J29" s="20"/>
      <c r="K29" s="20"/>
      <c r="M29" s="20"/>
      <c r="N29" s="20"/>
      <c r="O29" s="20"/>
      <c r="Q29" s="20"/>
      <c r="R29" s="20"/>
      <c r="S29" s="20"/>
      <c r="U29" s="20"/>
      <c r="V29" s="20"/>
      <c r="W29" s="20"/>
    </row>
    <row r="30" spans="1:23" ht="18" customHeight="1">
      <c r="A30" s="25" t="s">
        <v>383</v>
      </c>
      <c r="B30" s="26" t="s">
        <v>407</v>
      </c>
      <c r="C30" s="14">
        <f>[1]Результати!C30+[2]Результати!C30</f>
        <v>0</v>
      </c>
      <c r="D30" s="14">
        <f>[1]Результати!D30+[2]Результати!D30</f>
        <v>55</v>
      </c>
      <c r="E30" s="14">
        <f>[1]Результати!E30+[2]Результати!E30</f>
        <v>55</v>
      </c>
      <c r="F30" s="21"/>
      <c r="G30" s="22">
        <f t="shared" si="1"/>
        <v>1</v>
      </c>
      <c r="I30" s="20"/>
      <c r="J30" s="20"/>
      <c r="K30" s="20"/>
      <c r="M30" s="20"/>
      <c r="N30" s="20"/>
      <c r="O30" s="20"/>
      <c r="Q30" s="20"/>
      <c r="R30" s="20"/>
      <c r="S30" s="20"/>
      <c r="U30" s="20"/>
      <c r="V30" s="20"/>
      <c r="W30" s="20"/>
    </row>
    <row r="31" spans="1:23" ht="18" customHeight="1">
      <c r="A31" s="25" t="s">
        <v>409</v>
      </c>
      <c r="B31" s="26" t="s">
        <v>408</v>
      </c>
      <c r="C31" s="14">
        <f>[1]Результати!C31+[2]Результати!C31</f>
        <v>0</v>
      </c>
      <c r="D31" s="14">
        <f>[1]Результати!D31+[2]Результати!D31</f>
        <v>7.8</v>
      </c>
      <c r="E31" s="14">
        <f>[1]Результати!E31+[2]Результати!E31</f>
        <v>7.8</v>
      </c>
      <c r="F31" s="21"/>
      <c r="G31" s="22">
        <f t="shared" si="1"/>
        <v>1</v>
      </c>
      <c r="I31" s="20"/>
      <c r="J31" s="20"/>
      <c r="K31" s="20"/>
      <c r="M31" s="20"/>
      <c r="N31" s="20"/>
      <c r="O31" s="20"/>
      <c r="Q31" s="20"/>
      <c r="R31" s="20"/>
      <c r="S31" s="20"/>
      <c r="U31" s="20"/>
      <c r="V31" s="20"/>
      <c r="W31" s="20"/>
    </row>
    <row r="32" spans="1:23" ht="18" customHeight="1">
      <c r="A32" s="23" t="s">
        <v>383</v>
      </c>
      <c r="B32" s="24" t="s">
        <v>116</v>
      </c>
      <c r="C32" s="20">
        <f>[1]Результати!C32+[2]Результати!C32</f>
        <v>29.200000000000003</v>
      </c>
      <c r="D32" s="20">
        <f>[1]Результати!D32+[2]Результати!D32</f>
        <v>65</v>
      </c>
      <c r="E32" s="20">
        <f>[1]Результати!E32+[2]Результати!E32</f>
        <v>49.7</v>
      </c>
      <c r="F32" s="21">
        <f t="shared" ref="F32" si="2">E32/C32</f>
        <v>1.702054794520548</v>
      </c>
      <c r="G32" s="22">
        <f t="shared" si="1"/>
        <v>0.7646153846153847</v>
      </c>
      <c r="I32" s="20">
        <v>2.8</v>
      </c>
      <c r="J32" s="20">
        <v>0</v>
      </c>
      <c r="K32" s="20">
        <v>165.6</v>
      </c>
      <c r="M32" s="20">
        <v>1.1000000000000001</v>
      </c>
      <c r="N32" s="20">
        <v>0</v>
      </c>
      <c r="O32" s="20">
        <v>657.9</v>
      </c>
      <c r="Q32" s="20">
        <v>9.3000000000000007</v>
      </c>
      <c r="R32" s="20">
        <v>232.2</v>
      </c>
      <c r="S32" s="20">
        <v>345.3</v>
      </c>
      <c r="U32" s="20">
        <v>10.3</v>
      </c>
      <c r="V32" s="20">
        <v>0</v>
      </c>
      <c r="W32" s="20">
        <v>687</v>
      </c>
    </row>
    <row r="33" spans="1:24" ht="18" customHeight="1">
      <c r="A33" s="13" t="s">
        <v>75</v>
      </c>
      <c r="B33" s="17" t="s">
        <v>71</v>
      </c>
      <c r="C33" s="14">
        <v>0</v>
      </c>
      <c r="D33" s="14">
        <v>0</v>
      </c>
      <c r="E33" s="14">
        <v>0</v>
      </c>
      <c r="F33" s="21"/>
      <c r="G33" s="22"/>
      <c r="I33" s="14">
        <v>0</v>
      </c>
      <c r="J33" s="14">
        <v>0</v>
      </c>
      <c r="K33" s="14">
        <v>0</v>
      </c>
      <c r="M33" s="14">
        <v>0</v>
      </c>
      <c r="N33" s="14">
        <v>0</v>
      </c>
      <c r="O33" s="14">
        <v>0</v>
      </c>
      <c r="Q33" s="14">
        <v>0</v>
      </c>
      <c r="R33" s="14">
        <v>0</v>
      </c>
      <c r="S33" s="14">
        <v>0</v>
      </c>
      <c r="U33" s="14">
        <v>0</v>
      </c>
      <c r="V33" s="14">
        <v>0</v>
      </c>
      <c r="W33" s="14">
        <v>0</v>
      </c>
    </row>
    <row r="34" spans="1:24" ht="18" customHeight="1">
      <c r="A34" s="13" t="s">
        <v>76</v>
      </c>
      <c r="B34" s="17" t="s">
        <v>72</v>
      </c>
      <c r="C34" s="14">
        <f>C35+C36+C41</f>
        <v>1632.6999999999998</v>
      </c>
      <c r="D34" s="14">
        <f>D35+D41+D36</f>
        <v>1305</v>
      </c>
      <c r="E34" s="14">
        <f>E35+E36+E41</f>
        <v>1201.9999999999998</v>
      </c>
      <c r="F34" s="15">
        <f t="shared" si="0"/>
        <v>0.73620383413976842</v>
      </c>
      <c r="G34" s="16">
        <f t="shared" si="1"/>
        <v>0.92107279693486577</v>
      </c>
      <c r="I34" s="14">
        <v>247.4</v>
      </c>
      <c r="J34" s="14">
        <v>287</v>
      </c>
      <c r="K34" s="14">
        <v>282</v>
      </c>
      <c r="M34" s="14">
        <v>298.60000000000002</v>
      </c>
      <c r="N34" s="14">
        <v>287</v>
      </c>
      <c r="O34" s="14">
        <v>280</v>
      </c>
      <c r="Q34" s="14">
        <v>287</v>
      </c>
      <c r="R34" s="14">
        <v>287</v>
      </c>
      <c r="S34" s="14">
        <v>281.2</v>
      </c>
      <c r="U34" s="14">
        <v>289</v>
      </c>
      <c r="V34" s="14">
        <v>287</v>
      </c>
      <c r="W34" s="14">
        <v>5457.7</v>
      </c>
    </row>
    <row r="35" spans="1:24" ht="18" customHeight="1">
      <c r="A35" s="23" t="s">
        <v>101</v>
      </c>
      <c r="B35" s="24" t="s">
        <v>230</v>
      </c>
      <c r="C35" s="20">
        <f>[1]Результати!C35+[2]Результати!C35</f>
        <v>1129.2</v>
      </c>
      <c r="D35" s="20">
        <f>[1]Результати!D35+[2]Результати!D35</f>
        <v>1119</v>
      </c>
      <c r="E35" s="20">
        <f>[1]Результати!E35+[2]Результати!E35</f>
        <v>1119.6999999999998</v>
      </c>
      <c r="F35" s="21">
        <f t="shared" si="0"/>
        <v>0.99158696422245818</v>
      </c>
      <c r="G35" s="22">
        <f t="shared" si="1"/>
        <v>1.0006255585344055</v>
      </c>
      <c r="I35" s="20">
        <v>243.1</v>
      </c>
      <c r="J35" s="20">
        <v>284</v>
      </c>
      <c r="K35" s="20">
        <v>282</v>
      </c>
      <c r="M35" s="20">
        <v>287.10000000000002</v>
      </c>
      <c r="N35" s="20">
        <v>284</v>
      </c>
      <c r="O35" s="20">
        <v>280</v>
      </c>
      <c r="Q35" s="20">
        <v>284.39999999999998</v>
      </c>
      <c r="R35" s="20">
        <v>284</v>
      </c>
      <c r="S35" s="20">
        <v>280.2</v>
      </c>
      <c r="U35" s="20">
        <v>282.60000000000002</v>
      </c>
      <c r="V35" s="20">
        <v>284</v>
      </c>
      <c r="W35" s="20">
        <v>5455.7</v>
      </c>
    </row>
    <row r="36" spans="1:24" s="29" customFormat="1" ht="18" customHeight="1">
      <c r="A36" s="25" t="s">
        <v>102</v>
      </c>
      <c r="B36" s="26" t="s">
        <v>384</v>
      </c>
      <c r="C36" s="20">
        <f>[1]Результати!C36+[2]Результати!C36</f>
        <v>484.9</v>
      </c>
      <c r="D36" s="20">
        <f>[1]Результати!D36+[2]Результати!D36</f>
        <v>158</v>
      </c>
      <c r="E36" s="20">
        <f>[1]Результати!E36+[2]Результати!E36</f>
        <v>79.5</v>
      </c>
      <c r="F36" s="21">
        <f t="shared" ref="F36" si="3">E36/C36</f>
        <v>0.16395133017116931</v>
      </c>
      <c r="G36" s="22">
        <f t="shared" si="1"/>
        <v>0.50316455696202533</v>
      </c>
      <c r="I36" s="30"/>
      <c r="J36" s="30"/>
      <c r="K36" s="30"/>
      <c r="M36" s="30"/>
      <c r="N36" s="30"/>
      <c r="O36" s="30"/>
      <c r="Q36" s="30"/>
      <c r="R36" s="30"/>
      <c r="S36" s="30"/>
      <c r="U36" s="30"/>
      <c r="V36" s="30"/>
      <c r="W36" s="30"/>
      <c r="X36" s="31"/>
    </row>
    <row r="37" spans="1:24" s="35" customFormat="1" ht="18" hidden="1" customHeight="1">
      <c r="A37" s="32"/>
      <c r="B37" s="33" t="s">
        <v>368</v>
      </c>
      <c r="C37" s="20">
        <f>[1]Результати!C37+[2]Результати!C37</f>
        <v>234.9</v>
      </c>
      <c r="D37" s="20">
        <f>[1]Результати!D37+[2]Результати!D37</f>
        <v>0</v>
      </c>
      <c r="E37" s="20">
        <f>[1]Результати!E37+[2]Результати!E37</f>
        <v>7</v>
      </c>
      <c r="F37" s="21"/>
      <c r="G37" s="34"/>
      <c r="I37" s="36"/>
      <c r="J37" s="36"/>
      <c r="K37" s="36"/>
      <c r="M37" s="36"/>
      <c r="N37" s="36"/>
      <c r="O37" s="36"/>
      <c r="Q37" s="36"/>
      <c r="R37" s="36"/>
      <c r="S37" s="36"/>
      <c r="U37" s="36"/>
      <c r="V37" s="36"/>
      <c r="W37" s="36"/>
      <c r="X37" s="37"/>
    </row>
    <row r="38" spans="1:24" s="35" customFormat="1" ht="18" hidden="1" customHeight="1">
      <c r="A38" s="32"/>
      <c r="B38" s="33" t="s">
        <v>394</v>
      </c>
      <c r="C38" s="20">
        <f>[1]Результати!C38+[2]Результати!C38</f>
        <v>91.1</v>
      </c>
      <c r="D38" s="20">
        <f>[1]Результати!D38+[2]Результати!D38</f>
        <v>0</v>
      </c>
      <c r="E38" s="20">
        <f>[1]Результати!E38+[2]Результати!E38</f>
        <v>57.4</v>
      </c>
      <c r="F38" s="21"/>
      <c r="G38" s="34"/>
      <c r="I38" s="36"/>
      <c r="J38" s="36"/>
      <c r="K38" s="36"/>
      <c r="M38" s="36"/>
      <c r="N38" s="36"/>
      <c r="O38" s="36"/>
      <c r="Q38" s="36"/>
      <c r="R38" s="36"/>
      <c r="S38" s="36"/>
      <c r="U38" s="36"/>
      <c r="V38" s="36"/>
      <c r="W38" s="36"/>
      <c r="X38" s="37"/>
    </row>
    <row r="39" spans="1:24" s="35" customFormat="1" ht="18" hidden="1" customHeight="1">
      <c r="A39" s="32"/>
      <c r="B39" s="33" t="s">
        <v>260</v>
      </c>
      <c r="C39" s="20">
        <f>[1]Результати!C39+[2]Результати!C39</f>
        <v>158.9</v>
      </c>
      <c r="D39" s="20">
        <f>[1]Результати!D39+[2]Результати!D39</f>
        <v>0</v>
      </c>
      <c r="E39" s="20">
        <f>[1]Результати!E39+[2]Результати!E39</f>
        <v>6</v>
      </c>
      <c r="F39" s="21"/>
      <c r="G39" s="34"/>
      <c r="I39" s="36"/>
      <c r="J39" s="36"/>
      <c r="K39" s="36"/>
      <c r="M39" s="36"/>
      <c r="N39" s="36"/>
      <c r="O39" s="36"/>
      <c r="Q39" s="36"/>
      <c r="R39" s="36"/>
      <c r="S39" s="36"/>
      <c r="U39" s="36"/>
      <c r="V39" s="36"/>
      <c r="W39" s="36"/>
      <c r="X39" s="37"/>
    </row>
    <row r="40" spans="1:24" s="35" customFormat="1" ht="18" hidden="1" customHeight="1">
      <c r="A40" s="32"/>
      <c r="B40" s="33" t="s">
        <v>406</v>
      </c>
      <c r="C40" s="20">
        <f>[1]Результати!C40+[2]Результати!C40</f>
        <v>0</v>
      </c>
      <c r="D40" s="20">
        <f>[1]Результати!D40+[2]Результати!D40</f>
        <v>0</v>
      </c>
      <c r="E40" s="20">
        <f>[1]Результати!E40+[2]Результати!E40</f>
        <v>17</v>
      </c>
      <c r="F40" s="21"/>
      <c r="G40" s="34"/>
      <c r="I40" s="36"/>
      <c r="J40" s="36"/>
      <c r="K40" s="36"/>
      <c r="M40" s="36"/>
      <c r="N40" s="36"/>
      <c r="O40" s="36"/>
      <c r="Q40" s="36"/>
      <c r="R40" s="36"/>
      <c r="S40" s="36"/>
      <c r="U40" s="36"/>
      <c r="V40" s="36"/>
      <c r="W40" s="36"/>
      <c r="X40" s="37"/>
    </row>
    <row r="41" spans="1:24" ht="18" customHeight="1">
      <c r="A41" s="23" t="s">
        <v>379</v>
      </c>
      <c r="B41" s="24" t="s">
        <v>116</v>
      </c>
      <c r="C41" s="20">
        <f>[1]Результати!C41+[2]Результати!C41</f>
        <v>18.599999999999998</v>
      </c>
      <c r="D41" s="20">
        <f>[1]Результати!D41+[2]Результати!D41</f>
        <v>28</v>
      </c>
      <c r="E41" s="20">
        <f>[1]Результати!E41+[2]Результати!E41</f>
        <v>2.8</v>
      </c>
      <c r="F41" s="21">
        <f t="shared" si="0"/>
        <v>0.15053763440860216</v>
      </c>
      <c r="G41" s="22">
        <f t="shared" si="1"/>
        <v>9.9999999999999992E-2</v>
      </c>
      <c r="I41" s="20">
        <v>4.3</v>
      </c>
      <c r="J41" s="20">
        <v>3</v>
      </c>
      <c r="K41" s="20">
        <v>0</v>
      </c>
      <c r="M41" s="20">
        <v>11.5</v>
      </c>
      <c r="N41" s="20">
        <v>3</v>
      </c>
      <c r="O41" s="20">
        <v>0</v>
      </c>
      <c r="Q41" s="20">
        <v>2.6</v>
      </c>
      <c r="R41" s="20">
        <v>3</v>
      </c>
      <c r="S41" s="20">
        <v>1</v>
      </c>
      <c r="U41" s="20">
        <v>6.4</v>
      </c>
      <c r="V41" s="20">
        <v>3</v>
      </c>
      <c r="W41" s="20">
        <v>2</v>
      </c>
    </row>
    <row r="42" spans="1:24" ht="18.600000000000001" customHeight="1">
      <c r="A42" s="13" t="s">
        <v>8</v>
      </c>
      <c r="B42" s="10" t="s">
        <v>179</v>
      </c>
      <c r="C42" s="14">
        <f>C43+C71+C109+C110+C147</f>
        <v>67194.500000000015</v>
      </c>
      <c r="D42" s="14">
        <f>D43+D71+D109+D110+D147</f>
        <v>72882.600000000006</v>
      </c>
      <c r="E42" s="14">
        <f>E43+E71+E109+E110+E147</f>
        <v>68387.7</v>
      </c>
      <c r="F42" s="15">
        <f t="shared" si="0"/>
        <v>1.0177574057400529</v>
      </c>
      <c r="G42" s="16">
        <f t="shared" si="1"/>
        <v>0.9383268434441141</v>
      </c>
      <c r="I42" s="14">
        <v>13234.699999999999</v>
      </c>
      <c r="J42" s="14">
        <v>16610.099999999999</v>
      </c>
      <c r="K42" s="14">
        <v>11891.800000000001</v>
      </c>
      <c r="M42" s="14">
        <v>13669.800000000003</v>
      </c>
      <c r="N42" s="14">
        <v>16181.7</v>
      </c>
      <c r="O42" s="14">
        <v>12038.000000000002</v>
      </c>
      <c r="Q42" s="14">
        <v>14107.5</v>
      </c>
      <c r="R42" s="14">
        <v>9598.7999999999975</v>
      </c>
      <c r="S42" s="14">
        <v>15917.400000000001</v>
      </c>
      <c r="U42" s="14">
        <v>17149</v>
      </c>
      <c r="V42" s="14">
        <v>17216.099999999999</v>
      </c>
      <c r="W42" s="14">
        <v>23102.2</v>
      </c>
    </row>
    <row r="43" spans="1:24" s="3" customFormat="1" ht="24" customHeight="1">
      <c r="A43" s="9" t="s">
        <v>9</v>
      </c>
      <c r="B43" s="10" t="s">
        <v>159</v>
      </c>
      <c r="C43" s="14">
        <f t="shared" ref="C43" si="4">SUM(C44:C60)</f>
        <v>57474.6</v>
      </c>
      <c r="D43" s="14">
        <f t="shared" ref="D43:E43" si="5">SUM(D44:D60)</f>
        <v>63267.100000000006</v>
      </c>
      <c r="E43" s="14">
        <f t="shared" si="5"/>
        <v>58696.700000000004</v>
      </c>
      <c r="F43" s="15">
        <f t="shared" si="0"/>
        <v>1.021263305877727</v>
      </c>
      <c r="G43" s="16">
        <f t="shared" si="1"/>
        <v>0.92776024189507655</v>
      </c>
      <c r="I43" s="14">
        <v>11667.599999999999</v>
      </c>
      <c r="J43" s="14">
        <v>14617.7</v>
      </c>
      <c r="K43" s="14">
        <v>10329.400000000001</v>
      </c>
      <c r="M43" s="14">
        <v>11830.600000000002</v>
      </c>
      <c r="N43" s="14">
        <v>14325.400000000001</v>
      </c>
      <c r="O43" s="14">
        <v>9785.4000000000015</v>
      </c>
      <c r="Q43" s="14">
        <v>11827.800000000001</v>
      </c>
      <c r="R43" s="14">
        <v>7944.8999999999987</v>
      </c>
      <c r="S43" s="14">
        <v>13754.000000000002</v>
      </c>
      <c r="U43" s="14">
        <v>14995</v>
      </c>
      <c r="V43" s="14">
        <v>15387</v>
      </c>
      <c r="W43" s="14">
        <v>15930.8</v>
      </c>
      <c r="X43" s="38"/>
    </row>
    <row r="44" spans="1:24" ht="18" customHeight="1">
      <c r="A44" s="23" t="s">
        <v>121</v>
      </c>
      <c r="B44" s="19" t="s">
        <v>273</v>
      </c>
      <c r="C44" s="20">
        <f>[1]Результати!C44+[2]Результати!C44</f>
        <v>23668.7</v>
      </c>
      <c r="D44" s="20">
        <f>[1]Результати!D44+[2]Результати!D44</f>
        <v>27380.9</v>
      </c>
      <c r="E44" s="20">
        <f>[1]Результати!E44+[2]Результати!E44</f>
        <v>25171.200000000004</v>
      </c>
      <c r="F44" s="21">
        <f t="shared" si="0"/>
        <v>1.0634804615378117</v>
      </c>
      <c r="G44" s="22">
        <f t="shared" si="1"/>
        <v>0.91929775865658192</v>
      </c>
      <c r="H44" s="2" t="s">
        <v>273</v>
      </c>
      <c r="I44" s="20">
        <v>5161.6000000000004</v>
      </c>
      <c r="J44" s="20">
        <v>6505.5</v>
      </c>
      <c r="K44" s="20">
        <v>4965.3</v>
      </c>
      <c r="M44" s="20">
        <v>4907.6000000000004</v>
      </c>
      <c r="N44" s="20">
        <v>6471.6</v>
      </c>
      <c r="O44" s="20">
        <v>4791.3999999999996</v>
      </c>
      <c r="Q44" s="20">
        <v>5259.9</v>
      </c>
      <c r="R44" s="20">
        <v>3794.3</v>
      </c>
      <c r="S44" s="20">
        <v>6075</v>
      </c>
      <c r="U44" s="20">
        <v>5977.9</v>
      </c>
      <c r="V44" s="20">
        <v>6959.7</v>
      </c>
      <c r="W44" s="20">
        <v>6514.6</v>
      </c>
    </row>
    <row r="45" spans="1:24" ht="18" customHeight="1">
      <c r="A45" s="23" t="s">
        <v>122</v>
      </c>
      <c r="B45" s="19" t="s">
        <v>82</v>
      </c>
      <c r="C45" s="20">
        <f>[1]Результати!C45+[2]Результати!C45</f>
        <v>5083.2000000000007</v>
      </c>
      <c r="D45" s="20">
        <f>[1]Результати!D45+[2]Результати!D45</f>
        <v>5898.9</v>
      </c>
      <c r="E45" s="20">
        <f>[1]Результати!E45+[2]Результати!E45</f>
        <v>5422.2</v>
      </c>
      <c r="F45" s="21">
        <f>E45/C45</f>
        <v>1.0666902738432482</v>
      </c>
      <c r="G45" s="22">
        <f t="shared" si="1"/>
        <v>0.91918832324670707</v>
      </c>
      <c r="H45" s="2" t="s">
        <v>82</v>
      </c>
      <c r="I45" s="20">
        <v>1138.7</v>
      </c>
      <c r="J45" s="20">
        <v>1431.2</v>
      </c>
      <c r="K45" s="20">
        <v>1082.7</v>
      </c>
      <c r="M45" s="20">
        <v>1077.3</v>
      </c>
      <c r="N45" s="20">
        <v>1423.8</v>
      </c>
      <c r="O45" s="20">
        <v>1067.5999999999999</v>
      </c>
      <c r="Q45" s="20">
        <v>1149.5999999999999</v>
      </c>
      <c r="R45" s="20">
        <v>834.7</v>
      </c>
      <c r="S45" s="20">
        <v>1306.3</v>
      </c>
      <c r="U45" s="20">
        <v>1324.4</v>
      </c>
      <c r="V45" s="20">
        <v>1531.1</v>
      </c>
      <c r="W45" s="20">
        <v>1404.1</v>
      </c>
    </row>
    <row r="46" spans="1:24" ht="18" customHeight="1">
      <c r="A46" s="23" t="s">
        <v>123</v>
      </c>
      <c r="B46" s="19" t="s">
        <v>103</v>
      </c>
      <c r="C46" s="20">
        <f>[1]Результати!C46+[2]Результати!C46</f>
        <v>19669.2</v>
      </c>
      <c r="D46" s="20">
        <f>[1]Результати!D46+[2]Результати!D46</f>
        <v>19246.900000000001</v>
      </c>
      <c r="E46" s="20">
        <f>[1]Результати!E46+[2]Результати!E46</f>
        <v>18308.5</v>
      </c>
      <c r="F46" s="21">
        <f t="shared" si="0"/>
        <v>0.93082077562890198</v>
      </c>
      <c r="G46" s="22">
        <f t="shared" si="1"/>
        <v>0.95124409645189612</v>
      </c>
      <c r="H46" s="2" t="s">
        <v>371</v>
      </c>
      <c r="I46" s="20">
        <v>2855.6</v>
      </c>
      <c r="J46" s="20">
        <v>4165</v>
      </c>
      <c r="K46" s="20">
        <v>2650.2</v>
      </c>
      <c r="M46" s="20">
        <v>3571.6</v>
      </c>
      <c r="N46" s="20">
        <v>4455</v>
      </c>
      <c r="O46" s="20">
        <v>1914.4</v>
      </c>
      <c r="Q46" s="20">
        <v>3418.9</v>
      </c>
      <c r="R46" s="20">
        <v>2461.9</v>
      </c>
      <c r="S46" s="20">
        <v>4226</v>
      </c>
      <c r="U46" s="20">
        <v>5222</v>
      </c>
      <c r="V46" s="20">
        <v>4265</v>
      </c>
      <c r="W46" s="20">
        <v>5385.9</v>
      </c>
    </row>
    <row r="47" spans="1:24" ht="18" customHeight="1">
      <c r="A47" s="23" t="s">
        <v>124</v>
      </c>
      <c r="B47" s="19" t="s">
        <v>80</v>
      </c>
      <c r="C47" s="20">
        <f>[1]Результати!C47+[2]Результати!C47</f>
        <v>2726.9</v>
      </c>
      <c r="D47" s="20">
        <f>[1]Результати!D47+[2]Результати!D47</f>
        <v>3685.0000000000005</v>
      </c>
      <c r="E47" s="20">
        <f>[1]Результати!E47+[2]Результати!E47</f>
        <v>3658.2</v>
      </c>
      <c r="F47" s="21">
        <f t="shared" si="0"/>
        <v>1.3415233415233414</v>
      </c>
      <c r="G47" s="22">
        <f t="shared" si="1"/>
        <v>0.99272727272727257</v>
      </c>
      <c r="H47" s="2" t="s">
        <v>372</v>
      </c>
      <c r="I47" s="20">
        <v>819.6</v>
      </c>
      <c r="J47" s="20">
        <v>850</v>
      </c>
      <c r="K47" s="20">
        <v>537.4</v>
      </c>
      <c r="M47" s="20">
        <v>707.6</v>
      </c>
      <c r="N47" s="20">
        <v>750</v>
      </c>
      <c r="O47" s="20">
        <v>478</v>
      </c>
      <c r="Q47" s="20">
        <v>671.5</v>
      </c>
      <c r="R47" s="20">
        <v>95.4</v>
      </c>
      <c r="S47" s="20">
        <v>430.1</v>
      </c>
      <c r="U47" s="20">
        <v>773.6</v>
      </c>
      <c r="V47" s="20">
        <v>800</v>
      </c>
      <c r="W47" s="20">
        <v>550.9</v>
      </c>
    </row>
    <row r="48" spans="1:24" ht="18" customHeight="1">
      <c r="A48" s="23" t="s">
        <v>125</v>
      </c>
      <c r="B48" s="19" t="s">
        <v>10</v>
      </c>
      <c r="C48" s="20">
        <f>[1]Результати!C48+[2]Результати!C48</f>
        <v>2501.6999999999998</v>
      </c>
      <c r="D48" s="20">
        <f>[1]Результати!D48+[2]Результати!D48</f>
        <v>2919.5</v>
      </c>
      <c r="E48" s="20">
        <f>[1]Результати!E48+[2]Результати!E48</f>
        <v>2377.6999999999998</v>
      </c>
      <c r="F48" s="39">
        <f t="shared" si="0"/>
        <v>0.95043370508054525</v>
      </c>
      <c r="G48" s="22">
        <f t="shared" si="1"/>
        <v>0.81442027744476786</v>
      </c>
      <c r="H48" s="2" t="s">
        <v>10</v>
      </c>
      <c r="I48" s="20">
        <v>360.7</v>
      </c>
      <c r="J48" s="20">
        <v>350</v>
      </c>
      <c r="K48" s="20">
        <v>362.4</v>
      </c>
      <c r="M48" s="20">
        <v>409.2</v>
      </c>
      <c r="N48" s="20">
        <v>320</v>
      </c>
      <c r="O48" s="20">
        <v>724.7</v>
      </c>
      <c r="Q48" s="20">
        <v>426.6</v>
      </c>
      <c r="R48" s="20">
        <v>800</v>
      </c>
      <c r="S48" s="20">
        <v>867.6</v>
      </c>
      <c r="U48" s="20">
        <v>487.2</v>
      </c>
      <c r="V48" s="20">
        <v>700</v>
      </c>
      <c r="W48" s="20">
        <v>1058.5</v>
      </c>
    </row>
    <row r="49" spans="1:23" ht="18" customHeight="1">
      <c r="A49" s="23" t="s">
        <v>126</v>
      </c>
      <c r="B49" s="19" t="s">
        <v>114</v>
      </c>
      <c r="C49" s="20">
        <f>[1]Результати!C49+[2]Результати!C49</f>
        <v>396.6</v>
      </c>
      <c r="D49" s="20">
        <f>[1]Результати!D49+[2]Результати!D49+0.3</f>
        <v>652.29999999999995</v>
      </c>
      <c r="E49" s="20">
        <f>[1]Результати!E49+[2]Результати!E49</f>
        <v>491.9</v>
      </c>
      <c r="F49" s="39">
        <f t="shared" ref="F49" si="6">E49/C49</f>
        <v>1.240292486132123</v>
      </c>
      <c r="G49" s="22">
        <f t="shared" ref="G49" si="7">E49/D49</f>
        <v>0.75410087383105939</v>
      </c>
      <c r="H49" s="2" t="s">
        <v>371</v>
      </c>
      <c r="I49" s="20">
        <v>122.4</v>
      </c>
      <c r="J49" s="20">
        <v>452</v>
      </c>
      <c r="K49" s="20">
        <v>134.30000000000001</v>
      </c>
      <c r="M49" s="20">
        <v>10.9</v>
      </c>
      <c r="N49" s="20">
        <v>75</v>
      </c>
      <c r="O49" s="20">
        <v>0</v>
      </c>
      <c r="Q49" s="20">
        <v>0</v>
      </c>
      <c r="R49" s="20">
        <v>-392.7</v>
      </c>
      <c r="S49" s="20">
        <v>0</v>
      </c>
      <c r="U49" s="20">
        <v>116.7</v>
      </c>
      <c r="V49" s="20">
        <v>300</v>
      </c>
      <c r="W49" s="20">
        <v>163.5</v>
      </c>
    </row>
    <row r="50" spans="1:23" ht="18" customHeight="1">
      <c r="A50" s="23" t="s">
        <v>127</v>
      </c>
      <c r="B50" s="40" t="s">
        <v>106</v>
      </c>
      <c r="C50" s="20">
        <f>[1]Результати!C50+[2]Результати!C50</f>
        <v>258.7</v>
      </c>
      <c r="D50" s="20">
        <f>[1]Результати!D50+[2]Результати!D50</f>
        <v>224.49999999999994</v>
      </c>
      <c r="E50" s="20">
        <f>[1]Результати!E50+[2]Результати!E50</f>
        <v>224.4</v>
      </c>
      <c r="F50" s="21">
        <f t="shared" si="0"/>
        <v>0.86741399304213385</v>
      </c>
      <c r="G50" s="22">
        <f t="shared" si="1"/>
        <v>0.99955456570155932</v>
      </c>
      <c r="H50" s="2" t="s">
        <v>373</v>
      </c>
      <c r="I50" s="20">
        <v>470.9</v>
      </c>
      <c r="J50" s="20">
        <v>53</v>
      </c>
      <c r="K50" s="20">
        <v>49</v>
      </c>
      <c r="M50" s="20">
        <v>321.39999999999998</v>
      </c>
      <c r="N50" s="20">
        <v>69</v>
      </c>
      <c r="O50" s="20">
        <v>49</v>
      </c>
      <c r="Q50" s="20">
        <v>51.8</v>
      </c>
      <c r="R50" s="20">
        <v>25</v>
      </c>
      <c r="S50" s="20">
        <v>49</v>
      </c>
      <c r="U50" s="20">
        <v>44</v>
      </c>
      <c r="V50" s="20">
        <v>49</v>
      </c>
      <c r="W50" s="20">
        <v>49</v>
      </c>
    </row>
    <row r="51" spans="1:23" ht="18" customHeight="1">
      <c r="A51" s="23" t="s">
        <v>128</v>
      </c>
      <c r="B51" s="19" t="s">
        <v>104</v>
      </c>
      <c r="C51" s="20">
        <f>[1]Результати!C51+[2]Результати!C51</f>
        <v>999.60000000000014</v>
      </c>
      <c r="D51" s="20">
        <f>[1]Результати!D51+[2]Результати!D51</f>
        <v>853.2</v>
      </c>
      <c r="E51" s="20">
        <f>[1]Результати!E51+[2]Результати!E51</f>
        <v>757.40000000000009</v>
      </c>
      <c r="F51" s="21">
        <f t="shared" si="0"/>
        <v>0.75770308123249297</v>
      </c>
      <c r="G51" s="22">
        <f t="shared" si="1"/>
        <v>0.88771683075480545</v>
      </c>
      <c r="H51" s="2" t="s">
        <v>374</v>
      </c>
      <c r="I51" s="20">
        <v>205.9</v>
      </c>
      <c r="J51" s="20">
        <v>225</v>
      </c>
      <c r="K51" s="20">
        <v>161.69999999999999</v>
      </c>
      <c r="M51" s="20">
        <v>379.4</v>
      </c>
      <c r="N51" s="20">
        <v>225</v>
      </c>
      <c r="O51" s="20">
        <v>288.89999999999998</v>
      </c>
      <c r="Q51" s="20">
        <v>306.2</v>
      </c>
      <c r="R51" s="20">
        <v>175</v>
      </c>
      <c r="S51" s="20">
        <v>283</v>
      </c>
      <c r="U51" s="20">
        <v>494.8</v>
      </c>
      <c r="V51" s="20">
        <v>225</v>
      </c>
      <c r="W51" s="20">
        <v>258</v>
      </c>
    </row>
    <row r="52" spans="1:23" ht="18" customHeight="1">
      <c r="A52" s="23" t="s">
        <v>129</v>
      </c>
      <c r="B52" s="40" t="s">
        <v>107</v>
      </c>
      <c r="C52" s="20">
        <f>[1]Результати!C52+[2]Результати!C52</f>
        <v>656.3</v>
      </c>
      <c r="D52" s="20">
        <f>[1]Результати!D52+[2]Результати!D52</f>
        <v>681.6</v>
      </c>
      <c r="E52" s="20">
        <f>[1]Результати!E52+[2]Результати!E52</f>
        <v>668.1</v>
      </c>
      <c r="F52" s="21">
        <f t="shared" si="0"/>
        <v>1.0179795825079996</v>
      </c>
      <c r="G52" s="22">
        <f t="shared" si="1"/>
        <v>0.980193661971831</v>
      </c>
      <c r="H52" s="2" t="s">
        <v>373</v>
      </c>
      <c r="I52" s="20">
        <v>137.80000000000001</v>
      </c>
      <c r="J52" s="20">
        <v>180</v>
      </c>
      <c r="K52" s="20">
        <v>105.7</v>
      </c>
      <c r="M52" s="20">
        <v>133.6</v>
      </c>
      <c r="N52" s="20">
        <v>180</v>
      </c>
      <c r="O52" s="20">
        <v>99.2</v>
      </c>
      <c r="Q52" s="20">
        <v>169.1</v>
      </c>
      <c r="R52" s="20">
        <v>-20</v>
      </c>
      <c r="S52" s="20">
        <v>155.5</v>
      </c>
      <c r="U52" s="20">
        <v>168.2</v>
      </c>
      <c r="V52" s="20">
        <v>180</v>
      </c>
      <c r="W52" s="20">
        <v>162.30000000000001</v>
      </c>
    </row>
    <row r="53" spans="1:23" ht="18" customHeight="1">
      <c r="A53" s="23" t="s">
        <v>130</v>
      </c>
      <c r="B53" s="19" t="s">
        <v>170</v>
      </c>
      <c r="C53" s="20">
        <f>[1]Результати!C53+[2]Результати!C53</f>
        <v>297.59999999999997</v>
      </c>
      <c r="D53" s="20">
        <f>[1]Результати!D53+[2]Результати!D53</f>
        <v>306</v>
      </c>
      <c r="E53" s="20">
        <f>[1]Результати!E53+[2]Результати!E53</f>
        <v>274.60000000000002</v>
      </c>
      <c r="F53" s="21">
        <f t="shared" si="0"/>
        <v>0.9227150537634411</v>
      </c>
      <c r="G53" s="22">
        <f t="shared" si="1"/>
        <v>0.89738562091503271</v>
      </c>
      <c r="H53" s="2" t="s">
        <v>371</v>
      </c>
      <c r="I53" s="20">
        <v>99.3</v>
      </c>
      <c r="J53" s="20">
        <v>70</v>
      </c>
      <c r="K53" s="20">
        <v>85.5</v>
      </c>
      <c r="M53" s="20">
        <v>43.1</v>
      </c>
      <c r="N53" s="20">
        <v>50</v>
      </c>
      <c r="O53" s="20">
        <v>116.9</v>
      </c>
      <c r="Q53" s="20">
        <v>19.600000000000001</v>
      </c>
      <c r="R53" s="20">
        <v>50</v>
      </c>
      <c r="S53" s="20">
        <v>70.599999999999994</v>
      </c>
      <c r="U53" s="20">
        <v>42.3</v>
      </c>
      <c r="V53" s="20">
        <v>75</v>
      </c>
      <c r="W53" s="20">
        <v>99.399999999999991</v>
      </c>
    </row>
    <row r="54" spans="1:23" ht="18" customHeight="1">
      <c r="A54" s="23" t="s">
        <v>131</v>
      </c>
      <c r="B54" s="40" t="s">
        <v>210</v>
      </c>
      <c r="C54" s="20">
        <f>[1]Результати!C54+[2]Результати!C54</f>
        <v>74</v>
      </c>
      <c r="D54" s="20">
        <f>[1]Результати!D54+[2]Результати!D54-3</f>
        <v>95</v>
      </c>
      <c r="E54" s="20">
        <f>[1]Результати!E54+[2]Результати!E54</f>
        <v>69.3</v>
      </c>
      <c r="F54" s="21">
        <f t="shared" si="0"/>
        <v>0.93648648648648647</v>
      </c>
      <c r="G54" s="22">
        <f t="shared" si="1"/>
        <v>0.72947368421052627</v>
      </c>
      <c r="H54" s="2" t="s">
        <v>373</v>
      </c>
      <c r="I54" s="20">
        <v>43</v>
      </c>
      <c r="J54" s="20">
        <v>5</v>
      </c>
      <c r="K54" s="20">
        <v>5</v>
      </c>
      <c r="M54" s="20">
        <v>16.2</v>
      </c>
      <c r="N54" s="20">
        <v>0</v>
      </c>
      <c r="O54" s="20">
        <v>23.6</v>
      </c>
      <c r="Q54" s="20">
        <v>2.1</v>
      </c>
      <c r="R54" s="20">
        <v>0</v>
      </c>
      <c r="S54" s="20">
        <v>14.4</v>
      </c>
      <c r="U54" s="20">
        <v>19.5</v>
      </c>
      <c r="V54" s="20">
        <v>0</v>
      </c>
      <c r="W54" s="20">
        <v>22.2</v>
      </c>
    </row>
    <row r="55" spans="1:23" ht="18" customHeight="1">
      <c r="A55" s="23" t="s">
        <v>132</v>
      </c>
      <c r="B55" s="40" t="s">
        <v>108</v>
      </c>
      <c r="C55" s="20">
        <f>[1]Результати!C55+[2]Результати!C55</f>
        <v>24</v>
      </c>
      <c r="D55" s="20">
        <f>[1]Результати!D55+[2]Результати!D55</f>
        <v>30</v>
      </c>
      <c r="E55" s="20">
        <f>[1]Результати!E55+[2]Результати!E55</f>
        <v>30</v>
      </c>
      <c r="F55" s="21">
        <f t="shared" si="0"/>
        <v>1.25</v>
      </c>
      <c r="G55" s="22">
        <f t="shared" si="1"/>
        <v>1</v>
      </c>
      <c r="H55" s="2" t="s">
        <v>373</v>
      </c>
      <c r="I55" s="20">
        <v>6</v>
      </c>
      <c r="J55" s="20">
        <v>21</v>
      </c>
      <c r="K55" s="20">
        <v>4</v>
      </c>
      <c r="M55" s="20">
        <v>6</v>
      </c>
      <c r="N55" s="20">
        <v>21</v>
      </c>
      <c r="O55" s="20">
        <v>4</v>
      </c>
      <c r="Q55" s="20">
        <v>21</v>
      </c>
      <c r="R55" s="20">
        <v>6</v>
      </c>
      <c r="S55" s="20">
        <v>6</v>
      </c>
      <c r="U55" s="20">
        <v>6</v>
      </c>
      <c r="V55" s="20">
        <v>6</v>
      </c>
      <c r="W55" s="20">
        <v>6</v>
      </c>
    </row>
    <row r="56" spans="1:23" ht="18" customHeight="1">
      <c r="A56" s="23" t="s">
        <v>155</v>
      </c>
      <c r="B56" s="40" t="s">
        <v>154</v>
      </c>
      <c r="C56" s="20">
        <f>[1]Результати!C56+[2]Результати!C56</f>
        <v>900.5</v>
      </c>
      <c r="D56" s="20">
        <f>[1]Результати!D56+[2]Результати!D56</f>
        <v>967</v>
      </c>
      <c r="E56" s="20">
        <f>[1]Результати!E56+[2]Результати!E56</f>
        <v>938.5</v>
      </c>
      <c r="F56" s="21">
        <f t="shared" si="0"/>
        <v>1.0421987784564131</v>
      </c>
      <c r="G56" s="22">
        <f t="shared" si="1"/>
        <v>0.97052740434332985</v>
      </c>
      <c r="H56" s="2" t="s">
        <v>373</v>
      </c>
      <c r="I56" s="20">
        <v>181.5</v>
      </c>
      <c r="J56" s="20">
        <v>227</v>
      </c>
      <c r="K56" s="20">
        <v>150.69999999999999</v>
      </c>
      <c r="M56" s="20">
        <v>196.2</v>
      </c>
      <c r="N56" s="20">
        <v>227</v>
      </c>
      <c r="O56" s="20">
        <v>150.30000000000001</v>
      </c>
      <c r="Q56" s="20">
        <v>226.7</v>
      </c>
      <c r="R56" s="20">
        <v>72.400000000000006</v>
      </c>
      <c r="S56" s="20">
        <v>225.5</v>
      </c>
      <c r="U56" s="20">
        <v>226.7</v>
      </c>
      <c r="V56" s="20">
        <v>225</v>
      </c>
      <c r="W56" s="20">
        <v>225.5</v>
      </c>
    </row>
    <row r="57" spans="1:23" ht="18" customHeight="1">
      <c r="A57" s="23" t="s">
        <v>156</v>
      </c>
      <c r="B57" s="40" t="s">
        <v>109</v>
      </c>
      <c r="C57" s="20">
        <f>[1]Результати!C57+[2]Результати!C57</f>
        <v>35.800000000000004</v>
      </c>
      <c r="D57" s="20">
        <f>[1]Результати!D57+[2]Результати!D57</f>
        <v>34</v>
      </c>
      <c r="E57" s="20">
        <f>[1]Результати!E57+[2]Результати!E57</f>
        <v>27.5</v>
      </c>
      <c r="F57" s="21">
        <f t="shared" si="0"/>
        <v>0.76815642458100553</v>
      </c>
      <c r="G57" s="22">
        <f t="shared" si="1"/>
        <v>0.80882352941176472</v>
      </c>
      <c r="H57" s="2" t="s">
        <v>373</v>
      </c>
      <c r="I57" s="20">
        <v>9.1</v>
      </c>
      <c r="J57" s="20">
        <v>12</v>
      </c>
      <c r="K57" s="20">
        <v>4.8</v>
      </c>
      <c r="M57" s="20">
        <v>6</v>
      </c>
      <c r="N57" s="20">
        <v>2</v>
      </c>
      <c r="O57" s="20">
        <v>8</v>
      </c>
      <c r="Q57" s="20">
        <v>0.8</v>
      </c>
      <c r="R57" s="20">
        <v>15</v>
      </c>
      <c r="S57" s="20">
        <v>2.5</v>
      </c>
      <c r="U57" s="20">
        <v>14.3</v>
      </c>
      <c r="V57" s="20">
        <v>10</v>
      </c>
      <c r="W57" s="20">
        <v>2.4</v>
      </c>
    </row>
    <row r="58" spans="1:23" ht="18" customHeight="1">
      <c r="A58" s="23" t="s">
        <v>172</v>
      </c>
      <c r="B58" s="40" t="s">
        <v>211</v>
      </c>
      <c r="C58" s="20">
        <f>[1]Результати!C58+[2]Результати!C58</f>
        <v>53</v>
      </c>
      <c r="D58" s="20">
        <f>[1]Результати!D58+[2]Результати!D58</f>
        <v>69</v>
      </c>
      <c r="E58" s="20">
        <f>[1]Результати!E58+[2]Результати!E58</f>
        <v>65</v>
      </c>
      <c r="F58" s="21">
        <f t="shared" si="0"/>
        <v>1.2264150943396226</v>
      </c>
      <c r="G58" s="22">
        <f t="shared" si="1"/>
        <v>0.94202898550724634</v>
      </c>
      <c r="H58" s="2" t="s">
        <v>373</v>
      </c>
      <c r="I58" s="20">
        <v>24.3</v>
      </c>
      <c r="J58" s="20">
        <v>25</v>
      </c>
      <c r="K58" s="20">
        <v>0</v>
      </c>
      <c r="M58" s="20">
        <v>0</v>
      </c>
      <c r="N58" s="20">
        <v>10</v>
      </c>
      <c r="O58" s="20">
        <v>38.1</v>
      </c>
      <c r="Q58" s="20">
        <v>4</v>
      </c>
      <c r="R58" s="20">
        <v>10</v>
      </c>
      <c r="S58" s="20">
        <v>8.6999999999999993</v>
      </c>
      <c r="U58" s="20">
        <v>7.8</v>
      </c>
      <c r="V58" s="20">
        <v>25</v>
      </c>
      <c r="W58" s="20">
        <v>1.4</v>
      </c>
    </row>
    <row r="59" spans="1:23" ht="18" customHeight="1">
      <c r="A59" s="23" t="s">
        <v>173</v>
      </c>
      <c r="B59" s="40" t="s">
        <v>113</v>
      </c>
      <c r="C59" s="20">
        <f>[1]Результати!C59+[2]Результати!C59</f>
        <v>14.2</v>
      </c>
      <c r="D59" s="20">
        <f>[1]Результати!D59+[2]Результати!D59</f>
        <v>26.5</v>
      </c>
      <c r="E59" s="20">
        <f>[1]Результати!E59+[2]Результати!E59</f>
        <v>28.699999999999996</v>
      </c>
      <c r="F59" s="21">
        <f t="shared" ref="F59" si="8">E59/C59</f>
        <v>2.02112676056338</v>
      </c>
      <c r="G59" s="22">
        <f t="shared" ref="G59" si="9">E59/D59</f>
        <v>1.0830188679245281</v>
      </c>
      <c r="H59" s="2" t="s">
        <v>373</v>
      </c>
      <c r="I59" s="20">
        <v>4.5</v>
      </c>
      <c r="J59" s="20">
        <v>4</v>
      </c>
      <c r="K59" s="20">
        <v>3.2</v>
      </c>
      <c r="M59" s="20">
        <v>4.5999999999999996</v>
      </c>
      <c r="N59" s="20">
        <v>4</v>
      </c>
      <c r="O59" s="20">
        <v>4.0999999999999996</v>
      </c>
      <c r="Q59" s="20">
        <v>3.2</v>
      </c>
      <c r="R59" s="20">
        <v>4</v>
      </c>
      <c r="S59" s="20">
        <v>2.7</v>
      </c>
      <c r="U59" s="20">
        <v>3.1</v>
      </c>
      <c r="V59" s="20">
        <v>4</v>
      </c>
      <c r="W59" s="20">
        <v>2.7</v>
      </c>
    </row>
    <row r="60" spans="1:23" ht="18" customHeight="1">
      <c r="A60" s="23" t="s">
        <v>177</v>
      </c>
      <c r="B60" s="40" t="s">
        <v>269</v>
      </c>
      <c r="C60" s="20">
        <f>C61+C62</f>
        <v>114.60000000000001</v>
      </c>
      <c r="D60" s="20">
        <f>D61+D62</f>
        <v>196.8</v>
      </c>
      <c r="E60" s="20">
        <f>E61+E62</f>
        <v>183.5</v>
      </c>
      <c r="F60" s="21">
        <f t="shared" si="0"/>
        <v>1.6012216404886561</v>
      </c>
      <c r="G60" s="22">
        <f t="shared" si="1"/>
        <v>0.93241869918699183</v>
      </c>
      <c r="I60" s="20">
        <v>26.7</v>
      </c>
      <c r="J60" s="20">
        <v>42</v>
      </c>
      <c r="K60" s="20">
        <v>27.499999999999996</v>
      </c>
      <c r="M60" s="20">
        <v>39.9</v>
      </c>
      <c r="N60" s="20">
        <v>42</v>
      </c>
      <c r="O60" s="20">
        <v>27.2</v>
      </c>
      <c r="Q60" s="20">
        <v>96.8</v>
      </c>
      <c r="R60" s="20">
        <v>13.9</v>
      </c>
      <c r="S60" s="20">
        <v>31.1</v>
      </c>
      <c r="U60" s="20">
        <v>66.5</v>
      </c>
      <c r="V60" s="20">
        <v>32.200000000000003</v>
      </c>
      <c r="W60" s="20">
        <v>24.4</v>
      </c>
    </row>
    <row r="61" spans="1:23" ht="18" customHeight="1" thickBot="1">
      <c r="A61" s="41" t="s">
        <v>271</v>
      </c>
      <c r="B61" s="42" t="s">
        <v>270</v>
      </c>
      <c r="C61" s="20">
        <f>[1]Результати!C61+[2]Результати!C61</f>
        <v>112.7</v>
      </c>
      <c r="D61" s="20">
        <f>[1]Результати!D61+[2]Результати!D61-0.1</f>
        <v>120</v>
      </c>
      <c r="E61" s="20">
        <f>[1]Результати!E61+[2]Результати!E61</f>
        <v>100.10000000000001</v>
      </c>
      <c r="F61" s="43">
        <f t="shared" ref="F61" si="10">E61/C61</f>
        <v>0.88819875776397517</v>
      </c>
      <c r="G61" s="44">
        <f t="shared" ref="G61:G62" si="11">E61/D61</f>
        <v>0.83416666666666672</v>
      </c>
      <c r="H61" s="2" t="s">
        <v>371</v>
      </c>
      <c r="I61" s="20"/>
      <c r="J61" s="20"/>
      <c r="K61" s="20"/>
      <c r="M61" s="20"/>
      <c r="N61" s="20"/>
      <c r="O61" s="20"/>
      <c r="Q61" s="20"/>
      <c r="R61" s="20"/>
      <c r="S61" s="20"/>
      <c r="U61" s="20"/>
      <c r="V61" s="20"/>
      <c r="W61" s="20"/>
    </row>
    <row r="62" spans="1:23" ht="18" customHeight="1" thickBot="1">
      <c r="A62" s="45" t="s">
        <v>272</v>
      </c>
      <c r="B62" s="46" t="s">
        <v>342</v>
      </c>
      <c r="C62" s="47">
        <f>C63+C64+C65+C66+C67+C68+C69+C70</f>
        <v>1.9</v>
      </c>
      <c r="D62" s="47">
        <f>D63+D64+D65+D66+D67+D68+D69+D70</f>
        <v>76.800000000000011</v>
      </c>
      <c r="E62" s="47">
        <f>E63+E64+E65+E66+E67+E68+E69+E70</f>
        <v>83.4</v>
      </c>
      <c r="F62" s="48"/>
      <c r="G62" s="49">
        <f t="shared" si="11"/>
        <v>1.0859375</v>
      </c>
      <c r="H62" s="2" t="s">
        <v>373</v>
      </c>
      <c r="I62" s="20"/>
      <c r="J62" s="20"/>
      <c r="K62" s="20"/>
      <c r="M62" s="20"/>
      <c r="N62" s="20"/>
      <c r="O62" s="20"/>
      <c r="Q62" s="20"/>
      <c r="R62" s="20"/>
      <c r="S62" s="20"/>
      <c r="U62" s="20"/>
      <c r="V62" s="20"/>
      <c r="W62" s="20"/>
    </row>
    <row r="63" spans="1:23" ht="18" customHeight="1">
      <c r="A63" s="50" t="s">
        <v>343</v>
      </c>
      <c r="B63" s="51" t="s">
        <v>334</v>
      </c>
      <c r="C63" s="20">
        <f>[1]Результати!C63+[2]Результати!C63</f>
        <v>0</v>
      </c>
      <c r="D63" s="20">
        <f>[1]Результати!D63+[2]Результати!D63</f>
        <v>0</v>
      </c>
      <c r="E63" s="20">
        <f>[1]Результати!E63+[2]Результати!E63</f>
        <v>2.8</v>
      </c>
      <c r="F63" s="52"/>
      <c r="G63" s="53"/>
      <c r="H63" s="2" t="s">
        <v>373</v>
      </c>
      <c r="I63" s="20"/>
      <c r="J63" s="20"/>
      <c r="K63" s="20"/>
      <c r="M63" s="20"/>
      <c r="N63" s="20"/>
      <c r="O63" s="20"/>
      <c r="Q63" s="20"/>
      <c r="R63" s="20"/>
      <c r="S63" s="20"/>
      <c r="U63" s="20"/>
      <c r="V63" s="20"/>
      <c r="W63" s="20"/>
    </row>
    <row r="64" spans="1:23" ht="18" customHeight="1">
      <c r="A64" s="54" t="s">
        <v>344</v>
      </c>
      <c r="B64" s="55" t="s">
        <v>335</v>
      </c>
      <c r="C64" s="20">
        <f>[1]Результати!C64+[2]Результати!C64</f>
        <v>0.9</v>
      </c>
      <c r="D64" s="20">
        <f>[1]Результати!D64+[2]Результати!D64</f>
        <v>0</v>
      </c>
      <c r="E64" s="20">
        <f>[1]Результати!E64+[2]Результати!E64</f>
        <v>0</v>
      </c>
      <c r="F64" s="21"/>
      <c r="G64" s="22"/>
      <c r="H64" s="2" t="s">
        <v>373</v>
      </c>
      <c r="I64" s="20"/>
      <c r="J64" s="20"/>
      <c r="K64" s="20"/>
      <c r="M64" s="20"/>
      <c r="N64" s="20"/>
      <c r="O64" s="20"/>
      <c r="Q64" s="20"/>
      <c r="R64" s="20"/>
      <c r="S64" s="20"/>
      <c r="U64" s="20"/>
      <c r="V64" s="20"/>
      <c r="W64" s="20"/>
    </row>
    <row r="65" spans="1:23" ht="18" customHeight="1">
      <c r="A65" s="54" t="s">
        <v>347</v>
      </c>
      <c r="B65" s="55" t="s">
        <v>336</v>
      </c>
      <c r="C65" s="20">
        <f>[1]Результати!C65+[2]Результати!C65</f>
        <v>0</v>
      </c>
      <c r="D65" s="20">
        <f>[1]Результати!D65+[2]Результати!D65</f>
        <v>0</v>
      </c>
      <c r="E65" s="20">
        <f>[1]Результати!E65+[2]Результати!E65</f>
        <v>0</v>
      </c>
      <c r="F65" s="21"/>
      <c r="G65" s="22"/>
      <c r="H65" s="2" t="s">
        <v>373</v>
      </c>
      <c r="I65" s="20"/>
      <c r="J65" s="20"/>
      <c r="K65" s="20"/>
      <c r="M65" s="20"/>
      <c r="N65" s="20"/>
      <c r="O65" s="20"/>
      <c r="Q65" s="20"/>
      <c r="R65" s="20"/>
      <c r="S65" s="20"/>
      <c r="U65" s="20"/>
      <c r="V65" s="20"/>
      <c r="W65" s="20"/>
    </row>
    <row r="66" spans="1:23" ht="18" customHeight="1">
      <c r="A66" s="54" t="s">
        <v>348</v>
      </c>
      <c r="B66" s="55" t="s">
        <v>337</v>
      </c>
      <c r="C66" s="20">
        <f>[1]Результати!C66+[2]Результати!C66</f>
        <v>0</v>
      </c>
      <c r="D66" s="20">
        <f>[1]Результати!D66+[2]Результати!D66+0.2</f>
        <v>56.900000000000006</v>
      </c>
      <c r="E66" s="20">
        <f>[1]Результати!E66+[2]Результати!E66</f>
        <v>56.7</v>
      </c>
      <c r="F66" s="21"/>
      <c r="G66" s="22">
        <f t="shared" ref="G66" si="12">E66/D66</f>
        <v>0.99648506151142346</v>
      </c>
      <c r="H66" s="2" t="s">
        <v>373</v>
      </c>
      <c r="I66" s="20"/>
      <c r="J66" s="20"/>
      <c r="K66" s="20"/>
      <c r="M66" s="20"/>
      <c r="N66" s="20"/>
      <c r="O66" s="20"/>
      <c r="Q66" s="20"/>
      <c r="R66" s="20"/>
      <c r="S66" s="20"/>
      <c r="U66" s="20"/>
      <c r="V66" s="20"/>
      <c r="W66" s="20"/>
    </row>
    <row r="67" spans="1:23" ht="18" customHeight="1">
      <c r="A67" s="54" t="s">
        <v>346</v>
      </c>
      <c r="B67" s="55" t="s">
        <v>338</v>
      </c>
      <c r="C67" s="20">
        <f>[1]Результати!C67+[2]Результати!C67</f>
        <v>0</v>
      </c>
      <c r="D67" s="20">
        <f>[1]Результати!D67+[2]Результати!D67</f>
        <v>0</v>
      </c>
      <c r="E67" s="20">
        <f>[1]Результати!E67+[2]Результати!E67</f>
        <v>0</v>
      </c>
      <c r="F67" s="21"/>
      <c r="G67" s="22"/>
      <c r="H67" s="2" t="s">
        <v>373</v>
      </c>
      <c r="I67" s="20"/>
      <c r="J67" s="20"/>
      <c r="K67" s="20"/>
      <c r="M67" s="20"/>
      <c r="N67" s="20"/>
      <c r="O67" s="20"/>
      <c r="Q67" s="20"/>
      <c r="R67" s="20"/>
      <c r="S67" s="20"/>
      <c r="U67" s="20"/>
      <c r="V67" s="20"/>
      <c r="W67" s="20"/>
    </row>
    <row r="68" spans="1:23" ht="18" customHeight="1">
      <c r="A68" s="54" t="s">
        <v>349</v>
      </c>
      <c r="B68" s="55" t="s">
        <v>339</v>
      </c>
      <c r="C68" s="20">
        <f>[1]Результати!C68+[2]Результати!C68</f>
        <v>0</v>
      </c>
      <c r="D68" s="20">
        <f>[1]Результати!D68+[2]Результати!D68</f>
        <v>0</v>
      </c>
      <c r="E68" s="20">
        <f>[1]Результати!E68+[2]Результати!E68</f>
        <v>0</v>
      </c>
      <c r="F68" s="21"/>
      <c r="G68" s="22"/>
      <c r="H68" s="2" t="s">
        <v>373</v>
      </c>
      <c r="I68" s="20"/>
      <c r="J68" s="20"/>
      <c r="K68" s="20"/>
      <c r="M68" s="20"/>
      <c r="N68" s="20"/>
      <c r="O68" s="20"/>
      <c r="Q68" s="20"/>
      <c r="R68" s="20"/>
      <c r="S68" s="20"/>
      <c r="U68" s="20"/>
      <c r="V68" s="20"/>
      <c r="W68" s="20"/>
    </row>
    <row r="69" spans="1:23" ht="18" customHeight="1">
      <c r="A69" s="54" t="s">
        <v>345</v>
      </c>
      <c r="B69" s="55" t="s">
        <v>340</v>
      </c>
      <c r="C69" s="20">
        <f>[1]Результати!C69+[2]Результати!C69</f>
        <v>0</v>
      </c>
      <c r="D69" s="20">
        <f>[1]Результати!D69+[2]Результати!D69</f>
        <v>0</v>
      </c>
      <c r="E69" s="20">
        <f>[1]Результати!E69+[2]Результати!E69</f>
        <v>0</v>
      </c>
      <c r="F69" s="21"/>
      <c r="G69" s="22"/>
      <c r="H69" s="2" t="s">
        <v>373</v>
      </c>
      <c r="I69" s="20"/>
      <c r="J69" s="20"/>
      <c r="K69" s="20"/>
      <c r="M69" s="20"/>
      <c r="N69" s="20"/>
      <c r="O69" s="20"/>
      <c r="Q69" s="20"/>
      <c r="R69" s="20"/>
      <c r="S69" s="20"/>
      <c r="U69" s="20"/>
      <c r="V69" s="20"/>
      <c r="W69" s="20"/>
    </row>
    <row r="70" spans="1:23" ht="18" customHeight="1">
      <c r="A70" s="54" t="s">
        <v>350</v>
      </c>
      <c r="B70" s="55" t="s">
        <v>341</v>
      </c>
      <c r="C70" s="20">
        <f>[1]Результати!C70+[2]Результати!C70</f>
        <v>1</v>
      </c>
      <c r="D70" s="20">
        <f>[1]Результати!D70+[2]Результати!D70+2.7</f>
        <v>19.900000000000002</v>
      </c>
      <c r="E70" s="20">
        <f>[1]Результати!E70+[2]Результати!E70</f>
        <v>23.9</v>
      </c>
      <c r="F70" s="21"/>
      <c r="G70" s="22">
        <f t="shared" ref="G70" si="13">E70/D70</f>
        <v>1.2010050251256279</v>
      </c>
      <c r="H70" s="2" t="s">
        <v>373</v>
      </c>
      <c r="I70" s="20"/>
      <c r="J70" s="20"/>
      <c r="K70" s="20"/>
      <c r="M70" s="20"/>
      <c r="N70" s="20"/>
      <c r="O70" s="20"/>
      <c r="Q70" s="20"/>
      <c r="R70" s="20"/>
      <c r="S70" s="20"/>
      <c r="U70" s="20"/>
      <c r="V70" s="20"/>
      <c r="W70" s="20"/>
    </row>
    <row r="71" spans="1:23" ht="18" customHeight="1">
      <c r="A71" s="9" t="s">
        <v>11</v>
      </c>
      <c r="B71" s="10" t="s">
        <v>231</v>
      </c>
      <c r="C71" s="14">
        <f>C72+C73+C74+C75+C76+C77+C78+C79+C80+C92+C93+C94+C95+C96+C97+C98+C99</f>
        <v>5883.3</v>
      </c>
      <c r="D71" s="14">
        <f>D72+D73+D74+D75+D76+D77+D78+D79+D80+D92+D93+D94+D95+D96+D97+D98+D99</f>
        <v>6823.3</v>
      </c>
      <c r="E71" s="14">
        <f>E72+E73+E74+E75+E76+E77+E78+E79+E80+E92+E93+E94+E95+E96+E97+E98+E99</f>
        <v>6593.0000000000009</v>
      </c>
      <c r="F71" s="15">
        <f t="shared" si="0"/>
        <v>1.1206295786378395</v>
      </c>
      <c r="G71" s="16">
        <f t="shared" si="1"/>
        <v>0.96624800316562376</v>
      </c>
      <c r="I71" s="14">
        <v>1147.5999999999997</v>
      </c>
      <c r="J71" s="14">
        <v>1547.3999999999999</v>
      </c>
      <c r="K71" s="14">
        <v>1070.0999999999999</v>
      </c>
      <c r="M71" s="14">
        <v>1196.7</v>
      </c>
      <c r="N71" s="14">
        <v>1388.5</v>
      </c>
      <c r="O71" s="14">
        <v>1210.6000000000004</v>
      </c>
      <c r="Q71" s="14">
        <v>1267.6999999999998</v>
      </c>
      <c r="R71" s="14">
        <v>1001.2</v>
      </c>
      <c r="S71" s="14">
        <v>1440.3999999999999</v>
      </c>
      <c r="U71" s="14">
        <v>1595.9999999999998</v>
      </c>
      <c r="V71" s="14">
        <v>1493.1000000000001</v>
      </c>
      <c r="W71" s="14">
        <v>1633.5</v>
      </c>
    </row>
    <row r="72" spans="1:23" ht="18" customHeight="1">
      <c r="A72" s="23" t="s">
        <v>133</v>
      </c>
      <c r="B72" s="19" t="s">
        <v>273</v>
      </c>
      <c r="C72" s="20">
        <f>[1]Результати!C72+[2]Результати!C72</f>
        <v>3925.8</v>
      </c>
      <c r="D72" s="20">
        <f>[1]Результати!D72+[2]Результати!D72</f>
        <v>4601.8</v>
      </c>
      <c r="E72" s="20">
        <f>[1]Результати!E72+[2]Результати!E72</f>
        <v>4478.2</v>
      </c>
      <c r="F72" s="21">
        <f t="shared" si="0"/>
        <v>1.1407101737225533</v>
      </c>
      <c r="G72" s="22">
        <f t="shared" si="1"/>
        <v>0.97314094484766822</v>
      </c>
      <c r="H72" s="2" t="s">
        <v>273</v>
      </c>
      <c r="I72" s="20">
        <v>759.1</v>
      </c>
      <c r="J72" s="20">
        <v>1004.8</v>
      </c>
      <c r="K72" s="20">
        <v>717.9</v>
      </c>
      <c r="M72" s="20">
        <v>836.6</v>
      </c>
      <c r="N72" s="20">
        <v>950.8</v>
      </c>
      <c r="O72" s="20">
        <v>712.9</v>
      </c>
      <c r="Q72" s="20">
        <v>873.5</v>
      </c>
      <c r="R72" s="20">
        <v>767.4</v>
      </c>
      <c r="S72" s="20">
        <v>923.9</v>
      </c>
      <c r="U72" s="20">
        <v>1023.3</v>
      </c>
      <c r="V72" s="20">
        <v>1006.7</v>
      </c>
      <c r="W72" s="20">
        <v>1036.5</v>
      </c>
    </row>
    <row r="73" spans="1:23" ht="18" customHeight="1">
      <c r="A73" s="23" t="s">
        <v>134</v>
      </c>
      <c r="B73" s="19" t="s">
        <v>82</v>
      </c>
      <c r="C73" s="20">
        <f>[1]Результати!C73+[2]Результати!C73</f>
        <v>782.7</v>
      </c>
      <c r="D73" s="20">
        <f>[1]Результати!D73+[2]Результати!D73</f>
        <v>909.5</v>
      </c>
      <c r="E73" s="20">
        <f>[1]Результати!E73+[2]Результати!E73</f>
        <v>855.8</v>
      </c>
      <c r="F73" s="21">
        <f t="shared" si="0"/>
        <v>1.0933946595119457</v>
      </c>
      <c r="G73" s="22">
        <f t="shared" si="1"/>
        <v>0.94095656954370532</v>
      </c>
      <c r="H73" s="2" t="s">
        <v>82</v>
      </c>
      <c r="I73" s="20">
        <v>153.80000000000001</v>
      </c>
      <c r="J73" s="20">
        <v>221.1</v>
      </c>
      <c r="K73" s="20">
        <v>141.4</v>
      </c>
      <c r="M73" s="20">
        <v>159.6</v>
      </c>
      <c r="N73" s="20">
        <v>209.2</v>
      </c>
      <c r="O73" s="20">
        <v>143.5</v>
      </c>
      <c r="Q73" s="20">
        <v>187.6</v>
      </c>
      <c r="R73" s="20">
        <v>168.8</v>
      </c>
      <c r="S73" s="20">
        <v>185.4</v>
      </c>
      <c r="U73" s="20">
        <v>209</v>
      </c>
      <c r="V73" s="20">
        <v>221.5</v>
      </c>
      <c r="W73" s="20">
        <v>208.4</v>
      </c>
    </row>
    <row r="74" spans="1:23" ht="18" customHeight="1">
      <c r="A74" s="23" t="s">
        <v>135</v>
      </c>
      <c r="B74" s="19" t="s">
        <v>83</v>
      </c>
      <c r="C74" s="20">
        <f>[1]Результати!C74+[2]Результати!C74</f>
        <v>204.60000000000002</v>
      </c>
      <c r="D74" s="20">
        <f>[1]Результати!D74+[2]Результати!D74</f>
        <v>259.39999999999998</v>
      </c>
      <c r="E74" s="20">
        <f>[1]Результати!E74+[2]Результати!E74</f>
        <v>210.3</v>
      </c>
      <c r="F74" s="21">
        <f t="shared" ref="F74" si="14">E74/C74</f>
        <v>1.0278592375366569</v>
      </c>
      <c r="G74" s="22">
        <f t="shared" ref="G74" si="15">E74/D74</f>
        <v>0.81071703932151129</v>
      </c>
      <c r="H74" s="2" t="s">
        <v>371</v>
      </c>
      <c r="I74" s="20">
        <v>50.4</v>
      </c>
      <c r="J74" s="20">
        <v>100</v>
      </c>
      <c r="K74" s="20">
        <v>75.5</v>
      </c>
      <c r="M74" s="20">
        <v>4.3</v>
      </c>
      <c r="N74" s="20">
        <v>25</v>
      </c>
      <c r="O74" s="20">
        <v>0</v>
      </c>
      <c r="Q74" s="20">
        <v>0</v>
      </c>
      <c r="R74" s="20">
        <v>-49.5</v>
      </c>
      <c r="S74" s="20">
        <v>0</v>
      </c>
      <c r="U74" s="20">
        <v>60.3</v>
      </c>
      <c r="V74" s="20">
        <v>75.5</v>
      </c>
      <c r="W74" s="20">
        <v>99.9</v>
      </c>
    </row>
    <row r="75" spans="1:23" ht="18" customHeight="1">
      <c r="A75" s="23" t="s">
        <v>136</v>
      </c>
      <c r="B75" s="19" t="s">
        <v>10</v>
      </c>
      <c r="C75" s="20">
        <f>[1]Результати!C75+[2]Результати!C75</f>
        <v>106.30000000000001</v>
      </c>
      <c r="D75" s="20">
        <f>[1]Результати!D75+[2]Результати!D75</f>
        <v>121.1</v>
      </c>
      <c r="E75" s="20">
        <f>[1]Результати!E75+[2]Результати!E75</f>
        <v>139.69999999999999</v>
      </c>
      <c r="F75" s="21">
        <f t="shared" si="0"/>
        <v>1.3142050799623703</v>
      </c>
      <c r="G75" s="22">
        <f t="shared" si="1"/>
        <v>1.1535920726672171</v>
      </c>
      <c r="H75" s="2" t="s">
        <v>10</v>
      </c>
      <c r="I75" s="20">
        <v>10.7</v>
      </c>
      <c r="J75" s="20">
        <v>18</v>
      </c>
      <c r="K75" s="20">
        <v>14</v>
      </c>
      <c r="M75" s="20">
        <v>14.7</v>
      </c>
      <c r="N75" s="20">
        <v>15</v>
      </c>
      <c r="O75" s="20">
        <v>28.2</v>
      </c>
      <c r="Q75" s="20">
        <v>17.5</v>
      </c>
      <c r="R75" s="20">
        <v>40</v>
      </c>
      <c r="S75" s="20">
        <v>25.6</v>
      </c>
      <c r="U75" s="20">
        <v>14.3</v>
      </c>
      <c r="V75" s="20">
        <v>45</v>
      </c>
      <c r="W75" s="20">
        <v>31.7</v>
      </c>
    </row>
    <row r="76" spans="1:23" ht="18" customHeight="1">
      <c r="A76" s="23" t="s">
        <v>137</v>
      </c>
      <c r="B76" s="19" t="s">
        <v>105</v>
      </c>
      <c r="C76" s="20">
        <f>[1]Результати!C76+[2]Результати!C76</f>
        <v>59.5</v>
      </c>
      <c r="D76" s="20">
        <f>[1]Результати!D76+[2]Результати!D76</f>
        <v>120</v>
      </c>
      <c r="E76" s="20">
        <f>[1]Результати!E76+[2]Результати!E76</f>
        <v>100.6</v>
      </c>
      <c r="F76" s="21">
        <f t="shared" si="0"/>
        <v>1.6907563025210084</v>
      </c>
      <c r="G76" s="22">
        <f t="shared" si="1"/>
        <v>0.83833333333333326</v>
      </c>
      <c r="H76" s="2" t="s">
        <v>373</v>
      </c>
      <c r="I76" s="20">
        <v>14</v>
      </c>
      <c r="J76" s="20">
        <v>30</v>
      </c>
      <c r="K76" s="20">
        <v>8</v>
      </c>
      <c r="M76" s="20">
        <v>21.3</v>
      </c>
      <c r="N76" s="20">
        <v>30</v>
      </c>
      <c r="O76" s="20">
        <v>5</v>
      </c>
      <c r="Q76" s="20">
        <v>41.7</v>
      </c>
      <c r="R76" s="20">
        <v>-32</v>
      </c>
      <c r="S76" s="20">
        <v>16.5</v>
      </c>
      <c r="U76" s="20">
        <v>15.2</v>
      </c>
      <c r="V76" s="20">
        <v>15</v>
      </c>
      <c r="W76" s="20">
        <v>14.7</v>
      </c>
    </row>
    <row r="77" spans="1:23" ht="18" customHeight="1">
      <c r="A77" s="23" t="s">
        <v>138</v>
      </c>
      <c r="B77" s="40" t="s">
        <v>111</v>
      </c>
      <c r="C77" s="20">
        <f>[1]Результати!C77+[2]Результати!C77</f>
        <v>63.9</v>
      </c>
      <c r="D77" s="20">
        <f>[1]Результати!D77+[2]Результати!D77</f>
        <v>84</v>
      </c>
      <c r="E77" s="20">
        <f>[1]Результати!E77+[2]Результати!E77</f>
        <v>77.900000000000006</v>
      </c>
      <c r="F77" s="21">
        <f t="shared" si="0"/>
        <v>1.2190923317683882</v>
      </c>
      <c r="G77" s="22">
        <f t="shared" si="1"/>
        <v>0.92738095238095242</v>
      </c>
      <c r="H77" s="2" t="s">
        <v>371</v>
      </c>
      <c r="I77" s="20">
        <v>14.5</v>
      </c>
      <c r="J77" s="20">
        <v>20</v>
      </c>
      <c r="K77" s="20">
        <v>11.4</v>
      </c>
      <c r="M77" s="20">
        <v>19</v>
      </c>
      <c r="N77" s="20">
        <v>15.5</v>
      </c>
      <c r="O77" s="20">
        <v>8.6999999999999993</v>
      </c>
      <c r="Q77" s="20">
        <v>11</v>
      </c>
      <c r="R77" s="20">
        <v>14.5</v>
      </c>
      <c r="S77" s="20">
        <v>12.2</v>
      </c>
      <c r="U77" s="20">
        <v>16.100000000000001</v>
      </c>
      <c r="V77" s="20">
        <v>24</v>
      </c>
      <c r="W77" s="20">
        <v>22.3</v>
      </c>
    </row>
    <row r="78" spans="1:23" ht="18" customHeight="1">
      <c r="A78" s="23" t="s">
        <v>139</v>
      </c>
      <c r="B78" s="40" t="s">
        <v>108</v>
      </c>
      <c r="C78" s="20">
        <f>[1]Результати!C78+[2]Результати!C78</f>
        <v>54.7</v>
      </c>
      <c r="D78" s="20">
        <f>[1]Результати!D78+[2]Результати!D78</f>
        <v>80</v>
      </c>
      <c r="E78" s="20">
        <f>[1]Результати!E78+[2]Результати!E78</f>
        <v>61</v>
      </c>
      <c r="F78" s="21">
        <f t="shared" si="0"/>
        <v>1.1151736745886653</v>
      </c>
      <c r="G78" s="22">
        <f t="shared" si="1"/>
        <v>0.76249999999999996</v>
      </c>
      <c r="H78" s="2" t="s">
        <v>373</v>
      </c>
      <c r="I78" s="20">
        <v>17.8</v>
      </c>
      <c r="J78" s="20">
        <v>18</v>
      </c>
      <c r="K78" s="20">
        <v>7.4</v>
      </c>
      <c r="M78" s="20">
        <v>33.700000000000003</v>
      </c>
      <c r="N78" s="20">
        <v>18</v>
      </c>
      <c r="O78" s="20">
        <v>7</v>
      </c>
      <c r="Q78" s="20">
        <v>15</v>
      </c>
      <c r="R78" s="20">
        <v>-18</v>
      </c>
      <c r="S78" s="20">
        <v>1.5</v>
      </c>
      <c r="U78" s="20">
        <v>15</v>
      </c>
      <c r="V78" s="20">
        <v>10</v>
      </c>
      <c r="W78" s="20">
        <v>9.8000000000000007</v>
      </c>
    </row>
    <row r="79" spans="1:23" ht="18" customHeight="1">
      <c r="A79" s="23" t="s">
        <v>140</v>
      </c>
      <c r="B79" s="19" t="s">
        <v>29</v>
      </c>
      <c r="C79" s="20">
        <f>[1]Результати!C79+[2]Результати!C79</f>
        <v>217.7</v>
      </c>
      <c r="D79" s="20">
        <f>[1]Результати!D79+[2]Результати!D79</f>
        <v>205</v>
      </c>
      <c r="E79" s="20">
        <f>[1]Результати!E79+[2]Результати!E79</f>
        <v>240.8</v>
      </c>
      <c r="F79" s="21">
        <f t="shared" si="0"/>
        <v>1.1061093247588425</v>
      </c>
      <c r="G79" s="22">
        <f t="shared" si="1"/>
        <v>1.1746341463414636</v>
      </c>
      <c r="H79" s="2" t="s">
        <v>374</v>
      </c>
      <c r="I79" s="20">
        <v>47.6</v>
      </c>
      <c r="J79" s="20">
        <v>40</v>
      </c>
      <c r="K79" s="20">
        <v>33.799999999999997</v>
      </c>
      <c r="M79" s="20">
        <v>32.799999999999997</v>
      </c>
      <c r="N79" s="20">
        <v>40</v>
      </c>
      <c r="O79" s="20">
        <v>39.700000000000003</v>
      </c>
      <c r="Q79" s="20">
        <v>39.299999999999997</v>
      </c>
      <c r="R79" s="20">
        <v>40</v>
      </c>
      <c r="S79" s="20">
        <v>60.8</v>
      </c>
      <c r="U79" s="20">
        <v>134.69999999999999</v>
      </c>
      <c r="V79" s="20">
        <v>40</v>
      </c>
      <c r="W79" s="20">
        <v>73</v>
      </c>
    </row>
    <row r="80" spans="1:23" ht="18" customHeight="1">
      <c r="A80" s="25" t="s">
        <v>141</v>
      </c>
      <c r="B80" s="10" t="s">
        <v>315</v>
      </c>
      <c r="C80" s="14">
        <f>C81+C86+C91</f>
        <v>205.7</v>
      </c>
      <c r="D80" s="14">
        <f>D81+D86+D91</f>
        <v>174.70000000000002</v>
      </c>
      <c r="E80" s="14">
        <f>E81+E86+E91</f>
        <v>158.09999999999997</v>
      </c>
      <c r="F80" s="15">
        <f t="shared" si="0"/>
        <v>0.76859504132231393</v>
      </c>
      <c r="G80" s="16">
        <f t="shared" si="1"/>
        <v>0.90497996565540895</v>
      </c>
      <c r="I80" s="20">
        <v>30.7</v>
      </c>
      <c r="J80" s="20">
        <v>30</v>
      </c>
      <c r="K80" s="20">
        <v>24.3</v>
      </c>
      <c r="M80" s="20">
        <v>29.3</v>
      </c>
      <c r="N80" s="20">
        <v>30</v>
      </c>
      <c r="O80" s="20">
        <v>219.6</v>
      </c>
      <c r="Q80" s="20">
        <v>38.200000000000003</v>
      </c>
      <c r="R80" s="20">
        <v>30</v>
      </c>
      <c r="S80" s="20">
        <v>172.9</v>
      </c>
      <c r="U80" s="20">
        <v>44.8</v>
      </c>
      <c r="V80" s="20">
        <v>5</v>
      </c>
      <c r="W80" s="20">
        <v>73.5</v>
      </c>
    </row>
    <row r="81" spans="1:23" ht="18" customHeight="1">
      <c r="A81" s="23" t="s">
        <v>301</v>
      </c>
      <c r="B81" s="17" t="s">
        <v>268</v>
      </c>
      <c r="C81" s="18">
        <f t="shared" ref="C81:E81" si="16">C82+C83+C84+C85</f>
        <v>41.6</v>
      </c>
      <c r="D81" s="18">
        <f>D82+D83+D84+D85</f>
        <v>15</v>
      </c>
      <c r="E81" s="18">
        <f t="shared" si="16"/>
        <v>1.6</v>
      </c>
      <c r="F81" s="21">
        <f t="shared" ref="F81" si="17">E81/C81</f>
        <v>3.8461538461538464E-2</v>
      </c>
      <c r="G81" s="22">
        <f t="shared" ref="G81" si="18">E81/D81</f>
        <v>0.10666666666666667</v>
      </c>
      <c r="I81" s="20"/>
      <c r="J81" s="20"/>
      <c r="K81" s="20"/>
      <c r="M81" s="20"/>
      <c r="N81" s="20"/>
      <c r="O81" s="20"/>
      <c r="Q81" s="20"/>
      <c r="R81" s="20"/>
      <c r="S81" s="20"/>
      <c r="U81" s="20"/>
      <c r="V81" s="20"/>
      <c r="W81" s="20"/>
    </row>
    <row r="82" spans="1:23" ht="18" customHeight="1">
      <c r="A82" s="23" t="s">
        <v>304</v>
      </c>
      <c r="B82" s="40" t="s">
        <v>273</v>
      </c>
      <c r="C82" s="20">
        <f>[1]Результати!C82+[2]Результати!C82</f>
        <v>1.1000000000000001</v>
      </c>
      <c r="D82" s="20">
        <f>[1]Результати!D82+[2]Результати!D82</f>
        <v>0</v>
      </c>
      <c r="E82" s="20">
        <f>[1]Результати!E82+[2]Результати!E82</f>
        <v>0</v>
      </c>
      <c r="F82" s="21"/>
      <c r="G82" s="22"/>
      <c r="H82" s="2" t="s">
        <v>273</v>
      </c>
      <c r="I82" s="20"/>
      <c r="J82" s="20"/>
      <c r="K82" s="20"/>
      <c r="M82" s="20"/>
      <c r="N82" s="20"/>
      <c r="O82" s="20"/>
      <c r="Q82" s="20"/>
      <c r="R82" s="20"/>
      <c r="S82" s="20"/>
      <c r="U82" s="20"/>
      <c r="V82" s="20"/>
      <c r="W82" s="20"/>
    </row>
    <row r="83" spans="1:23" ht="18" customHeight="1">
      <c r="A83" s="23" t="s">
        <v>305</v>
      </c>
      <c r="B83" s="40" t="s">
        <v>82</v>
      </c>
      <c r="C83" s="20">
        <f>[1]Результати!C83+[2]Результати!C83</f>
        <v>0.30000000000000004</v>
      </c>
      <c r="D83" s="20">
        <f>[1]Результати!D83+[2]Результати!D83</f>
        <v>0</v>
      </c>
      <c r="E83" s="20">
        <f>[1]Результати!E83+[2]Результати!E83</f>
        <v>0</v>
      </c>
      <c r="F83" s="21"/>
      <c r="G83" s="22"/>
      <c r="H83" s="2" t="s">
        <v>82</v>
      </c>
      <c r="I83" s="20"/>
      <c r="J83" s="20"/>
      <c r="K83" s="20"/>
      <c r="M83" s="20"/>
      <c r="N83" s="20"/>
      <c r="O83" s="20"/>
      <c r="Q83" s="20"/>
      <c r="R83" s="20"/>
      <c r="S83" s="20"/>
      <c r="U83" s="20"/>
      <c r="V83" s="20"/>
      <c r="W83" s="20"/>
    </row>
    <row r="84" spans="1:23" ht="18" customHeight="1">
      <c r="A84" s="23" t="s">
        <v>306</v>
      </c>
      <c r="B84" s="40" t="s">
        <v>274</v>
      </c>
      <c r="C84" s="20">
        <f>[1]Результати!C84+[2]Результати!C84</f>
        <v>38</v>
      </c>
      <c r="D84" s="20">
        <f>[1]Результати!D84+[2]Результати!D84</f>
        <v>0</v>
      </c>
      <c r="E84" s="20">
        <f>[1]Результати!E84+[2]Результати!E84</f>
        <v>1.6</v>
      </c>
      <c r="F84" s="21"/>
      <c r="G84" s="22"/>
      <c r="H84" s="2" t="s">
        <v>371</v>
      </c>
      <c r="I84" s="20"/>
      <c r="J84" s="20"/>
      <c r="K84" s="20"/>
      <c r="M84" s="20"/>
      <c r="N84" s="20"/>
      <c r="O84" s="20"/>
      <c r="Q84" s="20"/>
      <c r="R84" s="20"/>
      <c r="S84" s="20"/>
      <c r="U84" s="20"/>
      <c r="V84" s="20"/>
      <c r="W84" s="20"/>
    </row>
    <row r="85" spans="1:23" ht="18" customHeight="1">
      <c r="A85" s="23" t="s">
        <v>307</v>
      </c>
      <c r="B85" s="40" t="s">
        <v>275</v>
      </c>
      <c r="C85" s="20">
        <f>[1]Результати!C85+[2]Результати!C85</f>
        <v>2.2000000000000002</v>
      </c>
      <c r="D85" s="20">
        <f>[1]Результати!D85+[2]Результати!D85</f>
        <v>15</v>
      </c>
      <c r="E85" s="20">
        <f>[1]Результати!E85+[2]Результати!E85</f>
        <v>0</v>
      </c>
      <c r="F85" s="21"/>
      <c r="G85" s="22"/>
      <c r="H85" s="2" t="s">
        <v>371</v>
      </c>
      <c r="I85" s="20"/>
      <c r="J85" s="20"/>
      <c r="K85" s="20"/>
      <c r="M85" s="20"/>
      <c r="N85" s="20"/>
      <c r="O85" s="20"/>
      <c r="Q85" s="20"/>
      <c r="R85" s="20"/>
      <c r="S85" s="20"/>
      <c r="U85" s="20"/>
      <c r="V85" s="20"/>
      <c r="W85" s="20"/>
    </row>
    <row r="86" spans="1:23" ht="18" customHeight="1">
      <c r="A86" s="23" t="s">
        <v>302</v>
      </c>
      <c r="B86" s="17" t="s">
        <v>276</v>
      </c>
      <c r="C86" s="18">
        <f t="shared" ref="C86" si="19">C87+C88+C89+C90</f>
        <v>92.800000000000011</v>
      </c>
      <c r="D86" s="18">
        <f t="shared" ref="D86:E86" si="20">D87+D88+D89+D90</f>
        <v>100.70000000000002</v>
      </c>
      <c r="E86" s="18">
        <f t="shared" si="20"/>
        <v>105.79999999999998</v>
      </c>
      <c r="F86" s="15">
        <f t="shared" ref="F86" si="21">E86/C86</f>
        <v>1.1400862068965514</v>
      </c>
      <c r="G86" s="16">
        <f t="shared" ref="G86" si="22">E86/D86</f>
        <v>1.0506454816285995</v>
      </c>
      <c r="I86" s="20"/>
      <c r="J86" s="20"/>
      <c r="K86" s="20"/>
      <c r="M86" s="20"/>
      <c r="N86" s="20"/>
      <c r="O86" s="20"/>
      <c r="Q86" s="20"/>
      <c r="R86" s="20"/>
      <c r="S86" s="20"/>
      <c r="U86" s="20"/>
      <c r="V86" s="20"/>
      <c r="W86" s="20"/>
    </row>
    <row r="87" spans="1:23" ht="18" customHeight="1">
      <c r="A87" s="23" t="s">
        <v>308</v>
      </c>
      <c r="B87" s="40" t="s">
        <v>273</v>
      </c>
      <c r="C87" s="20">
        <f>[1]Результати!C87+[2]Результати!C87</f>
        <v>65.400000000000006</v>
      </c>
      <c r="D87" s="20">
        <f>[1]Результати!D87+[2]Результати!D87</f>
        <v>73.600000000000009</v>
      </c>
      <c r="E87" s="20">
        <f>[1]Результати!E87+[2]Результати!E87</f>
        <v>76.599999999999994</v>
      </c>
      <c r="F87" s="21">
        <f t="shared" ref="F87:F88" si="23">E87/C87</f>
        <v>1.1712538226299691</v>
      </c>
      <c r="G87" s="22">
        <f t="shared" ref="G87:G88" si="24">E87/D87</f>
        <v>1.0407608695652173</v>
      </c>
      <c r="H87" s="2" t="s">
        <v>273</v>
      </c>
      <c r="I87" s="20"/>
      <c r="J87" s="20"/>
      <c r="K87" s="20"/>
      <c r="M87" s="20"/>
      <c r="N87" s="20"/>
      <c r="O87" s="20"/>
      <c r="Q87" s="20"/>
      <c r="R87" s="20"/>
      <c r="S87" s="20"/>
      <c r="U87" s="20"/>
      <c r="V87" s="20"/>
      <c r="W87" s="20"/>
    </row>
    <row r="88" spans="1:23" ht="18" customHeight="1">
      <c r="A88" s="23" t="s">
        <v>309</v>
      </c>
      <c r="B88" s="40" t="s">
        <v>82</v>
      </c>
      <c r="C88" s="20">
        <f>[1]Результати!C88+[2]Результати!C88</f>
        <v>18.399999999999999</v>
      </c>
      <c r="D88" s="20">
        <f>[1]Результати!D88+[2]Результати!D88</f>
        <v>16.100000000000001</v>
      </c>
      <c r="E88" s="20">
        <f>[1]Результати!E88+[2]Результати!E88</f>
        <v>20.6</v>
      </c>
      <c r="F88" s="21">
        <f t="shared" si="23"/>
        <v>1.1195652173913044</v>
      </c>
      <c r="G88" s="22">
        <f t="shared" si="24"/>
        <v>1.2795031055900621</v>
      </c>
      <c r="H88" s="2" t="s">
        <v>82</v>
      </c>
      <c r="I88" s="20"/>
      <c r="J88" s="20"/>
      <c r="K88" s="20"/>
      <c r="M88" s="20"/>
      <c r="N88" s="20"/>
      <c r="O88" s="20"/>
      <c r="Q88" s="20"/>
      <c r="R88" s="20"/>
      <c r="S88" s="20"/>
      <c r="U88" s="20"/>
      <c r="V88" s="20"/>
      <c r="W88" s="20"/>
    </row>
    <row r="89" spans="1:23" ht="18" customHeight="1">
      <c r="A89" s="23" t="s">
        <v>310</v>
      </c>
      <c r="B89" s="40" t="s">
        <v>274</v>
      </c>
      <c r="C89" s="20">
        <f>[1]Результати!C89+[2]Результати!C89</f>
        <v>9</v>
      </c>
      <c r="D89" s="20">
        <f>[1]Результати!D89+[2]Результати!D89</f>
        <v>11</v>
      </c>
      <c r="E89" s="20">
        <f>[1]Результати!E89+[2]Результати!E89</f>
        <v>8.6</v>
      </c>
      <c r="F89" s="21">
        <f t="shared" ref="F89" si="25">E89/C89</f>
        <v>0.95555555555555549</v>
      </c>
      <c r="G89" s="22">
        <f t="shared" ref="G89" si="26">E89/D89</f>
        <v>0.78181818181818175</v>
      </c>
      <c r="H89" s="2" t="s">
        <v>371</v>
      </c>
      <c r="I89" s="20"/>
      <c r="J89" s="20"/>
      <c r="K89" s="20"/>
      <c r="M89" s="20"/>
      <c r="N89" s="20"/>
      <c r="O89" s="20"/>
      <c r="Q89" s="20"/>
      <c r="R89" s="20"/>
      <c r="S89" s="20"/>
      <c r="U89" s="20"/>
      <c r="V89" s="20"/>
      <c r="W89" s="20"/>
    </row>
    <row r="90" spans="1:23" ht="18" customHeight="1">
      <c r="A90" s="23" t="s">
        <v>311</v>
      </c>
      <c r="B90" s="40" t="s">
        <v>333</v>
      </c>
      <c r="C90" s="20">
        <f>[1]Результати!C90+[2]Результати!C90</f>
        <v>0</v>
      </c>
      <c r="D90" s="20">
        <f>[1]Результати!D90+[2]Результати!D90</f>
        <v>0</v>
      </c>
      <c r="E90" s="20">
        <f>[1]Результати!E90+[2]Результати!E90</f>
        <v>0</v>
      </c>
      <c r="F90" s="21"/>
      <c r="G90" s="22"/>
      <c r="H90" s="2" t="s">
        <v>371</v>
      </c>
      <c r="I90" s="20"/>
      <c r="J90" s="20"/>
      <c r="K90" s="20"/>
      <c r="M90" s="20"/>
      <c r="N90" s="20"/>
      <c r="O90" s="20"/>
      <c r="Q90" s="20"/>
      <c r="R90" s="20"/>
      <c r="S90" s="20"/>
      <c r="U90" s="20"/>
      <c r="V90" s="20"/>
      <c r="W90" s="20"/>
    </row>
    <row r="91" spans="1:23" ht="18" customHeight="1">
      <c r="A91" s="23" t="s">
        <v>303</v>
      </c>
      <c r="B91" s="17" t="s">
        <v>277</v>
      </c>
      <c r="C91" s="20">
        <f>[1]Результати!C91+[2]Результати!C91</f>
        <v>71.3</v>
      </c>
      <c r="D91" s="20">
        <f>[1]Результати!D91+[2]Результати!D91</f>
        <v>59</v>
      </c>
      <c r="E91" s="20">
        <f>[1]Результати!E91+[2]Результати!E91</f>
        <v>50.7</v>
      </c>
      <c r="F91" s="21">
        <f t="shared" ref="F91" si="27">E91/C91</f>
        <v>0.7110799438990183</v>
      </c>
      <c r="G91" s="22">
        <f t="shared" ref="G91" si="28">E91/D91</f>
        <v>0.85932203389830508</v>
      </c>
      <c r="H91" s="2" t="s">
        <v>371</v>
      </c>
      <c r="I91" s="20"/>
      <c r="J91" s="20"/>
      <c r="K91" s="20"/>
      <c r="M91" s="20"/>
      <c r="N91" s="20"/>
      <c r="O91" s="20"/>
      <c r="Q91" s="20"/>
      <c r="R91" s="20"/>
      <c r="S91" s="20"/>
      <c r="U91" s="20"/>
      <c r="V91" s="20"/>
      <c r="W91" s="20"/>
    </row>
    <row r="92" spans="1:23" ht="18" customHeight="1">
      <c r="A92" s="23" t="s">
        <v>142</v>
      </c>
      <c r="B92" s="40" t="s">
        <v>106</v>
      </c>
      <c r="C92" s="20">
        <f>[1]Результати!C92+[2]Результати!C92</f>
        <v>0</v>
      </c>
      <c r="D92" s="20">
        <f>[1]Результати!D92+[2]Результати!D92</f>
        <v>0</v>
      </c>
      <c r="E92" s="20">
        <f>[1]Результати!E92+[2]Результати!E92</f>
        <v>0</v>
      </c>
      <c r="F92" s="21"/>
      <c r="G92" s="22"/>
      <c r="H92" s="2" t="s">
        <v>373</v>
      </c>
      <c r="I92" s="20">
        <v>14.6</v>
      </c>
      <c r="J92" s="20">
        <v>5</v>
      </c>
      <c r="K92" s="20">
        <v>0</v>
      </c>
      <c r="M92" s="20">
        <v>9.6999999999999993</v>
      </c>
      <c r="N92" s="20">
        <v>15</v>
      </c>
      <c r="O92" s="20">
        <v>0</v>
      </c>
      <c r="Q92" s="20">
        <v>0</v>
      </c>
      <c r="R92" s="20">
        <v>-20</v>
      </c>
      <c r="S92" s="20">
        <v>0</v>
      </c>
      <c r="U92" s="20">
        <v>0</v>
      </c>
      <c r="V92" s="20">
        <v>0</v>
      </c>
      <c r="W92" s="20">
        <v>0</v>
      </c>
    </row>
    <row r="93" spans="1:23" ht="18" customHeight="1">
      <c r="A93" s="23" t="s">
        <v>143</v>
      </c>
      <c r="B93" s="40" t="s">
        <v>112</v>
      </c>
      <c r="C93" s="20">
        <f>[1]Результати!C93+[2]Результати!C93</f>
        <v>17.600000000000001</v>
      </c>
      <c r="D93" s="20">
        <f>[1]Результати!D93+[2]Результати!D93</f>
        <v>0</v>
      </c>
      <c r="E93" s="20">
        <f>[1]Результати!E93+[2]Результати!E93</f>
        <v>0</v>
      </c>
      <c r="F93" s="21">
        <v>0</v>
      </c>
      <c r="G93" s="22">
        <v>0</v>
      </c>
      <c r="H93" s="2" t="s">
        <v>373</v>
      </c>
      <c r="I93" s="20">
        <v>0</v>
      </c>
      <c r="J93" s="20">
        <v>0</v>
      </c>
      <c r="K93" s="20">
        <v>0</v>
      </c>
      <c r="M93" s="20">
        <v>0</v>
      </c>
      <c r="N93" s="20">
        <v>0</v>
      </c>
      <c r="O93" s="20">
        <v>0</v>
      </c>
      <c r="Q93" s="20">
        <v>0</v>
      </c>
      <c r="R93" s="20">
        <v>0</v>
      </c>
      <c r="S93" s="20">
        <v>0</v>
      </c>
      <c r="U93" s="20">
        <v>0</v>
      </c>
      <c r="V93" s="20">
        <v>0</v>
      </c>
      <c r="W93" s="20">
        <v>0</v>
      </c>
    </row>
    <row r="94" spans="1:23" ht="18" customHeight="1">
      <c r="A94" s="23" t="s">
        <v>144</v>
      </c>
      <c r="B94" s="19" t="s">
        <v>80</v>
      </c>
      <c r="C94" s="20">
        <f>[1]Результати!C94+[2]Результати!C94</f>
        <v>148.1</v>
      </c>
      <c r="D94" s="20">
        <f>[1]Результати!D94+[2]Результати!D94</f>
        <v>149.30000000000001</v>
      </c>
      <c r="E94" s="20">
        <f>[1]Результати!E94+[2]Результати!E94</f>
        <v>154.1</v>
      </c>
      <c r="F94" s="21">
        <f t="shared" si="0"/>
        <v>1.0405131667792031</v>
      </c>
      <c r="G94" s="22">
        <f t="shared" si="1"/>
        <v>1.0321500334896181</v>
      </c>
      <c r="H94" s="2" t="s">
        <v>372</v>
      </c>
      <c r="I94" s="20">
        <v>20.6</v>
      </c>
      <c r="J94" s="20">
        <v>25</v>
      </c>
      <c r="K94" s="20">
        <v>26</v>
      </c>
      <c r="M94" s="20">
        <v>19.7</v>
      </c>
      <c r="N94" s="20">
        <v>20</v>
      </c>
      <c r="O94" s="20">
        <v>22.9</v>
      </c>
      <c r="Q94" s="20">
        <v>19</v>
      </c>
      <c r="R94" s="20">
        <v>30</v>
      </c>
      <c r="S94" s="20">
        <v>22.5</v>
      </c>
      <c r="U94" s="20">
        <v>33.4</v>
      </c>
      <c r="V94" s="20">
        <v>28</v>
      </c>
      <c r="W94" s="20">
        <v>38.1</v>
      </c>
    </row>
    <row r="95" spans="1:23" ht="18" customHeight="1">
      <c r="A95" s="23" t="s">
        <v>145</v>
      </c>
      <c r="B95" s="40" t="s">
        <v>113</v>
      </c>
      <c r="C95" s="20">
        <f>[1]Результати!C95+[2]Результати!C95</f>
        <v>33</v>
      </c>
      <c r="D95" s="20">
        <f>[1]Результати!D95+[2]Результати!D95</f>
        <v>42</v>
      </c>
      <c r="E95" s="20">
        <f>[1]Результати!E95+[2]Результати!E95</f>
        <v>43.3</v>
      </c>
      <c r="F95" s="21">
        <f t="shared" si="0"/>
        <v>1.312121212121212</v>
      </c>
      <c r="G95" s="22">
        <f t="shared" si="1"/>
        <v>1.0309523809523808</v>
      </c>
      <c r="H95" s="2" t="s">
        <v>373</v>
      </c>
      <c r="I95" s="20">
        <v>3.6</v>
      </c>
      <c r="J95" s="20">
        <v>5</v>
      </c>
      <c r="K95" s="20">
        <v>3.2</v>
      </c>
      <c r="M95" s="20">
        <v>3.7</v>
      </c>
      <c r="N95" s="20">
        <v>5</v>
      </c>
      <c r="O95" s="20">
        <v>5.2</v>
      </c>
      <c r="Q95" s="20">
        <v>4.3</v>
      </c>
      <c r="R95" s="20">
        <v>5</v>
      </c>
      <c r="S95" s="20">
        <v>7.1</v>
      </c>
      <c r="U95" s="20">
        <v>4.5</v>
      </c>
      <c r="V95" s="20">
        <v>5</v>
      </c>
      <c r="W95" s="20">
        <v>8.5</v>
      </c>
    </row>
    <row r="96" spans="1:23" ht="18" customHeight="1">
      <c r="A96" s="23" t="s">
        <v>146</v>
      </c>
      <c r="B96" s="19" t="s">
        <v>411</v>
      </c>
      <c r="C96" s="20">
        <f>[1]Результати!C96+[2]Результати!C96</f>
        <v>0</v>
      </c>
      <c r="D96" s="20">
        <f>[1]Результати!D96+[2]Результати!D96</f>
        <v>6</v>
      </c>
      <c r="E96" s="20">
        <f>[1]Результати!E96+[2]Результати!E96</f>
        <v>6</v>
      </c>
      <c r="F96" s="21">
        <v>0</v>
      </c>
      <c r="G96" s="22">
        <v>0</v>
      </c>
      <c r="H96" s="2" t="s">
        <v>373</v>
      </c>
      <c r="I96" s="20">
        <v>0</v>
      </c>
      <c r="J96" s="20">
        <v>0</v>
      </c>
      <c r="K96" s="20">
        <v>0</v>
      </c>
      <c r="M96" s="20">
        <v>0</v>
      </c>
      <c r="N96" s="20">
        <v>0</v>
      </c>
      <c r="O96" s="20">
        <v>0</v>
      </c>
      <c r="Q96" s="20">
        <v>0</v>
      </c>
      <c r="R96" s="20">
        <v>0</v>
      </c>
      <c r="S96" s="20">
        <v>0</v>
      </c>
      <c r="U96" s="20">
        <v>0</v>
      </c>
      <c r="V96" s="20">
        <v>0</v>
      </c>
      <c r="W96" s="20">
        <v>0</v>
      </c>
    </row>
    <row r="97" spans="1:25" ht="18" customHeight="1">
      <c r="A97" s="23" t="s">
        <v>147</v>
      </c>
      <c r="B97" s="40" t="s">
        <v>110</v>
      </c>
      <c r="C97" s="20">
        <f>[1]Результати!C97+[2]Результати!C97</f>
        <v>30.4</v>
      </c>
      <c r="D97" s="20">
        <f>[1]Результати!D97+[2]Результати!D97</f>
        <v>36.4</v>
      </c>
      <c r="E97" s="20">
        <f>[1]Результати!E97+[2]Результати!E97</f>
        <v>36.4</v>
      </c>
      <c r="F97" s="21">
        <f t="shared" si="0"/>
        <v>1.1973684210526316</v>
      </c>
      <c r="G97" s="22">
        <f t="shared" si="1"/>
        <v>1</v>
      </c>
      <c r="H97" s="2" t="s">
        <v>373</v>
      </c>
      <c r="I97" s="20">
        <v>6.8</v>
      </c>
      <c r="J97" s="20">
        <v>9</v>
      </c>
      <c r="K97" s="20">
        <v>5.4</v>
      </c>
      <c r="M97" s="20">
        <v>6.8</v>
      </c>
      <c r="N97" s="20">
        <v>9</v>
      </c>
      <c r="O97" s="20">
        <v>4.2</v>
      </c>
      <c r="Q97" s="20">
        <v>6.8</v>
      </c>
      <c r="R97" s="20">
        <v>9</v>
      </c>
      <c r="S97" s="20">
        <v>3</v>
      </c>
      <c r="U97" s="20">
        <v>6.8</v>
      </c>
      <c r="V97" s="20">
        <v>9</v>
      </c>
      <c r="W97" s="20">
        <v>13.5</v>
      </c>
    </row>
    <row r="98" spans="1:25" ht="18" customHeight="1" thickBot="1">
      <c r="A98" s="56" t="s">
        <v>148</v>
      </c>
      <c r="B98" s="57" t="s">
        <v>109</v>
      </c>
      <c r="C98" s="20">
        <f>[1]Результати!C98+[2]Результати!C98</f>
        <v>8.5</v>
      </c>
      <c r="D98" s="20">
        <f>[1]Результати!D98+[2]Результати!D98</f>
        <v>9</v>
      </c>
      <c r="E98" s="20">
        <f>[1]Результати!E98+[2]Результати!E98</f>
        <v>3.6</v>
      </c>
      <c r="F98" s="21">
        <f t="shared" ref="F98" si="29">E98/C98</f>
        <v>0.42352941176470588</v>
      </c>
      <c r="G98" s="22">
        <f t="shared" ref="G98" si="30">E98/D98</f>
        <v>0.4</v>
      </c>
      <c r="H98" s="2" t="s">
        <v>373</v>
      </c>
      <c r="I98" s="20">
        <v>2.2999999999999998</v>
      </c>
      <c r="J98" s="20">
        <v>10</v>
      </c>
      <c r="K98" s="20">
        <v>0.8</v>
      </c>
      <c r="M98" s="20">
        <v>2.2999999999999998</v>
      </c>
      <c r="N98" s="20">
        <v>0</v>
      </c>
      <c r="O98" s="20">
        <v>12</v>
      </c>
      <c r="Q98" s="20">
        <v>4</v>
      </c>
      <c r="R98" s="20">
        <v>10</v>
      </c>
      <c r="S98" s="20">
        <v>3.2</v>
      </c>
      <c r="U98" s="20">
        <v>3.3</v>
      </c>
      <c r="V98" s="20">
        <v>0</v>
      </c>
      <c r="W98" s="20">
        <v>0</v>
      </c>
    </row>
    <row r="99" spans="1:25" ht="18" customHeight="1" thickBot="1">
      <c r="A99" s="58" t="s">
        <v>149</v>
      </c>
      <c r="B99" s="59" t="s">
        <v>269</v>
      </c>
      <c r="C99" s="60">
        <f>C100+C101+C102+C103+C104+C105+C106+C107+C108</f>
        <v>24.800000000000004</v>
      </c>
      <c r="D99" s="60">
        <f>D100+D101+D102+D103+D104+D105+D106+D107+D108</f>
        <v>25.1</v>
      </c>
      <c r="E99" s="60">
        <f>E100+E101+E102+E103+E104+E105+E106+E107+E108</f>
        <v>27.2</v>
      </c>
      <c r="F99" s="48">
        <f t="shared" si="0"/>
        <v>1.0967741935483868</v>
      </c>
      <c r="G99" s="49">
        <f t="shared" si="1"/>
        <v>1.0836653386454183</v>
      </c>
      <c r="H99" s="2" t="s">
        <v>373</v>
      </c>
      <c r="I99" s="20">
        <v>1.1000000000000001</v>
      </c>
      <c r="J99" s="20">
        <v>11.5</v>
      </c>
      <c r="K99" s="20">
        <v>1</v>
      </c>
      <c r="M99" s="20">
        <v>3.2</v>
      </c>
      <c r="N99" s="20">
        <v>6</v>
      </c>
      <c r="O99" s="20">
        <v>1.7</v>
      </c>
      <c r="Q99" s="20">
        <v>9.8000000000000007</v>
      </c>
      <c r="R99" s="20">
        <v>6</v>
      </c>
      <c r="S99" s="20">
        <v>5.8</v>
      </c>
      <c r="U99" s="20">
        <v>15.3</v>
      </c>
      <c r="V99" s="20">
        <v>8.4</v>
      </c>
      <c r="W99" s="20">
        <v>3.6</v>
      </c>
    </row>
    <row r="100" spans="1:25" ht="18" customHeight="1">
      <c r="A100" s="50" t="s">
        <v>353</v>
      </c>
      <c r="B100" s="51" t="s">
        <v>351</v>
      </c>
      <c r="C100" s="20">
        <f>[1]Результати!C100+[2]Результати!C100</f>
        <v>7.6000000000000005</v>
      </c>
      <c r="D100" s="20">
        <f>[1]Результати!D100+[2]Результати!D100</f>
        <v>10.199999999999999</v>
      </c>
      <c r="E100" s="20">
        <f>[1]Результати!E100+[2]Результати!E100</f>
        <v>8</v>
      </c>
      <c r="F100" s="21">
        <f t="shared" si="0"/>
        <v>1.0526315789473684</v>
      </c>
      <c r="G100" s="22">
        <f t="shared" si="1"/>
        <v>0.78431372549019618</v>
      </c>
      <c r="H100" s="2" t="s">
        <v>373</v>
      </c>
      <c r="I100" s="20"/>
      <c r="J100" s="20"/>
      <c r="K100" s="20"/>
      <c r="M100" s="20"/>
      <c r="N100" s="20"/>
      <c r="O100" s="20"/>
      <c r="Q100" s="20"/>
      <c r="R100" s="20"/>
      <c r="S100" s="20"/>
      <c r="U100" s="20"/>
      <c r="V100" s="20"/>
      <c r="W100" s="20"/>
    </row>
    <row r="101" spans="1:25" ht="18" customHeight="1">
      <c r="A101" s="54" t="s">
        <v>354</v>
      </c>
      <c r="B101" s="55" t="s">
        <v>352</v>
      </c>
      <c r="C101" s="20">
        <f>[1]Результати!C101+[2]Результати!C101</f>
        <v>1.2</v>
      </c>
      <c r="D101" s="20">
        <f>[1]Результати!D101+[2]Результати!D101</f>
        <v>0</v>
      </c>
      <c r="E101" s="20">
        <f>[1]Результати!E101+[2]Результати!E101</f>
        <v>1.4</v>
      </c>
      <c r="F101" s="21">
        <f t="shared" ref="F101:F107" si="31">E101/C101</f>
        <v>1.1666666666666667</v>
      </c>
      <c r="G101" s="22"/>
      <c r="H101" s="2" t="s">
        <v>373</v>
      </c>
      <c r="I101" s="20"/>
      <c r="J101" s="20"/>
      <c r="K101" s="20"/>
      <c r="M101" s="20"/>
      <c r="N101" s="20"/>
      <c r="O101" s="20"/>
      <c r="Q101" s="20"/>
      <c r="R101" s="20"/>
      <c r="S101" s="20"/>
      <c r="U101" s="20"/>
      <c r="V101" s="20"/>
      <c r="W101" s="20"/>
    </row>
    <row r="102" spans="1:25" ht="18" customHeight="1">
      <c r="A102" s="54" t="s">
        <v>355</v>
      </c>
      <c r="B102" s="55" t="s">
        <v>359</v>
      </c>
      <c r="C102" s="20">
        <f>[1]Результати!C102+[2]Результати!C102</f>
        <v>3.8</v>
      </c>
      <c r="D102" s="20">
        <f>[1]Результати!D102+[2]Результати!D102</f>
        <v>0</v>
      </c>
      <c r="E102" s="20">
        <f>[1]Результати!E102+[2]Результати!E102</f>
        <v>2</v>
      </c>
      <c r="F102" s="21">
        <f t="shared" si="31"/>
        <v>0.52631578947368418</v>
      </c>
      <c r="G102" s="22"/>
      <c r="H102" s="2" t="s">
        <v>373</v>
      </c>
      <c r="I102" s="20"/>
      <c r="J102" s="20"/>
      <c r="K102" s="20"/>
      <c r="M102" s="20"/>
      <c r="N102" s="20"/>
      <c r="O102" s="20"/>
      <c r="Q102" s="20"/>
      <c r="R102" s="20"/>
      <c r="S102" s="20"/>
      <c r="U102" s="20"/>
      <c r="V102" s="20"/>
      <c r="W102" s="20"/>
    </row>
    <row r="103" spans="1:25" ht="18" customHeight="1">
      <c r="A103" s="54" t="s">
        <v>356</v>
      </c>
      <c r="B103" s="55" t="s">
        <v>358</v>
      </c>
      <c r="C103" s="20">
        <f>[1]Результати!C103+[2]Результати!C103</f>
        <v>0</v>
      </c>
      <c r="D103" s="20">
        <f>[1]Результати!D103+[2]Результати!D103</f>
        <v>0</v>
      </c>
      <c r="E103" s="20">
        <f>[1]Результати!E103+[2]Результати!E103</f>
        <v>0</v>
      </c>
      <c r="F103" s="21"/>
      <c r="G103" s="22"/>
      <c r="H103" s="2" t="s">
        <v>373</v>
      </c>
      <c r="I103" s="20"/>
      <c r="J103" s="20"/>
      <c r="K103" s="20"/>
      <c r="M103" s="20"/>
      <c r="N103" s="20"/>
      <c r="O103" s="20"/>
      <c r="Q103" s="20"/>
      <c r="R103" s="20"/>
      <c r="S103" s="20"/>
      <c r="U103" s="20"/>
      <c r="V103" s="20"/>
      <c r="W103" s="20"/>
    </row>
    <row r="104" spans="1:25" ht="18" customHeight="1">
      <c r="A104" s="54" t="s">
        <v>357</v>
      </c>
      <c r="B104" s="55" t="s">
        <v>210</v>
      </c>
      <c r="C104" s="20">
        <f>[1]Результати!C104+[2]Результати!C104</f>
        <v>1.5</v>
      </c>
      <c r="D104" s="20">
        <f>[1]Результати!D104+[2]Результати!D104</f>
        <v>8.9</v>
      </c>
      <c r="E104" s="20">
        <f>[1]Результати!E104+[2]Результати!E104</f>
        <v>11</v>
      </c>
      <c r="F104" s="21">
        <f t="shared" si="31"/>
        <v>7.333333333333333</v>
      </c>
      <c r="G104" s="22">
        <f t="shared" ref="G104:G106" si="32">E104/D104</f>
        <v>1.2359550561797752</v>
      </c>
      <c r="H104" s="2" t="s">
        <v>373</v>
      </c>
      <c r="I104" s="20"/>
      <c r="J104" s="20"/>
      <c r="K104" s="20"/>
      <c r="M104" s="20"/>
      <c r="N104" s="20"/>
      <c r="O104" s="20"/>
      <c r="Q104" s="20"/>
      <c r="R104" s="20"/>
      <c r="S104" s="20"/>
      <c r="U104" s="20"/>
      <c r="V104" s="20"/>
      <c r="W104" s="20"/>
    </row>
    <row r="105" spans="1:25" ht="18" customHeight="1">
      <c r="A105" s="54" t="s">
        <v>360</v>
      </c>
      <c r="B105" s="55" t="s">
        <v>361</v>
      </c>
      <c r="C105" s="20">
        <f>[1]Результати!C105+[2]Результати!C105</f>
        <v>0</v>
      </c>
      <c r="D105" s="20">
        <f>[1]Результати!D105+[2]Результати!D105</f>
        <v>0</v>
      </c>
      <c r="E105" s="20">
        <f>[1]Результати!E105+[2]Результати!E105</f>
        <v>0</v>
      </c>
      <c r="F105" s="21"/>
      <c r="G105" s="22"/>
      <c r="H105" s="2" t="s">
        <v>373</v>
      </c>
      <c r="I105" s="20"/>
      <c r="J105" s="20"/>
      <c r="K105" s="20"/>
      <c r="M105" s="20"/>
      <c r="N105" s="20"/>
      <c r="O105" s="20"/>
      <c r="Q105" s="20"/>
      <c r="R105" s="20"/>
      <c r="S105" s="20"/>
      <c r="U105" s="20"/>
      <c r="V105" s="20"/>
      <c r="W105" s="20"/>
    </row>
    <row r="106" spans="1:25" ht="18" customHeight="1">
      <c r="A106" s="54" t="s">
        <v>362</v>
      </c>
      <c r="B106" s="55" t="s">
        <v>364</v>
      </c>
      <c r="C106" s="20">
        <f>[1]Результати!C106+[2]Результати!C106</f>
        <v>6.6000000000000005</v>
      </c>
      <c r="D106" s="20">
        <f>[1]Результати!D106+[2]Результати!D106</f>
        <v>6</v>
      </c>
      <c r="E106" s="20">
        <f>[1]Результати!E106+[2]Результати!E106</f>
        <v>3.4</v>
      </c>
      <c r="F106" s="21">
        <f t="shared" si="31"/>
        <v>0.51515151515151514</v>
      </c>
      <c r="G106" s="22">
        <f t="shared" si="32"/>
        <v>0.56666666666666665</v>
      </c>
      <c r="H106" s="2" t="s">
        <v>373</v>
      </c>
      <c r="I106" s="20"/>
      <c r="J106" s="20"/>
      <c r="K106" s="20"/>
      <c r="M106" s="20"/>
      <c r="N106" s="20"/>
      <c r="O106" s="20"/>
      <c r="Q106" s="20"/>
      <c r="R106" s="20"/>
      <c r="S106" s="20"/>
      <c r="U106" s="20"/>
      <c r="V106" s="20"/>
      <c r="W106" s="20"/>
    </row>
    <row r="107" spans="1:25" ht="18" customHeight="1">
      <c r="A107" s="54" t="s">
        <v>363</v>
      </c>
      <c r="B107" s="55" t="s">
        <v>341</v>
      </c>
      <c r="C107" s="20">
        <f>[1]Результати!C107+[2]Результати!C107</f>
        <v>4.0999999999999996</v>
      </c>
      <c r="D107" s="20">
        <f>[1]Результати!D107+[2]Результати!D107</f>
        <v>0</v>
      </c>
      <c r="E107" s="20">
        <f>[1]Результати!E107+[2]Результати!E107</f>
        <v>0.8</v>
      </c>
      <c r="F107" s="21">
        <f t="shared" si="31"/>
        <v>0.19512195121951223</v>
      </c>
      <c r="G107" s="22"/>
      <c r="H107" s="2" t="s">
        <v>373</v>
      </c>
      <c r="I107" s="20"/>
      <c r="J107" s="20"/>
      <c r="K107" s="20"/>
      <c r="M107" s="20"/>
      <c r="N107" s="20"/>
      <c r="O107" s="20"/>
      <c r="Q107" s="20"/>
      <c r="R107" s="20"/>
      <c r="S107" s="20"/>
      <c r="U107" s="20"/>
      <c r="V107" s="20"/>
      <c r="W107" s="20"/>
    </row>
    <row r="108" spans="1:25" ht="18" customHeight="1">
      <c r="A108" s="54" t="s">
        <v>365</v>
      </c>
      <c r="B108" s="55" t="s">
        <v>366</v>
      </c>
      <c r="C108" s="20">
        <f>[1]Результати!C108+[2]Результати!C108</f>
        <v>0</v>
      </c>
      <c r="D108" s="20">
        <f>[1]Результати!D108+[2]Результати!D108</f>
        <v>0</v>
      </c>
      <c r="E108" s="20">
        <f>[1]Результати!E108+[2]Результати!E108</f>
        <v>0.6</v>
      </c>
      <c r="F108" s="21"/>
      <c r="G108" s="22"/>
      <c r="H108" s="2" t="s">
        <v>373</v>
      </c>
      <c r="I108" s="20"/>
      <c r="J108" s="20"/>
      <c r="K108" s="20"/>
      <c r="M108" s="20"/>
      <c r="N108" s="20"/>
      <c r="O108" s="20"/>
      <c r="Q108" s="20"/>
      <c r="R108" s="20"/>
      <c r="S108" s="20"/>
      <c r="U108" s="20"/>
      <c r="V108" s="20"/>
      <c r="W108" s="20"/>
    </row>
    <row r="109" spans="1:25" ht="18" customHeight="1">
      <c r="A109" s="13" t="s">
        <v>12</v>
      </c>
      <c r="B109" s="40" t="s">
        <v>73</v>
      </c>
      <c r="C109" s="20">
        <f>[1]Результати!C109+[2]Результати!C109</f>
        <v>0</v>
      </c>
      <c r="D109" s="20">
        <f>[1]Результати!D109+[2]Результати!D109</f>
        <v>0</v>
      </c>
      <c r="E109" s="20">
        <f>[1]Результати!E109+[2]Результати!E109</f>
        <v>0</v>
      </c>
      <c r="F109" s="21"/>
      <c r="G109" s="22"/>
      <c r="I109" s="20">
        <v>0</v>
      </c>
      <c r="J109" s="20">
        <v>0</v>
      </c>
      <c r="K109" s="20">
        <v>0</v>
      </c>
      <c r="M109" s="20">
        <v>0</v>
      </c>
      <c r="N109" s="20">
        <v>0</v>
      </c>
      <c r="O109" s="20">
        <v>0</v>
      </c>
      <c r="Q109" s="20">
        <v>0</v>
      </c>
      <c r="R109" s="20">
        <v>0</v>
      </c>
      <c r="S109" s="20">
        <v>0</v>
      </c>
      <c r="U109" s="20">
        <v>0</v>
      </c>
      <c r="V109" s="20">
        <v>0</v>
      </c>
      <c r="W109" s="20">
        <v>0</v>
      </c>
    </row>
    <row r="110" spans="1:25" ht="18" customHeight="1">
      <c r="A110" s="13" t="s">
        <v>13</v>
      </c>
      <c r="B110" s="40" t="s">
        <v>14</v>
      </c>
      <c r="C110" s="14">
        <f>C111+C145</f>
        <v>3462.0000000000005</v>
      </c>
      <c r="D110" s="14">
        <f>D111+D145</f>
        <v>2792.2</v>
      </c>
      <c r="E110" s="14">
        <f>E111+E145</f>
        <v>2555.1</v>
      </c>
      <c r="F110" s="15">
        <f t="shared" si="0"/>
        <v>0.73804159445407269</v>
      </c>
      <c r="G110" s="16">
        <f t="shared" si="1"/>
        <v>0.91508487930663995</v>
      </c>
      <c r="I110" s="14">
        <v>419.5</v>
      </c>
      <c r="J110" s="14">
        <v>445</v>
      </c>
      <c r="K110" s="14">
        <v>492.29999999999995</v>
      </c>
      <c r="M110" s="14">
        <v>482.79999999999995</v>
      </c>
      <c r="N110" s="14">
        <v>467.8</v>
      </c>
      <c r="O110" s="14">
        <v>340</v>
      </c>
      <c r="Q110" s="14">
        <v>454.7</v>
      </c>
      <c r="R110" s="14">
        <v>500.8</v>
      </c>
      <c r="S110" s="14">
        <v>468</v>
      </c>
      <c r="U110" s="14">
        <v>667.00000000000011</v>
      </c>
      <c r="V110" s="14">
        <v>481.50000000000006</v>
      </c>
      <c r="W110" s="14">
        <v>5662.7</v>
      </c>
    </row>
    <row r="111" spans="1:25" ht="19.95" customHeight="1">
      <c r="A111" s="9" t="s">
        <v>15</v>
      </c>
      <c r="B111" s="10" t="s">
        <v>16</v>
      </c>
      <c r="C111" s="14">
        <f>C112+C119+C120+C121+C122+C123+C124+C125+C126+C127+C128+C129+C130+C131+C132+C133+C134+C140+C141+C142+C143</f>
        <v>3462.0000000000005</v>
      </c>
      <c r="D111" s="14">
        <f>D112+D119+D120+D121+D122+D123+D124+D125+D126+D127+D128+D129+D130+D131+D132+D133+D134+D140+D141+D142+D143+D139</f>
        <v>2792.2</v>
      </c>
      <c r="E111" s="14">
        <f>E112+E119+E120+E121+E122+E123+E124+E125+E126+E127+E128+E129+E130+E131+E132+E133+E134+E141+E142+E143+E139+E140</f>
        <v>2554.1</v>
      </c>
      <c r="F111" s="15">
        <f t="shared" si="0"/>
        <v>0.73775274407856717</v>
      </c>
      <c r="G111" s="16">
        <f t="shared" si="1"/>
        <v>0.91472673877229427</v>
      </c>
      <c r="I111" s="14">
        <v>419.5</v>
      </c>
      <c r="J111" s="14">
        <v>445</v>
      </c>
      <c r="K111" s="14">
        <v>492.29999999999995</v>
      </c>
      <c r="M111" s="14">
        <v>482.79999999999995</v>
      </c>
      <c r="N111" s="14">
        <v>467.8</v>
      </c>
      <c r="O111" s="14">
        <v>318</v>
      </c>
      <c r="Q111" s="14">
        <v>454.7</v>
      </c>
      <c r="R111" s="14">
        <v>500.8</v>
      </c>
      <c r="S111" s="14">
        <v>468</v>
      </c>
      <c r="U111" s="14">
        <v>649.80000000000007</v>
      </c>
      <c r="V111" s="14">
        <v>481.50000000000006</v>
      </c>
      <c r="W111" s="14">
        <v>5662.7</v>
      </c>
      <c r="Y111" s="61"/>
    </row>
    <row r="112" spans="1:25" ht="19.95" customHeight="1">
      <c r="A112" s="25" t="s">
        <v>238</v>
      </c>
      <c r="B112" s="26" t="s">
        <v>329</v>
      </c>
      <c r="C112" s="14">
        <f>C113+C114</f>
        <v>1329.9</v>
      </c>
      <c r="D112" s="14">
        <f t="shared" ref="D112:E112" si="33">D113+D114</f>
        <v>995</v>
      </c>
      <c r="E112" s="14">
        <f t="shared" si="33"/>
        <v>910.2</v>
      </c>
      <c r="F112" s="15">
        <f t="shared" si="0"/>
        <v>0.68441236183171661</v>
      </c>
      <c r="G112" s="16">
        <f t="shared" si="1"/>
        <v>0.91477386934673366</v>
      </c>
      <c r="H112" s="2" t="s">
        <v>374</v>
      </c>
      <c r="I112" s="20">
        <v>220.6</v>
      </c>
      <c r="J112" s="20">
        <v>219</v>
      </c>
      <c r="K112" s="20">
        <v>214.9</v>
      </c>
      <c r="M112" s="20">
        <v>220.6</v>
      </c>
      <c r="N112" s="20">
        <v>219</v>
      </c>
      <c r="O112" s="20">
        <v>213.4</v>
      </c>
      <c r="Q112" s="20">
        <v>217.4</v>
      </c>
      <c r="R112" s="20">
        <v>205</v>
      </c>
      <c r="S112" s="20">
        <v>213.2</v>
      </c>
      <c r="U112" s="20">
        <v>215.6</v>
      </c>
      <c r="V112" s="20">
        <v>214</v>
      </c>
      <c r="W112" s="20">
        <v>5388.3</v>
      </c>
    </row>
    <row r="113" spans="1:24" ht="19.95" customHeight="1">
      <c r="A113" s="54" t="s">
        <v>327</v>
      </c>
      <c r="B113" s="62" t="s">
        <v>330</v>
      </c>
      <c r="C113" s="63">
        <f>[1]Результати!C113+[2]Результати!C113</f>
        <v>845</v>
      </c>
      <c r="D113" s="63">
        <f>[1]Результати!D113+[2]Результати!D113</f>
        <v>837</v>
      </c>
      <c r="E113" s="63">
        <f>[1]Результати!E113+[2]Результати!E113</f>
        <v>830.7</v>
      </c>
      <c r="F113" s="21">
        <f t="shared" ref="F113" si="34">E113/C113</f>
        <v>0.98307692307692318</v>
      </c>
      <c r="G113" s="22">
        <f t="shared" ref="G113" si="35">E113/D113</f>
        <v>0.99247311827956997</v>
      </c>
      <c r="H113" s="2" t="s">
        <v>374</v>
      </c>
      <c r="I113" s="20"/>
      <c r="J113" s="20"/>
      <c r="K113" s="20"/>
      <c r="M113" s="20"/>
      <c r="N113" s="20"/>
      <c r="O113" s="20"/>
      <c r="Q113" s="20"/>
      <c r="R113" s="20"/>
      <c r="S113" s="20"/>
      <c r="U113" s="20"/>
      <c r="V113" s="20"/>
      <c r="W113" s="20"/>
    </row>
    <row r="114" spans="1:24" ht="19.95" customHeight="1">
      <c r="A114" s="54" t="s">
        <v>328</v>
      </c>
      <c r="B114" s="62" t="s">
        <v>367</v>
      </c>
      <c r="C114" s="63">
        <f>[1]Результати!C114+[2]Результати!C114</f>
        <v>484.9</v>
      </c>
      <c r="D114" s="63">
        <f>[1]Результати!D114+[2]Результати!D114</f>
        <v>158</v>
      </c>
      <c r="E114" s="63">
        <f>[1]Результати!E114+[2]Результати!E114</f>
        <v>79.5</v>
      </c>
      <c r="F114" s="21">
        <f t="shared" ref="F114:F122" si="36">E114/C114</f>
        <v>0.16395133017116931</v>
      </c>
      <c r="G114" s="22">
        <f t="shared" ref="G114:G122" si="37">E114/D114</f>
        <v>0.50316455696202533</v>
      </c>
      <c r="H114" s="2" t="s">
        <v>374</v>
      </c>
      <c r="I114" s="20"/>
      <c r="J114" s="20"/>
      <c r="K114" s="20"/>
      <c r="M114" s="20"/>
      <c r="N114" s="20"/>
      <c r="O114" s="20"/>
      <c r="Q114" s="20"/>
      <c r="R114" s="20"/>
      <c r="S114" s="20"/>
      <c r="U114" s="20"/>
      <c r="V114" s="20"/>
      <c r="W114" s="20"/>
    </row>
    <row r="115" spans="1:24" s="64" customFormat="1" ht="19.95" hidden="1" customHeight="1">
      <c r="A115" s="54" t="s">
        <v>369</v>
      </c>
      <c r="B115" s="33" t="s">
        <v>368</v>
      </c>
      <c r="C115" s="20">
        <f>[1]Результати!C115+[2]Результати!C115</f>
        <v>234.9</v>
      </c>
      <c r="D115" s="20">
        <f>[1]Результати!D115+[2]Результати!D115</f>
        <v>0</v>
      </c>
      <c r="E115" s="20">
        <f>[1]Результати!E115+[2]Результати!E115</f>
        <v>7</v>
      </c>
      <c r="F115" s="21">
        <f t="shared" si="36"/>
        <v>2.9799914857386121E-2</v>
      </c>
      <c r="G115" s="22" t="e">
        <f t="shared" si="37"/>
        <v>#DIV/0!</v>
      </c>
      <c r="H115" s="2" t="s">
        <v>374</v>
      </c>
      <c r="I115" s="63"/>
      <c r="J115" s="63"/>
      <c r="K115" s="63"/>
      <c r="M115" s="63"/>
      <c r="N115" s="63"/>
      <c r="O115" s="63"/>
      <c r="Q115" s="63"/>
      <c r="R115" s="63"/>
      <c r="S115" s="63"/>
      <c r="U115" s="63"/>
      <c r="V115" s="63"/>
      <c r="W115" s="63"/>
      <c r="X115" s="65"/>
    </row>
    <row r="116" spans="1:24" s="64" customFormat="1" ht="19.95" hidden="1" customHeight="1">
      <c r="A116" s="54" t="s">
        <v>370</v>
      </c>
      <c r="B116" s="33" t="s">
        <v>394</v>
      </c>
      <c r="C116" s="20">
        <f>[1]Результати!C116+[2]Результати!C116</f>
        <v>91.1</v>
      </c>
      <c r="D116" s="20">
        <f>[1]Результати!D116+[2]Результати!D116</f>
        <v>0</v>
      </c>
      <c r="E116" s="20">
        <f>[1]Результати!E116+[2]Результати!E116</f>
        <v>57.4</v>
      </c>
      <c r="F116" s="21">
        <f t="shared" si="36"/>
        <v>0.63007683863885844</v>
      </c>
      <c r="G116" s="22" t="e">
        <f t="shared" si="37"/>
        <v>#DIV/0!</v>
      </c>
      <c r="H116" s="2" t="s">
        <v>374</v>
      </c>
      <c r="I116" s="63"/>
      <c r="J116" s="63"/>
      <c r="K116" s="63"/>
      <c r="M116" s="63"/>
      <c r="N116" s="63"/>
      <c r="O116" s="63"/>
      <c r="Q116" s="63"/>
      <c r="R116" s="63"/>
      <c r="S116" s="63"/>
      <c r="U116" s="63"/>
      <c r="V116" s="63"/>
      <c r="W116" s="63"/>
      <c r="X116" s="65"/>
    </row>
    <row r="117" spans="1:24" s="64" customFormat="1" ht="19.95" hidden="1" customHeight="1">
      <c r="A117" s="54"/>
      <c r="B117" s="33" t="s">
        <v>260</v>
      </c>
      <c r="C117" s="20">
        <f>[1]Результати!C117+[2]Результати!C117</f>
        <v>158.9</v>
      </c>
      <c r="D117" s="20">
        <f>[1]Результати!D117+[2]Результати!D117</f>
        <v>0</v>
      </c>
      <c r="E117" s="20">
        <f>[1]Результати!E117+[2]Результати!E117</f>
        <v>6</v>
      </c>
      <c r="F117" s="21">
        <f t="shared" si="36"/>
        <v>3.7759597230962866E-2</v>
      </c>
      <c r="G117" s="22" t="e">
        <f t="shared" si="37"/>
        <v>#DIV/0!</v>
      </c>
      <c r="H117" s="2"/>
      <c r="I117" s="63"/>
      <c r="J117" s="63"/>
      <c r="K117" s="63"/>
      <c r="M117" s="63"/>
      <c r="N117" s="63"/>
      <c r="O117" s="63"/>
      <c r="Q117" s="63"/>
      <c r="R117" s="63"/>
      <c r="S117" s="63"/>
      <c r="U117" s="63"/>
      <c r="V117" s="63"/>
      <c r="W117" s="63"/>
      <c r="X117" s="65"/>
    </row>
    <row r="118" spans="1:24" s="64" customFormat="1" ht="19.95" hidden="1" customHeight="1">
      <c r="A118" s="54"/>
      <c r="B118" s="33" t="s">
        <v>406</v>
      </c>
      <c r="C118" s="20">
        <f>[1]Результати!C118+[2]Результати!C118</f>
        <v>0</v>
      </c>
      <c r="D118" s="20">
        <f>[1]Результати!D118+[2]Результати!D118</f>
        <v>0</v>
      </c>
      <c r="E118" s="20">
        <f>[1]Результати!E118+[2]Результати!E118</f>
        <v>17</v>
      </c>
      <c r="F118" s="21" t="e">
        <f t="shared" si="36"/>
        <v>#DIV/0!</v>
      </c>
      <c r="G118" s="22" t="e">
        <f t="shared" si="37"/>
        <v>#DIV/0!</v>
      </c>
      <c r="H118" s="2"/>
      <c r="I118" s="63"/>
      <c r="J118" s="63"/>
      <c r="K118" s="63"/>
      <c r="M118" s="63"/>
      <c r="N118" s="63"/>
      <c r="O118" s="63"/>
      <c r="Q118" s="63"/>
      <c r="R118" s="63"/>
      <c r="S118" s="63"/>
      <c r="U118" s="63"/>
      <c r="V118" s="63"/>
      <c r="W118" s="63"/>
      <c r="X118" s="65"/>
    </row>
    <row r="119" spans="1:24" ht="19.95" customHeight="1">
      <c r="A119" s="23" t="s">
        <v>117</v>
      </c>
      <c r="B119" s="24" t="s">
        <v>375</v>
      </c>
      <c r="C119" s="20">
        <f>[1]Результати!C119+[2]Результати!C119</f>
        <v>143</v>
      </c>
      <c r="D119" s="20">
        <f>[1]Результати!D119+[2]Результати!D119</f>
        <v>153.1</v>
      </c>
      <c r="E119" s="20">
        <f>[1]Результати!E119+[2]Результати!E119</f>
        <v>149.80000000000001</v>
      </c>
      <c r="F119" s="21">
        <f t="shared" si="36"/>
        <v>1.0475524475524476</v>
      </c>
      <c r="G119" s="22">
        <f t="shared" si="37"/>
        <v>0.97844546048334435</v>
      </c>
      <c r="H119" s="2" t="s">
        <v>373</v>
      </c>
      <c r="I119" s="20">
        <v>0</v>
      </c>
      <c r="J119" s="20">
        <v>24.3</v>
      </c>
      <c r="K119" s="20">
        <v>26.7</v>
      </c>
      <c r="M119" s="20">
        <v>6</v>
      </c>
      <c r="N119" s="20">
        <v>24</v>
      </c>
      <c r="O119" s="20">
        <v>25.4</v>
      </c>
      <c r="Q119" s="20">
        <v>0</v>
      </c>
      <c r="R119" s="20">
        <v>25.6</v>
      </c>
      <c r="S119" s="20">
        <v>38.5</v>
      </c>
      <c r="U119" s="20">
        <v>56.9</v>
      </c>
      <c r="V119" s="20">
        <v>26.1</v>
      </c>
      <c r="W119" s="20">
        <v>36.6</v>
      </c>
    </row>
    <row r="120" spans="1:24" ht="19.95" customHeight="1">
      <c r="A120" s="23" t="s">
        <v>239</v>
      </c>
      <c r="B120" s="24" t="s">
        <v>417</v>
      </c>
      <c r="C120" s="20">
        <f>[1]Результати!C120+[2]Результати!C120</f>
        <v>24.3</v>
      </c>
      <c r="D120" s="20">
        <f>[1]Результати!D120+[2]Результати!D120</f>
        <v>15.8</v>
      </c>
      <c r="E120" s="20">
        <f>[1]Результати!E120+[2]Результати!E120</f>
        <v>8</v>
      </c>
      <c r="F120" s="21">
        <f t="shared" si="36"/>
        <v>0.32921810699588477</v>
      </c>
      <c r="G120" s="22">
        <f t="shared" si="37"/>
        <v>0.50632911392405056</v>
      </c>
      <c r="H120" s="2" t="s">
        <v>376</v>
      </c>
      <c r="I120" s="20"/>
      <c r="J120" s="20"/>
      <c r="K120" s="20"/>
      <c r="M120" s="20"/>
      <c r="N120" s="20"/>
      <c r="O120" s="20"/>
      <c r="Q120" s="20"/>
      <c r="R120" s="20"/>
      <c r="S120" s="20"/>
      <c r="U120" s="20"/>
      <c r="V120" s="20"/>
      <c r="W120" s="20"/>
    </row>
    <row r="121" spans="1:24" ht="19.95" customHeight="1">
      <c r="A121" s="23" t="s">
        <v>118</v>
      </c>
      <c r="B121" s="24" t="s">
        <v>314</v>
      </c>
      <c r="C121" s="20">
        <f>[1]Результати!C121+[2]Результати!C121</f>
        <v>0</v>
      </c>
      <c r="D121" s="20">
        <f>[1]Результати!D121+[2]Результати!D121</f>
        <v>0</v>
      </c>
      <c r="E121" s="20">
        <f>[1]Результати!E121+[2]Результати!E121</f>
        <v>1.7</v>
      </c>
      <c r="F121" s="21"/>
      <c r="G121" s="22"/>
      <c r="H121" s="2" t="s">
        <v>82</v>
      </c>
      <c r="I121" s="20"/>
      <c r="J121" s="20"/>
      <c r="K121" s="20"/>
      <c r="M121" s="20"/>
      <c r="N121" s="20"/>
      <c r="O121" s="20"/>
      <c r="Q121" s="20"/>
      <c r="R121" s="20"/>
      <c r="S121" s="20"/>
      <c r="U121" s="20"/>
      <c r="V121" s="20"/>
      <c r="W121" s="20"/>
    </row>
    <row r="122" spans="1:24" ht="19.95" customHeight="1">
      <c r="A122" s="23" t="s">
        <v>119</v>
      </c>
      <c r="B122" s="24" t="s">
        <v>412</v>
      </c>
      <c r="C122" s="20">
        <f>[1]Результати!C122+[2]Результати!C122</f>
        <v>13.4</v>
      </c>
      <c r="D122" s="20">
        <f>[1]Результати!D122+[2]Результати!D122</f>
        <v>26</v>
      </c>
      <c r="E122" s="20">
        <f>[1]Результати!E122+[2]Результати!E122</f>
        <v>18.2</v>
      </c>
      <c r="F122" s="21">
        <f t="shared" si="36"/>
        <v>1.3582089552238805</v>
      </c>
      <c r="G122" s="22">
        <f t="shared" si="37"/>
        <v>0.7</v>
      </c>
      <c r="H122" s="2" t="s">
        <v>373</v>
      </c>
      <c r="I122" s="20"/>
      <c r="J122" s="20"/>
      <c r="K122" s="20"/>
      <c r="M122" s="20"/>
      <c r="N122" s="20"/>
      <c r="O122" s="20"/>
      <c r="Q122" s="20"/>
      <c r="R122" s="20"/>
      <c r="S122" s="20"/>
      <c r="U122" s="20"/>
      <c r="V122" s="20"/>
      <c r="W122" s="20"/>
    </row>
    <row r="123" spans="1:24" ht="19.95" customHeight="1">
      <c r="A123" s="23" t="s">
        <v>240</v>
      </c>
      <c r="B123" s="24" t="s">
        <v>115</v>
      </c>
      <c r="C123" s="20">
        <f>[1]Результати!C123+[2]Результати!C123</f>
        <v>70.099999999999994</v>
      </c>
      <c r="D123" s="20">
        <f>[1]Результати!D123+[2]Результати!D123</f>
        <v>85</v>
      </c>
      <c r="E123" s="20">
        <f>[1]Результати!E123+[2]Результати!E123</f>
        <v>93.5</v>
      </c>
      <c r="F123" s="21">
        <f t="shared" si="0"/>
        <v>1.333808844507846</v>
      </c>
      <c r="G123" s="22">
        <f t="shared" si="1"/>
        <v>1.1000000000000001</v>
      </c>
      <c r="H123" s="2" t="s">
        <v>373</v>
      </c>
      <c r="I123" s="20">
        <v>20.399999999999999</v>
      </c>
      <c r="J123" s="20">
        <v>18</v>
      </c>
      <c r="K123" s="20">
        <v>10.7</v>
      </c>
      <c r="M123" s="20">
        <v>17.100000000000001</v>
      </c>
      <c r="N123" s="20">
        <v>18</v>
      </c>
      <c r="O123" s="20">
        <v>19.5</v>
      </c>
      <c r="Q123" s="20">
        <v>12.7</v>
      </c>
      <c r="R123" s="20">
        <v>18</v>
      </c>
      <c r="S123" s="20">
        <v>5</v>
      </c>
      <c r="U123" s="20">
        <v>24.5</v>
      </c>
      <c r="V123" s="20">
        <v>18</v>
      </c>
      <c r="W123" s="20">
        <v>14.4</v>
      </c>
    </row>
    <row r="124" spans="1:24" ht="19.95" customHeight="1">
      <c r="A124" s="23" t="s">
        <v>241</v>
      </c>
      <c r="B124" s="24" t="s">
        <v>279</v>
      </c>
      <c r="C124" s="20">
        <f>[1]Результати!C124+[2]Результати!C124</f>
        <v>253.40000000000003</v>
      </c>
      <c r="D124" s="20">
        <f>[1]Результати!D124+[2]Результати!D124</f>
        <v>251</v>
      </c>
      <c r="E124" s="20">
        <f>[1]Результати!E124+[2]Результати!E124</f>
        <v>203.9</v>
      </c>
      <c r="F124" s="21">
        <f t="shared" si="0"/>
        <v>0.8046566692975532</v>
      </c>
      <c r="G124" s="22">
        <f t="shared" si="1"/>
        <v>0.81235059760956174</v>
      </c>
      <c r="H124" s="2" t="s">
        <v>273</v>
      </c>
      <c r="I124" s="20">
        <v>63.5</v>
      </c>
      <c r="J124" s="20">
        <v>64.2</v>
      </c>
      <c r="K124" s="20">
        <v>167.6</v>
      </c>
      <c r="M124" s="20">
        <v>60.8</v>
      </c>
      <c r="N124" s="20">
        <v>54.3</v>
      </c>
      <c r="O124" s="20">
        <v>24.1</v>
      </c>
      <c r="Q124" s="20">
        <v>31.2</v>
      </c>
      <c r="R124" s="20">
        <v>123.7</v>
      </c>
      <c r="S124" s="20">
        <v>63.9</v>
      </c>
      <c r="U124" s="20">
        <v>85.2</v>
      </c>
      <c r="V124" s="20">
        <v>68.3</v>
      </c>
      <c r="W124" s="20">
        <v>78.8</v>
      </c>
    </row>
    <row r="125" spans="1:24" ht="19.95" customHeight="1">
      <c r="A125" s="23" t="s">
        <v>120</v>
      </c>
      <c r="B125" s="24" t="s">
        <v>280</v>
      </c>
      <c r="C125" s="20">
        <f>[1]Результати!C125+[2]Результати!C125</f>
        <v>174.9</v>
      </c>
      <c r="D125" s="20">
        <f>[1]Результати!D125+[2]Результати!D125</f>
        <v>150.69999999999999</v>
      </c>
      <c r="E125" s="20">
        <f>[1]Результати!E125+[2]Результати!E125</f>
        <v>115.9</v>
      </c>
      <c r="F125" s="66">
        <f t="shared" ref="F125" si="38">E125/C125</f>
        <v>0.66266437964551173</v>
      </c>
      <c r="G125" s="67">
        <f t="shared" ref="G125" si="39">E125/D125</f>
        <v>0.76907763769077653</v>
      </c>
      <c r="H125" s="2" t="s">
        <v>82</v>
      </c>
      <c r="I125" s="20"/>
      <c r="J125" s="20"/>
      <c r="K125" s="20"/>
      <c r="M125" s="20"/>
      <c r="N125" s="20"/>
      <c r="O125" s="20"/>
      <c r="Q125" s="20"/>
      <c r="R125" s="20"/>
      <c r="S125" s="20"/>
      <c r="U125" s="20"/>
      <c r="V125" s="20"/>
      <c r="W125" s="20"/>
    </row>
    <row r="126" spans="1:24" ht="19.95" customHeight="1">
      <c r="A126" s="23" t="s">
        <v>278</v>
      </c>
      <c r="B126" s="24" t="s">
        <v>290</v>
      </c>
      <c r="C126" s="20">
        <f>[1]Результати!C126+[2]Результати!C126</f>
        <v>57.699999999999996</v>
      </c>
      <c r="D126" s="20">
        <f>[1]Результати!D126+[2]Результати!D126</f>
        <v>66.7</v>
      </c>
      <c r="E126" s="20">
        <f>[1]Результати!E126+[2]Результати!E126</f>
        <v>64.900000000000006</v>
      </c>
      <c r="F126" s="21">
        <f t="shared" si="0"/>
        <v>1.1247833622183712</v>
      </c>
      <c r="G126" s="22">
        <f t="shared" si="1"/>
        <v>0.97301349325337338</v>
      </c>
      <c r="H126" s="2" t="s">
        <v>273</v>
      </c>
      <c r="I126" s="20">
        <v>13.3</v>
      </c>
      <c r="J126" s="20">
        <v>15</v>
      </c>
      <c r="K126" s="20">
        <v>11.2</v>
      </c>
      <c r="M126" s="20">
        <v>13.2</v>
      </c>
      <c r="N126" s="20">
        <v>15</v>
      </c>
      <c r="O126" s="20">
        <v>11.2</v>
      </c>
      <c r="Q126" s="20">
        <v>13.4</v>
      </c>
      <c r="R126" s="20">
        <v>16</v>
      </c>
      <c r="S126" s="20">
        <v>17.3</v>
      </c>
      <c r="U126" s="20">
        <v>14.5</v>
      </c>
      <c r="V126" s="20">
        <v>17</v>
      </c>
      <c r="W126" s="20">
        <v>17.399999999999999</v>
      </c>
    </row>
    <row r="127" spans="1:24" ht="19.95" customHeight="1">
      <c r="A127" s="23" t="s">
        <v>285</v>
      </c>
      <c r="B127" s="24" t="s">
        <v>291</v>
      </c>
      <c r="C127" s="20">
        <f>[1]Результати!C127+[2]Результати!C127</f>
        <v>12.600000000000001</v>
      </c>
      <c r="D127" s="20">
        <f>[1]Результати!D127+[2]Результати!D127</f>
        <v>15</v>
      </c>
      <c r="E127" s="20">
        <f>[1]Результати!E127+[2]Результати!E127</f>
        <v>14.2</v>
      </c>
      <c r="F127" s="66">
        <f t="shared" si="0"/>
        <v>1.1269841269841268</v>
      </c>
      <c r="G127" s="67">
        <f t="shared" si="1"/>
        <v>0.94666666666666666</v>
      </c>
      <c r="H127" s="2" t="s">
        <v>82</v>
      </c>
      <c r="I127" s="20"/>
      <c r="J127" s="20"/>
      <c r="K127" s="20"/>
      <c r="M127" s="20"/>
      <c r="N127" s="20"/>
      <c r="O127" s="20"/>
      <c r="Q127" s="20"/>
      <c r="R127" s="20"/>
      <c r="S127" s="20"/>
      <c r="U127" s="20"/>
      <c r="V127" s="20"/>
      <c r="W127" s="20"/>
    </row>
    <row r="128" spans="1:24" ht="19.95" customHeight="1">
      <c r="A128" s="23" t="s">
        <v>286</v>
      </c>
      <c r="B128" s="24" t="s">
        <v>174</v>
      </c>
      <c r="C128" s="20">
        <f>[1]Результати!C128+[2]Результати!C128</f>
        <v>0.4</v>
      </c>
      <c r="D128" s="20">
        <f>[1]Результати!D128+[2]Результати!D128</f>
        <v>0</v>
      </c>
      <c r="E128" s="20">
        <f>[1]Результати!E128+[2]Результати!E128</f>
        <v>0</v>
      </c>
      <c r="F128" s="21"/>
      <c r="G128" s="22"/>
      <c r="H128" s="2" t="s">
        <v>373</v>
      </c>
      <c r="I128" s="20">
        <v>6.7</v>
      </c>
      <c r="J128" s="20">
        <v>7</v>
      </c>
      <c r="K128" s="20">
        <v>8.1999999999999993</v>
      </c>
      <c r="M128" s="20">
        <v>6.6</v>
      </c>
      <c r="N128" s="20">
        <v>7</v>
      </c>
      <c r="O128" s="20">
        <v>6.2</v>
      </c>
      <c r="Q128" s="20">
        <v>6.6</v>
      </c>
      <c r="R128" s="20">
        <v>7</v>
      </c>
      <c r="S128" s="20">
        <v>6.6</v>
      </c>
      <c r="U128" s="20">
        <v>3.1</v>
      </c>
      <c r="V128" s="20">
        <v>7</v>
      </c>
      <c r="W128" s="20">
        <v>4.3</v>
      </c>
    </row>
    <row r="129" spans="1:23" ht="19.95" customHeight="1">
      <c r="A129" s="23" t="s">
        <v>287</v>
      </c>
      <c r="B129" s="24" t="s">
        <v>175</v>
      </c>
      <c r="C129" s="20">
        <f>[1]Результати!C129+[2]Результати!C129</f>
        <v>350</v>
      </c>
      <c r="D129" s="20">
        <f>[1]Результати!D129+[2]Результати!D129</f>
        <v>523.59999999999991</v>
      </c>
      <c r="E129" s="20">
        <f>[1]Результати!E129+[2]Результати!E129</f>
        <v>542.4</v>
      </c>
      <c r="F129" s="21">
        <f t="shared" si="0"/>
        <v>1.5497142857142856</v>
      </c>
      <c r="G129" s="22">
        <f t="shared" si="1"/>
        <v>1.035905271199389</v>
      </c>
      <c r="H129" s="2" t="s">
        <v>371</v>
      </c>
      <c r="I129" s="20">
        <v>82.6</v>
      </c>
      <c r="J129" s="20">
        <v>92</v>
      </c>
      <c r="K129" s="20">
        <v>46.6</v>
      </c>
      <c r="M129" s="20">
        <v>145.6</v>
      </c>
      <c r="N129" s="20">
        <v>125</v>
      </c>
      <c r="O129" s="20">
        <v>0</v>
      </c>
      <c r="Q129" s="20">
        <v>140</v>
      </c>
      <c r="R129" s="20">
        <v>100</v>
      </c>
      <c r="S129" s="20">
        <v>108.6</v>
      </c>
      <c r="U129" s="20">
        <v>170.8</v>
      </c>
      <c r="V129" s="20">
        <v>125</v>
      </c>
      <c r="W129" s="20">
        <v>118.7</v>
      </c>
    </row>
    <row r="130" spans="1:23" ht="19.95" customHeight="1">
      <c r="A130" s="23" t="s">
        <v>289</v>
      </c>
      <c r="B130" s="24" t="s">
        <v>281</v>
      </c>
      <c r="C130" s="20">
        <f>[1]Результати!C130+[2]Результати!C130</f>
        <v>127</v>
      </c>
      <c r="D130" s="20">
        <f>[1]Результати!D130+[2]Результати!D130</f>
        <v>1</v>
      </c>
      <c r="E130" s="20">
        <f>[1]Результати!E130+[2]Результати!E130</f>
        <v>1</v>
      </c>
      <c r="F130" s="21"/>
      <c r="G130" s="22"/>
      <c r="H130" s="2" t="s">
        <v>373</v>
      </c>
      <c r="I130" s="20">
        <v>12.4</v>
      </c>
      <c r="J130" s="20">
        <v>5.5</v>
      </c>
      <c r="K130" s="20">
        <v>6.4</v>
      </c>
      <c r="M130" s="20">
        <v>12.9</v>
      </c>
      <c r="N130" s="20">
        <v>5.5</v>
      </c>
      <c r="O130" s="20">
        <v>18.2</v>
      </c>
      <c r="Q130" s="20">
        <v>33.4</v>
      </c>
      <c r="R130" s="20">
        <v>5.5</v>
      </c>
      <c r="S130" s="20">
        <v>14.9</v>
      </c>
      <c r="U130" s="20">
        <v>79.2</v>
      </c>
      <c r="V130" s="20">
        <v>6.1</v>
      </c>
      <c r="W130" s="20">
        <v>4.1999999999999993</v>
      </c>
    </row>
    <row r="131" spans="1:23" ht="19.95" customHeight="1">
      <c r="A131" s="23" t="s">
        <v>292</v>
      </c>
      <c r="B131" s="24" t="s">
        <v>282</v>
      </c>
      <c r="C131" s="20">
        <f>[1]Результати!C131+[2]Результати!C131</f>
        <v>1.1000000000000001</v>
      </c>
      <c r="D131" s="20">
        <f>[1]Результати!D131+[2]Результати!D131</f>
        <v>2.2999999999999998</v>
      </c>
      <c r="E131" s="20">
        <f>[1]Результати!E131+[2]Результати!E131</f>
        <v>4.5</v>
      </c>
      <c r="F131" s="21">
        <f t="shared" ref="F131" si="40">E131/C131</f>
        <v>4.0909090909090908</v>
      </c>
      <c r="G131" s="22">
        <f t="shared" ref="G131" si="41">E131/D131</f>
        <v>1.956521739130435</v>
      </c>
      <c r="H131" s="2" t="s">
        <v>373</v>
      </c>
      <c r="I131" s="20"/>
      <c r="J131" s="20"/>
      <c r="K131" s="20"/>
      <c r="M131" s="20"/>
      <c r="N131" s="20"/>
      <c r="O131" s="20"/>
      <c r="Q131" s="20"/>
      <c r="R131" s="20"/>
      <c r="S131" s="20"/>
      <c r="U131" s="20"/>
      <c r="V131" s="20"/>
      <c r="W131" s="20"/>
    </row>
    <row r="132" spans="1:23" ht="19.95" customHeight="1">
      <c r="A132" s="23" t="s">
        <v>293</v>
      </c>
      <c r="B132" s="24" t="s">
        <v>283</v>
      </c>
      <c r="C132" s="20">
        <f>[1]Результати!C132+[2]Результати!C132</f>
        <v>0.4</v>
      </c>
      <c r="D132" s="20">
        <f>[1]Результати!D132+[2]Результати!D132</f>
        <v>0</v>
      </c>
      <c r="E132" s="20">
        <f>[1]Результати!E132+[2]Результати!E132</f>
        <v>0.3</v>
      </c>
      <c r="F132" s="21">
        <f t="shared" ref="F132:F140" si="42">E132/C132</f>
        <v>0.74999999999999989</v>
      </c>
      <c r="G132" s="22"/>
      <c r="H132" s="2" t="s">
        <v>373</v>
      </c>
      <c r="I132" s="20"/>
      <c r="J132" s="20"/>
      <c r="K132" s="20"/>
      <c r="M132" s="20"/>
      <c r="N132" s="20"/>
      <c r="O132" s="20"/>
      <c r="Q132" s="20"/>
      <c r="R132" s="20"/>
      <c r="S132" s="20"/>
      <c r="U132" s="20"/>
      <c r="V132" s="20"/>
      <c r="W132" s="20"/>
    </row>
    <row r="133" spans="1:23" ht="19.95" customHeight="1">
      <c r="A133" s="23" t="s">
        <v>295</v>
      </c>
      <c r="B133" s="24" t="s">
        <v>284</v>
      </c>
      <c r="C133" s="20">
        <f>[1]Результати!C133+[2]Результати!C133</f>
        <v>0.5</v>
      </c>
      <c r="D133" s="20">
        <f>[1]Результати!D133+[2]Результати!D133</f>
        <v>1</v>
      </c>
      <c r="E133" s="20">
        <f>[1]Результати!E133+[2]Результати!E133</f>
        <v>0</v>
      </c>
      <c r="F133" s="21"/>
      <c r="G133" s="22"/>
      <c r="H133" s="2" t="s">
        <v>373</v>
      </c>
      <c r="I133" s="20"/>
      <c r="J133" s="20"/>
      <c r="K133" s="20"/>
      <c r="M133" s="20"/>
      <c r="N133" s="20"/>
      <c r="O133" s="20"/>
      <c r="Q133" s="20"/>
      <c r="R133" s="20"/>
      <c r="S133" s="20"/>
      <c r="U133" s="20"/>
      <c r="V133" s="20"/>
      <c r="W133" s="20"/>
    </row>
    <row r="134" spans="1:23" ht="28.8" customHeight="1">
      <c r="A134" s="25" t="s">
        <v>296</v>
      </c>
      <c r="B134" s="26" t="s">
        <v>396</v>
      </c>
      <c r="C134" s="20">
        <f>[1]Результати!C134+[2]Результати!C134</f>
        <v>873.4</v>
      </c>
      <c r="D134" s="20">
        <f>[1]Результати!D134+[2]Результати!D134</f>
        <v>331.9</v>
      </c>
      <c r="E134" s="20">
        <f>[1]Результати!E134+[2]Результати!E134</f>
        <v>259.59999999999997</v>
      </c>
      <c r="F134" s="21">
        <f t="shared" si="42"/>
        <v>0.29722921914357681</v>
      </c>
      <c r="G134" s="22">
        <f t="shared" ref="G134:G139" si="43">E134/D134</f>
        <v>0.78216330219945762</v>
      </c>
      <c r="H134" s="2" t="s">
        <v>373</v>
      </c>
      <c r="I134" s="20"/>
      <c r="J134" s="20"/>
      <c r="K134" s="20"/>
      <c r="M134" s="20"/>
      <c r="N134" s="20"/>
      <c r="O134" s="20"/>
      <c r="Q134" s="20"/>
      <c r="R134" s="20"/>
      <c r="S134" s="20"/>
      <c r="U134" s="20"/>
      <c r="V134" s="20"/>
      <c r="W134" s="20"/>
    </row>
    <row r="135" spans="1:23" ht="15" hidden="1" customHeight="1">
      <c r="A135" s="23"/>
      <c r="B135" s="33" t="s">
        <v>385</v>
      </c>
      <c r="C135" s="20">
        <f>[1]Результати!C135+[2]Результати!C135</f>
        <v>87</v>
      </c>
      <c r="D135" s="20">
        <f>[1]Результати!D135+[2]Результати!D135</f>
        <v>0</v>
      </c>
      <c r="E135" s="20">
        <f>[1]Результати!E135+[2]Результати!E135</f>
        <v>57.5</v>
      </c>
      <c r="F135" s="21">
        <f t="shared" si="42"/>
        <v>0.66091954022988508</v>
      </c>
      <c r="G135" s="22" t="e">
        <f t="shared" si="43"/>
        <v>#DIV/0!</v>
      </c>
      <c r="I135" s="20"/>
      <c r="J135" s="20"/>
      <c r="K135" s="20"/>
      <c r="M135" s="20"/>
      <c r="N135" s="20"/>
      <c r="O135" s="20"/>
      <c r="Q135" s="20"/>
      <c r="R135" s="20"/>
      <c r="S135" s="20"/>
      <c r="U135" s="20"/>
      <c r="V135" s="20"/>
      <c r="W135" s="20"/>
    </row>
    <row r="136" spans="1:23" ht="15" hidden="1" customHeight="1">
      <c r="A136" s="23"/>
      <c r="B136" s="33" t="s">
        <v>386</v>
      </c>
      <c r="C136" s="20">
        <f>[1]Результати!C136+[2]Результати!C136</f>
        <v>40.799999999999997</v>
      </c>
      <c r="D136" s="20">
        <f>[1]Результати!D136+[2]Результати!D136</f>
        <v>0</v>
      </c>
      <c r="E136" s="20">
        <f>[1]Результати!E136+[2]Результати!E136</f>
        <v>7.2</v>
      </c>
      <c r="F136" s="21">
        <f t="shared" si="42"/>
        <v>0.17647058823529413</v>
      </c>
      <c r="G136" s="22" t="e">
        <f t="shared" si="43"/>
        <v>#DIV/0!</v>
      </c>
      <c r="I136" s="20"/>
      <c r="J136" s="20"/>
      <c r="K136" s="20"/>
      <c r="M136" s="20"/>
      <c r="N136" s="20"/>
      <c r="O136" s="20"/>
      <c r="Q136" s="20"/>
      <c r="R136" s="20"/>
      <c r="S136" s="20"/>
      <c r="U136" s="20"/>
      <c r="V136" s="20"/>
      <c r="W136" s="20"/>
    </row>
    <row r="137" spans="1:23" ht="15" hidden="1" customHeight="1">
      <c r="A137" s="23"/>
      <c r="B137" s="33" t="s">
        <v>395</v>
      </c>
      <c r="C137" s="20">
        <f>[1]Результати!C137+[2]Результати!C137</f>
        <v>163.5</v>
      </c>
      <c r="D137" s="20">
        <f>[1]Результати!D137+[2]Результати!D137</f>
        <v>0</v>
      </c>
      <c r="E137" s="20">
        <f>[1]Результати!E137+[2]Результати!E137</f>
        <v>169.89999999999998</v>
      </c>
      <c r="F137" s="21">
        <f t="shared" si="42"/>
        <v>1.0391437308868501</v>
      </c>
      <c r="G137" s="22" t="e">
        <f t="shared" si="43"/>
        <v>#DIV/0!</v>
      </c>
      <c r="I137" s="20"/>
      <c r="J137" s="20"/>
      <c r="K137" s="20"/>
      <c r="M137" s="20"/>
      <c r="N137" s="20"/>
      <c r="O137" s="20"/>
      <c r="Q137" s="20"/>
      <c r="R137" s="20"/>
      <c r="S137" s="20"/>
      <c r="U137" s="20"/>
      <c r="V137" s="20"/>
      <c r="W137" s="20"/>
    </row>
    <row r="138" spans="1:23" ht="15" hidden="1" customHeight="1">
      <c r="A138" s="23"/>
      <c r="B138" s="33" t="s">
        <v>391</v>
      </c>
      <c r="C138" s="20">
        <f>[1]Результати!C138+[2]Результати!C138</f>
        <v>5.3</v>
      </c>
      <c r="D138" s="20">
        <f>[1]Результати!D138+[2]Результати!D138</f>
        <v>0</v>
      </c>
      <c r="E138" s="20">
        <f>[1]Результати!E138+[2]Результати!E138</f>
        <v>25.000000000000004</v>
      </c>
      <c r="F138" s="21">
        <f t="shared" si="42"/>
        <v>4.7169811320754729</v>
      </c>
      <c r="G138" s="22" t="e">
        <f t="shared" si="43"/>
        <v>#DIV/0!</v>
      </c>
      <c r="I138" s="20"/>
      <c r="J138" s="20"/>
      <c r="K138" s="20"/>
      <c r="M138" s="20"/>
      <c r="N138" s="20"/>
      <c r="O138" s="20"/>
      <c r="Q138" s="20"/>
      <c r="R138" s="20"/>
      <c r="S138" s="20"/>
      <c r="U138" s="20"/>
      <c r="V138" s="20"/>
      <c r="W138" s="20"/>
    </row>
    <row r="139" spans="1:23" ht="28.8" customHeight="1">
      <c r="A139" s="23" t="s">
        <v>297</v>
      </c>
      <c r="B139" s="24" t="s">
        <v>403</v>
      </c>
      <c r="C139" s="20">
        <f>[1]Результати!C139+[2]Результати!C139</f>
        <v>0</v>
      </c>
      <c r="D139" s="20">
        <f>[1]Результати!D139+[2]Результати!D139</f>
        <v>30.5</v>
      </c>
      <c r="E139" s="20">
        <f>[1]Результати!E139+[2]Результати!E139</f>
        <v>30.5</v>
      </c>
      <c r="F139" s="21"/>
      <c r="G139" s="22">
        <f t="shared" si="43"/>
        <v>1</v>
      </c>
      <c r="I139" s="20"/>
      <c r="J139" s="20"/>
      <c r="K139" s="20"/>
      <c r="M139" s="20"/>
      <c r="N139" s="20"/>
      <c r="O139" s="20"/>
      <c r="Q139" s="20"/>
      <c r="R139" s="20"/>
      <c r="S139" s="20"/>
      <c r="U139" s="20"/>
      <c r="V139" s="20"/>
      <c r="W139" s="20"/>
    </row>
    <row r="140" spans="1:23" ht="19.95" customHeight="1">
      <c r="A140" s="23" t="s">
        <v>299</v>
      </c>
      <c r="B140" s="24" t="s">
        <v>288</v>
      </c>
      <c r="C140" s="20">
        <f>[1]Результати!C140+[2]Результати!C140</f>
        <v>24.9</v>
      </c>
      <c r="D140" s="20">
        <f>[1]Результати!D140+[2]Результати!D140</f>
        <v>12</v>
      </c>
      <c r="E140" s="20">
        <f>[1]Результати!E140+[2]Результати!E140</f>
        <v>6.6999999999999993</v>
      </c>
      <c r="F140" s="21">
        <f t="shared" si="42"/>
        <v>0.26907630522088349</v>
      </c>
      <c r="G140" s="22">
        <f t="shared" ref="G140" si="44">E140/D140</f>
        <v>0.55833333333333324</v>
      </c>
      <c r="H140" s="2" t="s">
        <v>312</v>
      </c>
      <c r="I140" s="20"/>
      <c r="J140" s="20"/>
      <c r="K140" s="20"/>
      <c r="M140" s="20"/>
      <c r="N140" s="20"/>
      <c r="O140" s="20"/>
      <c r="Q140" s="20"/>
      <c r="R140" s="20"/>
      <c r="S140" s="20"/>
      <c r="U140" s="20"/>
      <c r="V140" s="20"/>
      <c r="W140" s="20"/>
    </row>
    <row r="141" spans="1:23" ht="19.95" customHeight="1">
      <c r="A141" s="23" t="s">
        <v>313</v>
      </c>
      <c r="B141" s="68" t="s">
        <v>294</v>
      </c>
      <c r="C141" s="20">
        <f>[1]Результати!C141+[2]Результати!C141</f>
        <v>0</v>
      </c>
      <c r="D141" s="20">
        <f>[1]Результати!D141+[2]Результати!D141</f>
        <v>0</v>
      </c>
      <c r="E141" s="20">
        <f>[1]Результати!E141+[2]Результати!E141</f>
        <v>0</v>
      </c>
      <c r="F141" s="21"/>
      <c r="G141" s="22"/>
      <c r="H141" s="2" t="s">
        <v>373</v>
      </c>
      <c r="I141" s="20"/>
      <c r="J141" s="20"/>
      <c r="K141" s="20"/>
      <c r="M141" s="20"/>
      <c r="N141" s="20"/>
      <c r="O141" s="20"/>
      <c r="Q141" s="20"/>
      <c r="R141" s="20"/>
      <c r="S141" s="20"/>
      <c r="U141" s="20"/>
      <c r="V141" s="20"/>
      <c r="W141" s="20"/>
    </row>
    <row r="142" spans="1:23" ht="19.95" customHeight="1">
      <c r="A142" s="23" t="s">
        <v>332</v>
      </c>
      <c r="B142" s="24" t="s">
        <v>298</v>
      </c>
      <c r="C142" s="20">
        <f>[1]Результати!C142+[2]Результати!C142</f>
        <v>0</v>
      </c>
      <c r="D142" s="20">
        <f>[1]Результати!D142+[2]Результати!D142</f>
        <v>85.6</v>
      </c>
      <c r="E142" s="20">
        <f>[1]Результати!E142+[2]Результати!E142</f>
        <v>85.6</v>
      </c>
      <c r="F142" s="21"/>
      <c r="G142" s="22">
        <f t="shared" ref="G142:G143" si="45">E142/D142</f>
        <v>1</v>
      </c>
      <c r="H142" s="2" t="s">
        <v>373</v>
      </c>
      <c r="I142" s="20"/>
      <c r="J142" s="20"/>
      <c r="K142" s="20"/>
      <c r="M142" s="20"/>
      <c r="N142" s="20"/>
      <c r="O142" s="20"/>
      <c r="Q142" s="20"/>
      <c r="R142" s="20"/>
      <c r="S142" s="20"/>
      <c r="U142" s="20"/>
      <c r="V142" s="20"/>
      <c r="W142" s="20"/>
    </row>
    <row r="143" spans="1:23" ht="19.95" customHeight="1">
      <c r="A143" s="23" t="s">
        <v>397</v>
      </c>
      <c r="B143" s="24" t="s">
        <v>377</v>
      </c>
      <c r="C143" s="20">
        <f>[1]Результати!C143+[2]Результати!C143</f>
        <v>5</v>
      </c>
      <c r="D143" s="20">
        <f>[1]Результати!D143+[2]Результати!D143</f>
        <v>46</v>
      </c>
      <c r="E143" s="20">
        <f>[1]Результати!E143+[2]Результати!E143</f>
        <v>43.2</v>
      </c>
      <c r="F143" s="21"/>
      <c r="G143" s="22">
        <f t="shared" si="45"/>
        <v>0.93913043478260871</v>
      </c>
      <c r="H143" s="2" t="s">
        <v>373</v>
      </c>
      <c r="I143" s="20"/>
      <c r="J143" s="20"/>
      <c r="K143" s="20"/>
      <c r="M143" s="20"/>
      <c r="N143" s="20"/>
      <c r="O143" s="20"/>
      <c r="Q143" s="20"/>
      <c r="R143" s="20"/>
      <c r="S143" s="20"/>
      <c r="U143" s="20"/>
      <c r="V143" s="20"/>
      <c r="W143" s="20"/>
    </row>
    <row r="144" spans="1:23" ht="17.25" customHeight="1">
      <c r="A144" s="9" t="s">
        <v>17</v>
      </c>
      <c r="B144" s="10" t="s">
        <v>217</v>
      </c>
      <c r="C144" s="14">
        <v>0</v>
      </c>
      <c r="D144" s="14">
        <v>0</v>
      </c>
      <c r="E144" s="14">
        <v>0</v>
      </c>
      <c r="F144" s="21"/>
      <c r="G144" s="22"/>
      <c r="I144" s="14">
        <v>0</v>
      </c>
      <c r="J144" s="14">
        <v>0</v>
      </c>
      <c r="K144" s="14">
        <v>0</v>
      </c>
      <c r="M144" s="14">
        <v>0</v>
      </c>
      <c r="N144" s="14">
        <v>0</v>
      </c>
      <c r="O144" s="14">
        <v>0</v>
      </c>
      <c r="Q144" s="14">
        <v>0</v>
      </c>
      <c r="R144" s="14">
        <v>0</v>
      </c>
      <c r="S144" s="14">
        <v>0</v>
      </c>
      <c r="U144" s="14">
        <v>0</v>
      </c>
      <c r="V144" s="14">
        <v>0</v>
      </c>
      <c r="W144" s="14">
        <v>0</v>
      </c>
    </row>
    <row r="145" spans="1:40" ht="18" customHeight="1">
      <c r="A145" s="13" t="s">
        <v>18</v>
      </c>
      <c r="B145" s="40" t="s">
        <v>77</v>
      </c>
      <c r="C145" s="20">
        <f>[1]Результати!C145+[2]Результати!C145</f>
        <v>0</v>
      </c>
      <c r="D145" s="20">
        <f>[1]Результати!D145+[2]Результати!D145</f>
        <v>0</v>
      </c>
      <c r="E145" s="20">
        <f>[1]Результати!E145+[2]Результати!E145</f>
        <v>1</v>
      </c>
      <c r="F145" s="21"/>
      <c r="G145" s="22"/>
      <c r="I145" s="20">
        <v>0</v>
      </c>
      <c r="J145" s="20">
        <v>0</v>
      </c>
      <c r="K145" s="20">
        <v>0</v>
      </c>
      <c r="M145" s="20">
        <v>0</v>
      </c>
      <c r="N145" s="20">
        <v>0</v>
      </c>
      <c r="O145" s="20">
        <v>22</v>
      </c>
      <c r="Q145" s="20">
        <v>0</v>
      </c>
      <c r="R145" s="20">
        <v>0</v>
      </c>
      <c r="S145" s="20">
        <v>0</v>
      </c>
      <c r="U145" s="20">
        <v>17.2</v>
      </c>
      <c r="V145" s="20">
        <v>0</v>
      </c>
      <c r="W145" s="20">
        <v>0</v>
      </c>
    </row>
    <row r="146" spans="1:40">
      <c r="A146" s="13"/>
      <c r="B146" s="40" t="s">
        <v>331</v>
      </c>
      <c r="C146" s="20">
        <f>[1]Результати!C146+[2]Результати!C146</f>
        <v>0</v>
      </c>
      <c r="D146" s="20">
        <f>[1]Результати!D146+[2]Результати!D146</f>
        <v>0</v>
      </c>
      <c r="E146" s="20">
        <f>[1]Результати!E146+[2]Результати!E146</f>
        <v>1</v>
      </c>
      <c r="F146" s="21"/>
      <c r="G146" s="22"/>
      <c r="H146" s="2" t="s">
        <v>312</v>
      </c>
      <c r="I146" s="20">
        <v>0</v>
      </c>
      <c r="J146" s="20">
        <v>0</v>
      </c>
      <c r="K146" s="20">
        <v>0</v>
      </c>
      <c r="M146" s="20">
        <v>0</v>
      </c>
      <c r="N146" s="20">
        <v>0</v>
      </c>
      <c r="O146" s="20">
        <v>22</v>
      </c>
      <c r="Q146" s="20">
        <v>0</v>
      </c>
      <c r="R146" s="20">
        <v>0</v>
      </c>
      <c r="S146" s="20">
        <v>0</v>
      </c>
      <c r="U146" s="20">
        <v>17.2</v>
      </c>
      <c r="V146" s="20">
        <v>0</v>
      </c>
      <c r="W146" s="20">
        <v>0</v>
      </c>
    </row>
    <row r="147" spans="1:40" ht="19.95" customHeight="1" thickBot="1">
      <c r="A147" s="69" t="s">
        <v>19</v>
      </c>
      <c r="B147" s="70" t="s">
        <v>20</v>
      </c>
      <c r="C147" s="20">
        <f>[1]Результати!C147+[2]Результати!C147</f>
        <v>374.6</v>
      </c>
      <c r="D147" s="20">
        <f>[1]Результати!D147+[2]Результати!D147</f>
        <v>0</v>
      </c>
      <c r="E147" s="20">
        <f>[1]Результати!E147+[2]Результати!E147</f>
        <v>542.9</v>
      </c>
      <c r="F147" s="21">
        <f t="shared" ref="F147" si="46">E147/C147</f>
        <v>1.4492792311799252</v>
      </c>
      <c r="G147" s="22"/>
      <c r="I147" s="14">
        <v>0</v>
      </c>
      <c r="J147" s="14">
        <v>0</v>
      </c>
      <c r="K147" s="14">
        <v>0</v>
      </c>
      <c r="M147" s="14">
        <v>159.69999999999999</v>
      </c>
      <c r="N147" s="14">
        <v>0</v>
      </c>
      <c r="O147" s="14">
        <v>702</v>
      </c>
      <c r="Q147" s="14">
        <v>557.29999999999995</v>
      </c>
      <c r="R147" s="71">
        <v>151.9</v>
      </c>
      <c r="S147" s="14">
        <v>255</v>
      </c>
      <c r="U147" s="14">
        <v>-109</v>
      </c>
      <c r="V147" s="14">
        <v>-145.5</v>
      </c>
      <c r="W147" s="14">
        <v>-124.7</v>
      </c>
    </row>
    <row r="148" spans="1:40" ht="19.95" customHeight="1">
      <c r="A148" s="72" t="s">
        <v>21</v>
      </c>
      <c r="B148" s="73" t="s">
        <v>22</v>
      </c>
      <c r="C148" s="74">
        <f>C149+C154+C155+C156+C157</f>
        <v>66795</v>
      </c>
      <c r="D148" s="74">
        <f>D149+D154+D155+D156+D157</f>
        <v>72870.600000000006</v>
      </c>
      <c r="E148" s="74">
        <f>E149+E154+E155+E156+E157</f>
        <v>67837.100000000006</v>
      </c>
      <c r="F148" s="75">
        <f t="shared" si="0"/>
        <v>1.015601467175687</v>
      </c>
      <c r="G148" s="76">
        <f t="shared" si="1"/>
        <v>0.93092550356385151</v>
      </c>
      <c r="H148" s="61"/>
      <c r="I148" s="14">
        <v>13231.5</v>
      </c>
      <c r="J148" s="14">
        <v>16608.099999999999</v>
      </c>
      <c r="K148" s="14">
        <v>11891.8</v>
      </c>
      <c r="M148" s="14">
        <v>13499.199999999999</v>
      </c>
      <c r="N148" s="14">
        <v>16179.699999999999</v>
      </c>
      <c r="O148" s="14">
        <v>11314</v>
      </c>
      <c r="Q148" s="14">
        <v>13531</v>
      </c>
      <c r="R148" s="14">
        <v>9444.9</v>
      </c>
      <c r="S148" s="14">
        <v>15661.300000000001</v>
      </c>
      <c r="U148" s="14">
        <v>17214.7</v>
      </c>
      <c r="V148" s="14">
        <v>17359.599999999999</v>
      </c>
      <c r="W148" s="14">
        <v>23225.099999999995</v>
      </c>
      <c r="Y148" s="77" t="s">
        <v>419</v>
      </c>
      <c r="Z148" s="77"/>
      <c r="AA148" s="3"/>
      <c r="AB148" s="3"/>
    </row>
    <row r="149" spans="1:40" ht="19.95" customHeight="1">
      <c r="A149" s="13" t="s">
        <v>23</v>
      </c>
      <c r="B149" s="40" t="s">
        <v>81</v>
      </c>
      <c r="C149" s="14">
        <f>C150+C151+C153+C152</f>
        <v>26670.799999999999</v>
      </c>
      <c r="D149" s="14">
        <f t="shared" ref="D149:E149" si="47">D150+D151+D153+D152</f>
        <v>28151.900000000005</v>
      </c>
      <c r="E149" s="14">
        <f t="shared" si="47"/>
        <v>26399.7</v>
      </c>
      <c r="F149" s="15">
        <f t="shared" si="0"/>
        <v>0.98983532552454379</v>
      </c>
      <c r="G149" s="16">
        <f t="shared" si="1"/>
        <v>0.93775908553241505</v>
      </c>
      <c r="I149" s="14">
        <v>4476.6000000000004</v>
      </c>
      <c r="J149" s="14">
        <v>6202.5</v>
      </c>
      <c r="K149" s="14">
        <v>3970.3999999999996</v>
      </c>
      <c r="M149" s="14">
        <v>4956.3999999999996</v>
      </c>
      <c r="N149" s="14">
        <v>5890.5</v>
      </c>
      <c r="O149" s="14">
        <v>3542</v>
      </c>
      <c r="Q149" s="14">
        <v>4805.3999999999996</v>
      </c>
      <c r="R149" s="14">
        <v>3189.6000000000004</v>
      </c>
      <c r="S149" s="14">
        <v>5910.9000000000005</v>
      </c>
      <c r="U149" s="14">
        <v>6996</v>
      </c>
      <c r="V149" s="14">
        <v>6468</v>
      </c>
      <c r="W149" s="14">
        <v>7612.2</v>
      </c>
      <c r="Z149" s="61"/>
    </row>
    <row r="150" spans="1:40" ht="18" customHeight="1">
      <c r="A150" s="13" t="s">
        <v>84</v>
      </c>
      <c r="B150" s="40" t="s">
        <v>10</v>
      </c>
      <c r="C150" s="20">
        <f>C48+C75</f>
        <v>2608</v>
      </c>
      <c r="D150" s="20">
        <f>D48+D75</f>
        <v>3040.6</v>
      </c>
      <c r="E150" s="20">
        <f>E48+E75</f>
        <v>2517.3999999999996</v>
      </c>
      <c r="F150" s="21">
        <f t="shared" si="0"/>
        <v>0.96526073619631891</v>
      </c>
      <c r="G150" s="22">
        <f t="shared" si="1"/>
        <v>0.82792869828323346</v>
      </c>
      <c r="H150" s="2" t="s">
        <v>10</v>
      </c>
      <c r="I150" s="20">
        <v>371.4</v>
      </c>
      <c r="J150" s="20">
        <v>368</v>
      </c>
      <c r="K150" s="20">
        <v>376.4</v>
      </c>
      <c r="M150" s="20">
        <v>423.9</v>
      </c>
      <c r="N150" s="20">
        <v>335</v>
      </c>
      <c r="O150" s="20">
        <v>752.90000000000009</v>
      </c>
      <c r="Q150" s="20">
        <v>444.1</v>
      </c>
      <c r="R150" s="20">
        <v>840</v>
      </c>
      <c r="S150" s="20">
        <v>893.2</v>
      </c>
      <c r="U150" s="20">
        <v>501.5</v>
      </c>
      <c r="V150" s="20">
        <v>745</v>
      </c>
      <c r="W150" s="20">
        <v>1090.2</v>
      </c>
    </row>
    <row r="151" spans="1:40" ht="18" customHeight="1">
      <c r="A151" s="13" t="s">
        <v>85</v>
      </c>
      <c r="B151" s="40" t="s">
        <v>80</v>
      </c>
      <c r="C151" s="20">
        <f>C47+C94</f>
        <v>2875</v>
      </c>
      <c r="D151" s="20">
        <f>D47+D94-0.1</f>
        <v>3834.2000000000007</v>
      </c>
      <c r="E151" s="20">
        <f>E47+E94</f>
        <v>3812.2999999999997</v>
      </c>
      <c r="F151" s="21">
        <f t="shared" si="0"/>
        <v>1.3260173913043478</v>
      </c>
      <c r="G151" s="22">
        <f t="shared" si="1"/>
        <v>0.9942882478743934</v>
      </c>
      <c r="H151" s="2" t="s">
        <v>372</v>
      </c>
      <c r="I151" s="20">
        <v>840.2</v>
      </c>
      <c r="J151" s="20">
        <v>875</v>
      </c>
      <c r="K151" s="20">
        <v>563.4</v>
      </c>
      <c r="M151" s="20">
        <v>727.30000000000007</v>
      </c>
      <c r="N151" s="20">
        <v>770</v>
      </c>
      <c r="O151" s="20">
        <v>500.9</v>
      </c>
      <c r="Q151" s="20">
        <v>690.5</v>
      </c>
      <c r="R151" s="20">
        <v>125.4</v>
      </c>
      <c r="S151" s="20">
        <v>452.6</v>
      </c>
      <c r="U151" s="20">
        <v>807</v>
      </c>
      <c r="V151" s="20">
        <v>828</v>
      </c>
      <c r="W151" s="20">
        <v>589</v>
      </c>
    </row>
    <row r="152" spans="1:40" ht="18" customHeight="1">
      <c r="A152" s="13" t="s">
        <v>150</v>
      </c>
      <c r="B152" s="40" t="s">
        <v>83</v>
      </c>
      <c r="C152" s="20">
        <f>C49+C74</f>
        <v>601.20000000000005</v>
      </c>
      <c r="D152" s="20">
        <f>D49+D74</f>
        <v>911.69999999999993</v>
      </c>
      <c r="E152" s="20">
        <f t="shared" ref="E152" si="48">E49+E74</f>
        <v>702.2</v>
      </c>
      <c r="F152" s="21">
        <f t="shared" ref="F152" si="49">E152/C152</f>
        <v>1.1679973386560212</v>
      </c>
      <c r="G152" s="22">
        <f t="shared" ref="G152" si="50">E152/D152</f>
        <v>0.77020949873862021</v>
      </c>
      <c r="H152" s="2" t="s">
        <v>400</v>
      </c>
      <c r="I152" s="20"/>
      <c r="J152" s="20"/>
      <c r="K152" s="20"/>
      <c r="M152" s="20"/>
      <c r="N152" s="20"/>
      <c r="O152" s="20"/>
      <c r="Q152" s="20"/>
      <c r="R152" s="20"/>
      <c r="S152" s="20"/>
      <c r="U152" s="20"/>
      <c r="V152" s="20"/>
      <c r="W152" s="20"/>
      <c r="Z152" s="78" t="s">
        <v>426</v>
      </c>
    </row>
    <row r="153" spans="1:40" ht="18" customHeight="1">
      <c r="A153" s="13" t="s">
        <v>399</v>
      </c>
      <c r="B153" s="40" t="s">
        <v>103</v>
      </c>
      <c r="C153" s="20">
        <f>21187.8-601.2</f>
        <v>20586.599999999999</v>
      </c>
      <c r="D153" s="20">
        <f>D46+D53+D61+D77+D84+D85+D89+D90+D91+D129-0.1</f>
        <v>20365.400000000001</v>
      </c>
      <c r="E153" s="20">
        <f>E46+E53+E61+E77+E84+E85+E89+E90+E91+E129+E106</f>
        <v>19367.8</v>
      </c>
      <c r="F153" s="21">
        <f t="shared" si="0"/>
        <v>0.9407964404029806</v>
      </c>
      <c r="G153" s="22">
        <f t="shared" si="1"/>
        <v>0.95101495674035363</v>
      </c>
      <c r="H153" s="2" t="s">
        <v>371</v>
      </c>
      <c r="I153" s="20">
        <v>3265</v>
      </c>
      <c r="J153" s="20">
        <v>4959.5</v>
      </c>
      <c r="K153" s="20">
        <v>3030.6</v>
      </c>
      <c r="M153" s="20">
        <v>3805.2</v>
      </c>
      <c r="N153" s="20">
        <v>4785.5</v>
      </c>
      <c r="O153" s="20">
        <v>2288.1999999999998</v>
      </c>
      <c r="Q153" s="20">
        <v>3670.8</v>
      </c>
      <c r="R153" s="20">
        <v>2224.1999999999998</v>
      </c>
      <c r="S153" s="20">
        <v>4565.1000000000004</v>
      </c>
      <c r="U153" s="20">
        <v>5687.5</v>
      </c>
      <c r="V153" s="20">
        <v>4895</v>
      </c>
      <c r="W153" s="20">
        <v>5932.5</v>
      </c>
      <c r="Z153" s="79">
        <v>20586.599999999999</v>
      </c>
    </row>
    <row r="154" spans="1:40" ht="18" customHeight="1">
      <c r="A154" s="13" t="s">
        <v>24</v>
      </c>
      <c r="B154" s="40" t="s">
        <v>25</v>
      </c>
      <c r="C154" s="80">
        <f>C44+C72+C82+C87+C120+C124+C126</f>
        <v>27996.400000000001</v>
      </c>
      <c r="D154" s="14">
        <f>D44+D72+D82+D87+D124+D126+D120</f>
        <v>32389.8</v>
      </c>
      <c r="E154" s="80">
        <f>E44+E72+E82+E87+E120+E124+E126</f>
        <v>30002.800000000007</v>
      </c>
      <c r="F154" s="15">
        <f t="shared" si="0"/>
        <v>1.0716663571030562</v>
      </c>
      <c r="G154" s="16">
        <f t="shared" si="1"/>
        <v>0.92630395988860714</v>
      </c>
      <c r="H154" s="2" t="s">
        <v>273</v>
      </c>
      <c r="I154" s="14">
        <v>6001.1</v>
      </c>
      <c r="J154" s="14">
        <v>7562.9</v>
      </c>
      <c r="K154" s="14">
        <v>5813.6</v>
      </c>
      <c r="M154" s="14">
        <v>5820.8</v>
      </c>
      <c r="N154" s="14">
        <v>7466.9</v>
      </c>
      <c r="O154" s="14">
        <v>5558</v>
      </c>
      <c r="Q154" s="14">
        <v>6185.1</v>
      </c>
      <c r="R154" s="14">
        <v>4663.1000000000004</v>
      </c>
      <c r="S154" s="14">
        <v>7093.3</v>
      </c>
      <c r="U154" s="14">
        <v>7117</v>
      </c>
      <c r="V154" s="14">
        <v>8022.4</v>
      </c>
      <c r="W154" s="14">
        <v>7633.1</v>
      </c>
      <c r="Z154" s="11">
        <v>27.3</v>
      </c>
      <c r="AA154" s="2" t="s">
        <v>424</v>
      </c>
      <c r="AI154" s="180"/>
      <c r="AJ154" s="181"/>
      <c r="AK154" s="181"/>
      <c r="AL154" s="181"/>
      <c r="AM154" s="181"/>
      <c r="AN154" s="181"/>
    </row>
    <row r="155" spans="1:40" ht="18" customHeight="1">
      <c r="A155" s="13" t="s">
        <v>26</v>
      </c>
      <c r="B155" s="40" t="s">
        <v>27</v>
      </c>
      <c r="C155" s="80">
        <f>C45+C73+C83+C88+C125+C127+C121</f>
        <v>6072.1</v>
      </c>
      <c r="D155" s="14">
        <f>D45+D73+D83+D88+D125+D127+D121</f>
        <v>6990.2</v>
      </c>
      <c r="E155" s="80">
        <f>E45+E73+E83+E88+E125+E127+E121</f>
        <v>6430.4</v>
      </c>
      <c r="F155" s="15">
        <f t="shared" si="0"/>
        <v>1.0590075921015791</v>
      </c>
      <c r="G155" s="16">
        <f t="shared" si="1"/>
        <v>0.91991645446482218</v>
      </c>
      <c r="H155" s="2" t="s">
        <v>82</v>
      </c>
      <c r="I155" s="14">
        <v>1308.9000000000001</v>
      </c>
      <c r="J155" s="14">
        <v>1663.9</v>
      </c>
      <c r="K155" s="14">
        <v>1286.3</v>
      </c>
      <c r="M155" s="14">
        <v>1263.4000000000001</v>
      </c>
      <c r="N155" s="14">
        <v>1642.8</v>
      </c>
      <c r="O155" s="14">
        <v>1231</v>
      </c>
      <c r="Q155" s="14">
        <v>1349.1</v>
      </c>
      <c r="R155" s="14">
        <v>1025.8</v>
      </c>
      <c r="S155" s="14">
        <v>1530</v>
      </c>
      <c r="U155" s="14">
        <v>1556</v>
      </c>
      <c r="V155" s="14">
        <v>1764.9</v>
      </c>
      <c r="W155" s="14">
        <v>1657.1</v>
      </c>
      <c r="Z155" s="11">
        <v>6.6</v>
      </c>
      <c r="AA155" s="2" t="s">
        <v>425</v>
      </c>
      <c r="AI155" s="181"/>
      <c r="AJ155" s="181"/>
      <c r="AK155" s="181"/>
      <c r="AL155" s="181"/>
      <c r="AM155" s="181"/>
      <c r="AN155" s="181"/>
    </row>
    <row r="156" spans="1:40" ht="19.95" customHeight="1">
      <c r="A156" s="13" t="s">
        <v>28</v>
      </c>
      <c r="B156" s="40" t="s">
        <v>29</v>
      </c>
      <c r="C156" s="14">
        <f>C51+C79+C112</f>
        <v>2547.2000000000003</v>
      </c>
      <c r="D156" s="81">
        <f>D51+D79+D112</f>
        <v>2053.1999999999998</v>
      </c>
      <c r="E156" s="14">
        <f>E51+E79+E112</f>
        <v>1908.4</v>
      </c>
      <c r="F156" s="15">
        <f t="shared" si="0"/>
        <v>0.74921482412060292</v>
      </c>
      <c r="G156" s="16">
        <f t="shared" si="1"/>
        <v>0.92947593999610378</v>
      </c>
      <c r="I156" s="14">
        <v>474.1</v>
      </c>
      <c r="J156" s="14">
        <v>484</v>
      </c>
      <c r="K156" s="14">
        <v>410.4</v>
      </c>
      <c r="M156" s="14">
        <v>632.79999999999995</v>
      </c>
      <c r="N156" s="14">
        <v>484</v>
      </c>
      <c r="O156" s="14">
        <v>541</v>
      </c>
      <c r="Q156" s="14">
        <v>562.9</v>
      </c>
      <c r="R156" s="14">
        <v>420</v>
      </c>
      <c r="S156" s="14">
        <v>557.1</v>
      </c>
      <c r="U156" s="14">
        <v>845</v>
      </c>
      <c r="V156" s="14">
        <v>479</v>
      </c>
      <c r="W156" s="14">
        <v>5719.4</v>
      </c>
      <c r="Z156" s="82">
        <f>Z153+Z154+Z155</f>
        <v>20620.499999999996</v>
      </c>
      <c r="AA156" s="6" t="s">
        <v>432</v>
      </c>
      <c r="AB156" s="6"/>
      <c r="AC156" s="6"/>
    </row>
    <row r="157" spans="1:40" ht="19.95" customHeight="1">
      <c r="A157" s="13" t="s">
        <v>30</v>
      </c>
      <c r="B157" s="40" t="s">
        <v>78</v>
      </c>
      <c r="C157" s="14">
        <f t="shared" ref="C157" si="51">SUM(C158:C178)</f>
        <v>3508.5</v>
      </c>
      <c r="D157" s="14">
        <f t="shared" ref="D157:E157" si="52">SUM(D158:D178)</f>
        <v>3285.5</v>
      </c>
      <c r="E157" s="14">
        <f t="shared" si="52"/>
        <v>3095.7999999999997</v>
      </c>
      <c r="F157" s="15">
        <f t="shared" si="0"/>
        <v>0.882371383782243</v>
      </c>
      <c r="G157" s="16">
        <f t="shared" si="1"/>
        <v>0.94226145183381516</v>
      </c>
      <c r="H157" s="2" t="s">
        <v>373</v>
      </c>
      <c r="I157" s="14">
        <v>970.79999999999984</v>
      </c>
      <c r="J157" s="14">
        <v>694.8</v>
      </c>
      <c r="K157" s="14">
        <v>411.09999999999997</v>
      </c>
      <c r="M157" s="14">
        <v>825.79999999999984</v>
      </c>
      <c r="N157" s="14">
        <v>695.5</v>
      </c>
      <c r="O157" s="14">
        <v>442</v>
      </c>
      <c r="Q157" s="14">
        <v>628.50000000000011</v>
      </c>
      <c r="R157" s="14">
        <v>146.4</v>
      </c>
      <c r="S157" s="14">
        <v>570.00000000000011</v>
      </c>
      <c r="U157" s="14">
        <v>700.69999999999982</v>
      </c>
      <c r="V157" s="14">
        <v>625.30000000000007</v>
      </c>
      <c r="W157" s="14">
        <v>603.79999999999995</v>
      </c>
      <c r="Y157" s="83"/>
      <c r="Z157" s="61"/>
    </row>
    <row r="158" spans="1:40" ht="19.95" customHeight="1">
      <c r="A158" s="84" t="s">
        <v>86</v>
      </c>
      <c r="B158" s="85" t="s">
        <v>106</v>
      </c>
      <c r="C158" s="86">
        <f>C50+C92</f>
        <v>258.7</v>
      </c>
      <c r="D158" s="86">
        <f>D50+D92</f>
        <v>224.49999999999994</v>
      </c>
      <c r="E158" s="86">
        <f>E50+E92</f>
        <v>224.4</v>
      </c>
      <c r="F158" s="21">
        <f t="shared" ref="F158" si="53">E158/C158</f>
        <v>0.86741399304213385</v>
      </c>
      <c r="G158" s="22">
        <f t="shared" ref="G158" si="54">E158/D158</f>
        <v>0.99955456570155932</v>
      </c>
      <c r="H158" s="2" t="s">
        <v>373</v>
      </c>
      <c r="I158" s="14"/>
      <c r="J158" s="14"/>
      <c r="K158" s="14"/>
      <c r="M158" s="14"/>
      <c r="N158" s="14"/>
      <c r="O158" s="14"/>
      <c r="Q158" s="14"/>
      <c r="R158" s="14"/>
      <c r="S158" s="14"/>
      <c r="U158" s="14"/>
      <c r="V158" s="14"/>
      <c r="W158" s="14"/>
    </row>
    <row r="159" spans="1:40" ht="19.95" customHeight="1">
      <c r="A159" s="84" t="s">
        <v>87</v>
      </c>
      <c r="B159" s="85" t="s">
        <v>107</v>
      </c>
      <c r="C159" s="86">
        <f>C52</f>
        <v>656.3</v>
      </c>
      <c r="D159" s="86">
        <f>D52</f>
        <v>681.6</v>
      </c>
      <c r="E159" s="86">
        <f>E52</f>
        <v>668.1</v>
      </c>
      <c r="F159" s="21">
        <f t="shared" ref="F159:F178" si="55">E159/C159</f>
        <v>1.0179795825079996</v>
      </c>
      <c r="G159" s="22">
        <f t="shared" ref="G159:G178" si="56">E159/D159</f>
        <v>0.980193661971831</v>
      </c>
      <c r="H159" s="2" t="s">
        <v>373</v>
      </c>
      <c r="I159" s="14"/>
      <c r="J159" s="14"/>
      <c r="K159" s="14"/>
      <c r="M159" s="14"/>
      <c r="N159" s="14"/>
      <c r="O159" s="14"/>
      <c r="Q159" s="14"/>
      <c r="R159" s="14"/>
      <c r="S159" s="14"/>
      <c r="U159" s="14"/>
      <c r="V159" s="14"/>
      <c r="W159" s="14"/>
    </row>
    <row r="160" spans="1:40" ht="19.95" customHeight="1">
      <c r="A160" s="84" t="s">
        <v>151</v>
      </c>
      <c r="B160" s="85" t="s">
        <v>418</v>
      </c>
      <c r="C160" s="86">
        <v>75.5</v>
      </c>
      <c r="D160" s="86">
        <f>D54+D104</f>
        <v>103.9</v>
      </c>
      <c r="E160" s="86">
        <f>E54+E104</f>
        <v>80.3</v>
      </c>
      <c r="F160" s="21">
        <f t="shared" si="55"/>
        <v>1.0635761589403974</v>
      </c>
      <c r="G160" s="22">
        <f t="shared" si="56"/>
        <v>0.77285851780558223</v>
      </c>
      <c r="H160" s="2" t="s">
        <v>373</v>
      </c>
      <c r="I160" s="14"/>
      <c r="J160" s="14"/>
      <c r="K160" s="14"/>
      <c r="M160" s="14"/>
      <c r="N160" s="14"/>
      <c r="O160" s="14"/>
      <c r="Q160" s="14"/>
      <c r="R160" s="14"/>
      <c r="S160" s="14"/>
      <c r="U160" s="14"/>
      <c r="V160" s="14"/>
      <c r="W160" s="14"/>
      <c r="Z160" s="6" t="s">
        <v>429</v>
      </c>
    </row>
    <row r="161" spans="1:23" ht="19.95" customHeight="1">
      <c r="A161" s="84" t="s">
        <v>157</v>
      </c>
      <c r="B161" s="85" t="s">
        <v>108</v>
      </c>
      <c r="C161" s="86">
        <f>C55+C78</f>
        <v>78.7</v>
      </c>
      <c r="D161" s="86">
        <f>D55+D78</f>
        <v>110</v>
      </c>
      <c r="E161" s="86">
        <f>E55+E78</f>
        <v>91</v>
      </c>
      <c r="F161" s="21">
        <f t="shared" si="55"/>
        <v>1.1562897077509529</v>
      </c>
      <c r="G161" s="22">
        <f t="shared" si="56"/>
        <v>0.82727272727272727</v>
      </c>
      <c r="H161" s="2" t="s">
        <v>373</v>
      </c>
      <c r="I161" s="14"/>
      <c r="J161" s="14"/>
      <c r="K161" s="14"/>
      <c r="M161" s="14"/>
      <c r="N161" s="14"/>
      <c r="O161" s="14"/>
      <c r="Q161" s="14"/>
      <c r="R161" s="14"/>
      <c r="S161" s="14"/>
      <c r="U161" s="14"/>
      <c r="V161" s="14"/>
      <c r="W161" s="14"/>
    </row>
    <row r="162" spans="1:23" ht="19.95" customHeight="1">
      <c r="A162" s="84" t="s">
        <v>158</v>
      </c>
      <c r="B162" s="85" t="s">
        <v>154</v>
      </c>
      <c r="C162" s="86">
        <f>C56</f>
        <v>900.5</v>
      </c>
      <c r="D162" s="86">
        <f>D56</f>
        <v>967</v>
      </c>
      <c r="E162" s="86">
        <f>E56</f>
        <v>938.5</v>
      </c>
      <c r="F162" s="21">
        <f t="shared" si="55"/>
        <v>1.0421987784564131</v>
      </c>
      <c r="G162" s="22">
        <f t="shared" si="56"/>
        <v>0.97052740434332985</v>
      </c>
      <c r="H162" s="2" t="s">
        <v>373</v>
      </c>
      <c r="I162" s="14"/>
      <c r="J162" s="14"/>
      <c r="K162" s="14"/>
      <c r="M162" s="14"/>
      <c r="N162" s="14"/>
      <c r="O162" s="14"/>
      <c r="Q162" s="14"/>
      <c r="R162" s="14"/>
      <c r="S162" s="14"/>
      <c r="U162" s="14"/>
      <c r="V162" s="14"/>
      <c r="W162" s="14"/>
    </row>
    <row r="163" spans="1:23" ht="19.95" customHeight="1">
      <c r="A163" s="84" t="s">
        <v>164</v>
      </c>
      <c r="B163" s="85" t="s">
        <v>109</v>
      </c>
      <c r="C163" s="86">
        <f>C57+C98</f>
        <v>44.300000000000004</v>
      </c>
      <c r="D163" s="86">
        <f>D57+D98</f>
        <v>43</v>
      </c>
      <c r="E163" s="86">
        <f>E57+E98</f>
        <v>31.1</v>
      </c>
      <c r="F163" s="21">
        <f t="shared" si="55"/>
        <v>0.7020316027088036</v>
      </c>
      <c r="G163" s="22">
        <f t="shared" si="56"/>
        <v>0.72325581395348837</v>
      </c>
      <c r="H163" s="2" t="s">
        <v>373</v>
      </c>
      <c r="I163" s="14"/>
      <c r="J163" s="14"/>
      <c r="K163" s="14"/>
      <c r="M163" s="14"/>
      <c r="N163" s="14"/>
      <c r="O163" s="14"/>
      <c r="Q163" s="14"/>
      <c r="R163" s="14"/>
      <c r="S163" s="14"/>
      <c r="U163" s="14"/>
      <c r="V163" s="14"/>
      <c r="W163" s="14"/>
    </row>
    <row r="164" spans="1:23" ht="19.95" customHeight="1">
      <c r="A164" s="84" t="s">
        <v>165</v>
      </c>
      <c r="B164" s="85" t="s">
        <v>211</v>
      </c>
      <c r="C164" s="86">
        <f>C58</f>
        <v>53</v>
      </c>
      <c r="D164" s="86">
        <f>D58</f>
        <v>69</v>
      </c>
      <c r="E164" s="86">
        <f>E58</f>
        <v>65</v>
      </c>
      <c r="F164" s="21">
        <f t="shared" ref="F164:F175" si="57">E164/C164</f>
        <v>1.2264150943396226</v>
      </c>
      <c r="G164" s="22">
        <f t="shared" ref="G164:G177" si="58">E164/D164</f>
        <v>0.94202898550724634</v>
      </c>
      <c r="H164" s="2" t="s">
        <v>373</v>
      </c>
      <c r="I164" s="14"/>
      <c r="J164" s="14"/>
      <c r="K164" s="14"/>
      <c r="M164" s="14"/>
      <c r="N164" s="14"/>
      <c r="O164" s="14"/>
      <c r="Q164" s="14"/>
      <c r="R164" s="14"/>
      <c r="S164" s="14"/>
      <c r="U164" s="14"/>
      <c r="V164" s="14"/>
      <c r="W164" s="14"/>
    </row>
    <row r="165" spans="1:23" ht="19.95" customHeight="1">
      <c r="A165" s="84" t="s">
        <v>166</v>
      </c>
      <c r="B165" s="85" t="s">
        <v>113</v>
      </c>
      <c r="C165" s="86">
        <f>C59+C95</f>
        <v>47.2</v>
      </c>
      <c r="D165" s="86">
        <f>D59+D95</f>
        <v>68.5</v>
      </c>
      <c r="E165" s="86">
        <f>E59+E95</f>
        <v>72</v>
      </c>
      <c r="F165" s="21">
        <f t="shared" si="57"/>
        <v>1.5254237288135593</v>
      </c>
      <c r="G165" s="22">
        <f t="shared" si="58"/>
        <v>1.051094890510949</v>
      </c>
      <c r="H165" s="2" t="s">
        <v>373</v>
      </c>
      <c r="I165" s="14"/>
      <c r="J165" s="14"/>
      <c r="K165" s="14"/>
      <c r="M165" s="14"/>
      <c r="N165" s="14"/>
      <c r="O165" s="14"/>
      <c r="Q165" s="14"/>
      <c r="R165" s="14"/>
      <c r="S165" s="14"/>
      <c r="U165" s="14"/>
      <c r="V165" s="14"/>
      <c r="W165" s="14"/>
    </row>
    <row r="166" spans="1:23" ht="19.95" customHeight="1">
      <c r="A166" s="84" t="s">
        <v>167</v>
      </c>
      <c r="B166" s="87" t="s">
        <v>105</v>
      </c>
      <c r="C166" s="86">
        <f>C76</f>
        <v>59.5</v>
      </c>
      <c r="D166" s="86">
        <f>D76</f>
        <v>120</v>
      </c>
      <c r="E166" s="86">
        <f>E76</f>
        <v>100.6</v>
      </c>
      <c r="F166" s="21">
        <f t="shared" si="57"/>
        <v>1.6907563025210084</v>
      </c>
      <c r="G166" s="22">
        <f t="shared" si="58"/>
        <v>0.83833333333333326</v>
      </c>
      <c r="H166" s="2" t="s">
        <v>373</v>
      </c>
      <c r="I166" s="14"/>
      <c r="J166" s="14"/>
      <c r="K166" s="14"/>
      <c r="M166" s="14"/>
      <c r="N166" s="14"/>
      <c r="O166" s="14"/>
      <c r="Q166" s="14"/>
      <c r="R166" s="14"/>
      <c r="S166" s="14"/>
      <c r="U166" s="14"/>
      <c r="V166" s="14"/>
      <c r="W166" s="14"/>
    </row>
    <row r="167" spans="1:23" ht="19.95" customHeight="1">
      <c r="A167" s="84" t="s">
        <v>168</v>
      </c>
      <c r="B167" s="85" t="s">
        <v>110</v>
      </c>
      <c r="C167" s="86">
        <f>C97</f>
        <v>30.4</v>
      </c>
      <c r="D167" s="86">
        <f>D97</f>
        <v>36.4</v>
      </c>
      <c r="E167" s="86">
        <f>E97</f>
        <v>36.4</v>
      </c>
      <c r="F167" s="21">
        <f t="shared" si="57"/>
        <v>1.1973684210526316</v>
      </c>
      <c r="G167" s="22">
        <f t="shared" si="58"/>
        <v>1</v>
      </c>
      <c r="H167" s="2" t="s">
        <v>373</v>
      </c>
      <c r="I167" s="14"/>
      <c r="J167" s="14"/>
      <c r="K167" s="14"/>
      <c r="M167" s="14"/>
      <c r="N167" s="14"/>
      <c r="O167" s="14"/>
      <c r="Q167" s="14"/>
      <c r="R167" s="14"/>
      <c r="S167" s="14"/>
      <c r="U167" s="14"/>
      <c r="V167" s="14"/>
      <c r="W167" s="14"/>
    </row>
    <row r="168" spans="1:23" ht="19.95" customHeight="1">
      <c r="A168" s="84" t="s">
        <v>316</v>
      </c>
      <c r="B168" s="88" t="s">
        <v>375</v>
      </c>
      <c r="C168" s="86">
        <f>C119</f>
        <v>143</v>
      </c>
      <c r="D168" s="86">
        <f>D119</f>
        <v>153.1</v>
      </c>
      <c r="E168" s="86">
        <f>E119</f>
        <v>149.80000000000001</v>
      </c>
      <c r="F168" s="21">
        <f t="shared" si="57"/>
        <v>1.0475524475524476</v>
      </c>
      <c r="G168" s="22">
        <f t="shared" si="58"/>
        <v>0.97844546048334435</v>
      </c>
      <c r="H168" s="2" t="s">
        <v>373</v>
      </c>
      <c r="I168" s="14"/>
      <c r="J168" s="14"/>
      <c r="K168" s="14"/>
      <c r="M168" s="14"/>
      <c r="N168" s="14"/>
      <c r="O168" s="14"/>
      <c r="Q168" s="14"/>
      <c r="R168" s="14"/>
      <c r="S168" s="14"/>
      <c r="U168" s="14"/>
      <c r="V168" s="14"/>
      <c r="W168" s="14"/>
    </row>
    <row r="169" spans="1:23" ht="19.95" customHeight="1">
      <c r="A169" s="84" t="s">
        <v>317</v>
      </c>
      <c r="B169" s="88" t="s">
        <v>300</v>
      </c>
      <c r="C169" s="86">
        <f t="shared" ref="C169:E170" si="59">C122</f>
        <v>13.4</v>
      </c>
      <c r="D169" s="86">
        <f t="shared" ref="D169" si="60">D122</f>
        <v>26</v>
      </c>
      <c r="E169" s="86">
        <f t="shared" si="59"/>
        <v>18.2</v>
      </c>
      <c r="F169" s="21">
        <f t="shared" si="57"/>
        <v>1.3582089552238805</v>
      </c>
      <c r="G169" s="22">
        <f t="shared" si="58"/>
        <v>0.7</v>
      </c>
      <c r="H169" s="2" t="s">
        <v>373</v>
      </c>
      <c r="I169" s="14"/>
      <c r="J169" s="14"/>
      <c r="K169" s="14"/>
      <c r="M169" s="14"/>
      <c r="N169" s="14"/>
      <c r="O169" s="14"/>
      <c r="Q169" s="14"/>
      <c r="R169" s="14"/>
      <c r="S169" s="14"/>
      <c r="U169" s="14"/>
      <c r="V169" s="14"/>
      <c r="W169" s="14"/>
    </row>
    <row r="170" spans="1:23" ht="19.95" customHeight="1">
      <c r="A170" s="84" t="s">
        <v>318</v>
      </c>
      <c r="B170" s="88" t="s">
        <v>115</v>
      </c>
      <c r="C170" s="86">
        <f t="shared" si="59"/>
        <v>70.099999999999994</v>
      </c>
      <c r="D170" s="86">
        <f t="shared" ref="D170" si="61">D123</f>
        <v>85</v>
      </c>
      <c r="E170" s="86">
        <f t="shared" si="59"/>
        <v>93.5</v>
      </c>
      <c r="F170" s="21">
        <f t="shared" si="57"/>
        <v>1.333808844507846</v>
      </c>
      <c r="G170" s="22">
        <f t="shared" si="58"/>
        <v>1.1000000000000001</v>
      </c>
      <c r="H170" s="2" t="s">
        <v>373</v>
      </c>
      <c r="I170" s="14"/>
      <c r="J170" s="14"/>
      <c r="K170" s="14"/>
      <c r="M170" s="14"/>
      <c r="N170" s="14"/>
      <c r="O170" s="14"/>
      <c r="Q170" s="14"/>
      <c r="R170" s="14"/>
      <c r="S170" s="14"/>
      <c r="U170" s="14"/>
      <c r="V170" s="14"/>
      <c r="W170" s="14"/>
    </row>
    <row r="171" spans="1:23" ht="19.95" customHeight="1">
      <c r="A171" s="84" t="s">
        <v>319</v>
      </c>
      <c r="B171" s="88" t="s">
        <v>174</v>
      </c>
      <c r="C171" s="86">
        <f>C128</f>
        <v>0.4</v>
      </c>
      <c r="D171" s="86">
        <f>D128</f>
        <v>0</v>
      </c>
      <c r="E171" s="86">
        <f>E128</f>
        <v>0</v>
      </c>
      <c r="F171" s="21">
        <f t="shared" si="57"/>
        <v>0</v>
      </c>
      <c r="G171" s="22"/>
      <c r="H171" s="2" t="s">
        <v>373</v>
      </c>
      <c r="I171" s="14"/>
      <c r="J171" s="14"/>
      <c r="K171" s="14"/>
      <c r="M171" s="14"/>
      <c r="N171" s="14"/>
      <c r="O171" s="14"/>
      <c r="Q171" s="14"/>
      <c r="R171" s="14"/>
      <c r="S171" s="14"/>
      <c r="U171" s="14"/>
      <c r="V171" s="14"/>
      <c r="W171" s="14"/>
    </row>
    <row r="172" spans="1:23" ht="19.95" customHeight="1">
      <c r="A172" s="84" t="s">
        <v>320</v>
      </c>
      <c r="B172" s="88" t="s">
        <v>281</v>
      </c>
      <c r="C172" s="86">
        <f t="shared" ref="C172:E175" si="62">C130</f>
        <v>127</v>
      </c>
      <c r="D172" s="86">
        <f t="shared" ref="D172" si="63">D130</f>
        <v>1</v>
      </c>
      <c r="E172" s="86">
        <f t="shared" si="62"/>
        <v>1</v>
      </c>
      <c r="F172" s="21">
        <f t="shared" si="57"/>
        <v>7.874015748031496E-3</v>
      </c>
      <c r="G172" s="22">
        <f t="shared" si="58"/>
        <v>1</v>
      </c>
      <c r="H172" s="2" t="s">
        <v>373</v>
      </c>
      <c r="I172" s="14"/>
      <c r="J172" s="14"/>
      <c r="K172" s="14"/>
      <c r="M172" s="14"/>
      <c r="N172" s="14"/>
      <c r="O172" s="14"/>
      <c r="Q172" s="14"/>
      <c r="R172" s="14"/>
      <c r="S172" s="14"/>
      <c r="U172" s="14"/>
      <c r="V172" s="14"/>
      <c r="W172" s="14"/>
    </row>
    <row r="173" spans="1:23" ht="19.95" customHeight="1">
      <c r="A173" s="84" t="s">
        <v>321</v>
      </c>
      <c r="B173" s="88" t="s">
        <v>282</v>
      </c>
      <c r="C173" s="86">
        <f t="shared" si="62"/>
        <v>1.1000000000000001</v>
      </c>
      <c r="D173" s="86">
        <f t="shared" ref="D173" si="64">D131</f>
        <v>2.2999999999999998</v>
      </c>
      <c r="E173" s="86">
        <f t="shared" si="62"/>
        <v>4.5</v>
      </c>
      <c r="F173" s="21">
        <f t="shared" si="57"/>
        <v>4.0909090909090908</v>
      </c>
      <c r="G173" s="22">
        <f t="shared" si="58"/>
        <v>1.956521739130435</v>
      </c>
      <c r="H173" s="2" t="s">
        <v>373</v>
      </c>
      <c r="I173" s="14"/>
      <c r="J173" s="14"/>
      <c r="K173" s="14"/>
      <c r="M173" s="14"/>
      <c r="N173" s="14"/>
      <c r="O173" s="14"/>
      <c r="Q173" s="14"/>
      <c r="R173" s="14"/>
      <c r="S173" s="14"/>
      <c r="U173" s="14"/>
      <c r="V173" s="14"/>
      <c r="W173" s="14"/>
    </row>
    <row r="174" spans="1:23" ht="19.95" customHeight="1">
      <c r="A174" s="84" t="s">
        <v>322</v>
      </c>
      <c r="B174" s="88" t="s">
        <v>283</v>
      </c>
      <c r="C174" s="86">
        <f t="shared" si="62"/>
        <v>0.4</v>
      </c>
      <c r="D174" s="86">
        <f t="shared" ref="D174" si="65">D132</f>
        <v>0</v>
      </c>
      <c r="E174" s="86">
        <f t="shared" si="62"/>
        <v>0.3</v>
      </c>
      <c r="F174" s="21">
        <f t="shared" si="57"/>
        <v>0.74999999999999989</v>
      </c>
      <c r="G174" s="22"/>
      <c r="H174" s="2" t="s">
        <v>373</v>
      </c>
      <c r="I174" s="14"/>
      <c r="J174" s="14"/>
      <c r="K174" s="14"/>
      <c r="M174" s="14"/>
      <c r="N174" s="14"/>
      <c r="O174" s="14"/>
      <c r="Q174" s="14"/>
      <c r="R174" s="14"/>
      <c r="S174" s="14"/>
      <c r="U174" s="14"/>
      <c r="V174" s="14"/>
      <c r="W174" s="14"/>
    </row>
    <row r="175" spans="1:23" ht="19.95" customHeight="1">
      <c r="A175" s="84" t="s">
        <v>323</v>
      </c>
      <c r="B175" s="88" t="s">
        <v>284</v>
      </c>
      <c r="C175" s="86">
        <f t="shared" si="62"/>
        <v>0.5</v>
      </c>
      <c r="D175" s="86">
        <f t="shared" ref="D175" si="66">D133</f>
        <v>1</v>
      </c>
      <c r="E175" s="86">
        <f t="shared" si="62"/>
        <v>0</v>
      </c>
      <c r="F175" s="21">
        <f t="shared" si="57"/>
        <v>0</v>
      </c>
      <c r="G175" s="22">
        <f t="shared" si="58"/>
        <v>0</v>
      </c>
      <c r="H175" s="2" t="s">
        <v>373</v>
      </c>
      <c r="I175" s="14"/>
      <c r="J175" s="14"/>
      <c r="K175" s="14"/>
      <c r="M175" s="14"/>
      <c r="N175" s="14"/>
      <c r="O175" s="14"/>
      <c r="Q175" s="14"/>
      <c r="R175" s="14"/>
      <c r="S175" s="14"/>
      <c r="U175" s="14"/>
      <c r="V175" s="14"/>
      <c r="W175" s="14"/>
    </row>
    <row r="176" spans="1:23" ht="25.2" customHeight="1">
      <c r="A176" s="84" t="s">
        <v>324</v>
      </c>
      <c r="B176" s="88" t="s">
        <v>294</v>
      </c>
      <c r="C176" s="86">
        <f t="shared" ref="C176:E177" si="67">C141</f>
        <v>0</v>
      </c>
      <c r="D176" s="86">
        <f t="shared" ref="D176" si="68">D141</f>
        <v>0</v>
      </c>
      <c r="E176" s="86">
        <f t="shared" si="67"/>
        <v>0</v>
      </c>
      <c r="F176" s="21"/>
      <c r="G176" s="22"/>
      <c r="H176" s="2" t="s">
        <v>373</v>
      </c>
      <c r="I176" s="14"/>
      <c r="J176" s="14"/>
      <c r="K176" s="14"/>
      <c r="M176" s="14"/>
      <c r="N176" s="14"/>
      <c r="O176" s="14"/>
      <c r="Q176" s="14"/>
      <c r="R176" s="14"/>
      <c r="S176" s="14"/>
      <c r="U176" s="14"/>
      <c r="V176" s="14"/>
      <c r="W176" s="14"/>
    </row>
    <row r="177" spans="1:28" ht="19.95" customHeight="1">
      <c r="A177" s="84" t="s">
        <v>325</v>
      </c>
      <c r="B177" s="88" t="s">
        <v>298</v>
      </c>
      <c r="C177" s="86">
        <f t="shared" si="67"/>
        <v>0</v>
      </c>
      <c r="D177" s="86">
        <f t="shared" ref="D177" si="69">D142</f>
        <v>85.6</v>
      </c>
      <c r="E177" s="86">
        <f t="shared" si="67"/>
        <v>85.6</v>
      </c>
      <c r="F177" s="21"/>
      <c r="G177" s="22">
        <f t="shared" si="58"/>
        <v>1</v>
      </c>
      <c r="H177" s="2" t="s">
        <v>373</v>
      </c>
      <c r="I177" s="14"/>
      <c r="J177" s="14"/>
      <c r="K177" s="14"/>
      <c r="M177" s="14"/>
      <c r="N177" s="14"/>
      <c r="O177" s="14"/>
      <c r="Q177" s="14"/>
      <c r="R177" s="14"/>
      <c r="S177" s="14"/>
      <c r="U177" s="14"/>
      <c r="V177" s="14"/>
      <c r="W177" s="14"/>
    </row>
    <row r="178" spans="1:28" ht="19.95" customHeight="1">
      <c r="A178" s="13" t="s">
        <v>326</v>
      </c>
      <c r="B178" s="40" t="s">
        <v>404</v>
      </c>
      <c r="C178" s="80">
        <f>75.1+873.4</f>
        <v>948.5</v>
      </c>
      <c r="D178" s="14">
        <f>D62+D99+D143+D134+D139+D96-D104+0.2</f>
        <v>507.59999999999997</v>
      </c>
      <c r="E178" s="14">
        <f>E62+E99+E143+E134+E139+E96-E104-E106</f>
        <v>435.5</v>
      </c>
      <c r="F178" s="89">
        <f t="shared" si="55"/>
        <v>0.45914602003162891</v>
      </c>
      <c r="G178" s="90">
        <f t="shared" si="56"/>
        <v>0.85795902285263992</v>
      </c>
      <c r="H178" s="2" t="s">
        <v>373</v>
      </c>
      <c r="I178" s="14"/>
      <c r="J178" s="14"/>
      <c r="K178" s="14"/>
      <c r="M178" s="14"/>
      <c r="N178" s="14"/>
      <c r="O178" s="14"/>
      <c r="Q178" s="14"/>
      <c r="R178" s="14"/>
      <c r="S178" s="14"/>
      <c r="U178" s="14"/>
      <c r="V178" s="14"/>
      <c r="W178" s="14"/>
      <c r="Z178" s="6" t="s">
        <v>428</v>
      </c>
      <c r="AA178" s="6"/>
      <c r="AB178" s="6"/>
    </row>
    <row r="179" spans="1:28">
      <c r="A179" s="50"/>
      <c r="B179" s="91" t="s">
        <v>398</v>
      </c>
      <c r="C179" s="92">
        <f>C134</f>
        <v>873.4</v>
      </c>
      <c r="D179" s="92">
        <f>D134+D139</f>
        <v>362.4</v>
      </c>
      <c r="E179" s="93">
        <f>E134+E139</f>
        <v>290.09999999999997</v>
      </c>
      <c r="F179" s="94">
        <f t="shared" ref="F179" si="70">E179/C179</f>
        <v>0.33215021754064572</v>
      </c>
      <c r="G179" s="95">
        <f t="shared" ref="G179" si="71">E179/D179</f>
        <v>0.80049668874172186</v>
      </c>
      <c r="I179" s="11"/>
      <c r="J179" s="20"/>
      <c r="K179" s="20"/>
      <c r="M179" s="11"/>
      <c r="N179" s="20"/>
      <c r="O179" s="20"/>
      <c r="Q179" s="11"/>
      <c r="R179" s="20"/>
      <c r="S179" s="20"/>
      <c r="U179" s="11"/>
      <c r="V179" s="20"/>
      <c r="W179" s="20"/>
    </row>
    <row r="180" spans="1:28" ht="48.6">
      <c r="A180" s="50"/>
      <c r="B180" s="96" t="s">
        <v>423</v>
      </c>
      <c r="C180" s="97">
        <v>27.3</v>
      </c>
      <c r="D180" s="98"/>
      <c r="E180" s="99"/>
      <c r="F180" s="21"/>
      <c r="G180" s="22"/>
      <c r="H180" s="2" t="s">
        <v>420</v>
      </c>
      <c r="I180" s="100"/>
      <c r="J180" s="101"/>
      <c r="K180" s="20"/>
      <c r="M180" s="100"/>
      <c r="N180" s="101"/>
      <c r="O180" s="20"/>
      <c r="Q180" s="100"/>
      <c r="R180" s="101"/>
      <c r="S180" s="20"/>
      <c r="U180" s="100"/>
      <c r="V180" s="101"/>
      <c r="W180" s="20"/>
    </row>
    <row r="181" spans="1:28">
      <c r="A181" s="50"/>
      <c r="B181" s="51" t="s">
        <v>334</v>
      </c>
      <c r="C181" s="97"/>
      <c r="D181" s="98"/>
      <c r="E181" s="93">
        <f>E63</f>
        <v>2.8</v>
      </c>
      <c r="F181" s="21"/>
      <c r="G181" s="22"/>
      <c r="H181" s="2" t="s">
        <v>420</v>
      </c>
      <c r="I181" s="100"/>
      <c r="J181" s="101"/>
      <c r="K181" s="20"/>
      <c r="M181" s="100"/>
      <c r="N181" s="101"/>
      <c r="O181" s="20"/>
      <c r="Q181" s="100"/>
      <c r="R181" s="101"/>
      <c r="S181" s="20"/>
      <c r="U181" s="100"/>
      <c r="V181" s="101"/>
      <c r="W181" s="20"/>
    </row>
    <row r="182" spans="1:28">
      <c r="A182" s="50"/>
      <c r="B182" s="102" t="s">
        <v>335</v>
      </c>
      <c r="C182" s="92">
        <f>C64</f>
        <v>0.9</v>
      </c>
      <c r="D182" s="92">
        <f>D64</f>
        <v>0</v>
      </c>
      <c r="E182" s="92">
        <f>E64</f>
        <v>0</v>
      </c>
      <c r="F182" s="94"/>
      <c r="G182" s="95"/>
      <c r="H182" s="2" t="s">
        <v>420</v>
      </c>
      <c r="I182" s="100"/>
      <c r="J182" s="101"/>
      <c r="K182" s="20"/>
      <c r="M182" s="100"/>
      <c r="N182" s="101"/>
      <c r="O182" s="20"/>
      <c r="Q182" s="100"/>
      <c r="R182" s="101"/>
      <c r="S182" s="20"/>
      <c r="U182" s="100"/>
      <c r="V182" s="101"/>
      <c r="W182" s="20"/>
    </row>
    <row r="183" spans="1:28">
      <c r="A183" s="50"/>
      <c r="B183" s="55" t="s">
        <v>337</v>
      </c>
      <c r="C183" s="92"/>
      <c r="D183" s="92">
        <f>D66</f>
        <v>56.900000000000006</v>
      </c>
      <c r="E183" s="92">
        <f>E66</f>
        <v>56.7</v>
      </c>
      <c r="F183" s="94"/>
      <c r="G183" s="95"/>
      <c r="H183" s="2" t="s">
        <v>420</v>
      </c>
      <c r="I183" s="100"/>
      <c r="J183" s="101"/>
      <c r="K183" s="20"/>
      <c r="M183" s="100"/>
      <c r="N183" s="101"/>
      <c r="O183" s="20"/>
      <c r="Q183" s="100"/>
      <c r="R183" s="101"/>
      <c r="S183" s="20"/>
      <c r="U183" s="100"/>
      <c r="V183" s="101"/>
      <c r="W183" s="20"/>
    </row>
    <row r="184" spans="1:28">
      <c r="A184" s="50"/>
      <c r="B184" s="102" t="s">
        <v>341</v>
      </c>
      <c r="C184" s="92">
        <f>C70</f>
        <v>1</v>
      </c>
      <c r="D184" s="92">
        <f>D70</f>
        <v>19.900000000000002</v>
      </c>
      <c r="E184" s="92">
        <f>E70</f>
        <v>23.9</v>
      </c>
      <c r="F184" s="94"/>
      <c r="G184" s="95"/>
      <c r="H184" s="2" t="s">
        <v>420</v>
      </c>
      <c r="I184" s="100"/>
      <c r="J184" s="101"/>
      <c r="K184" s="20"/>
      <c r="M184" s="100"/>
      <c r="N184" s="101"/>
      <c r="O184" s="20"/>
      <c r="Q184" s="100"/>
      <c r="R184" s="101"/>
      <c r="S184" s="20"/>
      <c r="U184" s="100"/>
      <c r="V184" s="101"/>
      <c r="W184" s="20"/>
    </row>
    <row r="185" spans="1:28">
      <c r="A185" s="50"/>
      <c r="B185" s="103" t="s">
        <v>351</v>
      </c>
      <c r="C185" s="92">
        <f t="shared" ref="C185:E187" si="72">C100</f>
        <v>7.6000000000000005</v>
      </c>
      <c r="D185" s="92">
        <f t="shared" si="72"/>
        <v>10.199999999999999</v>
      </c>
      <c r="E185" s="92">
        <f t="shared" si="72"/>
        <v>8</v>
      </c>
      <c r="F185" s="94"/>
      <c r="G185" s="95"/>
      <c r="H185" s="2" t="s">
        <v>421</v>
      </c>
      <c r="I185" s="100"/>
      <c r="J185" s="101"/>
      <c r="K185" s="20"/>
      <c r="M185" s="100"/>
      <c r="N185" s="101"/>
      <c r="O185" s="20"/>
      <c r="Q185" s="100"/>
      <c r="R185" s="101"/>
      <c r="S185" s="20"/>
      <c r="U185" s="100"/>
      <c r="V185" s="101"/>
      <c r="W185" s="20"/>
    </row>
    <row r="186" spans="1:28">
      <c r="A186" s="50"/>
      <c r="B186" s="102" t="s">
        <v>352</v>
      </c>
      <c r="C186" s="92">
        <f t="shared" si="72"/>
        <v>1.2</v>
      </c>
      <c r="D186" s="92">
        <f t="shared" si="72"/>
        <v>0</v>
      </c>
      <c r="E186" s="92">
        <f t="shared" si="72"/>
        <v>1.4</v>
      </c>
      <c r="F186" s="94"/>
      <c r="G186" s="95"/>
      <c r="H186" s="2" t="s">
        <v>421</v>
      </c>
      <c r="I186" s="100"/>
      <c r="J186" s="101"/>
      <c r="K186" s="20"/>
      <c r="M186" s="100"/>
      <c r="N186" s="101"/>
      <c r="O186" s="20"/>
      <c r="Q186" s="100"/>
      <c r="R186" s="101"/>
      <c r="S186" s="20"/>
      <c r="U186" s="100"/>
      <c r="V186" s="101"/>
      <c r="W186" s="20"/>
    </row>
    <row r="187" spans="1:28">
      <c r="A187" s="50"/>
      <c r="B187" s="102" t="s">
        <v>359</v>
      </c>
      <c r="C187" s="92">
        <f t="shared" si="72"/>
        <v>3.8</v>
      </c>
      <c r="D187" s="92">
        <f t="shared" si="72"/>
        <v>0</v>
      </c>
      <c r="E187" s="92">
        <f t="shared" si="72"/>
        <v>2</v>
      </c>
      <c r="F187" s="94"/>
      <c r="G187" s="95"/>
      <c r="H187" s="2" t="s">
        <v>421</v>
      </c>
      <c r="I187" s="100"/>
      <c r="J187" s="101"/>
      <c r="K187" s="20"/>
      <c r="M187" s="100"/>
      <c r="N187" s="101"/>
      <c r="O187" s="20"/>
      <c r="Q187" s="100"/>
      <c r="R187" s="101"/>
      <c r="S187" s="20"/>
      <c r="U187" s="100"/>
      <c r="V187" s="101"/>
      <c r="W187" s="20"/>
    </row>
    <row r="188" spans="1:28">
      <c r="A188" s="50"/>
      <c r="B188" s="102" t="s">
        <v>361</v>
      </c>
      <c r="C188" s="92">
        <f>C105</f>
        <v>0</v>
      </c>
      <c r="D188" s="92">
        <f>D105</f>
        <v>0</v>
      </c>
      <c r="E188" s="92">
        <f>E105</f>
        <v>0</v>
      </c>
      <c r="F188" s="94"/>
      <c r="G188" s="95"/>
      <c r="H188" s="2" t="s">
        <v>421</v>
      </c>
      <c r="I188" s="100"/>
      <c r="J188" s="101"/>
      <c r="K188" s="20"/>
      <c r="M188" s="100"/>
      <c r="N188" s="101"/>
      <c r="O188" s="20"/>
      <c r="Q188" s="100"/>
      <c r="R188" s="101"/>
      <c r="S188" s="20"/>
      <c r="U188" s="100"/>
      <c r="V188" s="101"/>
      <c r="W188" s="20"/>
    </row>
    <row r="189" spans="1:28">
      <c r="A189" s="50"/>
      <c r="B189" s="104" t="s">
        <v>430</v>
      </c>
      <c r="C189" s="97">
        <f>C106</f>
        <v>6.6000000000000005</v>
      </c>
      <c r="D189" s="97">
        <f>D106</f>
        <v>6</v>
      </c>
      <c r="E189" s="92"/>
      <c r="F189" s="94"/>
      <c r="G189" s="95"/>
      <c r="H189" s="2" t="s">
        <v>421</v>
      </c>
      <c r="I189" s="100"/>
      <c r="J189" s="101"/>
      <c r="K189" s="20"/>
      <c r="M189" s="100"/>
      <c r="N189" s="101"/>
      <c r="O189" s="20"/>
      <c r="Q189" s="100"/>
      <c r="R189" s="101"/>
      <c r="S189" s="20"/>
      <c r="U189" s="100"/>
      <c r="V189" s="101"/>
      <c r="W189" s="20"/>
      <c r="Z189" s="6" t="s">
        <v>431</v>
      </c>
    </row>
    <row r="190" spans="1:28">
      <c r="A190" s="50"/>
      <c r="B190" s="102" t="s">
        <v>341</v>
      </c>
      <c r="C190" s="92">
        <f>C107</f>
        <v>4.0999999999999996</v>
      </c>
      <c r="D190" s="92">
        <f>D107</f>
        <v>0</v>
      </c>
      <c r="E190" s="92">
        <f>E107</f>
        <v>0.8</v>
      </c>
      <c r="F190" s="94"/>
      <c r="G190" s="95"/>
      <c r="H190" s="2" t="s">
        <v>421</v>
      </c>
      <c r="I190" s="100"/>
      <c r="J190" s="101"/>
      <c r="K190" s="20"/>
      <c r="M190" s="100"/>
      <c r="N190" s="101"/>
      <c r="O190" s="20"/>
      <c r="Q190" s="100"/>
      <c r="R190" s="101"/>
      <c r="S190" s="20"/>
      <c r="U190" s="100"/>
      <c r="V190" s="101"/>
      <c r="W190" s="20"/>
    </row>
    <row r="191" spans="1:28">
      <c r="A191" s="50"/>
      <c r="B191" s="102" t="s">
        <v>112</v>
      </c>
      <c r="C191" s="92">
        <f>C93</f>
        <v>17.600000000000001</v>
      </c>
      <c r="D191" s="92">
        <f>D93</f>
        <v>0</v>
      </c>
      <c r="E191" s="92">
        <f>E93</f>
        <v>0</v>
      </c>
      <c r="F191" s="94"/>
      <c r="G191" s="95"/>
      <c r="H191" s="2" t="s">
        <v>421</v>
      </c>
      <c r="I191" s="100"/>
      <c r="J191" s="101"/>
      <c r="K191" s="20"/>
      <c r="M191" s="100"/>
      <c r="N191" s="101"/>
      <c r="O191" s="20"/>
      <c r="Q191" s="100"/>
      <c r="R191" s="101"/>
      <c r="S191" s="20"/>
      <c r="U191" s="100"/>
      <c r="V191" s="101"/>
      <c r="W191" s="20"/>
    </row>
    <row r="192" spans="1:28">
      <c r="A192" s="50"/>
      <c r="B192" s="102" t="s">
        <v>427</v>
      </c>
      <c r="C192" s="92"/>
      <c r="D192" s="92">
        <f>D96</f>
        <v>6</v>
      </c>
      <c r="E192" s="92">
        <f>E96</f>
        <v>6</v>
      </c>
      <c r="F192" s="94"/>
      <c r="G192" s="95"/>
      <c r="H192" s="2" t="s">
        <v>421</v>
      </c>
      <c r="I192" s="100"/>
      <c r="J192" s="101"/>
      <c r="K192" s="20"/>
      <c r="M192" s="100"/>
      <c r="N192" s="101"/>
      <c r="O192" s="20"/>
      <c r="Q192" s="100"/>
      <c r="R192" s="101"/>
      <c r="S192" s="20"/>
      <c r="U192" s="100"/>
      <c r="V192" s="101"/>
      <c r="W192" s="20"/>
    </row>
    <row r="193" spans="1:23">
      <c r="A193" s="50"/>
      <c r="B193" s="55" t="s">
        <v>366</v>
      </c>
      <c r="C193" s="92"/>
      <c r="D193" s="92"/>
      <c r="E193" s="92">
        <f>E108</f>
        <v>0.6</v>
      </c>
      <c r="F193" s="94"/>
      <c r="G193" s="95"/>
      <c r="H193" s="2" t="s">
        <v>421</v>
      </c>
      <c r="I193" s="100"/>
      <c r="J193" s="101"/>
      <c r="K193" s="20"/>
      <c r="M193" s="100"/>
      <c r="N193" s="101"/>
      <c r="O193" s="20"/>
      <c r="Q193" s="100"/>
      <c r="R193" s="101"/>
      <c r="S193" s="20"/>
      <c r="U193" s="100"/>
      <c r="V193" s="101"/>
      <c r="W193" s="20"/>
    </row>
    <row r="194" spans="1:23">
      <c r="A194" s="50"/>
      <c r="B194" s="105" t="s">
        <v>377</v>
      </c>
      <c r="C194" s="92">
        <f>C143</f>
        <v>5</v>
      </c>
      <c r="D194" s="92">
        <f>D143+0.2</f>
        <v>46.2</v>
      </c>
      <c r="E194" s="92">
        <f>E143</f>
        <v>43.2</v>
      </c>
      <c r="F194" s="94"/>
      <c r="G194" s="95"/>
      <c r="H194" s="2" t="s">
        <v>422</v>
      </c>
      <c r="I194" s="100"/>
      <c r="J194" s="101"/>
      <c r="K194" s="20"/>
      <c r="M194" s="100"/>
      <c r="N194" s="101"/>
      <c r="O194" s="20"/>
      <c r="Q194" s="100"/>
      <c r="R194" s="101"/>
      <c r="S194" s="20"/>
      <c r="U194" s="100"/>
      <c r="V194" s="101"/>
      <c r="W194" s="20"/>
    </row>
    <row r="195" spans="1:23">
      <c r="A195" s="50"/>
      <c r="B195" s="106"/>
      <c r="C195" s="107">
        <f>SUM(C179:C194)</f>
        <v>948.5</v>
      </c>
      <c r="D195" s="107">
        <f>SUM(D179:D194)</f>
        <v>507.59999999999991</v>
      </c>
      <c r="E195" s="107">
        <f>SUM(E179:E194)</f>
        <v>435.49999999999994</v>
      </c>
      <c r="F195" s="21"/>
      <c r="G195" s="22"/>
      <c r="I195" s="100"/>
      <c r="J195" s="101"/>
      <c r="K195" s="20"/>
      <c r="M195" s="100"/>
      <c r="N195" s="101"/>
      <c r="O195" s="20"/>
      <c r="Q195" s="100"/>
      <c r="R195" s="101"/>
      <c r="S195" s="20"/>
      <c r="U195" s="100"/>
      <c r="V195" s="101"/>
      <c r="W195" s="20"/>
    </row>
    <row r="196" spans="1:23" ht="19.95" customHeight="1">
      <c r="A196" s="13" t="s">
        <v>31</v>
      </c>
      <c r="B196" s="10" t="s">
        <v>32</v>
      </c>
      <c r="C196" s="14"/>
      <c r="D196" s="81"/>
      <c r="E196" s="14"/>
      <c r="F196" s="21"/>
      <c r="G196" s="22"/>
      <c r="I196" s="81"/>
      <c r="J196" s="81"/>
      <c r="K196" s="14"/>
      <c r="M196" s="81"/>
      <c r="N196" s="81"/>
      <c r="O196" s="14"/>
      <c r="Q196" s="81"/>
      <c r="R196" s="81"/>
      <c r="S196" s="14"/>
      <c r="U196" s="81"/>
      <c r="V196" s="81"/>
      <c r="W196" s="14"/>
    </row>
    <row r="197" spans="1:23" ht="19.95" customHeight="1">
      <c r="A197" s="13" t="s">
        <v>33</v>
      </c>
      <c r="B197" s="55" t="s">
        <v>34</v>
      </c>
      <c r="C197" s="20">
        <f>IF(C10-C43&gt;0,C10-C43,0)</f>
        <v>7916.5999999999985</v>
      </c>
      <c r="D197" s="20">
        <f>IF(D10-D43&gt;0,D10-D43,0)</f>
        <v>5883.8999999999942</v>
      </c>
      <c r="E197" s="20">
        <f>IF(E10-E43&gt;0,E10-E43,0)</f>
        <v>10774.599999999999</v>
      </c>
      <c r="F197" s="21">
        <f t="shared" ref="F197" si="73">E197/C197</f>
        <v>1.3610135664300331</v>
      </c>
      <c r="G197" s="22">
        <f t="shared" ref="G197" si="74">E197/D197</f>
        <v>1.8312003942963015</v>
      </c>
      <c r="I197" s="20">
        <v>1581.4000000000015</v>
      </c>
      <c r="J197" s="20">
        <v>1643.8999999999996</v>
      </c>
      <c r="K197" s="20">
        <v>768.19999999999709</v>
      </c>
      <c r="M197" s="20">
        <v>2527.3999999999978</v>
      </c>
      <c r="N197" s="20">
        <v>1929.1999999999989</v>
      </c>
      <c r="O197" s="20">
        <v>4801.5999999999985</v>
      </c>
      <c r="Q197" s="20">
        <v>4462.1999999999989</v>
      </c>
      <c r="R197" s="20">
        <v>1464.9000000000005</v>
      </c>
      <c r="S197" s="20">
        <v>2653.1999999999989</v>
      </c>
      <c r="U197" s="20">
        <v>1299.0000000000018</v>
      </c>
      <c r="V197" s="20">
        <v>854.39999999999964</v>
      </c>
      <c r="W197" s="20">
        <v>461.40000000000146</v>
      </c>
    </row>
    <row r="198" spans="1:23" ht="19.95" customHeight="1">
      <c r="A198" s="13"/>
      <c r="B198" s="55" t="s">
        <v>35</v>
      </c>
      <c r="C198" s="20">
        <f>IF(C10-C43&lt;0,C10-C43,0)</f>
        <v>0</v>
      </c>
      <c r="D198" s="20">
        <f>IF(D10-D43&lt;0,D10-D43,0)</f>
        <v>0</v>
      </c>
      <c r="E198" s="20">
        <f>IF(E10-E43&lt;0,E10-E43,0)</f>
        <v>0</v>
      </c>
      <c r="F198" s="21"/>
      <c r="G198" s="22"/>
      <c r="I198" s="20">
        <v>0</v>
      </c>
      <c r="J198" s="20">
        <v>0</v>
      </c>
      <c r="K198" s="20">
        <v>0</v>
      </c>
      <c r="M198" s="20">
        <v>0</v>
      </c>
      <c r="N198" s="20">
        <v>0</v>
      </c>
      <c r="O198" s="20">
        <v>0</v>
      </c>
      <c r="Q198" s="20">
        <v>0</v>
      </c>
      <c r="R198" s="20">
        <v>0</v>
      </c>
      <c r="S198" s="20">
        <v>0</v>
      </c>
      <c r="U198" s="20">
        <v>0</v>
      </c>
      <c r="V198" s="20">
        <v>0</v>
      </c>
      <c r="W198" s="20">
        <v>0</v>
      </c>
    </row>
    <row r="199" spans="1:23" ht="19.95" customHeight="1">
      <c r="A199" s="13" t="s">
        <v>36</v>
      </c>
      <c r="B199" s="55" t="s">
        <v>37</v>
      </c>
      <c r="C199" s="20">
        <f>IF((SUM(C197:C198)+C17-C71-C109-C111)&gt;0,(SUM(C197:C198)+C17-C71-C109-C111),0)</f>
        <v>439.19999999999754</v>
      </c>
      <c r="D199" s="20">
        <f>IF((SUM(D197:D198)+D17-D71-D109-D111)&gt;0,(SUM(D197:D198)+D17-D71-D109-D111),0)</f>
        <v>0</v>
      </c>
      <c r="E199" s="20">
        <f>IF((SUM(E197:E198)+E17-E71-E109-E111)&gt;0,(SUM(E197:E198)+E17-E71-E109-E111),0)</f>
        <v>1804.4999999999977</v>
      </c>
      <c r="F199" s="21"/>
      <c r="G199" s="22"/>
      <c r="I199" s="20">
        <v>54.100000000001728</v>
      </c>
      <c r="J199" s="20">
        <v>0</v>
      </c>
      <c r="K199" s="20">
        <v>0</v>
      </c>
      <c r="M199" s="20">
        <v>882.09999999999764</v>
      </c>
      <c r="N199" s="20">
        <v>103.8999999999989</v>
      </c>
      <c r="O199" s="20">
        <v>3941.9999999999982</v>
      </c>
      <c r="Q199" s="20">
        <v>2806.7999999999993</v>
      </c>
      <c r="R199" s="20">
        <v>197.10000000000053</v>
      </c>
      <c r="S199" s="20">
        <v>1103.799999999999</v>
      </c>
      <c r="U199" s="20">
        <v>0</v>
      </c>
      <c r="V199" s="20">
        <v>0</v>
      </c>
      <c r="W199" s="20">
        <v>0</v>
      </c>
    </row>
    <row r="200" spans="1:23" ht="19.95" customHeight="1">
      <c r="A200" s="13"/>
      <c r="B200" s="55" t="s">
        <v>35</v>
      </c>
      <c r="C200" s="20">
        <f>IF((SUM(C197:C198)+C17-C71-C109-C111)&lt;0,(SUM(C197:C198)+C17-C71-C109-C111),0)</f>
        <v>0</v>
      </c>
      <c r="D200" s="20">
        <f>IF((SUM(D197:D198)+D17-D71-D109-D111)&lt;0,(SUM(D197:D198)+D17-D71-D109-D111),0)</f>
        <v>-3540.8000000000056</v>
      </c>
      <c r="E200" s="20">
        <f>IF((SUM(E197:E198)+E17-E71-E109-E111)&lt;0,(SUM(E197:E198)+E17-E71-E109-E111),0)</f>
        <v>0</v>
      </c>
      <c r="F200" s="21"/>
      <c r="G200" s="22">
        <f t="shared" ref="G200" si="75">E200/D200</f>
        <v>0</v>
      </c>
      <c r="I200" s="20">
        <v>0</v>
      </c>
      <c r="J200" s="20">
        <v>-317.50000000000023</v>
      </c>
      <c r="K200" s="20">
        <v>-607.40000000000282</v>
      </c>
      <c r="M200" s="20">
        <v>0</v>
      </c>
      <c r="N200" s="20">
        <v>0</v>
      </c>
      <c r="O200" s="20">
        <v>0</v>
      </c>
      <c r="Q200" s="20">
        <v>0</v>
      </c>
      <c r="R200" s="20">
        <v>0</v>
      </c>
      <c r="S200" s="20">
        <v>0</v>
      </c>
      <c r="U200" s="20">
        <v>-887.79999999999802</v>
      </c>
      <c r="V200" s="20">
        <v>-1095.2000000000005</v>
      </c>
      <c r="W200" s="20">
        <v>-6125.5999999999985</v>
      </c>
    </row>
    <row r="201" spans="1:23" ht="19.95" customHeight="1" thickBot="1">
      <c r="A201" s="13"/>
      <c r="B201" s="55"/>
      <c r="C201" s="20"/>
      <c r="D201" s="20"/>
      <c r="E201" s="20"/>
      <c r="F201" s="21"/>
      <c r="G201" s="22"/>
      <c r="I201" s="20"/>
      <c r="J201" s="20"/>
      <c r="K201" s="20"/>
      <c r="M201" s="20"/>
      <c r="N201" s="20"/>
      <c r="O201" s="20"/>
      <c r="Q201" s="20"/>
      <c r="R201" s="20"/>
      <c r="S201" s="20"/>
      <c r="U201" s="108"/>
      <c r="V201" s="108"/>
      <c r="W201" s="108"/>
    </row>
    <row r="202" spans="1:23" ht="19.95" customHeight="1">
      <c r="A202" s="13" t="s">
        <v>38</v>
      </c>
      <c r="B202" s="17" t="s">
        <v>39</v>
      </c>
      <c r="C202" s="14">
        <f>C9-C42</f>
        <v>1697.2999999999884</v>
      </c>
      <c r="E202" s="14">
        <f>E9-E42</f>
        <v>2462.6000000000058</v>
      </c>
      <c r="F202" s="21">
        <f t="shared" ref="F202" si="76">E202/C202</f>
        <v>1.4508925941200865</v>
      </c>
      <c r="G202" s="22"/>
      <c r="I202" s="14">
        <v>301.50000000000182</v>
      </c>
      <c r="K202" s="14"/>
      <c r="M202" s="14">
        <v>1020.9999999999964</v>
      </c>
      <c r="N202" s="14">
        <v>390.89999999999782</v>
      </c>
      <c r="O202" s="14">
        <v>3497.9999999999982</v>
      </c>
      <c r="Q202" s="14">
        <v>2536.5</v>
      </c>
      <c r="R202" s="14">
        <v>332.20000000000255</v>
      </c>
      <c r="S202" s="14">
        <v>1130</v>
      </c>
      <c r="U202" s="74"/>
      <c r="V202" s="74"/>
      <c r="W202" s="74"/>
    </row>
    <row r="203" spans="1:23" ht="19.95" customHeight="1" thickBot="1">
      <c r="A203" s="13"/>
      <c r="B203" s="17" t="s">
        <v>35</v>
      </c>
      <c r="D203" s="14">
        <f>D9-D42</f>
        <v>-2235.8000000000029</v>
      </c>
      <c r="F203" s="21"/>
      <c r="G203" s="22"/>
      <c r="I203" s="14"/>
      <c r="J203" s="14">
        <v>-30.5</v>
      </c>
      <c r="K203" s="14">
        <v>-325.40000000000327</v>
      </c>
      <c r="M203" s="14"/>
      <c r="N203" s="14"/>
      <c r="O203" s="14"/>
      <c r="Q203" s="14"/>
      <c r="R203" s="14"/>
      <c r="S203" s="14"/>
      <c r="U203" s="109">
        <v>-507</v>
      </c>
      <c r="V203" s="109">
        <v>-662.69999999999709</v>
      </c>
      <c r="W203" s="109">
        <v>-543.10000000000218</v>
      </c>
    </row>
    <row r="204" spans="1:23" ht="15.75" customHeight="1">
      <c r="A204" s="13"/>
      <c r="B204" s="17"/>
      <c r="C204" s="14"/>
      <c r="D204" s="14"/>
      <c r="E204" s="14"/>
      <c r="F204" s="21"/>
      <c r="G204" s="22"/>
      <c r="I204" s="14"/>
      <c r="J204" s="14"/>
      <c r="K204" s="14"/>
      <c r="M204" s="14"/>
      <c r="N204" s="14"/>
      <c r="O204" s="14"/>
      <c r="Q204" s="14"/>
      <c r="R204" s="14"/>
      <c r="S204" s="14"/>
      <c r="U204" s="81"/>
      <c r="V204" s="81"/>
      <c r="W204" s="81"/>
    </row>
    <row r="205" spans="1:23" ht="19.95" customHeight="1">
      <c r="A205" s="13" t="s">
        <v>40</v>
      </c>
      <c r="B205" s="17" t="s">
        <v>41</v>
      </c>
      <c r="C205" s="110">
        <f>C206+C207+C208+C209+C210+C211+C212+C213+C214+C215+C217+C216</f>
        <v>1179.2</v>
      </c>
      <c r="D205" s="110">
        <f>SUM(D206:D215)</f>
        <v>558.70000000000005</v>
      </c>
      <c r="E205" s="110">
        <f>E206+E207+E208+E209+E210+E211+E212+E213+E214+E215+E217+E216</f>
        <v>488.40000000000003</v>
      </c>
      <c r="F205" s="15">
        <f t="shared" ref="F205" si="77">E205/C205</f>
        <v>0.41417910447761197</v>
      </c>
      <c r="G205" s="16">
        <f t="shared" ref="G205" si="78">E205/D205</f>
        <v>0.8741721854304636</v>
      </c>
      <c r="I205" s="110">
        <v>393</v>
      </c>
      <c r="J205" s="110">
        <v>783</v>
      </c>
      <c r="K205" s="110">
        <v>63</v>
      </c>
      <c r="M205" s="110">
        <v>279</v>
      </c>
      <c r="N205" s="110">
        <v>136</v>
      </c>
      <c r="O205" s="110">
        <v>144.5</v>
      </c>
      <c r="Q205" s="110">
        <v>292</v>
      </c>
      <c r="R205" s="110">
        <v>0</v>
      </c>
      <c r="S205" s="110">
        <v>530</v>
      </c>
      <c r="U205" s="110">
        <v>458</v>
      </c>
      <c r="V205" s="110">
        <v>161</v>
      </c>
      <c r="W205" s="110">
        <v>235</v>
      </c>
    </row>
    <row r="206" spans="1:23" ht="18" customHeight="1">
      <c r="A206" s="13" t="s">
        <v>233</v>
      </c>
      <c r="B206" s="40" t="s">
        <v>152</v>
      </c>
      <c r="C206" s="20">
        <v>149.19999999999999</v>
      </c>
      <c r="D206" s="20">
        <v>43</v>
      </c>
      <c r="E206" s="20">
        <v>64.2</v>
      </c>
      <c r="F206" s="21">
        <f t="shared" ref="F206:F217" si="79">E206/C206</f>
        <v>0.4302949061662199</v>
      </c>
      <c r="G206" s="22">
        <f t="shared" ref="G206" si="80">E206/D206</f>
        <v>1.4930232558139536</v>
      </c>
      <c r="I206" s="20">
        <v>16</v>
      </c>
      <c r="J206" s="20">
        <v>0</v>
      </c>
      <c r="K206" s="20">
        <v>0</v>
      </c>
      <c r="M206" s="20">
        <v>0.8</v>
      </c>
      <c r="N206" s="20">
        <v>10</v>
      </c>
      <c r="O206" s="20">
        <v>2.8</v>
      </c>
      <c r="Q206" s="20">
        <v>9.5</v>
      </c>
      <c r="R206" s="20">
        <v>50</v>
      </c>
      <c r="S206" s="20">
        <v>50.4</v>
      </c>
      <c r="U206" s="20">
        <v>16.3</v>
      </c>
      <c r="V206" s="20">
        <v>10</v>
      </c>
      <c r="W206" s="20">
        <v>34.700000000000003</v>
      </c>
    </row>
    <row r="207" spans="1:23" ht="18" customHeight="1">
      <c r="A207" s="13" t="s">
        <v>42</v>
      </c>
      <c r="B207" s="40" t="s">
        <v>153</v>
      </c>
      <c r="C207" s="20">
        <v>195.6</v>
      </c>
      <c r="D207" s="20">
        <v>110</v>
      </c>
      <c r="E207" s="20">
        <v>71</v>
      </c>
      <c r="F207" s="21">
        <f t="shared" si="79"/>
        <v>0.36298568507157464</v>
      </c>
      <c r="G207" s="22">
        <f t="shared" ref="G207:G215" si="81">E207/D207</f>
        <v>0.6454545454545455</v>
      </c>
      <c r="I207" s="20">
        <v>34.200000000000003</v>
      </c>
      <c r="J207" s="20">
        <v>25</v>
      </c>
      <c r="K207" s="20">
        <v>19.2</v>
      </c>
      <c r="M207" s="20">
        <v>11.3</v>
      </c>
      <c r="N207" s="20">
        <v>25</v>
      </c>
      <c r="O207" s="20">
        <v>54.4</v>
      </c>
      <c r="Q207" s="20">
        <v>23.4</v>
      </c>
      <c r="R207" s="20">
        <v>25</v>
      </c>
      <c r="S207" s="20">
        <v>58.9</v>
      </c>
      <c r="U207" s="20">
        <v>125.2</v>
      </c>
      <c r="V207" s="20">
        <v>25</v>
      </c>
      <c r="W207" s="20">
        <v>54.4</v>
      </c>
    </row>
    <row r="208" spans="1:23" ht="18" customHeight="1">
      <c r="A208" s="13" t="s">
        <v>43</v>
      </c>
      <c r="B208" s="40" t="s">
        <v>251</v>
      </c>
      <c r="C208" s="20">
        <v>44</v>
      </c>
      <c r="D208" s="20">
        <v>22</v>
      </c>
      <c r="E208" s="20">
        <v>150.9</v>
      </c>
      <c r="F208" s="21">
        <f t="shared" ref="F208:F210" si="82">E208/C208</f>
        <v>3.4295454545454547</v>
      </c>
      <c r="G208" s="22">
        <f t="shared" ref="G208:G209" si="83">E208/D208</f>
        <v>6.8590909090909093</v>
      </c>
      <c r="I208" s="20">
        <v>72</v>
      </c>
      <c r="J208" s="20">
        <v>0</v>
      </c>
      <c r="K208" s="20">
        <v>0</v>
      </c>
      <c r="M208" s="20">
        <v>55</v>
      </c>
      <c r="N208" s="20">
        <v>0</v>
      </c>
      <c r="O208" s="20">
        <v>13.8</v>
      </c>
      <c r="Q208" s="20">
        <v>44.5</v>
      </c>
      <c r="R208" s="20">
        <v>200</v>
      </c>
      <c r="S208" s="20">
        <v>88.2</v>
      </c>
      <c r="U208" s="20">
        <v>145.30000000000001</v>
      </c>
      <c r="V208" s="20">
        <v>50</v>
      </c>
      <c r="W208" s="20">
        <v>0.9</v>
      </c>
    </row>
    <row r="209" spans="1:24" ht="18" customHeight="1">
      <c r="A209" s="13" t="s">
        <v>234</v>
      </c>
      <c r="B209" s="40" t="s">
        <v>108</v>
      </c>
      <c r="C209" s="20">
        <v>60</v>
      </c>
      <c r="D209" s="20">
        <v>10</v>
      </c>
      <c r="E209" s="20">
        <v>9</v>
      </c>
      <c r="F209" s="21">
        <f t="shared" si="82"/>
        <v>0.15</v>
      </c>
      <c r="G209" s="22">
        <f t="shared" si="83"/>
        <v>0.9</v>
      </c>
      <c r="I209" s="20">
        <v>7</v>
      </c>
      <c r="J209" s="20">
        <v>0</v>
      </c>
      <c r="K209" s="20">
        <v>9</v>
      </c>
      <c r="M209" s="20">
        <v>0</v>
      </c>
      <c r="N209" s="20">
        <v>6</v>
      </c>
      <c r="O209" s="20">
        <v>0</v>
      </c>
      <c r="Q209" s="20">
        <v>24</v>
      </c>
      <c r="R209" s="20">
        <v>0</v>
      </c>
      <c r="S209" s="20">
        <v>8</v>
      </c>
      <c r="U209" s="20">
        <v>6</v>
      </c>
      <c r="V209" s="20">
        <v>6</v>
      </c>
      <c r="W209" s="20">
        <v>0</v>
      </c>
    </row>
    <row r="210" spans="1:24" ht="18" customHeight="1">
      <c r="A210" s="13" t="s">
        <v>160</v>
      </c>
      <c r="B210" s="40" t="s">
        <v>176</v>
      </c>
      <c r="C210" s="20">
        <v>42.1</v>
      </c>
      <c r="D210" s="20">
        <v>30</v>
      </c>
      <c r="E210" s="20">
        <v>0</v>
      </c>
      <c r="F210" s="21">
        <f t="shared" si="82"/>
        <v>0</v>
      </c>
      <c r="G210" s="22">
        <f t="shared" si="81"/>
        <v>0</v>
      </c>
      <c r="I210" s="20">
        <v>0</v>
      </c>
      <c r="J210" s="20">
        <v>0</v>
      </c>
      <c r="K210" s="20">
        <v>31</v>
      </c>
      <c r="M210" s="20">
        <v>0</v>
      </c>
      <c r="N210" s="20">
        <v>0</v>
      </c>
      <c r="O210" s="20">
        <v>0</v>
      </c>
      <c r="Q210" s="20">
        <v>15.8</v>
      </c>
      <c r="R210" s="20">
        <v>20</v>
      </c>
      <c r="S210" s="20">
        <v>22</v>
      </c>
      <c r="U210" s="20">
        <v>44.3</v>
      </c>
      <c r="V210" s="20">
        <v>0</v>
      </c>
      <c r="W210" s="20">
        <v>0</v>
      </c>
    </row>
    <row r="211" spans="1:24" ht="18" customHeight="1">
      <c r="A211" s="13" t="s">
        <v>161</v>
      </c>
      <c r="B211" s="40" t="s">
        <v>178</v>
      </c>
      <c r="C211" s="20">
        <v>106.5</v>
      </c>
      <c r="D211" s="20">
        <v>75</v>
      </c>
      <c r="E211" s="20">
        <v>41.1</v>
      </c>
      <c r="F211" s="21">
        <f t="shared" si="79"/>
        <v>0.38591549295774652</v>
      </c>
      <c r="G211" s="22">
        <f t="shared" si="81"/>
        <v>0.54800000000000004</v>
      </c>
      <c r="I211" s="20">
        <v>157.80000000000001</v>
      </c>
      <c r="J211" s="20">
        <v>0</v>
      </c>
      <c r="K211" s="20">
        <v>0</v>
      </c>
      <c r="M211" s="20">
        <v>58.8</v>
      </c>
      <c r="N211" s="20">
        <v>0</v>
      </c>
      <c r="O211" s="20">
        <v>0</v>
      </c>
      <c r="Q211" s="20">
        <v>102.3</v>
      </c>
      <c r="R211" s="20">
        <v>30</v>
      </c>
      <c r="S211" s="20">
        <v>22</v>
      </c>
      <c r="U211" s="20">
        <v>69</v>
      </c>
      <c r="V211" s="20">
        <v>25</v>
      </c>
      <c r="W211" s="20">
        <v>0</v>
      </c>
    </row>
    <row r="212" spans="1:24" ht="18" customHeight="1">
      <c r="A212" s="13" t="s">
        <v>162</v>
      </c>
      <c r="B212" s="40" t="s">
        <v>171</v>
      </c>
      <c r="C212" s="20">
        <v>17.399999999999999</v>
      </c>
      <c r="D212" s="20">
        <v>0</v>
      </c>
      <c r="E212" s="20">
        <v>0</v>
      </c>
      <c r="F212" s="21">
        <f t="shared" si="79"/>
        <v>0</v>
      </c>
      <c r="G212" s="22"/>
      <c r="I212" s="20">
        <v>106</v>
      </c>
      <c r="J212" s="20">
        <v>723</v>
      </c>
      <c r="K212" s="20">
        <v>0</v>
      </c>
      <c r="M212" s="20">
        <v>21</v>
      </c>
      <c r="N212" s="20">
        <v>0</v>
      </c>
      <c r="O212" s="20">
        <v>0</v>
      </c>
      <c r="Q212" s="20">
        <v>0</v>
      </c>
      <c r="R212" s="20">
        <v>-708</v>
      </c>
      <c r="S212" s="20">
        <v>0</v>
      </c>
      <c r="U212" s="20">
        <v>0</v>
      </c>
      <c r="V212" s="20">
        <v>45</v>
      </c>
      <c r="W212" s="20">
        <v>145</v>
      </c>
    </row>
    <row r="213" spans="1:24" ht="18" customHeight="1">
      <c r="A213" s="13" t="s">
        <v>163</v>
      </c>
      <c r="B213" s="40" t="s">
        <v>216</v>
      </c>
      <c r="C213" s="20">
        <v>53.5</v>
      </c>
      <c r="D213" s="20">
        <v>138.80000000000001</v>
      </c>
      <c r="E213" s="20">
        <v>14.1</v>
      </c>
      <c r="F213" s="21">
        <f t="shared" si="79"/>
        <v>0.26355140186915887</v>
      </c>
      <c r="G213" s="22">
        <f t="shared" si="81"/>
        <v>0.10158501440922189</v>
      </c>
      <c r="I213" s="20">
        <v>0</v>
      </c>
      <c r="J213" s="20">
        <v>25</v>
      </c>
      <c r="K213" s="20">
        <v>3.8</v>
      </c>
      <c r="M213" s="20">
        <v>0</v>
      </c>
      <c r="N213" s="20">
        <v>50</v>
      </c>
      <c r="O213" s="20">
        <v>0</v>
      </c>
      <c r="Q213" s="20">
        <v>38.6</v>
      </c>
      <c r="R213" s="20">
        <v>0</v>
      </c>
      <c r="S213" s="20">
        <v>0</v>
      </c>
      <c r="U213" s="20">
        <v>51.9</v>
      </c>
      <c r="V213" s="20">
        <v>0</v>
      </c>
      <c r="W213" s="20">
        <v>0</v>
      </c>
    </row>
    <row r="214" spans="1:24" ht="18" customHeight="1">
      <c r="A214" s="13" t="s">
        <v>169</v>
      </c>
      <c r="B214" s="40" t="s">
        <v>410</v>
      </c>
      <c r="C214" s="20">
        <v>96</v>
      </c>
      <c r="D214" s="20">
        <v>39.9</v>
      </c>
      <c r="E214" s="20">
        <v>39.9</v>
      </c>
      <c r="F214" s="21">
        <f t="shared" si="79"/>
        <v>0.41562499999999997</v>
      </c>
      <c r="G214" s="22">
        <f t="shared" si="81"/>
        <v>1</v>
      </c>
      <c r="I214" s="20">
        <v>0</v>
      </c>
      <c r="J214" s="20">
        <v>10</v>
      </c>
      <c r="K214" s="20">
        <v>0</v>
      </c>
      <c r="M214" s="20">
        <v>2.6</v>
      </c>
      <c r="N214" s="20">
        <v>10</v>
      </c>
      <c r="O214" s="20">
        <v>0</v>
      </c>
      <c r="Q214" s="20">
        <v>0</v>
      </c>
      <c r="R214" s="20">
        <v>348</v>
      </c>
      <c r="S214" s="20">
        <v>255.6</v>
      </c>
      <c r="U214" s="20">
        <v>0</v>
      </c>
      <c r="V214" s="20">
        <v>0</v>
      </c>
      <c r="W214" s="20">
        <v>0</v>
      </c>
    </row>
    <row r="215" spans="1:24" ht="18" customHeight="1">
      <c r="A215" s="13" t="s">
        <v>248</v>
      </c>
      <c r="B215" s="40" t="s">
        <v>252</v>
      </c>
      <c r="C215" s="20">
        <v>36</v>
      </c>
      <c r="D215" s="20">
        <v>90</v>
      </c>
      <c r="E215" s="20">
        <v>4.4000000000000004</v>
      </c>
      <c r="F215" s="21">
        <f t="shared" si="79"/>
        <v>0.12222222222222223</v>
      </c>
      <c r="G215" s="22">
        <f t="shared" si="81"/>
        <v>4.8888888888888891E-2</v>
      </c>
      <c r="I215" s="20"/>
      <c r="J215" s="20"/>
      <c r="K215" s="20"/>
      <c r="M215" s="20">
        <v>129.5</v>
      </c>
      <c r="N215" s="20">
        <v>35</v>
      </c>
      <c r="O215" s="20">
        <v>73.5</v>
      </c>
      <c r="Q215" s="20">
        <v>33.9</v>
      </c>
      <c r="R215" s="20">
        <v>35</v>
      </c>
      <c r="S215" s="20">
        <v>24.9</v>
      </c>
      <c r="U215" s="20">
        <v>0</v>
      </c>
      <c r="V215" s="20">
        <v>0</v>
      </c>
      <c r="W215" s="20">
        <v>0</v>
      </c>
    </row>
    <row r="216" spans="1:24" ht="18" customHeight="1">
      <c r="A216" s="13" t="s">
        <v>263</v>
      </c>
      <c r="B216" s="40" t="s">
        <v>378</v>
      </c>
      <c r="C216" s="20">
        <v>87.4</v>
      </c>
      <c r="D216" s="20">
        <v>0</v>
      </c>
      <c r="E216" s="20">
        <v>0</v>
      </c>
      <c r="F216" s="21">
        <f t="shared" si="79"/>
        <v>0</v>
      </c>
      <c r="G216" s="22"/>
      <c r="I216" s="20"/>
      <c r="J216" s="20"/>
      <c r="K216" s="20"/>
      <c r="M216" s="20"/>
      <c r="N216" s="20"/>
      <c r="O216" s="20"/>
      <c r="Q216" s="20"/>
      <c r="R216" s="20"/>
      <c r="S216" s="20"/>
      <c r="U216" s="20"/>
      <c r="V216" s="20"/>
      <c r="W216" s="20"/>
    </row>
    <row r="217" spans="1:24" ht="18" customHeight="1">
      <c r="A217" s="13" t="s">
        <v>264</v>
      </c>
      <c r="B217" s="40" t="s">
        <v>267</v>
      </c>
      <c r="C217" s="20">
        <v>291.5</v>
      </c>
      <c r="D217" s="20">
        <v>0</v>
      </c>
      <c r="E217" s="20">
        <v>93.8</v>
      </c>
      <c r="F217" s="21">
        <f t="shared" si="79"/>
        <v>0.3217838765008576</v>
      </c>
      <c r="G217" s="22"/>
      <c r="I217" s="20"/>
      <c r="J217" s="20"/>
      <c r="K217" s="20"/>
      <c r="M217" s="20"/>
      <c r="N217" s="20"/>
      <c r="O217" s="20"/>
      <c r="Q217" s="20"/>
      <c r="R217" s="20"/>
      <c r="S217" s="20"/>
      <c r="U217" s="20"/>
      <c r="V217" s="20"/>
      <c r="W217" s="20"/>
    </row>
    <row r="218" spans="1:24" ht="18" hidden="1" customHeight="1">
      <c r="A218" s="111" t="s">
        <v>263</v>
      </c>
      <c r="B218" s="112" t="s">
        <v>259</v>
      </c>
      <c r="C218" s="113">
        <v>0</v>
      </c>
      <c r="D218" s="113"/>
      <c r="E218" s="113">
        <v>0</v>
      </c>
      <c r="F218" s="114"/>
      <c r="G218" s="115"/>
      <c r="I218" s="20"/>
      <c r="J218" s="20"/>
      <c r="K218" s="20"/>
      <c r="M218" s="20"/>
      <c r="N218" s="20"/>
      <c r="O218" s="20"/>
      <c r="Q218" s="20"/>
      <c r="R218" s="20"/>
      <c r="S218" s="20"/>
      <c r="U218" s="20"/>
      <c r="V218" s="20"/>
      <c r="W218" s="20"/>
    </row>
    <row r="219" spans="1:24" ht="18" hidden="1" customHeight="1">
      <c r="A219" s="111" t="s">
        <v>264</v>
      </c>
      <c r="B219" s="112" t="s">
        <v>260</v>
      </c>
      <c r="C219" s="113">
        <v>0</v>
      </c>
      <c r="D219" s="113"/>
      <c r="E219" s="113">
        <v>0</v>
      </c>
      <c r="F219" s="114"/>
      <c r="G219" s="115"/>
      <c r="I219" s="20"/>
      <c r="J219" s="20"/>
      <c r="K219" s="20"/>
      <c r="M219" s="20"/>
      <c r="N219" s="20"/>
      <c r="O219" s="20"/>
      <c r="Q219" s="20"/>
      <c r="R219" s="20"/>
      <c r="S219" s="20"/>
      <c r="U219" s="20"/>
      <c r="V219" s="20"/>
      <c r="W219" s="20"/>
    </row>
    <row r="220" spans="1:24" ht="18" hidden="1" customHeight="1">
      <c r="A220" s="111" t="s">
        <v>265</v>
      </c>
      <c r="B220" s="112" t="s">
        <v>261</v>
      </c>
      <c r="C220" s="113">
        <v>0</v>
      </c>
      <c r="D220" s="113"/>
      <c r="E220" s="113">
        <v>0</v>
      </c>
      <c r="F220" s="114"/>
      <c r="G220" s="115"/>
      <c r="I220" s="20"/>
      <c r="J220" s="20"/>
      <c r="K220" s="20"/>
      <c r="M220" s="20"/>
      <c r="N220" s="20"/>
      <c r="O220" s="20"/>
      <c r="Q220" s="20"/>
      <c r="R220" s="20"/>
      <c r="S220" s="20"/>
      <c r="U220" s="20"/>
      <c r="V220" s="20"/>
      <c r="W220" s="20"/>
    </row>
    <row r="221" spans="1:24" ht="18" hidden="1" customHeight="1">
      <c r="A221" s="111" t="s">
        <v>266</v>
      </c>
      <c r="B221" s="112" t="s">
        <v>262</v>
      </c>
      <c r="C221" s="113">
        <v>0</v>
      </c>
      <c r="D221" s="113"/>
      <c r="E221" s="113">
        <v>0</v>
      </c>
      <c r="F221" s="114"/>
      <c r="G221" s="115"/>
      <c r="I221" s="20"/>
      <c r="J221" s="20"/>
      <c r="K221" s="20"/>
      <c r="M221" s="20"/>
      <c r="N221" s="20"/>
      <c r="O221" s="20"/>
      <c r="Q221" s="20"/>
      <c r="R221" s="20"/>
      <c r="S221" s="20"/>
      <c r="U221" s="20"/>
      <c r="V221" s="20"/>
      <c r="W221" s="20"/>
    </row>
    <row r="222" spans="1:24" ht="22.2" customHeight="1">
      <c r="A222" s="13" t="s">
        <v>44</v>
      </c>
      <c r="B222" s="17" t="s">
        <v>45</v>
      </c>
      <c r="C222" s="20">
        <f>I222+M222+Q222+U222</f>
        <v>0</v>
      </c>
      <c r="D222" s="20">
        <f>J222+N222+R222+V222</f>
        <v>0</v>
      </c>
      <c r="E222" s="20">
        <f>K222+O222+S222+W222</f>
        <v>0</v>
      </c>
      <c r="F222" s="21"/>
      <c r="G222" s="22"/>
      <c r="I222" s="116">
        <v>0</v>
      </c>
      <c r="J222" s="117">
        <v>0</v>
      </c>
      <c r="K222" s="117">
        <v>0</v>
      </c>
      <c r="M222" s="116">
        <v>0</v>
      </c>
      <c r="N222" s="117">
        <v>0</v>
      </c>
      <c r="O222" s="117">
        <v>0</v>
      </c>
      <c r="Q222" s="116">
        <v>0</v>
      </c>
      <c r="R222" s="117">
        <v>0</v>
      </c>
      <c r="S222" s="117">
        <v>0</v>
      </c>
      <c r="U222" s="116">
        <v>0</v>
      </c>
      <c r="V222" s="117">
        <v>0</v>
      </c>
      <c r="W222" s="117">
        <v>0</v>
      </c>
    </row>
    <row r="223" spans="1:24" ht="19.95" customHeight="1">
      <c r="A223" s="9" t="s">
        <v>46</v>
      </c>
      <c r="B223" s="118" t="s">
        <v>47</v>
      </c>
      <c r="C223" s="79"/>
      <c r="D223" s="79"/>
      <c r="E223" s="79"/>
      <c r="F223" s="21"/>
      <c r="G223" s="22"/>
      <c r="I223" s="79"/>
      <c r="J223" s="79"/>
      <c r="K223" s="79"/>
      <c r="M223" s="79"/>
      <c r="N223" s="79"/>
      <c r="O223" s="79"/>
      <c r="Q223" s="79"/>
      <c r="R223" s="79"/>
      <c r="S223" s="79"/>
      <c r="U223" s="79"/>
      <c r="V223" s="79"/>
      <c r="W223" s="79"/>
      <c r="X223" s="2"/>
    </row>
    <row r="224" spans="1:24" ht="19.95" customHeight="1">
      <c r="A224" s="13" t="s">
        <v>48</v>
      </c>
      <c r="B224" s="119" t="s">
        <v>49</v>
      </c>
      <c r="C224" s="120">
        <f t="shared" ref="C224:D224" si="84">C225+C226</f>
        <v>197.75</v>
      </c>
      <c r="D224" s="120">
        <f t="shared" si="84"/>
        <v>199.25</v>
      </c>
      <c r="E224" s="120">
        <f t="shared" ref="E224" si="85">E225+E226</f>
        <v>179.75</v>
      </c>
      <c r="F224" s="15">
        <f t="shared" ref="F224:F277" si="86">E224/C224</f>
        <v>0.90897597977243993</v>
      </c>
      <c r="G224" s="16">
        <f>E224/D224</f>
        <v>0.90213299874529485</v>
      </c>
      <c r="I224" s="79">
        <v>220</v>
      </c>
      <c r="J224" s="79">
        <v>220</v>
      </c>
      <c r="K224" s="79">
        <v>156</v>
      </c>
      <c r="M224" s="79">
        <v>220</v>
      </c>
      <c r="N224" s="79">
        <v>220</v>
      </c>
      <c r="O224" s="79">
        <v>147</v>
      </c>
      <c r="Q224" s="79">
        <v>215</v>
      </c>
      <c r="R224" s="79">
        <v>108</v>
      </c>
      <c r="S224" s="79">
        <v>205</v>
      </c>
      <c r="U224" s="79">
        <v>210</v>
      </c>
      <c r="V224" s="79">
        <v>201.5</v>
      </c>
      <c r="W224" s="79">
        <v>209</v>
      </c>
      <c r="X224" s="2"/>
    </row>
    <row r="225" spans="1:24" ht="19.95" customHeight="1">
      <c r="A225" s="9" t="s">
        <v>50</v>
      </c>
      <c r="B225" s="10" t="s">
        <v>51</v>
      </c>
      <c r="C225" s="120">
        <v>42.25</v>
      </c>
      <c r="D225" s="120">
        <f>[1]Результати!D209*9/12+[2]Результати!D209*3/12</f>
        <v>40.25</v>
      </c>
      <c r="E225" s="120">
        <v>37</v>
      </c>
      <c r="F225" s="15">
        <f t="shared" si="86"/>
        <v>0.87573964497041423</v>
      </c>
      <c r="G225" s="16">
        <f t="shared" ref="G225:G264" si="87">E225/D225</f>
        <v>0.91925465838509313</v>
      </c>
      <c r="I225" s="121">
        <v>47</v>
      </c>
      <c r="J225" s="79">
        <v>45</v>
      </c>
      <c r="K225" s="79">
        <v>33</v>
      </c>
      <c r="M225" s="121">
        <v>47</v>
      </c>
      <c r="N225" s="79">
        <v>45</v>
      </c>
      <c r="O225" s="79">
        <v>29</v>
      </c>
      <c r="Q225" s="121">
        <v>46</v>
      </c>
      <c r="R225" s="79">
        <v>30</v>
      </c>
      <c r="S225" s="79">
        <v>43</v>
      </c>
      <c r="U225" s="121">
        <v>45</v>
      </c>
      <c r="V225" s="79">
        <v>45</v>
      </c>
      <c r="W225" s="79">
        <v>45</v>
      </c>
      <c r="X225" s="2"/>
    </row>
    <row r="226" spans="1:24" ht="19.95" customHeight="1">
      <c r="A226" s="9" t="s">
        <v>6</v>
      </c>
      <c r="B226" s="10" t="s">
        <v>218</v>
      </c>
      <c r="C226" s="120">
        <f t="shared" ref="C226:D226" si="88">C227+C228+C229+C230+C231+C232+C233+C234+C235+C236</f>
        <v>155.5</v>
      </c>
      <c r="D226" s="120">
        <f t="shared" si="88"/>
        <v>159</v>
      </c>
      <c r="E226" s="120">
        <f t="shared" ref="E226" si="89">E227+E228+E229+E230+E231+E232+E233+E234+E235+E236</f>
        <v>142.75</v>
      </c>
      <c r="F226" s="15">
        <f t="shared" si="86"/>
        <v>0.91800643086816724</v>
      </c>
      <c r="G226" s="16">
        <f t="shared" si="87"/>
        <v>0.89779874213836475</v>
      </c>
      <c r="I226" s="79">
        <v>173</v>
      </c>
      <c r="J226" s="79">
        <v>175</v>
      </c>
      <c r="K226" s="79">
        <v>123</v>
      </c>
      <c r="M226" s="79">
        <v>173</v>
      </c>
      <c r="N226" s="79">
        <v>175</v>
      </c>
      <c r="O226" s="79">
        <v>118</v>
      </c>
      <c r="Q226" s="79">
        <v>169</v>
      </c>
      <c r="R226" s="79">
        <v>78</v>
      </c>
      <c r="S226" s="79">
        <v>162</v>
      </c>
      <c r="U226" s="79">
        <v>165</v>
      </c>
      <c r="V226" s="79">
        <v>156.5</v>
      </c>
      <c r="W226" s="79">
        <v>164</v>
      </c>
      <c r="X226" s="2"/>
    </row>
    <row r="227" spans="1:24" ht="19.95" customHeight="1">
      <c r="A227" s="122" t="s">
        <v>189</v>
      </c>
      <c r="B227" s="123" t="s">
        <v>187</v>
      </c>
      <c r="C227" s="124">
        <v>74.75</v>
      </c>
      <c r="D227" s="124">
        <f>[1]Результати!D211*9/12+[2]Результати!D211*3/12</f>
        <v>77.75</v>
      </c>
      <c r="E227" s="124">
        <f>[1]Результати!E211*9/12+[2]Результати!E211*3/12-0.25</f>
        <v>69</v>
      </c>
      <c r="F227" s="125">
        <f t="shared" si="86"/>
        <v>0.92307692307692313</v>
      </c>
      <c r="G227" s="34">
        <f t="shared" si="87"/>
        <v>0.887459807073955</v>
      </c>
      <c r="I227" s="126">
        <v>76</v>
      </c>
      <c r="J227" s="127">
        <v>81</v>
      </c>
      <c r="K227" s="127">
        <v>58</v>
      </c>
      <c r="M227" s="126">
        <v>76</v>
      </c>
      <c r="N227" s="127">
        <v>81</v>
      </c>
      <c r="O227" s="127">
        <v>55</v>
      </c>
      <c r="Q227" s="126">
        <v>75</v>
      </c>
      <c r="R227" s="127">
        <v>14</v>
      </c>
      <c r="S227" s="127">
        <v>73</v>
      </c>
      <c r="U227" s="126">
        <v>76</v>
      </c>
      <c r="V227" s="127">
        <v>63</v>
      </c>
      <c r="W227" s="127">
        <v>76</v>
      </c>
      <c r="X227" s="2"/>
    </row>
    <row r="228" spans="1:24" ht="19.95" customHeight="1">
      <c r="A228" s="122" t="s">
        <v>190</v>
      </c>
      <c r="B228" s="123" t="s">
        <v>180</v>
      </c>
      <c r="C228" s="124">
        <v>12</v>
      </c>
      <c r="D228" s="124">
        <f>[1]Результати!D212*9/12+[2]Результати!D212*3/12</f>
        <v>12</v>
      </c>
      <c r="E228" s="124">
        <f>[1]Результати!E212*9/12+[2]Результати!E212*3/12</f>
        <v>12</v>
      </c>
      <c r="F228" s="125">
        <f t="shared" si="86"/>
        <v>1</v>
      </c>
      <c r="G228" s="34">
        <f t="shared" si="87"/>
        <v>1</v>
      </c>
      <c r="I228" s="126">
        <v>19</v>
      </c>
      <c r="J228" s="127">
        <v>13</v>
      </c>
      <c r="K228" s="127">
        <v>8</v>
      </c>
      <c r="M228" s="126">
        <v>19</v>
      </c>
      <c r="N228" s="127">
        <v>13</v>
      </c>
      <c r="O228" s="127">
        <v>8</v>
      </c>
      <c r="Q228" s="126">
        <v>14</v>
      </c>
      <c r="R228" s="127">
        <v>8</v>
      </c>
      <c r="S228" s="127">
        <v>12</v>
      </c>
      <c r="U228" s="126">
        <v>12</v>
      </c>
      <c r="V228" s="127">
        <v>14</v>
      </c>
      <c r="W228" s="127">
        <v>12</v>
      </c>
      <c r="X228" s="2"/>
    </row>
    <row r="229" spans="1:24" ht="19.95" customHeight="1">
      <c r="A229" s="122" t="s">
        <v>191</v>
      </c>
      <c r="B229" s="123" t="s">
        <v>181</v>
      </c>
      <c r="C229" s="124">
        <v>8</v>
      </c>
      <c r="D229" s="124">
        <f>[1]Результати!D213*9/12+[2]Результати!D213*3/12</f>
        <v>8</v>
      </c>
      <c r="E229" s="124">
        <f>[1]Результати!E213*9/12+[2]Результати!E213*3/12</f>
        <v>8.75</v>
      </c>
      <c r="F229" s="125">
        <f t="shared" si="86"/>
        <v>1.09375</v>
      </c>
      <c r="G229" s="34">
        <f t="shared" si="87"/>
        <v>1.09375</v>
      </c>
      <c r="I229" s="126">
        <v>8</v>
      </c>
      <c r="J229" s="127">
        <v>8</v>
      </c>
      <c r="K229" s="127">
        <v>8</v>
      </c>
      <c r="M229" s="126">
        <v>8</v>
      </c>
      <c r="N229" s="127">
        <v>8</v>
      </c>
      <c r="O229" s="127">
        <v>8</v>
      </c>
      <c r="Q229" s="126">
        <v>9</v>
      </c>
      <c r="R229" s="127">
        <v>8</v>
      </c>
      <c r="S229" s="127">
        <v>9</v>
      </c>
      <c r="U229" s="126">
        <v>9</v>
      </c>
      <c r="V229" s="127">
        <v>8</v>
      </c>
      <c r="W229" s="127">
        <v>8</v>
      </c>
      <c r="X229" s="2"/>
    </row>
    <row r="230" spans="1:24" ht="19.95" customHeight="1">
      <c r="A230" s="122" t="s">
        <v>192</v>
      </c>
      <c r="B230" s="123" t="s">
        <v>182</v>
      </c>
      <c r="C230" s="124">
        <v>8.25</v>
      </c>
      <c r="D230" s="124">
        <f>[1]Результати!D214*9/12+[2]Результати!D214*3/12</f>
        <v>9</v>
      </c>
      <c r="E230" s="124">
        <f>[1]Результати!E214*9/12+[2]Результати!E214*3/12</f>
        <v>8</v>
      </c>
      <c r="F230" s="125">
        <f t="shared" si="86"/>
        <v>0.96969696969696972</v>
      </c>
      <c r="G230" s="34">
        <f t="shared" si="87"/>
        <v>0.88888888888888884</v>
      </c>
      <c r="I230" s="126">
        <v>9</v>
      </c>
      <c r="J230" s="127">
        <v>8</v>
      </c>
      <c r="K230" s="127">
        <v>5</v>
      </c>
      <c r="M230" s="126">
        <v>9</v>
      </c>
      <c r="N230" s="127">
        <v>8</v>
      </c>
      <c r="O230" s="127">
        <v>6</v>
      </c>
      <c r="Q230" s="126">
        <v>8</v>
      </c>
      <c r="R230" s="127">
        <v>8</v>
      </c>
      <c r="S230" s="127">
        <v>8</v>
      </c>
      <c r="U230" s="126">
        <v>8</v>
      </c>
      <c r="V230" s="127">
        <v>8</v>
      </c>
      <c r="W230" s="127">
        <v>8</v>
      </c>
      <c r="X230" s="2"/>
    </row>
    <row r="231" spans="1:24" ht="19.95" customHeight="1">
      <c r="A231" s="122" t="s">
        <v>193</v>
      </c>
      <c r="B231" s="123" t="s">
        <v>183</v>
      </c>
      <c r="C231" s="124">
        <v>4</v>
      </c>
      <c r="D231" s="124">
        <f>[1]Результати!D215*9/12+[2]Результати!D215*3/12</f>
        <v>4</v>
      </c>
      <c r="E231" s="124">
        <f>[1]Результати!E215*9/12+[2]Результати!E215*3/12</f>
        <v>3.75</v>
      </c>
      <c r="F231" s="125">
        <f t="shared" si="86"/>
        <v>0.9375</v>
      </c>
      <c r="G231" s="34">
        <f t="shared" si="87"/>
        <v>0.9375</v>
      </c>
      <c r="I231" s="126">
        <v>4</v>
      </c>
      <c r="J231" s="127">
        <v>4</v>
      </c>
      <c r="K231" s="127">
        <v>4</v>
      </c>
      <c r="M231" s="126">
        <v>4</v>
      </c>
      <c r="N231" s="127">
        <v>4</v>
      </c>
      <c r="O231" s="127">
        <v>4</v>
      </c>
      <c r="Q231" s="126">
        <v>4</v>
      </c>
      <c r="R231" s="127">
        <v>4</v>
      </c>
      <c r="S231" s="127">
        <v>4</v>
      </c>
      <c r="U231" s="126">
        <v>3</v>
      </c>
      <c r="V231" s="127">
        <v>4</v>
      </c>
      <c r="W231" s="127">
        <v>4</v>
      </c>
      <c r="X231" s="2"/>
    </row>
    <row r="232" spans="1:24" ht="19.95" customHeight="1">
      <c r="A232" s="122" t="s">
        <v>194</v>
      </c>
      <c r="B232" s="123" t="s">
        <v>184</v>
      </c>
      <c r="C232" s="124">
        <v>4.75</v>
      </c>
      <c r="D232" s="124">
        <f>[1]Результати!D216*9/12+[2]Результати!D216*3/12</f>
        <v>3.75</v>
      </c>
      <c r="E232" s="124">
        <f>[1]Результати!E216*9/12+[2]Результати!E216*3/12</f>
        <v>2.75</v>
      </c>
      <c r="F232" s="125">
        <f t="shared" si="86"/>
        <v>0.57894736842105265</v>
      </c>
      <c r="G232" s="34">
        <f t="shared" si="87"/>
        <v>0.73333333333333328</v>
      </c>
      <c r="I232" s="126">
        <v>6</v>
      </c>
      <c r="J232" s="127">
        <v>5</v>
      </c>
      <c r="K232" s="127">
        <v>4</v>
      </c>
      <c r="M232" s="126">
        <v>6</v>
      </c>
      <c r="N232" s="127">
        <v>5</v>
      </c>
      <c r="O232" s="127">
        <v>3</v>
      </c>
      <c r="Q232" s="126">
        <v>5</v>
      </c>
      <c r="R232" s="127">
        <v>4</v>
      </c>
      <c r="S232" s="127">
        <v>4</v>
      </c>
      <c r="U232" s="126">
        <v>5</v>
      </c>
      <c r="V232" s="127">
        <v>5</v>
      </c>
      <c r="W232" s="127">
        <v>5</v>
      </c>
      <c r="X232" s="2"/>
    </row>
    <row r="233" spans="1:24" ht="25.2" customHeight="1">
      <c r="A233" s="122" t="s">
        <v>195</v>
      </c>
      <c r="B233" s="123" t="s">
        <v>188</v>
      </c>
      <c r="C233" s="124">
        <v>20.75</v>
      </c>
      <c r="D233" s="124">
        <f>[1]Результати!D217*9/12+[2]Результати!D217*3/12</f>
        <v>20.25</v>
      </c>
      <c r="E233" s="124">
        <f>[1]Результати!E217*9/12+[2]Результати!E217*3/12</f>
        <v>14.5</v>
      </c>
      <c r="F233" s="125">
        <f t="shared" si="86"/>
        <v>0.6987951807228916</v>
      </c>
      <c r="G233" s="34">
        <f t="shared" si="87"/>
        <v>0.71604938271604934</v>
      </c>
      <c r="I233" s="126">
        <v>26</v>
      </c>
      <c r="J233" s="127">
        <v>29</v>
      </c>
      <c r="K233" s="127">
        <v>15</v>
      </c>
      <c r="M233" s="126">
        <v>26</v>
      </c>
      <c r="N233" s="127">
        <v>29</v>
      </c>
      <c r="O233" s="127">
        <v>14</v>
      </c>
      <c r="Q233" s="126">
        <v>28</v>
      </c>
      <c r="R233" s="127">
        <v>10</v>
      </c>
      <c r="S233" s="127">
        <v>27</v>
      </c>
      <c r="U233" s="126">
        <v>26</v>
      </c>
      <c r="V233" s="127">
        <v>27</v>
      </c>
      <c r="W233" s="127">
        <v>26</v>
      </c>
      <c r="X233" s="2"/>
    </row>
    <row r="234" spans="1:24" ht="19.95" customHeight="1">
      <c r="A234" s="122" t="s">
        <v>196</v>
      </c>
      <c r="B234" s="123" t="s">
        <v>185</v>
      </c>
      <c r="C234" s="124">
        <v>6.25</v>
      </c>
      <c r="D234" s="124">
        <f>[1]Результати!D218*9/12+[2]Результати!D218*3/12</f>
        <v>8</v>
      </c>
      <c r="E234" s="124">
        <f>[1]Результати!E218*9/12+[2]Результати!E218*3/12</f>
        <v>8</v>
      </c>
      <c r="F234" s="125">
        <f t="shared" si="86"/>
        <v>1.28</v>
      </c>
      <c r="G234" s="34">
        <f t="shared" si="87"/>
        <v>1</v>
      </c>
      <c r="I234" s="126">
        <v>7</v>
      </c>
      <c r="J234" s="127">
        <v>7</v>
      </c>
      <c r="K234" s="127">
        <v>6</v>
      </c>
      <c r="M234" s="126">
        <v>7</v>
      </c>
      <c r="N234" s="127">
        <v>7</v>
      </c>
      <c r="O234" s="127">
        <v>5</v>
      </c>
      <c r="Q234" s="126">
        <v>7</v>
      </c>
      <c r="R234" s="127">
        <v>8</v>
      </c>
      <c r="S234" s="127">
        <v>8</v>
      </c>
      <c r="U234" s="126">
        <v>7</v>
      </c>
      <c r="V234" s="127">
        <v>9.5</v>
      </c>
      <c r="W234" s="127">
        <v>7</v>
      </c>
      <c r="X234" s="2"/>
    </row>
    <row r="235" spans="1:24" ht="19.95" customHeight="1">
      <c r="A235" s="122" t="s">
        <v>197</v>
      </c>
      <c r="B235" s="123" t="s">
        <v>186</v>
      </c>
      <c r="C235" s="124">
        <v>6.75</v>
      </c>
      <c r="D235" s="124">
        <f>[1]Результати!D219*9/12+[2]Результати!D219*3/12</f>
        <v>7.25</v>
      </c>
      <c r="E235" s="124">
        <f>[1]Результати!E219*9/12+[2]Результати!E219*3/12</f>
        <v>6.25</v>
      </c>
      <c r="F235" s="125">
        <f t="shared" si="86"/>
        <v>0.92592592592592593</v>
      </c>
      <c r="G235" s="34">
        <f t="shared" si="87"/>
        <v>0.86206896551724133</v>
      </c>
      <c r="I235" s="126">
        <v>8</v>
      </c>
      <c r="J235" s="127">
        <v>9</v>
      </c>
      <c r="K235" s="127">
        <v>6</v>
      </c>
      <c r="M235" s="126">
        <v>8</v>
      </c>
      <c r="N235" s="127">
        <v>9</v>
      </c>
      <c r="O235" s="127">
        <v>6</v>
      </c>
      <c r="Q235" s="126">
        <v>8</v>
      </c>
      <c r="R235" s="127">
        <v>7</v>
      </c>
      <c r="S235" s="127">
        <v>7</v>
      </c>
      <c r="U235" s="126">
        <v>8</v>
      </c>
      <c r="V235" s="127">
        <v>8</v>
      </c>
      <c r="W235" s="127">
        <v>8</v>
      </c>
      <c r="X235" s="2"/>
    </row>
    <row r="236" spans="1:24" ht="19.95" customHeight="1">
      <c r="A236" s="122" t="s">
        <v>198</v>
      </c>
      <c r="B236" s="123" t="s">
        <v>209</v>
      </c>
      <c r="C236" s="124">
        <v>10</v>
      </c>
      <c r="D236" s="124">
        <f>[1]Результати!D220*9/12+[2]Результати!D220*3/12</f>
        <v>9</v>
      </c>
      <c r="E236" s="124">
        <f>[1]Результати!E220*9/12+[2]Результати!E220*3/12</f>
        <v>9.75</v>
      </c>
      <c r="F236" s="125">
        <f t="shared" si="86"/>
        <v>0.97499999999999998</v>
      </c>
      <c r="G236" s="34">
        <f t="shared" si="87"/>
        <v>1.0833333333333333</v>
      </c>
      <c r="I236" s="126">
        <v>10</v>
      </c>
      <c r="J236" s="127">
        <v>11</v>
      </c>
      <c r="K236" s="127">
        <v>9</v>
      </c>
      <c r="M236" s="126">
        <v>10</v>
      </c>
      <c r="N236" s="127">
        <v>11</v>
      </c>
      <c r="O236" s="127">
        <v>9</v>
      </c>
      <c r="Q236" s="126">
        <v>11</v>
      </c>
      <c r="R236" s="127">
        <v>7</v>
      </c>
      <c r="S236" s="127">
        <v>10</v>
      </c>
      <c r="U236" s="126">
        <v>11</v>
      </c>
      <c r="V236" s="127">
        <v>10</v>
      </c>
      <c r="W236" s="127">
        <v>10</v>
      </c>
      <c r="X236" s="2"/>
    </row>
    <row r="237" spans="1:24" ht="26.4" customHeight="1">
      <c r="A237" s="13"/>
      <c r="B237" s="128"/>
      <c r="C237" s="126"/>
      <c r="D237" s="129"/>
      <c r="E237" s="126"/>
      <c r="F237" s="21"/>
      <c r="G237" s="22"/>
      <c r="I237" s="130"/>
      <c r="J237" s="126"/>
      <c r="K237" s="126"/>
      <c r="M237" s="130"/>
      <c r="N237" s="126"/>
      <c r="O237" s="126"/>
      <c r="Q237" s="130"/>
      <c r="R237" s="126"/>
      <c r="S237" s="126"/>
      <c r="U237" s="130"/>
      <c r="V237" s="126"/>
      <c r="W237" s="126"/>
      <c r="X237" s="2"/>
    </row>
    <row r="238" spans="1:24" ht="20.399999999999999" customHeight="1">
      <c r="A238" s="13" t="s">
        <v>52</v>
      </c>
      <c r="B238" s="17" t="s">
        <v>79</v>
      </c>
      <c r="C238" s="14">
        <f>C239+C240</f>
        <v>27996.400000000001</v>
      </c>
      <c r="D238" s="14">
        <f>D239+D240</f>
        <v>32389.800000000003</v>
      </c>
      <c r="E238" s="14">
        <f>E239+E240</f>
        <v>30002.833200000001</v>
      </c>
      <c r="F238" s="15">
        <f t="shared" si="86"/>
        <v>1.0716675429698104</v>
      </c>
      <c r="G238" s="16">
        <f t="shared" si="87"/>
        <v>0.92630498490265445</v>
      </c>
      <c r="H238" s="61"/>
      <c r="I238" s="14">
        <v>6001.15</v>
      </c>
      <c r="J238" s="14">
        <v>7562.9</v>
      </c>
      <c r="K238" s="14">
        <v>5813.6</v>
      </c>
      <c r="M238" s="14">
        <v>5820.9</v>
      </c>
      <c r="N238" s="14">
        <v>7466.8999970000004</v>
      </c>
      <c r="O238" s="14">
        <v>5557.9999999999991</v>
      </c>
      <c r="Q238" s="14">
        <v>6185.1</v>
      </c>
      <c r="R238" s="14">
        <v>4663.1000000000004</v>
      </c>
      <c r="S238" s="14">
        <v>7093.3</v>
      </c>
      <c r="U238" s="14">
        <v>7117</v>
      </c>
      <c r="V238" s="14">
        <v>8022.4299999999994</v>
      </c>
      <c r="W238" s="14">
        <v>7632.4</v>
      </c>
      <c r="X238" s="2"/>
    </row>
    <row r="239" spans="1:24" ht="18" customHeight="1">
      <c r="A239" s="9" t="s">
        <v>53</v>
      </c>
      <c r="B239" s="10" t="s">
        <v>51</v>
      </c>
      <c r="C239" s="14">
        <f>[1]Результати!C223+[2]Результати!C223</f>
        <v>8346.2000000000007</v>
      </c>
      <c r="D239" s="14">
        <f>[1]Результати!D223+[2]Результати!D223-0.1</f>
        <v>9743.8000000000011</v>
      </c>
      <c r="E239" s="14">
        <f>[1]Результати!E223+[2]Результати!E223</f>
        <v>9217.7000000000007</v>
      </c>
      <c r="F239" s="15">
        <f t="shared" si="86"/>
        <v>1.1044187774076826</v>
      </c>
      <c r="G239" s="16">
        <f t="shared" si="87"/>
        <v>0.94600669143455318</v>
      </c>
      <c r="I239" s="131">
        <v>1700.95</v>
      </c>
      <c r="J239" s="14">
        <v>2258.3000000000002</v>
      </c>
      <c r="K239" s="14">
        <v>1566.5</v>
      </c>
      <c r="M239" s="14">
        <v>1770.8</v>
      </c>
      <c r="N239" s="14">
        <v>2198.1999999999998</v>
      </c>
      <c r="O239" s="14">
        <v>1489.3</v>
      </c>
      <c r="Q239" s="14">
        <v>1828.1</v>
      </c>
      <c r="R239" s="14">
        <v>1041.4000000000001</v>
      </c>
      <c r="S239" s="14">
        <v>2075.3000000000002</v>
      </c>
      <c r="U239" s="14">
        <v>2237</v>
      </c>
      <c r="V239" s="14">
        <v>2305.13</v>
      </c>
      <c r="W239" s="14">
        <v>2237.1</v>
      </c>
      <c r="X239" s="2"/>
    </row>
    <row r="240" spans="1:24" ht="18" customHeight="1">
      <c r="A240" s="9" t="s">
        <v>54</v>
      </c>
      <c r="B240" s="10" t="s">
        <v>218</v>
      </c>
      <c r="C240" s="14">
        <f t="shared" ref="C240" si="90">C241+C242+C243+C244+C245+C246+C247+C248+C249+C250</f>
        <v>19650.2</v>
      </c>
      <c r="D240" s="14">
        <f>D241+D242+D243+D244+D245+D246+D247+D248+D249+D250</f>
        <v>22646.000000000004</v>
      </c>
      <c r="E240" s="14">
        <f>E241+E242+E243+E244+E245+E246+E247+E248+E249+E250</f>
        <v>20785.1332</v>
      </c>
      <c r="F240" s="15">
        <f t="shared" si="86"/>
        <v>1.057756826902525</v>
      </c>
      <c r="G240" s="16">
        <f t="shared" si="87"/>
        <v>0.91782801377726742</v>
      </c>
      <c r="I240" s="14">
        <v>4300.2</v>
      </c>
      <c r="J240" s="14">
        <v>5304.5999999999995</v>
      </c>
      <c r="K240" s="14">
        <v>4247.1000000000004</v>
      </c>
      <c r="M240" s="14">
        <v>4050.1</v>
      </c>
      <c r="N240" s="14">
        <v>5268.6999970000006</v>
      </c>
      <c r="O240" s="14">
        <v>4068.6999999999994</v>
      </c>
      <c r="Q240" s="14">
        <v>4357</v>
      </c>
      <c r="R240" s="14">
        <v>3621.7000000000003</v>
      </c>
      <c r="S240" s="14">
        <v>5018</v>
      </c>
      <c r="U240" s="14">
        <v>4880</v>
      </c>
      <c r="V240" s="14">
        <v>5717.2999999999993</v>
      </c>
      <c r="W240" s="14">
        <v>5396</v>
      </c>
      <c r="X240" s="2"/>
    </row>
    <row r="241" spans="1:26" ht="19.95" customHeight="1">
      <c r="A241" s="122" t="s">
        <v>199</v>
      </c>
      <c r="B241" s="123" t="s">
        <v>187</v>
      </c>
      <c r="C241" s="132">
        <f>[1]Результати!C225+[2]Результати!C225</f>
        <v>9398.2000000000007</v>
      </c>
      <c r="D241" s="132">
        <f>[1]Результати!D225+[2]Результати!D225+0.1</f>
        <v>10841.1</v>
      </c>
      <c r="E241" s="132">
        <f>[1]Результати!E225+[2]Результати!E225</f>
        <v>10057.799999999999</v>
      </c>
      <c r="F241" s="125">
        <f t="shared" si="86"/>
        <v>1.0701836521887169</v>
      </c>
      <c r="G241" s="34">
        <f t="shared" si="87"/>
        <v>0.92774718432631365</v>
      </c>
      <c r="I241" s="36">
        <v>1859.8999999999999</v>
      </c>
      <c r="J241" s="36">
        <v>2295.3000000000002</v>
      </c>
      <c r="K241" s="36">
        <v>2069.6999999999998</v>
      </c>
      <c r="M241" s="20">
        <v>1763.6</v>
      </c>
      <c r="N241" s="36">
        <v>2308.9731939120002</v>
      </c>
      <c r="O241" s="36">
        <v>1991.1</v>
      </c>
      <c r="Q241" s="20">
        <v>1907</v>
      </c>
      <c r="R241" s="36">
        <v>1587.2</v>
      </c>
      <c r="S241" s="36">
        <v>2278.3000000000002</v>
      </c>
      <c r="U241" s="20">
        <v>2225</v>
      </c>
      <c r="V241" s="36">
        <v>1821.3000000000002</v>
      </c>
      <c r="W241" s="36">
        <v>2365.1</v>
      </c>
      <c r="X241" s="2"/>
      <c r="Y241" s="133"/>
      <c r="Z241" s="134"/>
    </row>
    <row r="242" spans="1:26" ht="19.95" customHeight="1">
      <c r="A242" s="122" t="s">
        <v>200</v>
      </c>
      <c r="B242" s="123" t="s">
        <v>180</v>
      </c>
      <c r="C242" s="132">
        <f>[1]Результати!C226+[2]Результати!C226</f>
        <v>1477.1</v>
      </c>
      <c r="D242" s="132">
        <f>[1]Результати!D226+[2]Результати!D226</f>
        <v>1628</v>
      </c>
      <c r="E242" s="132">
        <f>[1]Результати!E226+[2]Результати!E226</f>
        <v>1687.3096</v>
      </c>
      <c r="F242" s="125">
        <f t="shared" si="86"/>
        <v>1.1423123688308172</v>
      </c>
      <c r="G242" s="34">
        <f t="shared" si="87"/>
        <v>1.0364309582309583</v>
      </c>
      <c r="I242" s="36">
        <v>485.2</v>
      </c>
      <c r="J242" s="36">
        <v>431.59999999999997</v>
      </c>
      <c r="K242" s="36">
        <v>228</v>
      </c>
      <c r="M242" s="20">
        <v>396.4</v>
      </c>
      <c r="N242" s="36">
        <v>391.31728856000001</v>
      </c>
      <c r="O242" s="36">
        <v>274.2</v>
      </c>
      <c r="Q242" s="20">
        <v>325</v>
      </c>
      <c r="R242" s="36">
        <v>269</v>
      </c>
      <c r="S242" s="36">
        <v>382.4</v>
      </c>
      <c r="U242" s="20">
        <v>369.5</v>
      </c>
      <c r="V242" s="36">
        <v>458.09999999999991</v>
      </c>
      <c r="W242" s="36">
        <v>392.2</v>
      </c>
      <c r="X242" s="2"/>
      <c r="Y242" s="133"/>
      <c r="Z242" s="134"/>
    </row>
    <row r="243" spans="1:26" ht="19.95" customHeight="1">
      <c r="A243" s="122" t="s">
        <v>201</v>
      </c>
      <c r="B243" s="123" t="s">
        <v>181</v>
      </c>
      <c r="C243" s="132">
        <f>[1]Результати!C227+[2]Результати!C227</f>
        <v>1215.5</v>
      </c>
      <c r="D243" s="132">
        <f>[1]Результати!D227+[2]Результати!D227</f>
        <v>1308.9000000000001</v>
      </c>
      <c r="E243" s="132">
        <f>[1]Результати!E227+[2]Результати!E227</f>
        <v>1396.8144</v>
      </c>
      <c r="F243" s="125">
        <f t="shared" si="86"/>
        <v>1.1491685726038667</v>
      </c>
      <c r="G243" s="34">
        <f t="shared" si="87"/>
        <v>1.0671666284666512</v>
      </c>
      <c r="I243" s="36">
        <v>253.5</v>
      </c>
      <c r="J243" s="36">
        <v>329.6</v>
      </c>
      <c r="K243" s="36">
        <v>397.3</v>
      </c>
      <c r="M243" s="20">
        <v>250.6</v>
      </c>
      <c r="N243" s="36">
        <v>331.56344038399999</v>
      </c>
      <c r="O243" s="36">
        <v>290</v>
      </c>
      <c r="Q243" s="20">
        <v>286.2</v>
      </c>
      <c r="R243" s="36">
        <v>228</v>
      </c>
      <c r="S243" s="36">
        <v>312.5</v>
      </c>
      <c r="U243" s="20">
        <v>302.8</v>
      </c>
      <c r="V243" s="36">
        <v>378</v>
      </c>
      <c r="W243" s="36">
        <v>320.10000000000002</v>
      </c>
      <c r="X243" s="2"/>
      <c r="Y243" s="133"/>
      <c r="Z243" s="134"/>
    </row>
    <row r="244" spans="1:26" ht="19.95" customHeight="1">
      <c r="A244" s="122" t="s">
        <v>202</v>
      </c>
      <c r="B244" s="123" t="s">
        <v>182</v>
      </c>
      <c r="C244" s="132">
        <f>[1]Результати!C228+[2]Результати!C228</f>
        <v>1035.4000000000001</v>
      </c>
      <c r="D244" s="132">
        <f>[1]Результати!D228+[2]Результати!D228</f>
        <v>1317.8</v>
      </c>
      <c r="E244" s="132">
        <f>[1]Результати!E228+[2]Результати!E228</f>
        <v>1174.864</v>
      </c>
      <c r="F244" s="125">
        <f t="shared" si="86"/>
        <v>1.1346957697508209</v>
      </c>
      <c r="G244" s="34">
        <f t="shared" si="87"/>
        <v>0.89153437547427539</v>
      </c>
      <c r="I244" s="36">
        <v>204.2</v>
      </c>
      <c r="J244" s="36">
        <v>241.9</v>
      </c>
      <c r="K244" s="36">
        <v>133.5</v>
      </c>
      <c r="M244" s="20">
        <v>180.9</v>
      </c>
      <c r="N244" s="36">
        <v>239.82015833599999</v>
      </c>
      <c r="O244" s="36">
        <v>183.2</v>
      </c>
      <c r="Q244" s="20">
        <v>189.9</v>
      </c>
      <c r="R244" s="36">
        <v>164.8</v>
      </c>
      <c r="S244" s="36">
        <v>240</v>
      </c>
      <c r="U244" s="20">
        <v>231.9</v>
      </c>
      <c r="V244" s="36">
        <v>376.9</v>
      </c>
      <c r="W244" s="36">
        <v>262.39999999999998</v>
      </c>
      <c r="X244" s="2"/>
      <c r="Y244" s="133"/>
      <c r="Z244" s="134"/>
    </row>
    <row r="245" spans="1:26" ht="19.95" customHeight="1">
      <c r="A245" s="122" t="s">
        <v>203</v>
      </c>
      <c r="B245" s="123" t="s">
        <v>183</v>
      </c>
      <c r="C245" s="132">
        <f>[1]Результати!C229+[2]Результати!C229</f>
        <v>552</v>
      </c>
      <c r="D245" s="132">
        <f>[1]Результати!D229+[2]Результати!D229</f>
        <v>666.7</v>
      </c>
      <c r="E245" s="132">
        <f>[1]Результати!E229+[2]Результати!E229</f>
        <v>588.08900000000006</v>
      </c>
      <c r="F245" s="125">
        <f t="shared" si="86"/>
        <v>1.0653786231884059</v>
      </c>
      <c r="G245" s="34">
        <f t="shared" si="87"/>
        <v>0.88208939553022347</v>
      </c>
      <c r="I245" s="36">
        <v>108.2</v>
      </c>
      <c r="J245" s="36">
        <v>167.6</v>
      </c>
      <c r="K245" s="36">
        <v>196.5</v>
      </c>
      <c r="M245" s="20">
        <v>113.9</v>
      </c>
      <c r="N245" s="36">
        <v>168.59839990399999</v>
      </c>
      <c r="O245" s="36">
        <v>131.69999999999999</v>
      </c>
      <c r="Q245" s="20">
        <v>135.9</v>
      </c>
      <c r="R245" s="36">
        <v>115.9</v>
      </c>
      <c r="S245" s="36">
        <v>141.4</v>
      </c>
      <c r="U245" s="20">
        <v>127.1</v>
      </c>
      <c r="V245" s="36">
        <v>172.5</v>
      </c>
      <c r="W245" s="36">
        <v>149.69999999999999</v>
      </c>
      <c r="X245" s="2"/>
      <c r="Y245" s="133"/>
      <c r="Z245" s="134"/>
    </row>
    <row r="246" spans="1:26" ht="19.95" customHeight="1">
      <c r="A246" s="122" t="s">
        <v>204</v>
      </c>
      <c r="B246" s="123" t="s">
        <v>184</v>
      </c>
      <c r="C246" s="132">
        <f>[1]Результати!C230+[2]Результати!C230</f>
        <v>687.19999999999993</v>
      </c>
      <c r="D246" s="132">
        <f>[1]Результати!D230+[2]Результати!D230</f>
        <v>642.9</v>
      </c>
      <c r="E246" s="132">
        <f>[1]Результати!E230+[2]Результати!E230</f>
        <v>463.85320000000002</v>
      </c>
      <c r="F246" s="125">
        <f t="shared" si="86"/>
        <v>0.67499010477299193</v>
      </c>
      <c r="G246" s="34">
        <f t="shared" si="87"/>
        <v>0.72150132213408003</v>
      </c>
      <c r="I246" s="36">
        <v>155.9</v>
      </c>
      <c r="J246" s="36">
        <v>184.2</v>
      </c>
      <c r="K246" s="36">
        <v>120.5</v>
      </c>
      <c r="M246" s="20">
        <v>146.4</v>
      </c>
      <c r="N246" s="36">
        <v>182.681798464</v>
      </c>
      <c r="O246" s="36">
        <v>95.9</v>
      </c>
      <c r="Q246" s="20">
        <v>147.5</v>
      </c>
      <c r="R246" s="36">
        <v>125.6</v>
      </c>
      <c r="S246" s="36">
        <v>167.7</v>
      </c>
      <c r="U246" s="20">
        <v>171.8</v>
      </c>
      <c r="V246" s="36">
        <v>286.89999999999998</v>
      </c>
      <c r="W246" s="36">
        <v>194.3</v>
      </c>
      <c r="X246" s="2"/>
      <c r="Y246" s="133"/>
      <c r="Z246" s="134"/>
    </row>
    <row r="247" spans="1:26" ht="27.6" customHeight="1">
      <c r="A247" s="122" t="s">
        <v>205</v>
      </c>
      <c r="B247" s="123" t="s">
        <v>188</v>
      </c>
      <c r="C247" s="132">
        <f>[1]Результати!C231+[2]Результати!C231</f>
        <v>2458.7999999999997</v>
      </c>
      <c r="D247" s="132">
        <f>[1]Результати!D231+[2]Результати!D231</f>
        <v>2815.1999999999994</v>
      </c>
      <c r="E247" s="132">
        <f>[1]Результати!E231+[2]Результати!E231</f>
        <v>2063.4133999999999</v>
      </c>
      <c r="F247" s="125">
        <f t="shared" si="86"/>
        <v>0.83919529851960306</v>
      </c>
      <c r="G247" s="34">
        <f t="shared" si="87"/>
        <v>0.73295446149474297</v>
      </c>
      <c r="I247" s="36">
        <v>658.1</v>
      </c>
      <c r="J247" s="36">
        <v>870.1</v>
      </c>
      <c r="K247" s="36">
        <v>427.1</v>
      </c>
      <c r="M247" s="20">
        <v>631.70000000000005</v>
      </c>
      <c r="N247" s="36">
        <v>862.708757504</v>
      </c>
      <c r="O247" s="36">
        <v>441.7</v>
      </c>
      <c r="Q247" s="20">
        <v>722</v>
      </c>
      <c r="R247" s="36">
        <v>593</v>
      </c>
      <c r="S247" s="36">
        <v>777.8</v>
      </c>
      <c r="U247" s="20">
        <v>733.7</v>
      </c>
      <c r="V247" s="36">
        <v>1025.1999999999998</v>
      </c>
      <c r="W247" s="36">
        <v>904.6</v>
      </c>
      <c r="X247" s="2"/>
      <c r="Y247" s="133"/>
      <c r="Z247" s="134"/>
    </row>
    <row r="248" spans="1:26" ht="19.95" customHeight="1">
      <c r="A248" s="122" t="s">
        <v>206</v>
      </c>
      <c r="B248" s="123" t="s">
        <v>185</v>
      </c>
      <c r="C248" s="132">
        <f>[1]Результати!C232+[2]Результати!C232</f>
        <v>974.89999999999986</v>
      </c>
      <c r="D248" s="132">
        <f>[1]Результати!D232+[2]Результати!D232</f>
        <v>1176</v>
      </c>
      <c r="E248" s="132">
        <f>[1]Результати!E232+[2]Результати!E232</f>
        <v>1288.9428000000003</v>
      </c>
      <c r="F248" s="125">
        <f t="shared" si="86"/>
        <v>1.3221282182787983</v>
      </c>
      <c r="G248" s="34">
        <f t="shared" si="87"/>
        <v>1.0960397959183676</v>
      </c>
      <c r="I248" s="36">
        <v>180.7</v>
      </c>
      <c r="J248" s="36">
        <v>266</v>
      </c>
      <c r="K248" s="36">
        <v>208</v>
      </c>
      <c r="M248" s="20">
        <v>200.1</v>
      </c>
      <c r="N248" s="36">
        <v>265.97504137599998</v>
      </c>
      <c r="O248" s="36">
        <v>205.1</v>
      </c>
      <c r="Q248" s="20">
        <v>213.9</v>
      </c>
      <c r="R248" s="36">
        <v>182.8</v>
      </c>
      <c r="S248" s="36">
        <v>265.89999999999998</v>
      </c>
      <c r="U248" s="20">
        <v>252.7</v>
      </c>
      <c r="V248" s="36">
        <v>396</v>
      </c>
      <c r="W248" s="36">
        <v>254.3</v>
      </c>
      <c r="X248" s="2"/>
      <c r="Y248" s="133"/>
      <c r="Z248" s="134"/>
    </row>
    <row r="249" spans="1:26" ht="19.95" customHeight="1">
      <c r="A249" s="122" t="s">
        <v>207</v>
      </c>
      <c r="B249" s="123" t="s">
        <v>186</v>
      </c>
      <c r="C249" s="132">
        <f>[1]Результати!C233+[2]Результати!C233</f>
        <v>943.75</v>
      </c>
      <c r="D249" s="132">
        <f>[1]Результати!D233+[2]Результати!D233</f>
        <v>1233.7</v>
      </c>
      <c r="E249" s="132">
        <f>[1]Результати!E233+[2]Результати!E233</f>
        <v>1056.9731999999999</v>
      </c>
      <c r="F249" s="125">
        <f t="shared" si="86"/>
        <v>1.1199716026490065</v>
      </c>
      <c r="G249" s="34">
        <f t="shared" si="87"/>
        <v>0.85675058766312706</v>
      </c>
      <c r="I249" s="36">
        <v>214.6</v>
      </c>
      <c r="J249" s="36">
        <v>279.39999999999998</v>
      </c>
      <c r="K249" s="36">
        <v>243.3</v>
      </c>
      <c r="M249" s="20">
        <v>190.5</v>
      </c>
      <c r="N249" s="36">
        <v>276.93997311200002</v>
      </c>
      <c r="O249" s="36">
        <v>252</v>
      </c>
      <c r="Q249" s="20">
        <v>214.5</v>
      </c>
      <c r="R249" s="36">
        <v>190.3</v>
      </c>
      <c r="S249" s="36">
        <v>241.1</v>
      </c>
      <c r="U249" s="20">
        <v>259.10000000000002</v>
      </c>
      <c r="V249" s="36">
        <v>435.4</v>
      </c>
      <c r="W249" s="36">
        <v>255</v>
      </c>
      <c r="X249" s="2"/>
      <c r="Y249" s="133"/>
      <c r="Z249" s="134"/>
    </row>
    <row r="250" spans="1:26" ht="19.95" customHeight="1">
      <c r="A250" s="122" t="s">
        <v>208</v>
      </c>
      <c r="B250" s="123" t="s">
        <v>209</v>
      </c>
      <c r="C250" s="132">
        <f>[1]Результати!C234+[2]Результати!C234</f>
        <v>907.34999999999991</v>
      </c>
      <c r="D250" s="132">
        <f>[1]Результати!D234+[2]Результати!D234</f>
        <v>1015.6999999999999</v>
      </c>
      <c r="E250" s="132">
        <f>[1]Результати!E234+[2]Результати!E234</f>
        <v>1007.0735999999999</v>
      </c>
      <c r="F250" s="125">
        <f t="shared" si="86"/>
        <v>1.1099064308150108</v>
      </c>
      <c r="G250" s="34">
        <f t="shared" si="87"/>
        <v>0.99150694102589343</v>
      </c>
      <c r="I250" s="36">
        <v>180</v>
      </c>
      <c r="J250" s="36">
        <v>238.9</v>
      </c>
      <c r="K250" s="36">
        <v>223.2</v>
      </c>
      <c r="M250" s="20">
        <v>176</v>
      </c>
      <c r="N250" s="36">
        <v>240.12194544799999</v>
      </c>
      <c r="O250" s="36">
        <v>203.8</v>
      </c>
      <c r="Q250" s="20">
        <v>215.1</v>
      </c>
      <c r="R250" s="36">
        <v>165.1</v>
      </c>
      <c r="S250" s="36">
        <v>210.9</v>
      </c>
      <c r="U250" s="20">
        <v>206.4</v>
      </c>
      <c r="V250" s="36">
        <v>367</v>
      </c>
      <c r="W250" s="36">
        <v>298.3</v>
      </c>
      <c r="X250" s="2"/>
      <c r="Y250" s="133"/>
      <c r="Z250" s="134"/>
    </row>
    <row r="251" spans="1:26" ht="17.7" customHeight="1">
      <c r="A251" s="122"/>
      <c r="B251" s="123"/>
      <c r="C251" s="127"/>
      <c r="D251" s="127"/>
      <c r="E251" s="127"/>
      <c r="F251" s="125"/>
      <c r="G251" s="34"/>
      <c r="I251" s="127"/>
      <c r="J251" s="127"/>
      <c r="K251" s="127"/>
      <c r="N251" s="127"/>
      <c r="O251" s="127"/>
      <c r="R251" s="127"/>
      <c r="S251" s="127"/>
      <c r="V251" s="127"/>
      <c r="W251" s="127"/>
      <c r="X251" s="2"/>
    </row>
    <row r="252" spans="1:26" ht="19.95" customHeight="1">
      <c r="A252" s="13" t="s">
        <v>55</v>
      </c>
      <c r="B252" s="17" t="s">
        <v>232</v>
      </c>
      <c r="C252" s="135">
        <f t="shared" ref="C252:E255" si="91">C238/C224/12*1000</f>
        <v>11797.892962494734</v>
      </c>
      <c r="D252" s="135">
        <f t="shared" si="91"/>
        <v>13546.5495608532</v>
      </c>
      <c r="E252" s="135">
        <f t="shared" si="91"/>
        <v>13909.51933240612</v>
      </c>
      <c r="F252" s="15">
        <f t="shared" si="86"/>
        <v>1.1789833469946036</v>
      </c>
      <c r="G252" s="16">
        <f t="shared" si="87"/>
        <v>1.0267942600381303</v>
      </c>
      <c r="I252" s="135">
        <v>9092.6515151515141</v>
      </c>
      <c r="J252" s="135">
        <v>11458.939393939394</v>
      </c>
      <c r="K252" s="135">
        <v>12422.222222222223</v>
      </c>
      <c r="M252" s="135">
        <v>8819.545454545454</v>
      </c>
      <c r="N252" s="135">
        <v>11313.484843939394</v>
      </c>
      <c r="O252" s="135">
        <v>12603.174603174601</v>
      </c>
      <c r="Q252" s="135">
        <v>9589.3023255813969</v>
      </c>
      <c r="R252" s="135">
        <v>14392.283950617286</v>
      </c>
      <c r="S252" s="135">
        <v>11533.821138211382</v>
      </c>
      <c r="U252" s="135">
        <v>11296.825396825398</v>
      </c>
      <c r="V252" s="135">
        <v>13271.182795698925</v>
      </c>
      <c r="W252" s="135">
        <v>12174</v>
      </c>
      <c r="X252" s="2"/>
    </row>
    <row r="253" spans="1:26" ht="19.95" customHeight="1">
      <c r="A253" s="9" t="s">
        <v>56</v>
      </c>
      <c r="B253" s="10" t="s">
        <v>51</v>
      </c>
      <c r="C253" s="136">
        <f t="shared" si="91"/>
        <v>16461.932938856015</v>
      </c>
      <c r="D253" s="136">
        <f t="shared" si="91"/>
        <v>20173.498964803315</v>
      </c>
      <c r="E253" s="136">
        <f t="shared" si="91"/>
        <v>20760.585585585588</v>
      </c>
      <c r="F253" s="15">
        <f t="shared" si="86"/>
        <v>1.261126847174989</v>
      </c>
      <c r="G253" s="16">
        <f t="shared" si="87"/>
        <v>1.0291018737902911</v>
      </c>
      <c r="I253" s="136">
        <v>12063.475177304967</v>
      </c>
      <c r="J253" s="137">
        <v>16728.14814814815</v>
      </c>
      <c r="K253" s="137">
        <v>15823.232323232323</v>
      </c>
      <c r="M253" s="136">
        <v>12558.865248226952</v>
      </c>
      <c r="N253" s="137">
        <v>16282.962962962962</v>
      </c>
      <c r="O253" s="137">
        <v>17118.390804597697</v>
      </c>
      <c r="Q253" s="136">
        <v>13247.101449275362</v>
      </c>
      <c r="R253" s="137">
        <v>11571.111111111113</v>
      </c>
      <c r="S253" s="137">
        <v>16087.596899224809</v>
      </c>
      <c r="U253" s="136">
        <v>16570.370370370369</v>
      </c>
      <c r="V253" s="137">
        <v>17075.03703703704</v>
      </c>
      <c r="W253" s="137">
        <v>16571</v>
      </c>
      <c r="X253" s="2"/>
    </row>
    <row r="254" spans="1:26" ht="19.95" customHeight="1">
      <c r="A254" s="9" t="s">
        <v>57</v>
      </c>
      <c r="B254" s="10" t="s">
        <v>218</v>
      </c>
      <c r="C254" s="136">
        <f t="shared" si="91"/>
        <v>10530.653804930333</v>
      </c>
      <c r="D254" s="136">
        <f t="shared" si="91"/>
        <v>11868.972746331237</v>
      </c>
      <c r="E254" s="136">
        <f t="shared" si="91"/>
        <v>12133.761354349095</v>
      </c>
      <c r="F254" s="15">
        <f t="shared" si="86"/>
        <v>1.1522324804437314</v>
      </c>
      <c r="G254" s="16">
        <f t="shared" si="87"/>
        <v>1.022309311317587</v>
      </c>
      <c r="I254" s="136">
        <v>8285.5491329479755</v>
      </c>
      <c r="J254" s="136">
        <v>10104</v>
      </c>
      <c r="K254" s="136">
        <v>11509.756097560976</v>
      </c>
      <c r="M254" s="136">
        <v>7803.6608863198462</v>
      </c>
      <c r="N254" s="136">
        <v>10035.619041904763</v>
      </c>
      <c r="O254" s="136">
        <v>11493.502824858757</v>
      </c>
      <c r="Q254" s="136">
        <v>8593.6883629191325</v>
      </c>
      <c r="R254" s="136">
        <v>15477.350427350428</v>
      </c>
      <c r="S254" s="136">
        <v>10325.102880658436</v>
      </c>
      <c r="U254" s="136">
        <v>9858.5858585858587</v>
      </c>
      <c r="V254" s="136">
        <v>12177.422790202341</v>
      </c>
      <c r="W254" s="136">
        <v>10967</v>
      </c>
      <c r="X254" s="2"/>
    </row>
    <row r="255" spans="1:26" ht="19.95" customHeight="1">
      <c r="A255" s="122" t="s">
        <v>219</v>
      </c>
      <c r="B255" s="123" t="s">
        <v>187</v>
      </c>
      <c r="C255" s="138">
        <f t="shared" si="91"/>
        <v>10477.369007803791</v>
      </c>
      <c r="D255" s="138">
        <f t="shared" si="91"/>
        <v>11619.61414790997</v>
      </c>
      <c r="E255" s="138">
        <f t="shared" si="91"/>
        <v>12147.10144927536</v>
      </c>
      <c r="F255" s="125">
        <f t="shared" si="86"/>
        <v>1.1593656232044431</v>
      </c>
      <c r="G255" s="34">
        <f t="shared" si="87"/>
        <v>1.0453962837879835</v>
      </c>
      <c r="I255" s="139">
        <v>8157.456140350876</v>
      </c>
      <c r="J255" s="139">
        <v>9445.6790123456776</v>
      </c>
      <c r="K255" s="139">
        <v>11894.827586206895</v>
      </c>
      <c r="M255" s="139">
        <v>7735.0877192982462</v>
      </c>
      <c r="N255" s="139">
        <v>9501.9473000493836</v>
      </c>
      <c r="O255" s="139">
        <v>12067.272727272726</v>
      </c>
      <c r="Q255" s="139">
        <v>8475.5555555555547</v>
      </c>
      <c r="R255" s="139">
        <v>37790.476190476191</v>
      </c>
      <c r="S255" s="139">
        <v>10403.196347031964</v>
      </c>
      <c r="U255" s="139">
        <v>9758.7719298245611</v>
      </c>
      <c r="V255" s="139">
        <v>9636.5079365079364</v>
      </c>
      <c r="W255" s="139">
        <v>10373.245614035088</v>
      </c>
      <c r="X255" s="2"/>
    </row>
    <row r="256" spans="1:26" ht="19.95" customHeight="1">
      <c r="A256" s="122" t="s">
        <v>227</v>
      </c>
      <c r="B256" s="123" t="s">
        <v>180</v>
      </c>
      <c r="C256" s="138">
        <f t="shared" ref="C256" si="92">C242/C228/12*1000</f>
        <v>10257.638888888889</v>
      </c>
      <c r="D256" s="138">
        <f t="shared" ref="D256:E264" si="93">D242/D228/12*1000</f>
        <v>11305.555555555555</v>
      </c>
      <c r="E256" s="138">
        <f t="shared" si="93"/>
        <v>11717.427777777779</v>
      </c>
      <c r="F256" s="125">
        <f t="shared" si="86"/>
        <v>1.1423123688308172</v>
      </c>
      <c r="G256" s="34">
        <f t="shared" si="87"/>
        <v>1.0364309582309583</v>
      </c>
      <c r="I256" s="139">
        <v>8512.2807017543855</v>
      </c>
      <c r="J256" s="139">
        <v>11066.666666666664</v>
      </c>
      <c r="K256" s="139">
        <v>9500</v>
      </c>
      <c r="M256" s="139">
        <v>6954.3859649122805</v>
      </c>
      <c r="N256" s="139">
        <v>10033.776629743588</v>
      </c>
      <c r="O256" s="139">
        <v>11424.999999999998</v>
      </c>
      <c r="Q256" s="139">
        <v>7738.0952380952385</v>
      </c>
      <c r="R256" s="139">
        <v>11208.333333333334</v>
      </c>
      <c r="S256" s="139">
        <v>10622.222222222223</v>
      </c>
      <c r="U256" s="139">
        <v>10263.888888888889</v>
      </c>
      <c r="V256" s="139">
        <v>10907.142857142855</v>
      </c>
      <c r="W256" s="139">
        <v>10894.444444444443</v>
      </c>
      <c r="X256" s="2"/>
    </row>
    <row r="257" spans="1:24" ht="19.95" customHeight="1">
      <c r="A257" s="122" t="s">
        <v>220</v>
      </c>
      <c r="B257" s="123" t="s">
        <v>181</v>
      </c>
      <c r="C257" s="138">
        <f t="shared" ref="C257" si="94">C243/C229/12*1000</f>
        <v>12661.458333333334</v>
      </c>
      <c r="D257" s="138">
        <f t="shared" si="93"/>
        <v>13634.375</v>
      </c>
      <c r="E257" s="138">
        <f t="shared" si="93"/>
        <v>13302.994285714287</v>
      </c>
      <c r="F257" s="125">
        <f t="shared" si="86"/>
        <v>1.0506684092378211</v>
      </c>
      <c r="G257" s="34">
        <f t="shared" si="87"/>
        <v>0.97569520316950997</v>
      </c>
      <c r="I257" s="139">
        <v>10562.5</v>
      </c>
      <c r="J257" s="139">
        <v>13733.333333333334</v>
      </c>
      <c r="K257" s="139">
        <v>16554.166666666668</v>
      </c>
      <c r="M257" s="139">
        <v>10441.666666666666</v>
      </c>
      <c r="N257" s="139">
        <v>13815.143349333333</v>
      </c>
      <c r="O257" s="139">
        <v>12083.333333333334</v>
      </c>
      <c r="Q257" s="139">
        <v>10600</v>
      </c>
      <c r="R257" s="139">
        <v>9500</v>
      </c>
      <c r="S257" s="139">
        <v>11574.074074074075</v>
      </c>
      <c r="U257" s="139">
        <v>11214.814814814816</v>
      </c>
      <c r="V257" s="139">
        <v>15750</v>
      </c>
      <c r="W257" s="139">
        <v>13337.5</v>
      </c>
      <c r="X257" s="2"/>
    </row>
    <row r="258" spans="1:24" ht="19.95" customHeight="1">
      <c r="A258" s="122" t="s">
        <v>221</v>
      </c>
      <c r="B258" s="123" t="s">
        <v>182</v>
      </c>
      <c r="C258" s="138">
        <f t="shared" ref="C258" si="95">C244/C230/12*1000</f>
        <v>10458.585858585859</v>
      </c>
      <c r="D258" s="138">
        <f t="shared" si="93"/>
        <v>12201.85185185185</v>
      </c>
      <c r="E258" s="138">
        <f t="shared" si="93"/>
        <v>12238.166666666666</v>
      </c>
      <c r="F258" s="125">
        <f t="shared" si="86"/>
        <v>1.170155012555534</v>
      </c>
      <c r="G258" s="34">
        <f t="shared" si="87"/>
        <v>1.0029761724085597</v>
      </c>
      <c r="I258" s="139">
        <v>7562.9629629629626</v>
      </c>
      <c r="J258" s="139">
        <v>10079.166666666668</v>
      </c>
      <c r="K258" s="139">
        <v>8900</v>
      </c>
      <c r="M258" s="139">
        <v>6700</v>
      </c>
      <c r="N258" s="139">
        <v>9992.506597333333</v>
      </c>
      <c r="O258" s="139">
        <v>10177.777777777777</v>
      </c>
      <c r="Q258" s="139">
        <v>7912.5000000000009</v>
      </c>
      <c r="R258" s="139">
        <v>6866.666666666667</v>
      </c>
      <c r="S258" s="139">
        <v>10000</v>
      </c>
      <c r="U258" s="139">
        <v>9662.5</v>
      </c>
      <c r="V258" s="139">
        <v>15704.166666666666</v>
      </c>
      <c r="W258" s="139">
        <v>10933.333333333332</v>
      </c>
      <c r="X258" s="2"/>
    </row>
    <row r="259" spans="1:24" ht="19.95" customHeight="1">
      <c r="A259" s="122" t="s">
        <v>222</v>
      </c>
      <c r="B259" s="123" t="s">
        <v>183</v>
      </c>
      <c r="C259" s="138">
        <f t="shared" ref="C259" si="96">C245/C231/12*1000</f>
        <v>11500</v>
      </c>
      <c r="D259" s="138">
        <f t="shared" si="93"/>
        <v>13889.583333333334</v>
      </c>
      <c r="E259" s="138">
        <f t="shared" si="93"/>
        <v>13068.644444444444</v>
      </c>
      <c r="F259" s="125">
        <f t="shared" si="86"/>
        <v>1.1364038647342996</v>
      </c>
      <c r="G259" s="34">
        <f t="shared" si="87"/>
        <v>0.94089535523223833</v>
      </c>
      <c r="I259" s="139">
        <v>9016.6666666666679</v>
      </c>
      <c r="J259" s="139">
        <v>13966.666666666666</v>
      </c>
      <c r="K259" s="139">
        <v>16375</v>
      </c>
      <c r="M259" s="139">
        <v>9491.6666666666679</v>
      </c>
      <c r="N259" s="139">
        <v>14049.866658666666</v>
      </c>
      <c r="O259" s="139">
        <v>10975</v>
      </c>
      <c r="Q259" s="139">
        <v>11325.000000000002</v>
      </c>
      <c r="R259" s="139">
        <v>9658.3333333333339</v>
      </c>
      <c r="S259" s="139">
        <v>11783.333333333334</v>
      </c>
      <c r="U259" s="139">
        <v>14122.222222222223</v>
      </c>
      <c r="V259" s="139">
        <v>14375</v>
      </c>
      <c r="W259" s="139">
        <v>12475</v>
      </c>
      <c r="X259" s="2"/>
    </row>
    <row r="260" spans="1:24" ht="19.95" customHeight="1">
      <c r="A260" s="122" t="s">
        <v>223</v>
      </c>
      <c r="B260" s="123" t="s">
        <v>184</v>
      </c>
      <c r="C260" s="138">
        <f t="shared" ref="C260" si="97">C246/C232/12*1000</f>
        <v>12056.140350877191</v>
      </c>
      <c r="D260" s="138">
        <f t="shared" si="93"/>
        <v>14286.666666666668</v>
      </c>
      <c r="E260" s="138">
        <f t="shared" si="93"/>
        <v>14056.157575757576</v>
      </c>
      <c r="F260" s="125">
        <f t="shared" si="86"/>
        <v>1.1658919991533498</v>
      </c>
      <c r="G260" s="34">
        <f t="shared" si="87"/>
        <v>0.98386543927374526</v>
      </c>
      <c r="I260" s="139">
        <v>8661.1111111111113</v>
      </c>
      <c r="J260" s="139">
        <v>12280</v>
      </c>
      <c r="K260" s="139">
        <v>10041.666666666666</v>
      </c>
      <c r="M260" s="139">
        <v>8133.3333333333348</v>
      </c>
      <c r="N260" s="139">
        <v>12178.786564266666</v>
      </c>
      <c r="O260" s="139">
        <v>10655.555555555557</v>
      </c>
      <c r="Q260" s="139">
        <v>9833.3333333333321</v>
      </c>
      <c r="R260" s="139">
        <v>10466.666666666666</v>
      </c>
      <c r="S260" s="139">
        <v>13975</v>
      </c>
      <c r="U260" s="139">
        <v>11453.333333333336</v>
      </c>
      <c r="V260" s="139">
        <v>19126.666666666664</v>
      </c>
      <c r="W260" s="139">
        <v>12953.333333333334</v>
      </c>
      <c r="X260" s="2"/>
    </row>
    <row r="261" spans="1:24" ht="19.95" customHeight="1">
      <c r="A261" s="122" t="s">
        <v>224</v>
      </c>
      <c r="B261" s="123" t="s">
        <v>229</v>
      </c>
      <c r="C261" s="138">
        <f t="shared" ref="C261" si="98">C247/C233/12*1000</f>
        <v>9874.6987951807223</v>
      </c>
      <c r="D261" s="138">
        <f t="shared" si="93"/>
        <v>11585.185185185182</v>
      </c>
      <c r="E261" s="138">
        <f t="shared" si="93"/>
        <v>11858.697701149424</v>
      </c>
      <c r="F261" s="125">
        <f t="shared" si="86"/>
        <v>1.2009174099504663</v>
      </c>
      <c r="G261" s="34">
        <f t="shared" si="87"/>
        <v>1.0236088169150719</v>
      </c>
      <c r="I261" s="139">
        <v>8437.1794871794882</v>
      </c>
      <c r="J261" s="139">
        <v>10001.149425287356</v>
      </c>
      <c r="K261" s="139">
        <v>9491.1111111111113</v>
      </c>
      <c r="M261" s="139">
        <v>8098.7179487179492</v>
      </c>
      <c r="N261" s="139">
        <v>9916.1926149885057</v>
      </c>
      <c r="O261" s="139">
        <v>10516.666666666666</v>
      </c>
      <c r="Q261" s="139">
        <v>8595.2380952380954</v>
      </c>
      <c r="R261" s="139">
        <v>19766.666666666664</v>
      </c>
      <c r="S261" s="139">
        <v>9602.4691358024684</v>
      </c>
      <c r="U261" s="139">
        <v>9406.4102564102577</v>
      </c>
      <c r="V261" s="139">
        <v>12656.790123456789</v>
      </c>
      <c r="W261" s="139">
        <v>11597.435897435898</v>
      </c>
      <c r="X261" s="2"/>
    </row>
    <row r="262" spans="1:24" ht="19.95" customHeight="1">
      <c r="A262" s="122" t="s">
        <v>225</v>
      </c>
      <c r="B262" s="123" t="s">
        <v>185</v>
      </c>
      <c r="C262" s="138">
        <f t="shared" ref="C262" si="99">C248/C234/12*1000</f>
        <v>12998.666666666664</v>
      </c>
      <c r="D262" s="138">
        <f t="shared" si="93"/>
        <v>12250</v>
      </c>
      <c r="E262" s="138">
        <f t="shared" si="93"/>
        <v>13426.487500000003</v>
      </c>
      <c r="F262" s="125">
        <f t="shared" si="86"/>
        <v>1.0329126705303113</v>
      </c>
      <c r="G262" s="34">
        <f t="shared" si="87"/>
        <v>1.0960397959183676</v>
      </c>
      <c r="I262" s="139">
        <v>8604.7619047619046</v>
      </c>
      <c r="J262" s="139">
        <v>12666.666666666668</v>
      </c>
      <c r="K262" s="139">
        <v>11555.555555555555</v>
      </c>
      <c r="M262" s="139">
        <v>9528.5714285714294</v>
      </c>
      <c r="N262" s="139">
        <v>12665.478160761904</v>
      </c>
      <c r="O262" s="139">
        <v>13673.333333333332</v>
      </c>
      <c r="Q262" s="139">
        <v>10185.714285714284</v>
      </c>
      <c r="R262" s="139">
        <v>7616.666666666667</v>
      </c>
      <c r="S262" s="139">
        <v>11079.166666666666</v>
      </c>
      <c r="U262" s="139">
        <v>12033.333333333334</v>
      </c>
      <c r="V262" s="139">
        <v>13894.736842105263</v>
      </c>
      <c r="W262" s="139">
        <v>12109.523809523809</v>
      </c>
      <c r="X262" s="2"/>
    </row>
    <row r="263" spans="1:24" ht="19.95" customHeight="1">
      <c r="A263" s="122" t="s">
        <v>226</v>
      </c>
      <c r="B263" s="123" t="s">
        <v>186</v>
      </c>
      <c r="C263" s="138">
        <f t="shared" ref="C263" si="100">C249/C235/12*1000</f>
        <v>11651.234567901234</v>
      </c>
      <c r="D263" s="138">
        <f t="shared" si="93"/>
        <v>14180.459770114943</v>
      </c>
      <c r="E263" s="138">
        <f t="shared" si="93"/>
        <v>14092.975999999999</v>
      </c>
      <c r="F263" s="125">
        <f t="shared" si="86"/>
        <v>1.209569330860927</v>
      </c>
      <c r="G263" s="34">
        <f t="shared" si="87"/>
        <v>0.99383068168922739</v>
      </c>
      <c r="I263" s="139">
        <v>8941.6666666666661</v>
      </c>
      <c r="J263" s="139">
        <v>10348.148148148148</v>
      </c>
      <c r="K263" s="139">
        <v>13516.666666666668</v>
      </c>
      <c r="M263" s="139">
        <v>7937.5</v>
      </c>
      <c r="N263" s="139">
        <v>10257.036041185187</v>
      </c>
      <c r="O263" s="139">
        <v>14000</v>
      </c>
      <c r="Q263" s="139">
        <v>8937.5</v>
      </c>
      <c r="R263" s="139">
        <v>9061.9047619047615</v>
      </c>
      <c r="S263" s="139">
        <v>11480.95238095238</v>
      </c>
      <c r="U263" s="139">
        <v>10795.833333333334</v>
      </c>
      <c r="V263" s="139">
        <v>18141.666666666664</v>
      </c>
      <c r="W263" s="139">
        <v>10625</v>
      </c>
      <c r="X263" s="2"/>
    </row>
    <row r="264" spans="1:24" ht="19.95" customHeight="1">
      <c r="A264" s="122" t="s">
        <v>228</v>
      </c>
      <c r="B264" s="123" t="s">
        <v>209</v>
      </c>
      <c r="C264" s="138">
        <f t="shared" ref="C264" si="101">C250/C236/12*1000</f>
        <v>7561.2499999999982</v>
      </c>
      <c r="D264" s="138">
        <f t="shared" si="93"/>
        <v>9404.6296296296296</v>
      </c>
      <c r="E264" s="138">
        <f t="shared" si="93"/>
        <v>8607.4666666666653</v>
      </c>
      <c r="F264" s="125">
        <f t="shared" si="86"/>
        <v>1.1383655700666777</v>
      </c>
      <c r="G264" s="34">
        <f t="shared" si="87"/>
        <v>0.91523717633159385</v>
      </c>
      <c r="I264" s="139">
        <v>6000</v>
      </c>
      <c r="J264" s="139">
        <v>7239.3939393939399</v>
      </c>
      <c r="K264" s="139">
        <v>8266.6666666666661</v>
      </c>
      <c r="M264" s="139">
        <v>5866.6666666666661</v>
      </c>
      <c r="N264" s="139">
        <v>7276.4225893333332</v>
      </c>
      <c r="O264" s="139">
        <v>7548.1481481481487</v>
      </c>
      <c r="Q264" s="139">
        <v>6518.1818181818189</v>
      </c>
      <c r="R264" s="139">
        <v>7861.9047619047615</v>
      </c>
      <c r="S264" s="139">
        <v>7029.9999999999991</v>
      </c>
      <c r="U264" s="139">
        <v>6254.545454545454</v>
      </c>
      <c r="V264" s="139">
        <v>12233.333333333332</v>
      </c>
      <c r="W264" s="139">
        <v>9943</v>
      </c>
      <c r="X264" s="2"/>
    </row>
    <row r="265" spans="1:24" ht="17.7" customHeight="1">
      <c r="A265" s="122"/>
      <c r="B265" s="123"/>
      <c r="C265" s="36"/>
      <c r="D265" s="36"/>
      <c r="E265" s="36"/>
      <c r="F265" s="125"/>
      <c r="G265" s="34"/>
      <c r="I265" s="36"/>
      <c r="J265" s="36"/>
      <c r="K265" s="36"/>
      <c r="M265" s="36"/>
      <c r="N265" s="36"/>
      <c r="O265" s="36"/>
      <c r="Q265" s="36"/>
      <c r="R265" s="36"/>
      <c r="S265" s="36"/>
      <c r="U265" s="36"/>
      <c r="V265" s="36"/>
      <c r="W265" s="36"/>
      <c r="X265" s="2"/>
    </row>
    <row r="266" spans="1:24">
      <c r="A266" s="9" t="s">
        <v>58</v>
      </c>
      <c r="B266" s="10" t="s">
        <v>59</v>
      </c>
      <c r="C266" s="79"/>
      <c r="D266" s="79"/>
      <c r="E266" s="79"/>
      <c r="F266" s="21"/>
      <c r="G266" s="22"/>
      <c r="I266" s="79"/>
      <c r="J266" s="79"/>
      <c r="K266" s="79"/>
      <c r="M266" s="79"/>
      <c r="N266" s="79"/>
      <c r="O266" s="79"/>
      <c r="Q266" s="79"/>
      <c r="R266" s="79"/>
      <c r="S266" s="79"/>
      <c r="U266" s="79"/>
      <c r="V266" s="79"/>
      <c r="W266" s="79"/>
      <c r="X266" s="2"/>
    </row>
    <row r="267" spans="1:24" ht="18" customHeight="1">
      <c r="A267" s="13"/>
      <c r="B267" s="17" t="s">
        <v>60</v>
      </c>
      <c r="C267" s="140">
        <v>1142.7</v>
      </c>
      <c r="D267" s="140">
        <v>2051.5</v>
      </c>
      <c r="E267" s="140">
        <v>2063.1</v>
      </c>
      <c r="F267" s="21">
        <f t="shared" ref="F267:F270" si="102">E267/C267</f>
        <v>1.8054607508532421</v>
      </c>
      <c r="G267" s="22">
        <f t="shared" ref="G267:G270" si="103">E267/D267</f>
        <v>1.0056543992200828</v>
      </c>
      <c r="I267" s="140">
        <v>420</v>
      </c>
      <c r="J267" s="108">
        <v>1128.5</v>
      </c>
      <c r="K267" s="140">
        <v>1008.7</v>
      </c>
      <c r="M267" s="140">
        <v>457</v>
      </c>
      <c r="N267" s="108">
        <v>1056.7</v>
      </c>
      <c r="O267" s="140">
        <v>3711.1</v>
      </c>
      <c r="Q267" s="140">
        <v>1344.7</v>
      </c>
      <c r="R267" s="108">
        <v>829</v>
      </c>
      <c r="S267" s="140">
        <v>1186.4000000000001</v>
      </c>
      <c r="U267" s="140">
        <v>2026.1</v>
      </c>
      <c r="V267" s="108">
        <v>829</v>
      </c>
      <c r="W267" s="140">
        <v>1186.4000000000001</v>
      </c>
      <c r="X267" s="2"/>
    </row>
    <row r="268" spans="1:24" ht="18" customHeight="1">
      <c r="A268" s="9" t="s">
        <v>61</v>
      </c>
      <c r="B268" s="141" t="s">
        <v>62</v>
      </c>
      <c r="C268" s="110">
        <v>20428</v>
      </c>
      <c r="D268" s="110">
        <f>[2]Результати!D252</f>
        <v>21870</v>
      </c>
      <c r="E268" s="110">
        <f>[2]Результати!E252</f>
        <v>23188</v>
      </c>
      <c r="F268" s="15">
        <f t="shared" si="102"/>
        <v>1.1351086743685137</v>
      </c>
      <c r="G268" s="16">
        <f t="shared" si="103"/>
        <v>1.0602652034750799</v>
      </c>
      <c r="I268" s="140">
        <v>13550</v>
      </c>
      <c r="J268" s="20">
        <v>14737</v>
      </c>
      <c r="K268" s="142">
        <v>15911</v>
      </c>
      <c r="M268" s="140">
        <v>14972</v>
      </c>
      <c r="N268" s="20">
        <v>14737</v>
      </c>
      <c r="O268" s="142">
        <v>17996</v>
      </c>
      <c r="Q268" s="140">
        <v>15126</v>
      </c>
      <c r="R268" s="20">
        <v>14737</v>
      </c>
      <c r="S268" s="142">
        <v>19335</v>
      </c>
      <c r="U268" s="140">
        <v>15081</v>
      </c>
      <c r="V268" s="20">
        <v>14737</v>
      </c>
      <c r="W268" s="142">
        <v>19530</v>
      </c>
      <c r="X268" s="2"/>
    </row>
    <row r="269" spans="1:24" ht="18" customHeight="1">
      <c r="A269" s="13" t="s">
        <v>8</v>
      </c>
      <c r="B269" s="143" t="s">
        <v>63</v>
      </c>
      <c r="C269" s="142"/>
      <c r="D269" s="110"/>
      <c r="E269" s="110"/>
      <c r="F269" s="21"/>
      <c r="G269" s="22"/>
      <c r="I269" s="140"/>
      <c r="J269" s="20"/>
      <c r="K269" s="142"/>
      <c r="M269" s="140"/>
      <c r="N269" s="20"/>
      <c r="O269" s="142"/>
      <c r="Q269" s="140"/>
      <c r="R269" s="20"/>
      <c r="S269" s="142"/>
      <c r="U269" s="140"/>
      <c r="V269" s="20"/>
      <c r="W269" s="142"/>
      <c r="X269" s="2"/>
    </row>
    <row r="270" spans="1:24" ht="18" customHeight="1">
      <c r="A270" s="9" t="s">
        <v>21</v>
      </c>
      <c r="B270" s="141" t="s">
        <v>64</v>
      </c>
      <c r="C270" s="110">
        <v>6004</v>
      </c>
      <c r="D270" s="110">
        <f>[2]Результати!D254</f>
        <v>5295</v>
      </c>
      <c r="E270" s="110">
        <f>[2]Результати!E254</f>
        <v>5290</v>
      </c>
      <c r="F270" s="15">
        <f t="shared" si="102"/>
        <v>0.8810792804796802</v>
      </c>
      <c r="G270" s="16">
        <f t="shared" si="103"/>
        <v>0.99905571293673279</v>
      </c>
      <c r="I270" s="110">
        <v>8679</v>
      </c>
      <c r="J270" s="14">
        <v>5400</v>
      </c>
      <c r="K270" s="144">
        <v>8722</v>
      </c>
      <c r="M270" s="110">
        <v>8918</v>
      </c>
      <c r="N270" s="14">
        <v>5400</v>
      </c>
      <c r="O270" s="144">
        <v>8622</v>
      </c>
      <c r="Q270" s="110">
        <v>5597</v>
      </c>
      <c r="R270" s="14">
        <v>5400</v>
      </c>
      <c r="S270" s="144">
        <v>2584</v>
      </c>
      <c r="U270" s="110">
        <v>8682</v>
      </c>
      <c r="V270" s="14">
        <v>5400</v>
      </c>
      <c r="W270" s="144">
        <v>9407</v>
      </c>
      <c r="X270" s="2"/>
    </row>
    <row r="271" spans="1:24" ht="18" customHeight="1">
      <c r="A271" s="9" t="s">
        <v>65</v>
      </c>
      <c r="B271" s="145" t="s">
        <v>66</v>
      </c>
      <c r="C271" s="146"/>
      <c r="D271" s="11"/>
      <c r="E271" s="146"/>
      <c r="F271" s="21"/>
      <c r="G271" s="22"/>
      <c r="I271" s="147"/>
      <c r="J271" s="11"/>
      <c r="K271" s="146"/>
      <c r="M271" s="147"/>
      <c r="N271" s="11"/>
      <c r="O271" s="146"/>
      <c r="Q271" s="147"/>
      <c r="R271" s="11"/>
      <c r="S271" s="146"/>
      <c r="U271" s="147"/>
      <c r="V271" s="11"/>
      <c r="W271" s="146"/>
      <c r="X271" s="2"/>
    </row>
    <row r="272" spans="1:24" ht="26.4">
      <c r="A272" s="13" t="s">
        <v>48</v>
      </c>
      <c r="B272" s="141" t="s">
        <v>212</v>
      </c>
      <c r="C272" s="148">
        <v>0.68</v>
      </c>
      <c r="D272" s="148">
        <v>0.72399999999999998</v>
      </c>
      <c r="E272" s="149">
        <f>[2]Результати!E256</f>
        <v>0.73750000000000004</v>
      </c>
      <c r="F272" s="21">
        <f t="shared" si="86"/>
        <v>1.0845588235294117</v>
      </c>
      <c r="G272" s="22">
        <f t="shared" ref="G272:G277" si="104">E272/D272</f>
        <v>1.0186464088397791</v>
      </c>
      <c r="I272" s="148">
        <v>0.437</v>
      </c>
      <c r="J272" s="150">
        <v>0.47299999999999998</v>
      </c>
      <c r="K272" s="151">
        <v>0.51200000000000001</v>
      </c>
      <c r="M272" s="148">
        <v>0.45500000000000002</v>
      </c>
      <c r="N272" s="150">
        <v>0.47299999999999998</v>
      </c>
      <c r="O272" s="151">
        <v>0.52900000000000003</v>
      </c>
      <c r="Q272" s="148">
        <v>0.47299999999999998</v>
      </c>
      <c r="R272" s="150">
        <v>0.47299999999999998</v>
      </c>
      <c r="S272" s="151">
        <v>0.53900000000000003</v>
      </c>
      <c r="U272" s="148">
        <v>0.496</v>
      </c>
      <c r="V272" s="150">
        <v>0.47299999999999998</v>
      </c>
      <c r="W272" s="151">
        <v>0.627</v>
      </c>
      <c r="X272" s="2"/>
    </row>
    <row r="273" spans="1:24" ht="34.200000000000003" customHeight="1">
      <c r="A273" s="152" t="s">
        <v>52</v>
      </c>
      <c r="B273" s="141" t="s">
        <v>213</v>
      </c>
      <c r="C273" s="153">
        <v>1.2999999999999999E-2</v>
      </c>
      <c r="D273" s="154">
        <v>-1.7000000000000001E-2</v>
      </c>
      <c r="E273" s="155">
        <v>1.8759999999999999E-2</v>
      </c>
      <c r="F273" s="21">
        <f t="shared" ref="F273:F274" si="105">E273/C273</f>
        <v>1.4430769230769231</v>
      </c>
      <c r="G273" s="22">
        <f t="shared" ref="G273:G274" si="106">E273/D273</f>
        <v>-1.1035294117647056</v>
      </c>
      <c r="I273" s="156">
        <v>2.3999999999999998E-3</v>
      </c>
      <c r="J273" s="154">
        <v>-2.9999999999999997E-4</v>
      </c>
      <c r="K273" s="153">
        <v>-2.5999999999999999E-3</v>
      </c>
      <c r="M273" s="156">
        <v>8.2000000000000007E-3</v>
      </c>
      <c r="N273" s="154">
        <v>3.0999999999999999E-3</v>
      </c>
      <c r="O273" s="153">
        <v>2.7E-2</v>
      </c>
      <c r="Q273" s="156">
        <v>2.0299999999999999E-2</v>
      </c>
      <c r="R273" s="154">
        <v>2.7000000000000001E-3</v>
      </c>
      <c r="S273" s="153">
        <v>8.6E-3</v>
      </c>
      <c r="U273" s="156">
        <v>2.7E-2</v>
      </c>
      <c r="V273" s="154">
        <v>2.7000000000000001E-3</v>
      </c>
      <c r="W273" s="153">
        <v>-4.1999999999999997E-3</v>
      </c>
      <c r="X273" s="2"/>
    </row>
    <row r="274" spans="1:24" ht="26.4">
      <c r="A274" s="13" t="s">
        <v>55</v>
      </c>
      <c r="B274" s="141" t="s">
        <v>214</v>
      </c>
      <c r="C274" s="157">
        <f>C202/C148</f>
        <v>2.5410584624597474E-2</v>
      </c>
      <c r="D274" s="157">
        <f>D203/D148</f>
        <v>-3.0681783874429505E-2</v>
      </c>
      <c r="E274" s="157">
        <f>E202/E148</f>
        <v>3.6301669735292426E-2</v>
      </c>
      <c r="F274" s="21">
        <f t="shared" si="105"/>
        <v>1.4286042714716751</v>
      </c>
      <c r="G274" s="22">
        <f t="shared" si="106"/>
        <v>-1.1831668550910623</v>
      </c>
      <c r="I274" s="149">
        <v>2.2786532139213379E-2</v>
      </c>
      <c r="J274" s="149">
        <v>-1.8364532968852549E-3</v>
      </c>
      <c r="K274" s="149">
        <v>-2.7363393262584579E-2</v>
      </c>
      <c r="M274" s="149">
        <v>7.5634111651060543E-2</v>
      </c>
      <c r="N274" s="149">
        <v>2.4159904077331339E-2</v>
      </c>
      <c r="O274" s="149">
        <v>0.30917447410288124</v>
      </c>
      <c r="Q274" s="149">
        <v>0.18745842879314167</v>
      </c>
      <c r="R274" s="149">
        <v>3.5172421094982746E-2</v>
      </c>
      <c r="S274" s="149">
        <v>7.2152375601003738E-2</v>
      </c>
      <c r="U274" s="149">
        <v>-2.9451573364624419E-2</v>
      </c>
      <c r="V274" s="149">
        <v>-3.817484273831178E-2</v>
      </c>
      <c r="W274" s="149">
        <v>-2.3384183491136842E-2</v>
      </c>
      <c r="X274" s="2"/>
    </row>
    <row r="275" spans="1:24" ht="30.6" customHeight="1">
      <c r="A275" s="13" t="s">
        <v>67</v>
      </c>
      <c r="B275" s="141" t="s">
        <v>215</v>
      </c>
      <c r="C275" s="158">
        <f>(C267+C268)/C270</f>
        <v>3.592721518987342</v>
      </c>
      <c r="D275" s="158">
        <f>(D267+D268)/D270</f>
        <v>4.5177525967894239</v>
      </c>
      <c r="E275" s="158">
        <f>(E267+E268)/E270</f>
        <v>4.7733648393194708</v>
      </c>
      <c r="F275" s="21">
        <f t="shared" si="86"/>
        <v>1.3286208836650688</v>
      </c>
      <c r="G275" s="22">
        <f t="shared" si="104"/>
        <v>1.0565795131658382</v>
      </c>
      <c r="I275" s="158">
        <v>1.6096324461343472</v>
      </c>
      <c r="J275" s="158">
        <v>2.9380555555555556</v>
      </c>
      <c r="K275" s="117">
        <v>1.9398876404494383</v>
      </c>
      <c r="M275" s="158">
        <v>1.7300964341780669</v>
      </c>
      <c r="N275" s="158">
        <v>2.9247592592592593</v>
      </c>
      <c r="O275" s="158">
        <v>2.5176409185803754</v>
      </c>
      <c r="Q275" s="158">
        <v>2.9427729140611043</v>
      </c>
      <c r="R275" s="158">
        <v>2.8825925925925926</v>
      </c>
      <c r="S275" s="158">
        <v>7.9417182662538703</v>
      </c>
      <c r="U275" s="158">
        <v>1.9704100437687166</v>
      </c>
      <c r="V275" s="158">
        <v>2.8825925925925926</v>
      </c>
      <c r="W275" s="158">
        <v>2.2022323801424473</v>
      </c>
      <c r="X275" s="2"/>
    </row>
    <row r="276" spans="1:24" ht="34.200000000000003" customHeight="1">
      <c r="A276" s="13" t="s">
        <v>40</v>
      </c>
      <c r="B276" s="10" t="s">
        <v>401</v>
      </c>
      <c r="C276" s="117">
        <f>C10/C224</f>
        <v>330.67610619469025</v>
      </c>
      <c r="D276" s="117">
        <f>D10/D224</f>
        <v>347.05646173149307</v>
      </c>
      <c r="E276" s="117">
        <f>E10/E224</f>
        <v>386.48845618915163</v>
      </c>
      <c r="F276" s="21">
        <f t="shared" si="86"/>
        <v>1.1687825305454669</v>
      </c>
      <c r="G276" s="22">
        <f t="shared" si="104"/>
        <v>1.1136183843427929</v>
      </c>
      <c r="I276" s="117">
        <v>61.528181818181821</v>
      </c>
      <c r="J276" s="159">
        <v>75.36181818181818</v>
      </c>
      <c r="K276" s="117">
        <v>74.143589743589729</v>
      </c>
      <c r="M276" s="117">
        <v>65.471363636363634</v>
      </c>
      <c r="N276" s="117">
        <v>74.039090909090902</v>
      </c>
      <c r="O276" s="117">
        <v>103.78231292517007</v>
      </c>
      <c r="Q276" s="117">
        <v>77.413953488372087</v>
      </c>
      <c r="R276" s="117">
        <v>91.953703703703709</v>
      </c>
      <c r="S276" s="117">
        <v>83.158048780487817</v>
      </c>
      <c r="U276" s="117">
        <v>77.90190476190476</v>
      </c>
      <c r="V276" s="117">
        <v>80.741439205955345</v>
      </c>
      <c r="W276" s="117">
        <v>81.834449760765537</v>
      </c>
      <c r="X276" s="2"/>
    </row>
    <row r="277" spans="1:24" ht="33" customHeight="1" thickBot="1">
      <c r="A277" s="160" t="s">
        <v>44</v>
      </c>
      <c r="B277" s="161" t="s">
        <v>402</v>
      </c>
      <c r="C277" s="162">
        <f>C10/C154</f>
        <v>2.3357003043248414</v>
      </c>
      <c r="D277" s="162">
        <f>D10/D154</f>
        <v>2.13496224119939</v>
      </c>
      <c r="E277" s="162">
        <f>E10/E154</f>
        <v>2.3154938872371909</v>
      </c>
      <c r="F277" s="163">
        <f t="shared" si="86"/>
        <v>0.99134888279535016</v>
      </c>
      <c r="G277" s="164">
        <f t="shared" si="104"/>
        <v>1.0845596435168712</v>
      </c>
      <c r="I277" s="162">
        <v>2.2556198030361099</v>
      </c>
      <c r="J277" s="162">
        <v>2.1922278491055018</v>
      </c>
      <c r="K277" s="165">
        <v>1.9895417641392592</v>
      </c>
      <c r="M277" s="162">
        <v>2.4745224024189114</v>
      </c>
      <c r="N277" s="162">
        <v>2.181440758547724</v>
      </c>
      <c r="O277" s="162">
        <v>2.7448722562072687</v>
      </c>
      <c r="Q277" s="162">
        <v>2.6909831692292765</v>
      </c>
      <c r="R277" s="162">
        <v>2.1296991271900665</v>
      </c>
      <c r="S277" s="162">
        <v>2.4033101659312308</v>
      </c>
      <c r="U277" s="162">
        <v>2.2986370661795701</v>
      </c>
      <c r="V277" s="162">
        <v>2.0279966094934188</v>
      </c>
      <c r="W277" s="162">
        <v>2.2408940831193331</v>
      </c>
      <c r="X277" s="2"/>
    </row>
    <row r="278" spans="1:24">
      <c r="A278" s="166"/>
      <c r="B278" s="5"/>
      <c r="C278" s="5"/>
      <c r="D278" s="167"/>
      <c r="E278" s="168"/>
      <c r="F278" s="167"/>
      <c r="G278" s="169"/>
      <c r="I278" s="5"/>
      <c r="J278" s="167"/>
      <c r="K278" s="168"/>
      <c r="M278" s="5"/>
      <c r="N278" s="167"/>
      <c r="O278" s="168"/>
      <c r="Q278" s="5"/>
      <c r="R278" s="167"/>
      <c r="S278" s="168"/>
      <c r="U278" s="5"/>
      <c r="V278" s="167"/>
      <c r="W278" s="168"/>
      <c r="X278" s="2"/>
    </row>
    <row r="279" spans="1:24">
      <c r="A279" s="166"/>
      <c r="B279" s="5"/>
      <c r="C279" s="5"/>
      <c r="D279" s="167"/>
      <c r="E279" s="168"/>
      <c r="F279" s="167"/>
      <c r="G279" s="169"/>
      <c r="I279" s="5"/>
      <c r="J279" s="167"/>
      <c r="K279" s="168"/>
      <c r="M279" s="5"/>
      <c r="N279" s="167"/>
      <c r="O279" s="168"/>
      <c r="Q279" s="5"/>
      <c r="R279" s="167"/>
      <c r="S279" s="168"/>
      <c r="U279" s="5"/>
      <c r="V279" s="167"/>
      <c r="W279" s="168"/>
      <c r="X279" s="2"/>
    </row>
    <row r="280" spans="1:24">
      <c r="A280" s="166"/>
      <c r="B280" s="5"/>
      <c r="C280" s="5"/>
      <c r="D280" s="167"/>
      <c r="E280" s="168"/>
      <c r="F280" s="167"/>
      <c r="G280" s="169"/>
      <c r="I280" s="5"/>
      <c r="J280" s="167"/>
      <c r="K280" s="168"/>
      <c r="M280" s="5"/>
      <c r="N280" s="167"/>
      <c r="O280" s="168"/>
      <c r="Q280" s="5"/>
      <c r="R280" s="167"/>
      <c r="S280" s="168"/>
      <c r="U280" s="5"/>
      <c r="V280" s="167"/>
      <c r="W280" s="168"/>
      <c r="X280" s="2"/>
    </row>
    <row r="281" spans="1:24">
      <c r="A281" s="166"/>
      <c r="B281" s="5"/>
      <c r="C281" s="5"/>
      <c r="D281" s="167"/>
      <c r="E281" s="168"/>
      <c r="F281" s="167"/>
      <c r="G281" s="169"/>
      <c r="I281" s="5"/>
      <c r="J281" s="167"/>
      <c r="K281" s="168"/>
      <c r="M281" s="5"/>
      <c r="N281" s="167"/>
      <c r="O281" s="168"/>
      <c r="Q281" s="5"/>
      <c r="R281" s="167"/>
      <c r="S281" s="168"/>
      <c r="U281" s="5"/>
      <c r="V281" s="167"/>
      <c r="W281" s="168"/>
      <c r="X281" s="2"/>
    </row>
    <row r="282" spans="1:24" ht="24" customHeight="1">
      <c r="A282" s="170" t="s">
        <v>405</v>
      </c>
      <c r="B282" s="171"/>
      <c r="C282" s="171"/>
      <c r="D282" s="172"/>
      <c r="E282" s="173" t="s">
        <v>235</v>
      </c>
      <c r="F282" s="172"/>
      <c r="G282" s="174"/>
      <c r="I282" s="171"/>
      <c r="J282" s="172"/>
      <c r="K282" s="173" t="s">
        <v>235</v>
      </c>
      <c r="M282" s="171"/>
      <c r="N282" s="172"/>
      <c r="O282" s="173" t="s">
        <v>235</v>
      </c>
      <c r="Q282" s="171"/>
      <c r="R282" s="172"/>
      <c r="S282" s="173" t="s">
        <v>235</v>
      </c>
      <c r="U282" s="171"/>
      <c r="V282" s="172"/>
      <c r="W282" s="173" t="s">
        <v>235</v>
      </c>
      <c r="X282" s="2"/>
    </row>
    <row r="283" spans="1:24">
      <c r="X283" s="2"/>
    </row>
    <row r="284" spans="1:24">
      <c r="X284" s="2"/>
    </row>
    <row r="285" spans="1:24">
      <c r="A285" s="175"/>
      <c r="X285" s="2"/>
    </row>
    <row r="286" spans="1:24">
      <c r="X286" s="2"/>
    </row>
    <row r="287" spans="1:24">
      <c r="X287" s="2"/>
    </row>
    <row r="288" spans="1:24">
      <c r="X288" s="2"/>
    </row>
    <row r="289" spans="1:24">
      <c r="A289" s="176" t="s">
        <v>236</v>
      </c>
      <c r="X289" s="2"/>
    </row>
    <row r="290" spans="1:24">
      <c r="X290" s="2"/>
    </row>
    <row r="291" spans="1:24">
      <c r="X291" s="2"/>
    </row>
    <row r="292" spans="1:24">
      <c r="X292" s="2"/>
    </row>
    <row r="293" spans="1:24">
      <c r="X293" s="2"/>
    </row>
    <row r="294" spans="1:24">
      <c r="X294" s="2"/>
    </row>
    <row r="295" spans="1:24">
      <c r="X295" s="2"/>
    </row>
    <row r="296" spans="1:24">
      <c r="X296" s="2"/>
    </row>
    <row r="297" spans="1:24">
      <c r="X297" s="2"/>
    </row>
    <row r="298" spans="1:24">
      <c r="X298" s="2"/>
    </row>
    <row r="299" spans="1:24">
      <c r="X299" s="2"/>
    </row>
    <row r="300" spans="1:24">
      <c r="X300" s="2"/>
    </row>
    <row r="301" spans="1:24">
      <c r="X301" s="2"/>
    </row>
    <row r="302" spans="1:24">
      <c r="X302" s="2"/>
    </row>
    <row r="313" spans="4:22">
      <c r="D313" s="177"/>
      <c r="J313" s="177"/>
      <c r="N313" s="177"/>
      <c r="R313" s="177"/>
      <c r="V313" s="177"/>
    </row>
    <row r="314" spans="4:22">
      <c r="D314" s="177"/>
      <c r="J314" s="177"/>
      <c r="N314" s="177"/>
      <c r="R314" s="177"/>
      <c r="V314" s="177"/>
    </row>
    <row r="315" spans="4:22">
      <c r="D315" s="177"/>
      <c r="J315" s="177"/>
      <c r="N315" s="177"/>
      <c r="R315" s="177"/>
      <c r="V315" s="177"/>
    </row>
    <row r="316" spans="4:22">
      <c r="D316" s="177"/>
      <c r="J316" s="177"/>
      <c r="N316" s="177"/>
      <c r="R316" s="177"/>
      <c r="V316" s="177"/>
    </row>
    <row r="317" spans="4:22">
      <c r="D317" s="177"/>
      <c r="J317" s="177"/>
      <c r="N317" s="177"/>
      <c r="R317" s="177"/>
      <c r="V317" s="177"/>
    </row>
  </sheetData>
  <mergeCells count="21">
    <mergeCell ref="AI154:AN155"/>
    <mergeCell ref="F6:F7"/>
    <mergeCell ref="G6:G7"/>
    <mergeCell ref="B4:E4"/>
    <mergeCell ref="A6:A7"/>
    <mergeCell ref="B6:B7"/>
    <mergeCell ref="C6:C7"/>
    <mergeCell ref="D6:D7"/>
    <mergeCell ref="E6:E7"/>
    <mergeCell ref="U6:U7"/>
    <mergeCell ref="V6:V7"/>
    <mergeCell ref="W6:W7"/>
    <mergeCell ref="I6:I7"/>
    <mergeCell ref="J6:J7"/>
    <mergeCell ref="K6:K7"/>
    <mergeCell ref="Q6:Q7"/>
    <mergeCell ref="R6:R7"/>
    <mergeCell ref="S6:S7"/>
    <mergeCell ref="M6:M7"/>
    <mergeCell ref="N6:N7"/>
    <mergeCell ref="O6:O7"/>
  </mergeCells>
  <phoneticPr fontId="77" type="noConversion"/>
  <pageMargins left="0.70866141732283472" right="0.11811023622047245" top="0.15748031496062992" bottom="0.15748031496062992" header="0.31496062992125984" footer="0.31496062992125984"/>
  <pageSetup paperSize="9" scale="7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P17" sqref="P17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Результати</vt:lpstr>
      <vt:lpstr>Лист3</vt:lpstr>
      <vt:lpstr>Результати!Заголовки_для_печати</vt:lpstr>
      <vt:lpstr>Результати!Область_печати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2025-03-17T12:48:15Z</dcterms:modified>
</cp:coreProperties>
</file>