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ЭтаКнига" defaultThemeVersion="124226"/>
  <bookViews>
    <workbookView xWindow="-120" yWindow="-120" windowWidth="19440" windowHeight="11760" tabRatio="608" firstSheet="1" activeTab="1"/>
  </bookViews>
  <sheets>
    <sheet name="Data" sheetId="149" state="hidden" r:id="rId1"/>
    <sheet name="Report" sheetId="150" r:id="rId2"/>
  </sheets>
  <externalReferences>
    <externalReference r:id="rId3"/>
  </externalReferences>
  <definedNames>
    <definedName name="_xlnm._FilterDatabase" localSheetId="0" hidden="1">Data!$A$7:$EC$242</definedName>
    <definedName name="list1" localSheetId="1">[1]Data!$A$8:$A$242</definedName>
    <definedName name="list1">Data!$A$8:$A$241</definedName>
  </definedNames>
  <calcPr calcId="145621"/>
</workbook>
</file>

<file path=xl/calcChain.xml><?xml version="1.0" encoding="utf-8"?>
<calcChain xmlns="http://schemas.openxmlformats.org/spreadsheetml/2006/main">
  <c r="EG9" i="149" l="1"/>
  <c r="EG10" i="149"/>
  <c r="EG11" i="149"/>
  <c r="EG12" i="149"/>
  <c r="EG13" i="149"/>
  <c r="EG14" i="149"/>
  <c r="EG15" i="149"/>
  <c r="EG16" i="149"/>
  <c r="EG17" i="149"/>
  <c r="EG18" i="149"/>
  <c r="EG19" i="149"/>
  <c r="EG20" i="149"/>
  <c r="EG21" i="149"/>
  <c r="EG22" i="149"/>
  <c r="EG23" i="149"/>
  <c r="EG24" i="149"/>
  <c r="EG25" i="149"/>
  <c r="EG26" i="149"/>
  <c r="EG27" i="149"/>
  <c r="EG28" i="149"/>
  <c r="EG29" i="149"/>
  <c r="EG30" i="149"/>
  <c r="EG31" i="149"/>
  <c r="EG32" i="149"/>
  <c r="EG33" i="149"/>
  <c r="EG34" i="149"/>
  <c r="EG35" i="149"/>
  <c r="EG36" i="149"/>
  <c r="EG37" i="149"/>
  <c r="EG38" i="149"/>
  <c r="EG39" i="149"/>
  <c r="EG40" i="149"/>
  <c r="EG41" i="149"/>
  <c r="EG42" i="149"/>
  <c r="EG43" i="149"/>
  <c r="EG44" i="149"/>
  <c r="EG45" i="149"/>
  <c r="EG46" i="149"/>
  <c r="EG47" i="149"/>
  <c r="EG48" i="149"/>
  <c r="EG49" i="149"/>
  <c r="EG50" i="149"/>
  <c r="EG51" i="149"/>
  <c r="EG52" i="149"/>
  <c r="EG53" i="149"/>
  <c r="EG54" i="149"/>
  <c r="EG55" i="149"/>
  <c r="EG56" i="149"/>
  <c r="EG57" i="149"/>
  <c r="EG58" i="149"/>
  <c r="EG59" i="149"/>
  <c r="EG60" i="149"/>
  <c r="EG61" i="149"/>
  <c r="EG62" i="149"/>
  <c r="EG63" i="149"/>
  <c r="EG64" i="149"/>
  <c r="EG65" i="149"/>
  <c r="EG66" i="149"/>
  <c r="EG67" i="149"/>
  <c r="EG68" i="149"/>
  <c r="EG69" i="149"/>
  <c r="EG70" i="149"/>
  <c r="EG71" i="149"/>
  <c r="EG72" i="149"/>
  <c r="EG73" i="149"/>
  <c r="EG74" i="149"/>
  <c r="EG75" i="149"/>
  <c r="EG76" i="149"/>
  <c r="EG77" i="149"/>
  <c r="EG78" i="149"/>
  <c r="EG79" i="149"/>
  <c r="EG80" i="149"/>
  <c r="EG81" i="149"/>
  <c r="EG82" i="149"/>
  <c r="EG83" i="149"/>
  <c r="EG84" i="149"/>
  <c r="EG85" i="149"/>
  <c r="EG86" i="149"/>
  <c r="EG87" i="149"/>
  <c r="EG88" i="149"/>
  <c r="EG89" i="149"/>
  <c r="EG90" i="149"/>
  <c r="EG91" i="149"/>
  <c r="EG92" i="149"/>
  <c r="EG93" i="149"/>
  <c r="EG94" i="149"/>
  <c r="EG95" i="149"/>
  <c r="EG96" i="149"/>
  <c r="EG97" i="149"/>
  <c r="EG98" i="149"/>
  <c r="EG99" i="149"/>
  <c r="EG100" i="149"/>
  <c r="EG101" i="149"/>
  <c r="EG102" i="149"/>
  <c r="EG103" i="149"/>
  <c r="EG104" i="149"/>
  <c r="EG105" i="149"/>
  <c r="EG106" i="149"/>
  <c r="EG107" i="149"/>
  <c r="EG108" i="149"/>
  <c r="EG109" i="149"/>
  <c r="EG110" i="149"/>
  <c r="EG111" i="149"/>
  <c r="EG112" i="149"/>
  <c r="EG113" i="149"/>
  <c r="EG114" i="149"/>
  <c r="EG115" i="149"/>
  <c r="EG116" i="149"/>
  <c r="EG117" i="149"/>
  <c r="EG118" i="149"/>
  <c r="EG119" i="149"/>
  <c r="EG120" i="149"/>
  <c r="EG121" i="149"/>
  <c r="EG122" i="149"/>
  <c r="EG123" i="149"/>
  <c r="EG124" i="149"/>
  <c r="EG125" i="149"/>
  <c r="EG126" i="149"/>
  <c r="EG127" i="149"/>
  <c r="EG128" i="149"/>
  <c r="EG129" i="149"/>
  <c r="EG130" i="149"/>
  <c r="EG131" i="149"/>
  <c r="EG132" i="149"/>
  <c r="EG133" i="149"/>
  <c r="EG134" i="149"/>
  <c r="EG135" i="149"/>
  <c r="EG136" i="149"/>
  <c r="EG137" i="149"/>
  <c r="EG138" i="149"/>
  <c r="EG139" i="149"/>
  <c r="EG140" i="149"/>
  <c r="EG141" i="149"/>
  <c r="EG142" i="149"/>
  <c r="EG143" i="149"/>
  <c r="EG144" i="149"/>
  <c r="EG145" i="149"/>
  <c r="EG146" i="149"/>
  <c r="EG147" i="149"/>
  <c r="EG148" i="149"/>
  <c r="EG149" i="149"/>
  <c r="EG150" i="149"/>
  <c r="EG151" i="149"/>
  <c r="EG152" i="149"/>
  <c r="EG153" i="149"/>
  <c r="EG154" i="149"/>
  <c r="EG155" i="149"/>
  <c r="EG156" i="149"/>
  <c r="EG157" i="149"/>
  <c r="EG158" i="149"/>
  <c r="EG159" i="149"/>
  <c r="EG160" i="149"/>
  <c r="EG161" i="149"/>
  <c r="EG162" i="149"/>
  <c r="EG163" i="149"/>
  <c r="EG164" i="149"/>
  <c r="EG165" i="149"/>
  <c r="EG166" i="149"/>
  <c r="EG167" i="149"/>
  <c r="EG168" i="149"/>
  <c r="EG169" i="149"/>
  <c r="EG170" i="149"/>
  <c r="EG171" i="149"/>
  <c r="EG172" i="149"/>
  <c r="EG173" i="149"/>
  <c r="EG174" i="149"/>
  <c r="EG175" i="149"/>
  <c r="EG176" i="149"/>
  <c r="EG177" i="149"/>
  <c r="EG178" i="149"/>
  <c r="EG179" i="149"/>
  <c r="EG180" i="149"/>
  <c r="EG181" i="149"/>
  <c r="EG182" i="149"/>
  <c r="EG183" i="149"/>
  <c r="EG184" i="149"/>
  <c r="EG185" i="149"/>
  <c r="EG186" i="149"/>
  <c r="EG187" i="149"/>
  <c r="EG188" i="149"/>
  <c r="EG189" i="149"/>
  <c r="EG190" i="149"/>
  <c r="EG191" i="149"/>
  <c r="EG192" i="149"/>
  <c r="EG193" i="149"/>
  <c r="EG194" i="149"/>
  <c r="EG195" i="149"/>
  <c r="EG196" i="149"/>
  <c r="EG197" i="149"/>
  <c r="EG198" i="149"/>
  <c r="EG199" i="149"/>
  <c r="EG200" i="149"/>
  <c r="EG201" i="149"/>
  <c r="EG202" i="149"/>
  <c r="EG203" i="149"/>
  <c r="EG204" i="149"/>
  <c r="EG205" i="149"/>
  <c r="EG206" i="149"/>
  <c r="EG207" i="149"/>
  <c r="EG208" i="149"/>
  <c r="EG209" i="149"/>
  <c r="EG210" i="149"/>
  <c r="EG211" i="149"/>
  <c r="EG212" i="149"/>
  <c r="EG213" i="149"/>
  <c r="EG214" i="149"/>
  <c r="EG215" i="149"/>
  <c r="EG216" i="149"/>
  <c r="EG217" i="149"/>
  <c r="EG218" i="149"/>
  <c r="EG219" i="149"/>
  <c r="EG220" i="149"/>
  <c r="EG221" i="149"/>
  <c r="EG222" i="149"/>
  <c r="EG223" i="149"/>
  <c r="EG224" i="149"/>
  <c r="EG225" i="149"/>
  <c r="EG226" i="149"/>
  <c r="EG227" i="149"/>
  <c r="EG228" i="149"/>
  <c r="EG229" i="149"/>
  <c r="EG230" i="149"/>
  <c r="EG231" i="149"/>
  <c r="EG232" i="149"/>
  <c r="EG233" i="149"/>
  <c r="EG234" i="149"/>
  <c r="EG235" i="149"/>
  <c r="EG236" i="149"/>
  <c r="EG237" i="149"/>
  <c r="EG238" i="149"/>
  <c r="EG239" i="149"/>
  <c r="EG240" i="149"/>
  <c r="EG241" i="149"/>
  <c r="EG8" i="149"/>
  <c r="CB58" i="149" l="1"/>
  <c r="CF58" i="149"/>
  <c r="CB57" i="149"/>
  <c r="CF57" i="149"/>
  <c r="CF44" i="149"/>
  <c r="CB44" i="149"/>
  <c r="DV172" i="149" l="1"/>
  <c r="DW172" i="149"/>
  <c r="H242" i="149"/>
  <c r="I242" i="149"/>
  <c r="D48" i="150" l="1"/>
  <c r="C48" i="150"/>
  <c r="D44" i="150"/>
  <c r="C44" i="150"/>
  <c r="D43" i="150"/>
  <c r="C43" i="150"/>
  <c r="D41" i="150"/>
  <c r="C41" i="150"/>
  <c r="D40" i="150"/>
  <c r="C40" i="150"/>
  <c r="D39" i="150"/>
  <c r="C39" i="150"/>
  <c r="D38" i="150"/>
  <c r="C38" i="150"/>
  <c r="D37" i="150"/>
  <c r="C37" i="150"/>
  <c r="D36" i="150"/>
  <c r="C36" i="150"/>
  <c r="D35" i="150"/>
  <c r="C35" i="150"/>
  <c r="D34" i="150"/>
  <c r="C34" i="150"/>
  <c r="D33" i="150"/>
  <c r="C33" i="150"/>
  <c r="D32" i="150"/>
  <c r="C32" i="150"/>
  <c r="D31" i="150"/>
  <c r="C31" i="150"/>
  <c r="D30" i="150"/>
  <c r="C30" i="150"/>
  <c r="D29" i="150"/>
  <c r="C29" i="150"/>
  <c r="D27" i="150"/>
  <c r="C27" i="150"/>
  <c r="D26" i="150"/>
  <c r="C26" i="150"/>
  <c r="D25" i="150"/>
  <c r="C25" i="150"/>
  <c r="D24" i="150"/>
  <c r="C24" i="150"/>
  <c r="D23" i="150"/>
  <c r="C23" i="150"/>
  <c r="D22" i="150"/>
  <c r="C22" i="150"/>
  <c r="D21" i="150"/>
  <c r="C21" i="150"/>
  <c r="D20" i="150"/>
  <c r="C20" i="150"/>
  <c r="D19" i="150"/>
  <c r="C19" i="150"/>
  <c r="D18" i="150"/>
  <c r="C18" i="150"/>
  <c r="D17" i="150"/>
  <c r="C17" i="150"/>
  <c r="D16" i="150"/>
  <c r="C16" i="150"/>
  <c r="D15" i="150"/>
  <c r="C15" i="150"/>
  <c r="C12" i="150"/>
  <c r="F6" i="150"/>
  <c r="E48" i="150" l="1"/>
  <c r="E44" i="150"/>
  <c r="E43" i="150"/>
  <c r="D42" i="150"/>
  <c r="C42" i="150"/>
  <c r="E41" i="150"/>
  <c r="E40" i="150"/>
  <c r="E39" i="150"/>
  <c r="E38" i="150"/>
  <c r="E37" i="150"/>
  <c r="E36" i="150"/>
  <c r="E35" i="150"/>
  <c r="E34" i="150"/>
  <c r="E33" i="150"/>
  <c r="E32" i="150"/>
  <c r="E31" i="150"/>
  <c r="E30" i="150"/>
  <c r="E29" i="150"/>
  <c r="D28" i="150"/>
  <c r="C28" i="150"/>
  <c r="E27" i="150"/>
  <c r="E26" i="150"/>
  <c r="E25" i="150"/>
  <c r="E24" i="150"/>
  <c r="E23" i="150"/>
  <c r="E22" i="150"/>
  <c r="E21" i="150"/>
  <c r="E20" i="150"/>
  <c r="E19" i="150"/>
  <c r="E18" i="150"/>
  <c r="E17" i="150"/>
  <c r="E16" i="150"/>
  <c r="E15" i="150"/>
  <c r="D14" i="150"/>
  <c r="E42" i="150" l="1"/>
  <c r="E28" i="150"/>
  <c r="E14" i="150"/>
  <c r="C14" i="150"/>
  <c r="F15" i="150"/>
  <c r="F16" i="150"/>
  <c r="F17" i="150"/>
  <c r="F18" i="150"/>
  <c r="F19" i="150"/>
  <c r="F20" i="150"/>
  <c r="F21" i="150"/>
  <c r="F22" i="150"/>
  <c r="F23" i="150"/>
  <c r="F24" i="150"/>
  <c r="F25" i="150"/>
  <c r="F26" i="150"/>
  <c r="F27" i="150"/>
  <c r="F28" i="150"/>
  <c r="F29" i="150"/>
  <c r="F30" i="150"/>
  <c r="F31" i="150"/>
  <c r="F32" i="150"/>
  <c r="F33" i="150"/>
  <c r="F34" i="150"/>
  <c r="F35" i="150"/>
  <c r="F36" i="150"/>
  <c r="F37" i="150"/>
  <c r="F38" i="150"/>
  <c r="F39" i="150"/>
  <c r="F40" i="150"/>
  <c r="F41" i="150"/>
  <c r="F42" i="150"/>
  <c r="F43" i="150"/>
  <c r="F44" i="150"/>
  <c r="F48" i="150"/>
  <c r="F14" i="150"/>
  <c r="K202" i="149"/>
  <c r="EF242" i="149"/>
  <c r="EE242" i="149"/>
  <c r="CL242" i="149"/>
  <c r="CK242" i="149"/>
  <c r="CJ242" i="149"/>
  <c r="BA242" i="149"/>
  <c r="AZ242" i="149"/>
  <c r="G242" i="149"/>
  <c r="F242" i="149"/>
  <c r="E242" i="149"/>
  <c r="EH241" i="149"/>
  <c r="DO241" i="149"/>
  <c r="DN241" i="149"/>
  <c r="DK241" i="149"/>
  <c r="DJ241" i="149"/>
  <c r="DG241" i="149"/>
  <c r="DF241" i="149"/>
  <c r="DC241" i="149"/>
  <c r="DB241" i="149"/>
  <c r="CY241" i="149"/>
  <c r="CX241" i="149"/>
  <c r="CU241" i="149"/>
  <c r="CQ241" i="149"/>
  <c r="CP241" i="149"/>
  <c r="CI241" i="149"/>
  <c r="CH241" i="149"/>
  <c r="CE241" i="149"/>
  <c r="CD241" i="149"/>
  <c r="CA241" i="149"/>
  <c r="BZ241" i="149"/>
  <c r="BV241" i="149"/>
  <c r="BS241" i="149"/>
  <c r="BR241" i="149"/>
  <c r="BO241" i="149"/>
  <c r="BN241" i="149"/>
  <c r="BK241" i="149"/>
  <c r="BJ241" i="149"/>
  <c r="BG241" i="149"/>
  <c r="BB241" i="149"/>
  <c r="AY241" i="149"/>
  <c r="AX241" i="149"/>
  <c r="AU241" i="149"/>
  <c r="AT241" i="149"/>
  <c r="AQ241" i="149"/>
  <c r="AP241" i="149"/>
  <c r="AM241" i="149"/>
  <c r="AL241" i="149"/>
  <c r="AI241" i="149"/>
  <c r="AH241" i="149"/>
  <c r="AE241" i="149"/>
  <c r="AD241" i="149"/>
  <c r="AA241" i="149"/>
  <c r="Z241" i="149"/>
  <c r="V241" i="149"/>
  <c r="S241" i="149"/>
  <c r="R241" i="149"/>
  <c r="O241" i="149"/>
  <c r="N241" i="149"/>
  <c r="K241" i="149"/>
  <c r="J241" i="149"/>
  <c r="DN240" i="149"/>
  <c r="DK240" i="149"/>
  <c r="DJ240" i="149"/>
  <c r="DF240" i="149"/>
  <c r="DB240" i="149"/>
  <c r="CY240" i="149"/>
  <c r="CX240" i="149"/>
  <c r="CQ240" i="149"/>
  <c r="CP240" i="149"/>
  <c r="CI240" i="149"/>
  <c r="CH240" i="149"/>
  <c r="CE240" i="149"/>
  <c r="CD240" i="149"/>
  <c r="BZ240" i="149"/>
  <c r="BV240" i="149"/>
  <c r="BR240" i="149"/>
  <c r="BO240" i="149"/>
  <c r="BN240" i="149"/>
  <c r="BK240" i="149"/>
  <c r="BJ240" i="149"/>
  <c r="BG240" i="149"/>
  <c r="EB240" i="149"/>
  <c r="BB240" i="149"/>
  <c r="AY240" i="149"/>
  <c r="AX240" i="149"/>
  <c r="AT240" i="149"/>
  <c r="AP240" i="149"/>
  <c r="AM240" i="149"/>
  <c r="AL240" i="149"/>
  <c r="AI240" i="149"/>
  <c r="AH240" i="149"/>
  <c r="AE240" i="149"/>
  <c r="AD240" i="149"/>
  <c r="Z240" i="149"/>
  <c r="V240" i="149"/>
  <c r="R240" i="149"/>
  <c r="O240" i="149"/>
  <c r="N240" i="149"/>
  <c r="K240" i="149"/>
  <c r="J240" i="149"/>
  <c r="EH239" i="149"/>
  <c r="DO239" i="149"/>
  <c r="DN239" i="149"/>
  <c r="DK239" i="149"/>
  <c r="DJ239" i="149"/>
  <c r="DG239" i="149"/>
  <c r="DF239" i="149"/>
  <c r="DC239" i="149"/>
  <c r="DB239" i="149"/>
  <c r="CY239" i="149"/>
  <c r="CX239" i="149"/>
  <c r="CT239" i="149"/>
  <c r="CQ239" i="149"/>
  <c r="CP239" i="149"/>
  <c r="CI239" i="149"/>
  <c r="CH239" i="149"/>
  <c r="CE239" i="149"/>
  <c r="CD239" i="149"/>
  <c r="CA239" i="149"/>
  <c r="BZ239" i="149"/>
  <c r="BW239" i="149"/>
  <c r="BV239" i="149"/>
  <c r="BS239" i="149"/>
  <c r="BR239" i="149"/>
  <c r="BO239" i="149"/>
  <c r="BN239" i="149"/>
  <c r="BK239" i="149"/>
  <c r="BJ239" i="149"/>
  <c r="BG239" i="149"/>
  <c r="EB239" i="149"/>
  <c r="BB239" i="149"/>
  <c r="AY239" i="149"/>
  <c r="AX239" i="149"/>
  <c r="AT239" i="149"/>
  <c r="AQ239" i="149"/>
  <c r="AP239" i="149"/>
  <c r="AM239" i="149"/>
  <c r="AL239" i="149"/>
  <c r="AI239" i="149"/>
  <c r="AH239" i="149"/>
  <c r="AE239" i="149"/>
  <c r="AD239" i="149"/>
  <c r="AA239" i="149"/>
  <c r="Z239" i="149"/>
  <c r="W239" i="149"/>
  <c r="V239" i="149"/>
  <c r="S239" i="149"/>
  <c r="R239" i="149"/>
  <c r="O239" i="149"/>
  <c r="N239" i="149"/>
  <c r="K239" i="149"/>
  <c r="J239" i="149"/>
  <c r="EH238" i="149"/>
  <c r="DO238" i="149"/>
  <c r="DN238" i="149"/>
  <c r="DK238" i="149"/>
  <c r="DJ238" i="149"/>
  <c r="DG238" i="149"/>
  <c r="DF238" i="149"/>
  <c r="DC238" i="149"/>
  <c r="DB238" i="149"/>
  <c r="CY238" i="149"/>
  <c r="CX238" i="149"/>
  <c r="CU238" i="149"/>
  <c r="CQ238" i="149"/>
  <c r="CP238" i="149"/>
  <c r="CI238" i="149"/>
  <c r="CH238" i="149"/>
  <c r="CE238" i="149"/>
  <c r="CD238" i="149"/>
  <c r="CA238" i="149"/>
  <c r="BZ238" i="149"/>
  <c r="BW238" i="149"/>
  <c r="BV238" i="149"/>
  <c r="BS238" i="149"/>
  <c r="BR238" i="149"/>
  <c r="BO238" i="149"/>
  <c r="BN238" i="149"/>
  <c r="BK238" i="149"/>
  <c r="BJ238" i="149"/>
  <c r="BG238" i="149"/>
  <c r="EB238" i="149"/>
  <c r="BB238" i="149"/>
  <c r="AY238" i="149"/>
  <c r="AX238" i="149"/>
  <c r="AT238" i="149"/>
  <c r="AQ238" i="149"/>
  <c r="AP238" i="149"/>
  <c r="AM238" i="149"/>
  <c r="AL238" i="149"/>
  <c r="AI238" i="149"/>
  <c r="AH238" i="149"/>
  <c r="AE238" i="149"/>
  <c r="AD238" i="149"/>
  <c r="AA238" i="149"/>
  <c r="Z238" i="149"/>
  <c r="W238" i="149"/>
  <c r="V238" i="149"/>
  <c r="S238" i="149"/>
  <c r="R238" i="149"/>
  <c r="O238" i="149"/>
  <c r="N238" i="149"/>
  <c r="K238" i="149"/>
  <c r="J238" i="149"/>
  <c r="EH237" i="149"/>
  <c r="DO237" i="149"/>
  <c r="DN237" i="149"/>
  <c r="DK237" i="149"/>
  <c r="DJ237" i="149"/>
  <c r="DG237" i="149"/>
  <c r="DF237" i="149"/>
  <c r="DC237" i="149"/>
  <c r="DB237" i="149"/>
  <c r="CY237" i="149"/>
  <c r="CX237" i="149"/>
  <c r="CU237" i="149"/>
  <c r="CQ237" i="149"/>
  <c r="CP237" i="149"/>
  <c r="CI237" i="149"/>
  <c r="CH237" i="149"/>
  <c r="CE237" i="149"/>
  <c r="CD237" i="149"/>
  <c r="CA237" i="149"/>
  <c r="BZ237" i="149"/>
  <c r="BW237" i="149"/>
  <c r="BV237" i="149"/>
  <c r="BS237" i="149"/>
  <c r="BR237" i="149"/>
  <c r="BO237" i="149"/>
  <c r="BN237" i="149"/>
  <c r="BK237" i="149"/>
  <c r="BJ237" i="149"/>
  <c r="BG237" i="149"/>
  <c r="EB237" i="149"/>
  <c r="BB237" i="149"/>
  <c r="AY237" i="149"/>
  <c r="AX237" i="149"/>
  <c r="AT237" i="149"/>
  <c r="AQ237" i="149"/>
  <c r="AP237" i="149"/>
  <c r="AM237" i="149"/>
  <c r="AL237" i="149"/>
  <c r="AI237" i="149"/>
  <c r="AH237" i="149"/>
  <c r="AE237" i="149"/>
  <c r="AD237" i="149"/>
  <c r="AA237" i="149"/>
  <c r="Z237" i="149"/>
  <c r="W237" i="149"/>
  <c r="V237" i="149"/>
  <c r="S237" i="149"/>
  <c r="R237" i="149"/>
  <c r="O237" i="149"/>
  <c r="N237" i="149"/>
  <c r="K237" i="149"/>
  <c r="J237" i="149"/>
  <c r="EH236" i="149"/>
  <c r="DO236" i="149"/>
  <c r="DN236" i="149"/>
  <c r="DK236" i="149"/>
  <c r="DJ236" i="149"/>
  <c r="DG236" i="149"/>
  <c r="DF236" i="149"/>
  <c r="DC236" i="149"/>
  <c r="DB236" i="149"/>
  <c r="CY236" i="149"/>
  <c r="CX236" i="149"/>
  <c r="CT236" i="149"/>
  <c r="CQ236" i="149"/>
  <c r="CP236" i="149"/>
  <c r="CI236" i="149"/>
  <c r="CH236" i="149"/>
  <c r="CE236" i="149"/>
  <c r="CD236" i="149"/>
  <c r="CA236" i="149"/>
  <c r="BZ236" i="149"/>
  <c r="BW236" i="149"/>
  <c r="BV236" i="149"/>
  <c r="BS236" i="149"/>
  <c r="BR236" i="149"/>
  <c r="BO236" i="149"/>
  <c r="BN236" i="149"/>
  <c r="BK236" i="149"/>
  <c r="BJ236" i="149"/>
  <c r="BG236" i="149"/>
  <c r="EB236" i="149"/>
  <c r="BB236" i="149"/>
  <c r="AY236" i="149"/>
  <c r="AX236" i="149"/>
  <c r="AU236" i="149"/>
  <c r="AT236" i="149"/>
  <c r="AQ236" i="149"/>
  <c r="AP236" i="149"/>
  <c r="AM236" i="149"/>
  <c r="AL236" i="149"/>
  <c r="AI236" i="149"/>
  <c r="AH236" i="149"/>
  <c r="AE236" i="149"/>
  <c r="AD236" i="149"/>
  <c r="AA236" i="149"/>
  <c r="Z236" i="149"/>
  <c r="W236" i="149"/>
  <c r="V236" i="149"/>
  <c r="S236" i="149"/>
  <c r="R236" i="149"/>
  <c r="O236" i="149"/>
  <c r="N236" i="149"/>
  <c r="K236" i="149"/>
  <c r="J236" i="149"/>
  <c r="EH235" i="149"/>
  <c r="DN235" i="149"/>
  <c r="DK235" i="149"/>
  <c r="DJ235" i="149"/>
  <c r="DG235" i="149"/>
  <c r="DF235" i="149"/>
  <c r="DC235" i="149"/>
  <c r="DB235" i="149"/>
  <c r="CY235" i="149"/>
  <c r="CX235" i="149"/>
  <c r="CQ235" i="149"/>
  <c r="CP235" i="149"/>
  <c r="CI235" i="149"/>
  <c r="CH235" i="149"/>
  <c r="CE235" i="149"/>
  <c r="CD235" i="149"/>
  <c r="BZ235" i="149"/>
  <c r="BW235" i="149"/>
  <c r="BV235" i="149"/>
  <c r="BS235" i="149"/>
  <c r="BR235" i="149"/>
  <c r="BO235" i="149"/>
  <c r="BN235" i="149"/>
  <c r="BK235" i="149"/>
  <c r="BJ235" i="149"/>
  <c r="BG235" i="149"/>
  <c r="EB235" i="149"/>
  <c r="BB235" i="149"/>
  <c r="AY235" i="149"/>
  <c r="AX235" i="149"/>
  <c r="AT235" i="149"/>
  <c r="AP235" i="149"/>
  <c r="AM235" i="149"/>
  <c r="AL235" i="149"/>
  <c r="AI235" i="149"/>
  <c r="AH235" i="149"/>
  <c r="AE235" i="149"/>
  <c r="AD235" i="149"/>
  <c r="Z235" i="149"/>
  <c r="W235" i="149"/>
  <c r="V235" i="149"/>
  <c r="S235" i="149"/>
  <c r="R235" i="149"/>
  <c r="O235" i="149"/>
  <c r="N235" i="149"/>
  <c r="K235" i="149"/>
  <c r="J235" i="149"/>
  <c r="EH234" i="149"/>
  <c r="DO234" i="149"/>
  <c r="DN234" i="149"/>
  <c r="DK234" i="149"/>
  <c r="DJ234" i="149"/>
  <c r="DG234" i="149"/>
  <c r="DF234" i="149"/>
  <c r="DC234" i="149"/>
  <c r="DB234" i="149"/>
  <c r="CY234" i="149"/>
  <c r="CX234" i="149"/>
  <c r="CU234" i="149"/>
  <c r="CQ234" i="149"/>
  <c r="CP234" i="149"/>
  <c r="CI234" i="149"/>
  <c r="CH234" i="149"/>
  <c r="CE234" i="149"/>
  <c r="CD234" i="149"/>
  <c r="CA234" i="149"/>
  <c r="BZ234" i="149"/>
  <c r="BW234" i="149"/>
  <c r="BV234" i="149"/>
  <c r="BS234" i="149"/>
  <c r="BR234" i="149"/>
  <c r="BO234" i="149"/>
  <c r="BN234" i="149"/>
  <c r="BK234" i="149"/>
  <c r="BJ234" i="149"/>
  <c r="BG234" i="149"/>
  <c r="EB234" i="149"/>
  <c r="BB234" i="149"/>
  <c r="AY234" i="149"/>
  <c r="AX234" i="149"/>
  <c r="AT234" i="149"/>
  <c r="AQ234" i="149"/>
  <c r="AP234" i="149"/>
  <c r="AM234" i="149"/>
  <c r="AL234" i="149"/>
  <c r="AI234" i="149"/>
  <c r="AH234" i="149"/>
  <c r="AE234" i="149"/>
  <c r="AD234" i="149"/>
  <c r="AA234" i="149"/>
  <c r="Z234" i="149"/>
  <c r="W234" i="149"/>
  <c r="V234" i="149"/>
  <c r="S234" i="149"/>
  <c r="R234" i="149"/>
  <c r="O234" i="149"/>
  <c r="N234" i="149"/>
  <c r="K234" i="149"/>
  <c r="J234" i="149"/>
  <c r="EH233" i="149"/>
  <c r="DO233" i="149"/>
  <c r="DN233" i="149"/>
  <c r="DK233" i="149"/>
  <c r="DJ233" i="149"/>
  <c r="DG233" i="149"/>
  <c r="DF233" i="149"/>
  <c r="DC233" i="149"/>
  <c r="DB233" i="149"/>
  <c r="CY233" i="149"/>
  <c r="CX233" i="149"/>
  <c r="CT233" i="149"/>
  <c r="CQ233" i="149"/>
  <c r="CP233" i="149"/>
  <c r="CI233" i="149"/>
  <c r="CH233" i="149"/>
  <c r="CE233" i="149"/>
  <c r="CD233" i="149"/>
  <c r="CA233" i="149"/>
  <c r="BZ233" i="149"/>
  <c r="BW233" i="149"/>
  <c r="BV233" i="149"/>
  <c r="BS233" i="149"/>
  <c r="BR233" i="149"/>
  <c r="BO233" i="149"/>
  <c r="BN233" i="149"/>
  <c r="BK233" i="149"/>
  <c r="BJ233" i="149"/>
  <c r="BG233" i="149"/>
  <c r="EB233" i="149"/>
  <c r="BB233" i="149"/>
  <c r="AY233" i="149"/>
  <c r="AX233" i="149"/>
  <c r="AT233" i="149"/>
  <c r="AQ233" i="149"/>
  <c r="AP233" i="149"/>
  <c r="AM233" i="149"/>
  <c r="AL233" i="149"/>
  <c r="AI233" i="149"/>
  <c r="AH233" i="149"/>
  <c r="AE233" i="149"/>
  <c r="AD233" i="149"/>
  <c r="AA233" i="149"/>
  <c r="Z233" i="149"/>
  <c r="W233" i="149"/>
  <c r="V233" i="149"/>
  <c r="S233" i="149"/>
  <c r="R233" i="149"/>
  <c r="O233" i="149"/>
  <c r="N233" i="149"/>
  <c r="K233" i="149"/>
  <c r="J233" i="149"/>
  <c r="EH232" i="149"/>
  <c r="DN232" i="149"/>
  <c r="DK232" i="149"/>
  <c r="DJ232" i="149"/>
  <c r="DG232" i="149"/>
  <c r="DF232" i="149"/>
  <c r="DC232" i="149"/>
  <c r="DB232" i="149"/>
  <c r="CY232" i="149"/>
  <c r="CX232" i="149"/>
  <c r="CQ232" i="149"/>
  <c r="CP232" i="149"/>
  <c r="CI232" i="149"/>
  <c r="CH232" i="149"/>
  <c r="CE232" i="149"/>
  <c r="CD232" i="149"/>
  <c r="CA232" i="149"/>
  <c r="BZ232" i="149"/>
  <c r="BW232" i="149"/>
  <c r="BS232" i="149"/>
  <c r="BR232" i="149"/>
  <c r="BO232" i="149"/>
  <c r="BN232" i="149"/>
  <c r="BK232" i="149"/>
  <c r="BJ232" i="149"/>
  <c r="BG232" i="149"/>
  <c r="BB232" i="149"/>
  <c r="AY232" i="149"/>
  <c r="AX232" i="149"/>
  <c r="AT232" i="149"/>
  <c r="AP232" i="149"/>
  <c r="AM232" i="149"/>
  <c r="AL232" i="149"/>
  <c r="AI232" i="149"/>
  <c r="AH232" i="149"/>
  <c r="AE232" i="149"/>
  <c r="AD232" i="149"/>
  <c r="AA232" i="149"/>
  <c r="Z232" i="149"/>
  <c r="W232" i="149"/>
  <c r="V232" i="149"/>
  <c r="S232" i="149"/>
  <c r="R232" i="149"/>
  <c r="O232" i="149"/>
  <c r="N232" i="149"/>
  <c r="K232" i="149"/>
  <c r="J232" i="149"/>
  <c r="EH231" i="149"/>
  <c r="DN231" i="149"/>
  <c r="DK231" i="149"/>
  <c r="DJ231" i="149"/>
  <c r="DG231" i="149"/>
  <c r="DF231" i="149"/>
  <c r="DC231" i="149"/>
  <c r="DB231" i="149"/>
  <c r="CY231" i="149"/>
  <c r="CX231" i="149"/>
  <c r="CQ231" i="149"/>
  <c r="CP231" i="149"/>
  <c r="CI231" i="149"/>
  <c r="CH231" i="149"/>
  <c r="CE231" i="149"/>
  <c r="CD231" i="149"/>
  <c r="CA231" i="149"/>
  <c r="BZ231" i="149"/>
  <c r="BW231" i="149"/>
  <c r="BV231" i="149"/>
  <c r="BS231" i="149"/>
  <c r="BR231" i="149"/>
  <c r="BO231" i="149"/>
  <c r="BN231" i="149"/>
  <c r="BK231" i="149"/>
  <c r="BJ231" i="149"/>
  <c r="BG231" i="149"/>
  <c r="EB231" i="149"/>
  <c r="BB231" i="149"/>
  <c r="AY231" i="149"/>
  <c r="AX231" i="149"/>
  <c r="AT231" i="149"/>
  <c r="AP231" i="149"/>
  <c r="AM231" i="149"/>
  <c r="AL231" i="149"/>
  <c r="AI231" i="149"/>
  <c r="AH231" i="149"/>
  <c r="AE231" i="149"/>
  <c r="AD231" i="149"/>
  <c r="AA231" i="149"/>
  <c r="Z231" i="149"/>
  <c r="W231" i="149"/>
  <c r="V231" i="149"/>
  <c r="S231" i="149"/>
  <c r="R231" i="149"/>
  <c r="O231" i="149"/>
  <c r="N231" i="149"/>
  <c r="K231" i="149"/>
  <c r="J231" i="149"/>
  <c r="EH230" i="149"/>
  <c r="DO230" i="149"/>
  <c r="DN230" i="149"/>
  <c r="DK230" i="149"/>
  <c r="DJ230" i="149"/>
  <c r="DG230" i="149"/>
  <c r="DF230" i="149"/>
  <c r="DC230" i="149"/>
  <c r="DB230" i="149"/>
  <c r="CY230" i="149"/>
  <c r="CX230" i="149"/>
  <c r="CU230" i="149"/>
  <c r="CQ230" i="149"/>
  <c r="CP230" i="149"/>
  <c r="CI230" i="149"/>
  <c r="CH230" i="149"/>
  <c r="CE230" i="149"/>
  <c r="CD230" i="149"/>
  <c r="CA230" i="149"/>
  <c r="BZ230" i="149"/>
  <c r="BW230" i="149"/>
  <c r="BV230" i="149"/>
  <c r="BS230" i="149"/>
  <c r="BR230" i="149"/>
  <c r="BO230" i="149"/>
  <c r="BN230" i="149"/>
  <c r="BK230" i="149"/>
  <c r="BJ230" i="149"/>
  <c r="BG230" i="149"/>
  <c r="EB230" i="149"/>
  <c r="BB230" i="149"/>
  <c r="AY230" i="149"/>
  <c r="AX230" i="149"/>
  <c r="AT230" i="149"/>
  <c r="AQ230" i="149"/>
  <c r="AP230" i="149"/>
  <c r="AM230" i="149"/>
  <c r="AL230" i="149"/>
  <c r="AI230" i="149"/>
  <c r="AH230" i="149"/>
  <c r="AE230" i="149"/>
  <c r="AD230" i="149"/>
  <c r="AA230" i="149"/>
  <c r="Z230" i="149"/>
  <c r="W230" i="149"/>
  <c r="V230" i="149"/>
  <c r="S230" i="149"/>
  <c r="R230" i="149"/>
  <c r="O230" i="149"/>
  <c r="N230" i="149"/>
  <c r="K230" i="149"/>
  <c r="J230" i="149"/>
  <c r="DN229" i="149"/>
  <c r="DK229" i="149"/>
  <c r="DJ229" i="149"/>
  <c r="DG229" i="149"/>
  <c r="DF229" i="149"/>
  <c r="DC229" i="149"/>
  <c r="DB229" i="149"/>
  <c r="CY229" i="149"/>
  <c r="CX229" i="149"/>
  <c r="CQ229" i="149"/>
  <c r="CP229" i="149"/>
  <c r="CI229" i="149"/>
  <c r="CH229" i="149"/>
  <c r="CE229" i="149"/>
  <c r="CD229" i="149"/>
  <c r="CA229" i="149"/>
  <c r="BZ229" i="149"/>
  <c r="BW229" i="149"/>
  <c r="BV229" i="149"/>
  <c r="BS229" i="149"/>
  <c r="BR229" i="149"/>
  <c r="BO229" i="149"/>
  <c r="BN229" i="149"/>
  <c r="BK229" i="149"/>
  <c r="BJ229" i="149"/>
  <c r="BG229" i="149"/>
  <c r="BF229" i="149"/>
  <c r="BB229" i="149"/>
  <c r="AY229" i="149"/>
  <c r="AX229" i="149"/>
  <c r="AT229" i="149"/>
  <c r="AP229" i="149"/>
  <c r="AM229" i="149"/>
  <c r="AL229" i="149"/>
  <c r="AI229" i="149"/>
  <c r="AH229" i="149"/>
  <c r="AE229" i="149"/>
  <c r="AD229" i="149"/>
  <c r="AA229" i="149"/>
  <c r="Z229" i="149"/>
  <c r="W229" i="149"/>
  <c r="V229" i="149"/>
  <c r="S229" i="149"/>
  <c r="R229" i="149"/>
  <c r="O229" i="149"/>
  <c r="N229" i="149"/>
  <c r="K229" i="149"/>
  <c r="J229" i="149"/>
  <c r="EH228" i="149"/>
  <c r="DN228" i="149"/>
  <c r="DK228" i="149"/>
  <c r="DJ228" i="149"/>
  <c r="DG228" i="149"/>
  <c r="DF228" i="149"/>
  <c r="DC228" i="149"/>
  <c r="DB228" i="149"/>
  <c r="CY228" i="149"/>
  <c r="CX228" i="149"/>
  <c r="CQ228" i="149"/>
  <c r="CP228" i="149"/>
  <c r="CI228" i="149"/>
  <c r="CH228" i="149"/>
  <c r="CE228" i="149"/>
  <c r="CD228" i="149"/>
  <c r="CA228" i="149"/>
  <c r="BZ228" i="149"/>
  <c r="BW228" i="149"/>
  <c r="BV228" i="149"/>
  <c r="BS228" i="149"/>
  <c r="BR228" i="149"/>
  <c r="BO228" i="149"/>
  <c r="BN228" i="149"/>
  <c r="BK228" i="149"/>
  <c r="BJ228" i="149"/>
  <c r="BG228" i="149"/>
  <c r="EB228" i="149"/>
  <c r="BB228" i="149"/>
  <c r="AY228" i="149"/>
  <c r="AX228" i="149"/>
  <c r="AT228" i="149"/>
  <c r="AP228" i="149"/>
  <c r="AM228" i="149"/>
  <c r="AL228" i="149"/>
  <c r="AI228" i="149"/>
  <c r="AH228" i="149"/>
  <c r="AE228" i="149"/>
  <c r="AD228" i="149"/>
  <c r="AA228" i="149"/>
  <c r="Z228" i="149"/>
  <c r="W228" i="149"/>
  <c r="V228" i="149"/>
  <c r="S228" i="149"/>
  <c r="R228" i="149"/>
  <c r="O228" i="149"/>
  <c r="N228" i="149"/>
  <c r="K228" i="149"/>
  <c r="J228" i="149"/>
  <c r="EH227" i="149"/>
  <c r="DN227" i="149"/>
  <c r="DK227" i="149"/>
  <c r="DJ227" i="149"/>
  <c r="DF227" i="149"/>
  <c r="DB227" i="149"/>
  <c r="CY227" i="149"/>
  <c r="CX227" i="149"/>
  <c r="CQ227" i="149"/>
  <c r="CP227" i="149"/>
  <c r="CI227" i="149"/>
  <c r="CH227" i="149"/>
  <c r="CE227" i="149"/>
  <c r="CD227" i="149"/>
  <c r="CA227" i="149"/>
  <c r="BZ227" i="149"/>
  <c r="BV227" i="149"/>
  <c r="BR227" i="149"/>
  <c r="BO227" i="149"/>
  <c r="BN227" i="149"/>
  <c r="BK227" i="149"/>
  <c r="BJ227" i="149"/>
  <c r="BG227" i="149"/>
  <c r="BF227" i="149"/>
  <c r="BB227" i="149"/>
  <c r="AY227" i="149"/>
  <c r="AX227" i="149"/>
  <c r="AT227" i="149"/>
  <c r="AP227" i="149"/>
  <c r="AM227" i="149"/>
  <c r="AL227" i="149"/>
  <c r="AI227" i="149"/>
  <c r="AH227" i="149"/>
  <c r="AE227" i="149"/>
  <c r="AD227" i="149"/>
  <c r="AA227" i="149"/>
  <c r="Z227" i="149"/>
  <c r="V227" i="149"/>
  <c r="R227" i="149"/>
  <c r="O227" i="149"/>
  <c r="N227" i="149"/>
  <c r="K227" i="149"/>
  <c r="J227" i="149"/>
  <c r="EH226" i="149"/>
  <c r="DN226" i="149"/>
  <c r="DK226" i="149"/>
  <c r="DJ226" i="149"/>
  <c r="DG226" i="149"/>
  <c r="DF226" i="149"/>
  <c r="DC226" i="149"/>
  <c r="DB226" i="149"/>
  <c r="CX226" i="149"/>
  <c r="CP226" i="149"/>
  <c r="CI226" i="149"/>
  <c r="CH226" i="149"/>
  <c r="CD226" i="149"/>
  <c r="CA226" i="149"/>
  <c r="BZ226" i="149"/>
  <c r="BW226" i="149"/>
  <c r="BV226" i="149"/>
  <c r="BS226" i="149"/>
  <c r="BR226" i="149"/>
  <c r="BO226" i="149"/>
  <c r="BN226" i="149"/>
  <c r="BK226" i="149"/>
  <c r="BJ226" i="149"/>
  <c r="BG226" i="149"/>
  <c r="BB226" i="149"/>
  <c r="AY226" i="149"/>
  <c r="AX226" i="149"/>
  <c r="AT226" i="149"/>
  <c r="AP226" i="149"/>
  <c r="AM226" i="149"/>
  <c r="AL226" i="149"/>
  <c r="AI226" i="149"/>
  <c r="AH226" i="149"/>
  <c r="AE226" i="149"/>
  <c r="AD226" i="149"/>
  <c r="AA226" i="149"/>
  <c r="Z226" i="149"/>
  <c r="W226" i="149"/>
  <c r="V226" i="149"/>
  <c r="S226" i="149"/>
  <c r="R226" i="149"/>
  <c r="O226" i="149"/>
  <c r="N226" i="149"/>
  <c r="K226" i="149"/>
  <c r="J226" i="149"/>
  <c r="EH225" i="149"/>
  <c r="DO225" i="149"/>
  <c r="DN225" i="149"/>
  <c r="DK225" i="149"/>
  <c r="DJ225" i="149"/>
  <c r="DG225" i="149"/>
  <c r="DF225" i="149"/>
  <c r="DC225" i="149"/>
  <c r="DB225" i="149"/>
  <c r="CY225" i="149"/>
  <c r="CX225" i="149"/>
  <c r="CU225" i="149"/>
  <c r="CQ225" i="149"/>
  <c r="CP225" i="149"/>
  <c r="CI225" i="149"/>
  <c r="CH225" i="149"/>
  <c r="CE225" i="149"/>
  <c r="CD225" i="149"/>
  <c r="CA225" i="149"/>
  <c r="BZ225" i="149"/>
  <c r="BW225" i="149"/>
  <c r="BV225" i="149"/>
  <c r="BS225" i="149"/>
  <c r="BR225" i="149"/>
  <c r="BO225" i="149"/>
  <c r="BN225" i="149"/>
  <c r="BK225" i="149"/>
  <c r="BJ225" i="149"/>
  <c r="BG225" i="149"/>
  <c r="EB225" i="149"/>
  <c r="BB225" i="149"/>
  <c r="AY225" i="149"/>
  <c r="AX225" i="149"/>
  <c r="AT225" i="149"/>
  <c r="AQ225" i="149"/>
  <c r="AP225" i="149"/>
  <c r="AM225" i="149"/>
  <c r="AL225" i="149"/>
  <c r="AI225" i="149"/>
  <c r="AH225" i="149"/>
  <c r="AE225" i="149"/>
  <c r="AD225" i="149"/>
  <c r="AA225" i="149"/>
  <c r="Z225" i="149"/>
  <c r="W225" i="149"/>
  <c r="V225" i="149"/>
  <c r="S225" i="149"/>
  <c r="R225" i="149"/>
  <c r="O225" i="149"/>
  <c r="N225" i="149"/>
  <c r="K225" i="149"/>
  <c r="J225" i="149"/>
  <c r="EH224" i="149"/>
  <c r="DN224" i="149"/>
  <c r="DK224" i="149"/>
  <c r="DJ224" i="149"/>
  <c r="DG224" i="149"/>
  <c r="DF224" i="149"/>
  <c r="DC224" i="149"/>
  <c r="DB224" i="149"/>
  <c r="CY224" i="149"/>
  <c r="CX224" i="149"/>
  <c r="CQ224" i="149"/>
  <c r="CP224" i="149"/>
  <c r="CI224" i="149"/>
  <c r="CH224" i="149"/>
  <c r="CE224" i="149"/>
  <c r="CD224" i="149"/>
  <c r="BZ224" i="149"/>
  <c r="BW224" i="149"/>
  <c r="BV224" i="149"/>
  <c r="BS224" i="149"/>
  <c r="BR224" i="149"/>
  <c r="BO224" i="149"/>
  <c r="BN224" i="149"/>
  <c r="BK224" i="149"/>
  <c r="BJ224" i="149"/>
  <c r="BG224" i="149"/>
  <c r="EB224" i="149"/>
  <c r="BB224" i="149"/>
  <c r="AY224" i="149"/>
  <c r="AX224" i="149"/>
  <c r="AT224" i="149"/>
  <c r="AP224" i="149"/>
  <c r="AM224" i="149"/>
  <c r="AL224" i="149"/>
  <c r="AI224" i="149"/>
  <c r="AH224" i="149"/>
  <c r="AE224" i="149"/>
  <c r="AD224" i="149"/>
  <c r="Z224" i="149"/>
  <c r="W224" i="149"/>
  <c r="V224" i="149"/>
  <c r="S224" i="149"/>
  <c r="R224" i="149"/>
  <c r="O224" i="149"/>
  <c r="N224" i="149"/>
  <c r="K224" i="149"/>
  <c r="J224" i="149"/>
  <c r="EH223" i="149"/>
  <c r="DN223" i="149"/>
  <c r="DK223" i="149"/>
  <c r="DJ223" i="149"/>
  <c r="DG223" i="149"/>
  <c r="DF223" i="149"/>
  <c r="DC223" i="149"/>
  <c r="DB223" i="149"/>
  <c r="CY223" i="149"/>
  <c r="CX223" i="149"/>
  <c r="CQ223" i="149"/>
  <c r="CP223" i="149"/>
  <c r="CI223" i="149"/>
  <c r="CH223" i="149"/>
  <c r="CE223" i="149"/>
  <c r="CD223" i="149"/>
  <c r="CA223" i="149"/>
  <c r="BZ223" i="149"/>
  <c r="BW223" i="149"/>
  <c r="BV223" i="149"/>
  <c r="BS223" i="149"/>
  <c r="BR223" i="149"/>
  <c r="BO223" i="149"/>
  <c r="BN223" i="149"/>
  <c r="BK223" i="149"/>
  <c r="BJ223" i="149"/>
  <c r="BG223" i="149"/>
  <c r="BF223" i="149"/>
  <c r="BB223" i="149"/>
  <c r="AY223" i="149"/>
  <c r="AX223" i="149"/>
  <c r="AT223" i="149"/>
  <c r="AP223" i="149"/>
  <c r="AM223" i="149"/>
  <c r="AL223" i="149"/>
  <c r="AI223" i="149"/>
  <c r="AH223" i="149"/>
  <c r="AE223" i="149"/>
  <c r="AD223" i="149"/>
  <c r="AA223" i="149"/>
  <c r="Z223" i="149"/>
  <c r="W223" i="149"/>
  <c r="V223" i="149"/>
  <c r="S223" i="149"/>
  <c r="R223" i="149"/>
  <c r="O223" i="149"/>
  <c r="N223" i="149"/>
  <c r="K223" i="149"/>
  <c r="J223" i="149"/>
  <c r="EH222" i="149"/>
  <c r="DN222" i="149"/>
  <c r="DK222" i="149"/>
  <c r="DJ222" i="149"/>
  <c r="DG222" i="149"/>
  <c r="DF222" i="149"/>
  <c r="DC222" i="149"/>
  <c r="DB222" i="149"/>
  <c r="CY222" i="149"/>
  <c r="CX222" i="149"/>
  <c r="CQ222" i="149"/>
  <c r="CP222" i="149"/>
  <c r="CI222" i="149"/>
  <c r="CH222" i="149"/>
  <c r="CE222" i="149"/>
  <c r="CD222" i="149"/>
  <c r="CA222" i="149"/>
  <c r="BZ222" i="149"/>
  <c r="BW222" i="149"/>
  <c r="BV222" i="149"/>
  <c r="BS222" i="149"/>
  <c r="BR222" i="149"/>
  <c r="BO222" i="149"/>
  <c r="BN222" i="149"/>
  <c r="BK222" i="149"/>
  <c r="BJ222" i="149"/>
  <c r="BG222" i="149"/>
  <c r="EB222" i="149"/>
  <c r="BB222" i="149"/>
  <c r="AY222" i="149"/>
  <c r="AX222" i="149"/>
  <c r="AT222" i="149"/>
  <c r="AP222" i="149"/>
  <c r="AM222" i="149"/>
  <c r="AL222" i="149"/>
  <c r="AI222" i="149"/>
  <c r="AH222" i="149"/>
  <c r="AE222" i="149"/>
  <c r="AD222" i="149"/>
  <c r="AA222" i="149"/>
  <c r="Z222" i="149"/>
  <c r="W222" i="149"/>
  <c r="V222" i="149"/>
  <c r="S222" i="149"/>
  <c r="R222" i="149"/>
  <c r="O222" i="149"/>
  <c r="N222" i="149"/>
  <c r="K222" i="149"/>
  <c r="J222" i="149"/>
  <c r="EH221" i="149"/>
  <c r="DN221" i="149"/>
  <c r="DK221" i="149"/>
  <c r="DJ221" i="149"/>
  <c r="DG221" i="149"/>
  <c r="DF221" i="149"/>
  <c r="DC221" i="149"/>
  <c r="DB221" i="149"/>
  <c r="CY221" i="149"/>
  <c r="CX221" i="149"/>
  <c r="CQ221" i="149"/>
  <c r="CP221" i="149"/>
  <c r="CI221" i="149"/>
  <c r="CH221" i="149"/>
  <c r="CE221" i="149"/>
  <c r="CD221" i="149"/>
  <c r="CA221" i="149"/>
  <c r="BZ221" i="149"/>
  <c r="BW221" i="149"/>
  <c r="BV221" i="149"/>
  <c r="BS221" i="149"/>
  <c r="BR221" i="149"/>
  <c r="BO221" i="149"/>
  <c r="BN221" i="149"/>
  <c r="BK221" i="149"/>
  <c r="BJ221" i="149"/>
  <c r="BG221" i="149"/>
  <c r="BF221" i="149"/>
  <c r="BB221" i="149"/>
  <c r="AY221" i="149"/>
  <c r="AX221" i="149"/>
  <c r="AT221" i="149"/>
  <c r="AP221" i="149"/>
  <c r="AM221" i="149"/>
  <c r="AL221" i="149"/>
  <c r="AI221" i="149"/>
  <c r="AH221" i="149"/>
  <c r="AE221" i="149"/>
  <c r="AD221" i="149"/>
  <c r="AA221" i="149"/>
  <c r="Z221" i="149"/>
  <c r="W221" i="149"/>
  <c r="V221" i="149"/>
  <c r="S221" i="149"/>
  <c r="R221" i="149"/>
  <c r="O221" i="149"/>
  <c r="N221" i="149"/>
  <c r="K221" i="149"/>
  <c r="J221" i="149"/>
  <c r="EH220" i="149"/>
  <c r="DN220" i="149"/>
  <c r="DK220" i="149"/>
  <c r="DJ220" i="149"/>
  <c r="DG220" i="149"/>
  <c r="DF220" i="149"/>
  <c r="DC220" i="149"/>
  <c r="DB220" i="149"/>
  <c r="CY220" i="149"/>
  <c r="CX220" i="149"/>
  <c r="CQ220" i="149"/>
  <c r="CP220" i="149"/>
  <c r="CI220" i="149"/>
  <c r="CH220" i="149"/>
  <c r="CE220" i="149"/>
  <c r="CD220" i="149"/>
  <c r="CA220" i="149"/>
  <c r="BZ220" i="149"/>
  <c r="BW220" i="149"/>
  <c r="BV220" i="149"/>
  <c r="BS220" i="149"/>
  <c r="BR220" i="149"/>
  <c r="BO220" i="149"/>
  <c r="BN220" i="149"/>
  <c r="BK220" i="149"/>
  <c r="BJ220" i="149"/>
  <c r="BG220" i="149"/>
  <c r="EB220" i="149"/>
  <c r="BB220" i="149"/>
  <c r="AY220" i="149"/>
  <c r="AX220" i="149"/>
  <c r="AT220" i="149"/>
  <c r="AP220" i="149"/>
  <c r="AM220" i="149"/>
  <c r="AL220" i="149"/>
  <c r="AI220" i="149"/>
  <c r="AH220" i="149"/>
  <c r="AE220" i="149"/>
  <c r="AD220" i="149"/>
  <c r="AA220" i="149"/>
  <c r="Z220" i="149"/>
  <c r="W220" i="149"/>
  <c r="V220" i="149"/>
  <c r="S220" i="149"/>
  <c r="R220" i="149"/>
  <c r="O220" i="149"/>
  <c r="N220" i="149"/>
  <c r="K220" i="149"/>
  <c r="J220" i="149"/>
  <c r="EH219" i="149"/>
  <c r="DO219" i="149"/>
  <c r="DN219" i="149"/>
  <c r="DK219" i="149"/>
  <c r="DJ219" i="149"/>
  <c r="DG219" i="149"/>
  <c r="DF219" i="149"/>
  <c r="DC219" i="149"/>
  <c r="DB219" i="149"/>
  <c r="CY219" i="149"/>
  <c r="CX219" i="149"/>
  <c r="CU219" i="149"/>
  <c r="CQ219" i="149"/>
  <c r="CP219" i="149"/>
  <c r="CI219" i="149"/>
  <c r="CH219" i="149"/>
  <c r="CE219" i="149"/>
  <c r="CD219" i="149"/>
  <c r="CA219" i="149"/>
  <c r="BZ219" i="149"/>
  <c r="BW219" i="149"/>
  <c r="BV219" i="149"/>
  <c r="BS219" i="149"/>
  <c r="BR219" i="149"/>
  <c r="BO219" i="149"/>
  <c r="BN219" i="149"/>
  <c r="BK219" i="149"/>
  <c r="BJ219" i="149"/>
  <c r="BG219" i="149"/>
  <c r="EB219" i="149"/>
  <c r="BB219" i="149"/>
  <c r="AY219" i="149"/>
  <c r="AX219" i="149"/>
  <c r="AU219" i="149"/>
  <c r="AT219" i="149"/>
  <c r="AQ219" i="149"/>
  <c r="AP219" i="149"/>
  <c r="AM219" i="149"/>
  <c r="AL219" i="149"/>
  <c r="AI219" i="149"/>
  <c r="AH219" i="149"/>
  <c r="AE219" i="149"/>
  <c r="AD219" i="149"/>
  <c r="AA219" i="149"/>
  <c r="Z219" i="149"/>
  <c r="W219" i="149"/>
  <c r="V219" i="149"/>
  <c r="S219" i="149"/>
  <c r="R219" i="149"/>
  <c r="O219" i="149"/>
  <c r="N219" i="149"/>
  <c r="K219" i="149"/>
  <c r="J219" i="149"/>
  <c r="EH218" i="149"/>
  <c r="DO218" i="149"/>
  <c r="DN218" i="149"/>
  <c r="DK218" i="149"/>
  <c r="DJ218" i="149"/>
  <c r="DG218" i="149"/>
  <c r="DF218" i="149"/>
  <c r="DC218" i="149"/>
  <c r="DB218" i="149"/>
  <c r="CY218" i="149"/>
  <c r="CX218" i="149"/>
  <c r="CU218" i="149"/>
  <c r="CQ218" i="149"/>
  <c r="CP218" i="149"/>
  <c r="CH218" i="149"/>
  <c r="CE218" i="149"/>
  <c r="CD218" i="149"/>
  <c r="CA218" i="149"/>
  <c r="BZ218" i="149"/>
  <c r="BW218" i="149"/>
  <c r="BV218" i="149"/>
  <c r="BS218" i="149"/>
  <c r="BR218" i="149"/>
  <c r="BO218" i="149"/>
  <c r="BN218" i="149"/>
  <c r="BK218" i="149"/>
  <c r="BJ218" i="149"/>
  <c r="BG218" i="149"/>
  <c r="BF218" i="149"/>
  <c r="BB218" i="149"/>
  <c r="AY218" i="149"/>
  <c r="AX218" i="149"/>
  <c r="AU218" i="149"/>
  <c r="AT218" i="149"/>
  <c r="AQ218" i="149"/>
  <c r="AP218" i="149"/>
  <c r="AM218" i="149"/>
  <c r="AL218" i="149"/>
  <c r="AH218" i="149"/>
  <c r="AE218" i="149"/>
  <c r="AD218" i="149"/>
  <c r="AA218" i="149"/>
  <c r="Z218" i="149"/>
  <c r="W218" i="149"/>
  <c r="V218" i="149"/>
  <c r="S218" i="149"/>
  <c r="R218" i="149"/>
  <c r="O218" i="149"/>
  <c r="N218" i="149"/>
  <c r="K218" i="149"/>
  <c r="J218" i="149"/>
  <c r="EH217" i="149"/>
  <c r="DN217" i="149"/>
  <c r="DK217" i="149"/>
  <c r="DJ217" i="149"/>
  <c r="DG217" i="149"/>
  <c r="DF217" i="149"/>
  <c r="DC217" i="149"/>
  <c r="DB217" i="149"/>
  <c r="CY217" i="149"/>
  <c r="CX217" i="149"/>
  <c r="CQ217" i="149"/>
  <c r="CP217" i="149"/>
  <c r="CI217" i="149"/>
  <c r="CH217" i="149"/>
  <c r="CE217" i="149"/>
  <c r="CD217" i="149"/>
  <c r="CA217" i="149"/>
  <c r="BZ217" i="149"/>
  <c r="BV217" i="149"/>
  <c r="BS217" i="149"/>
  <c r="BR217" i="149"/>
  <c r="BO217" i="149"/>
  <c r="BN217" i="149"/>
  <c r="BK217" i="149"/>
  <c r="BJ217" i="149"/>
  <c r="BG217" i="149"/>
  <c r="EB217" i="149"/>
  <c r="BB217" i="149"/>
  <c r="AY217" i="149"/>
  <c r="AX217" i="149"/>
  <c r="AT217" i="149"/>
  <c r="AP217" i="149"/>
  <c r="AM217" i="149"/>
  <c r="AL217" i="149"/>
  <c r="AI217" i="149"/>
  <c r="AH217" i="149"/>
  <c r="AE217" i="149"/>
  <c r="AD217" i="149"/>
  <c r="AA217" i="149"/>
  <c r="Z217" i="149"/>
  <c r="V217" i="149"/>
  <c r="S217" i="149"/>
  <c r="R217" i="149"/>
  <c r="O217" i="149"/>
  <c r="N217" i="149"/>
  <c r="K217" i="149"/>
  <c r="J217" i="149"/>
  <c r="EH216" i="149"/>
  <c r="DN216" i="149"/>
  <c r="DK216" i="149"/>
  <c r="DJ216" i="149"/>
  <c r="DG216" i="149"/>
  <c r="DF216" i="149"/>
  <c r="DC216" i="149"/>
  <c r="DB216" i="149"/>
  <c r="CY216" i="149"/>
  <c r="CX216" i="149"/>
  <c r="CQ216" i="149"/>
  <c r="CP216" i="149"/>
  <c r="CI216" i="149"/>
  <c r="CH216" i="149"/>
  <c r="CE216" i="149"/>
  <c r="CD216" i="149"/>
  <c r="CA216" i="149"/>
  <c r="BZ216" i="149"/>
  <c r="BV216" i="149"/>
  <c r="BS216" i="149"/>
  <c r="BR216" i="149"/>
  <c r="BO216" i="149"/>
  <c r="BN216" i="149"/>
  <c r="BK216" i="149"/>
  <c r="BJ216" i="149"/>
  <c r="BG216" i="149"/>
  <c r="EB216" i="149"/>
  <c r="BB216" i="149"/>
  <c r="AY216" i="149"/>
  <c r="AX216" i="149"/>
  <c r="AT216" i="149"/>
  <c r="AP216" i="149"/>
  <c r="AM216" i="149"/>
  <c r="AL216" i="149"/>
  <c r="AI216" i="149"/>
  <c r="AH216" i="149"/>
  <c r="AE216" i="149"/>
  <c r="AD216" i="149"/>
  <c r="AA216" i="149"/>
  <c r="Z216" i="149"/>
  <c r="V216" i="149"/>
  <c r="S216" i="149"/>
  <c r="R216" i="149"/>
  <c r="O216" i="149"/>
  <c r="N216" i="149"/>
  <c r="K216" i="149"/>
  <c r="J216" i="149"/>
  <c r="EH215" i="149"/>
  <c r="DN215" i="149"/>
  <c r="DK215" i="149"/>
  <c r="DJ215" i="149"/>
  <c r="DG215" i="149"/>
  <c r="DF215" i="149"/>
  <c r="DC215" i="149"/>
  <c r="DB215" i="149"/>
  <c r="CY215" i="149"/>
  <c r="CX215" i="149"/>
  <c r="CQ215" i="149"/>
  <c r="CP215" i="149"/>
  <c r="CI215" i="149"/>
  <c r="CH215" i="149"/>
  <c r="CE215" i="149"/>
  <c r="CD215" i="149"/>
  <c r="CA215" i="149"/>
  <c r="BZ215" i="149"/>
  <c r="BV215" i="149"/>
  <c r="BS215" i="149"/>
  <c r="BR215" i="149"/>
  <c r="BO215" i="149"/>
  <c r="BN215" i="149"/>
  <c r="BK215" i="149"/>
  <c r="BJ215" i="149"/>
  <c r="BG215" i="149"/>
  <c r="EB215" i="149"/>
  <c r="BB215" i="149"/>
  <c r="AY215" i="149"/>
  <c r="AX215" i="149"/>
  <c r="AT215" i="149"/>
  <c r="AP215" i="149"/>
  <c r="AM215" i="149"/>
  <c r="AL215" i="149"/>
  <c r="AI215" i="149"/>
  <c r="AH215" i="149"/>
  <c r="AE215" i="149"/>
  <c r="AD215" i="149"/>
  <c r="AA215" i="149"/>
  <c r="Z215" i="149"/>
  <c r="V215" i="149"/>
  <c r="S215" i="149"/>
  <c r="R215" i="149"/>
  <c r="O215" i="149"/>
  <c r="N215" i="149"/>
  <c r="J215" i="149"/>
  <c r="EH214" i="149"/>
  <c r="DN214" i="149"/>
  <c r="DK214" i="149"/>
  <c r="DJ214" i="149"/>
  <c r="DG214" i="149"/>
  <c r="DF214" i="149"/>
  <c r="DC214" i="149"/>
  <c r="DB214" i="149"/>
  <c r="CY214" i="149"/>
  <c r="CX214" i="149"/>
  <c r="CQ214" i="149"/>
  <c r="CP214" i="149"/>
  <c r="CI214" i="149"/>
  <c r="CH214" i="149"/>
  <c r="CE214" i="149"/>
  <c r="CD214" i="149"/>
  <c r="CA214" i="149"/>
  <c r="BZ214" i="149"/>
  <c r="BW214" i="149"/>
  <c r="BV214" i="149"/>
  <c r="BS214" i="149"/>
  <c r="BR214" i="149"/>
  <c r="BO214" i="149"/>
  <c r="BN214" i="149"/>
  <c r="BK214" i="149"/>
  <c r="BJ214" i="149"/>
  <c r="BG214" i="149"/>
  <c r="BF214" i="149"/>
  <c r="BB214" i="149"/>
  <c r="AY214" i="149"/>
  <c r="AX214" i="149"/>
  <c r="AT214" i="149"/>
  <c r="AP214" i="149"/>
  <c r="AM214" i="149"/>
  <c r="AL214" i="149"/>
  <c r="AI214" i="149"/>
  <c r="AH214" i="149"/>
  <c r="AE214" i="149"/>
  <c r="AD214" i="149"/>
  <c r="AA214" i="149"/>
  <c r="Z214" i="149"/>
  <c r="W214" i="149"/>
  <c r="V214" i="149"/>
  <c r="S214" i="149"/>
  <c r="R214" i="149"/>
  <c r="O214" i="149"/>
  <c r="N214" i="149"/>
  <c r="K214" i="149"/>
  <c r="J214" i="149"/>
  <c r="EH213" i="149"/>
  <c r="DN213" i="149"/>
  <c r="DK213" i="149"/>
  <c r="DJ213" i="149"/>
  <c r="DG213" i="149"/>
  <c r="DF213" i="149"/>
  <c r="DC213" i="149"/>
  <c r="DB213" i="149"/>
  <c r="CY213" i="149"/>
  <c r="CX213" i="149"/>
  <c r="CQ213" i="149"/>
  <c r="CP213" i="149"/>
  <c r="CI213" i="149"/>
  <c r="CH213" i="149"/>
  <c r="CE213" i="149"/>
  <c r="CD213" i="149"/>
  <c r="CA213" i="149"/>
  <c r="BZ213" i="149"/>
  <c r="BW213" i="149"/>
  <c r="BV213" i="149"/>
  <c r="BS213" i="149"/>
  <c r="BR213" i="149"/>
  <c r="BO213" i="149"/>
  <c r="BN213" i="149"/>
  <c r="BK213" i="149"/>
  <c r="BJ213" i="149"/>
  <c r="EB213" i="149"/>
  <c r="BF213" i="149"/>
  <c r="BB213" i="149"/>
  <c r="AY213" i="149"/>
  <c r="AX213" i="149"/>
  <c r="AT213" i="149"/>
  <c r="AP213" i="149"/>
  <c r="AM213" i="149"/>
  <c r="AL213" i="149"/>
  <c r="AI213" i="149"/>
  <c r="AH213" i="149"/>
  <c r="AE213" i="149"/>
  <c r="AD213" i="149"/>
  <c r="AA213" i="149"/>
  <c r="Z213" i="149"/>
  <c r="W213" i="149"/>
  <c r="V213" i="149"/>
  <c r="S213" i="149"/>
  <c r="R213" i="149"/>
  <c r="O213" i="149"/>
  <c r="N213" i="149"/>
  <c r="K213" i="149"/>
  <c r="J213" i="149"/>
  <c r="EH212" i="149"/>
  <c r="DN212" i="149"/>
  <c r="DK212" i="149"/>
  <c r="DJ212" i="149"/>
  <c r="DG212" i="149"/>
  <c r="DF212" i="149"/>
  <c r="DC212" i="149"/>
  <c r="DB212" i="149"/>
  <c r="CY212" i="149"/>
  <c r="CX212" i="149"/>
  <c r="CQ212" i="149"/>
  <c r="CP212" i="149"/>
  <c r="CI212" i="149"/>
  <c r="CH212" i="149"/>
  <c r="CE212" i="149"/>
  <c r="CD212" i="149"/>
  <c r="CA212" i="149"/>
  <c r="BZ212" i="149"/>
  <c r="BW212" i="149"/>
  <c r="BV212" i="149"/>
  <c r="BS212" i="149"/>
  <c r="BR212" i="149"/>
  <c r="BO212" i="149"/>
  <c r="BN212" i="149"/>
  <c r="BK212" i="149"/>
  <c r="BJ212" i="149"/>
  <c r="BG212" i="149"/>
  <c r="BF212" i="149"/>
  <c r="BB212" i="149"/>
  <c r="AY212" i="149"/>
  <c r="AX212" i="149"/>
  <c r="AT212" i="149"/>
  <c r="AP212" i="149"/>
  <c r="AM212" i="149"/>
  <c r="AL212" i="149"/>
  <c r="AI212" i="149"/>
  <c r="AH212" i="149"/>
  <c r="AE212" i="149"/>
  <c r="AD212" i="149"/>
  <c r="AA212" i="149"/>
  <c r="Z212" i="149"/>
  <c r="W212" i="149"/>
  <c r="V212" i="149"/>
  <c r="S212" i="149"/>
  <c r="R212" i="149"/>
  <c r="O212" i="149"/>
  <c r="N212" i="149"/>
  <c r="K212" i="149"/>
  <c r="J212" i="149"/>
  <c r="EH211" i="149"/>
  <c r="DN211" i="149"/>
  <c r="DK211" i="149"/>
  <c r="DJ211" i="149"/>
  <c r="DG211" i="149"/>
  <c r="DF211" i="149"/>
  <c r="DC211" i="149"/>
  <c r="DB211" i="149"/>
  <c r="CY211" i="149"/>
  <c r="CX211" i="149"/>
  <c r="CQ211" i="149"/>
  <c r="CP211" i="149"/>
  <c r="CI211" i="149"/>
  <c r="CH211" i="149"/>
  <c r="CE211" i="149"/>
  <c r="CD211" i="149"/>
  <c r="CA211" i="149"/>
  <c r="BZ211" i="149"/>
  <c r="BW211" i="149"/>
  <c r="BV211" i="149"/>
  <c r="BS211" i="149"/>
  <c r="BR211" i="149"/>
  <c r="BO211" i="149"/>
  <c r="BN211" i="149"/>
  <c r="BK211" i="149"/>
  <c r="BJ211" i="149"/>
  <c r="EB211" i="149"/>
  <c r="BF211" i="149"/>
  <c r="BB211" i="149"/>
  <c r="AY211" i="149"/>
  <c r="AX211" i="149"/>
  <c r="AT211" i="149"/>
  <c r="AP211" i="149"/>
  <c r="AM211" i="149"/>
  <c r="AL211" i="149"/>
  <c r="AI211" i="149"/>
  <c r="AH211" i="149"/>
  <c r="AE211" i="149"/>
  <c r="AD211" i="149"/>
  <c r="AA211" i="149"/>
  <c r="Z211" i="149"/>
  <c r="W211" i="149"/>
  <c r="V211" i="149"/>
  <c r="S211" i="149"/>
  <c r="R211" i="149"/>
  <c r="O211" i="149"/>
  <c r="N211" i="149"/>
  <c r="K211" i="149"/>
  <c r="J211" i="149"/>
  <c r="EH210" i="149"/>
  <c r="DO210" i="149"/>
  <c r="DN210" i="149"/>
  <c r="DK210" i="149"/>
  <c r="DJ210" i="149"/>
  <c r="DG210" i="149"/>
  <c r="DF210" i="149"/>
  <c r="DC210" i="149"/>
  <c r="DB210" i="149"/>
  <c r="CY210" i="149"/>
  <c r="CX210" i="149"/>
  <c r="CU210" i="149"/>
  <c r="CT210" i="149"/>
  <c r="CQ210" i="149"/>
  <c r="CP210" i="149"/>
  <c r="CI210" i="149"/>
  <c r="CH210" i="149"/>
  <c r="CE210" i="149"/>
  <c r="CD210" i="149"/>
  <c r="CA210" i="149"/>
  <c r="BZ210" i="149"/>
  <c r="BW210" i="149"/>
  <c r="BV210" i="149"/>
  <c r="BS210" i="149"/>
  <c r="BR210" i="149"/>
  <c r="BO210" i="149"/>
  <c r="BN210" i="149"/>
  <c r="BK210" i="149"/>
  <c r="BJ210" i="149"/>
  <c r="BG210" i="149"/>
  <c r="EB210" i="149"/>
  <c r="BB210" i="149"/>
  <c r="AY210" i="149"/>
  <c r="AX210" i="149"/>
  <c r="AU210" i="149"/>
  <c r="AT210" i="149"/>
  <c r="AQ210" i="149"/>
  <c r="AM210" i="149"/>
  <c r="AL210" i="149"/>
  <c r="AI210" i="149"/>
  <c r="AH210" i="149"/>
  <c r="AE210" i="149"/>
  <c r="AD210" i="149"/>
  <c r="AA210" i="149"/>
  <c r="Z210" i="149"/>
  <c r="W210" i="149"/>
  <c r="V210" i="149"/>
  <c r="S210" i="149"/>
  <c r="R210" i="149"/>
  <c r="O210" i="149"/>
  <c r="N210" i="149"/>
  <c r="K210" i="149"/>
  <c r="J210" i="149"/>
  <c r="EH209" i="149"/>
  <c r="DO209" i="149"/>
  <c r="DN209" i="149"/>
  <c r="DK209" i="149"/>
  <c r="DJ209" i="149"/>
  <c r="DG209" i="149"/>
  <c r="DF209" i="149"/>
  <c r="DC209" i="149"/>
  <c r="DB209" i="149"/>
  <c r="CY209" i="149"/>
  <c r="CX209" i="149"/>
  <c r="CU209" i="149"/>
  <c r="CT209" i="149"/>
  <c r="CQ209" i="149"/>
  <c r="CP209" i="149"/>
  <c r="CI209" i="149"/>
  <c r="CH209" i="149"/>
  <c r="CE209" i="149"/>
  <c r="CD209" i="149"/>
  <c r="CA209" i="149"/>
  <c r="BZ209" i="149"/>
  <c r="BW209" i="149"/>
  <c r="BV209" i="149"/>
  <c r="BS209" i="149"/>
  <c r="BR209" i="149"/>
  <c r="BO209" i="149"/>
  <c r="BN209" i="149"/>
  <c r="BK209" i="149"/>
  <c r="BJ209" i="149"/>
  <c r="BG209" i="149"/>
  <c r="EB209" i="149"/>
  <c r="BB209" i="149"/>
  <c r="AY209" i="149"/>
  <c r="AX209" i="149"/>
  <c r="AT209" i="149"/>
  <c r="AQ209" i="149"/>
  <c r="AP209" i="149"/>
  <c r="AM209" i="149"/>
  <c r="AL209" i="149"/>
  <c r="AI209" i="149"/>
  <c r="AH209" i="149"/>
  <c r="AE209" i="149"/>
  <c r="AD209" i="149"/>
  <c r="AA209" i="149"/>
  <c r="Z209" i="149"/>
  <c r="W209" i="149"/>
  <c r="V209" i="149"/>
  <c r="S209" i="149"/>
  <c r="R209" i="149"/>
  <c r="O209" i="149"/>
  <c r="N209" i="149"/>
  <c r="K209" i="149"/>
  <c r="EH208" i="149"/>
  <c r="DN208" i="149"/>
  <c r="DK208" i="149"/>
  <c r="DJ208" i="149"/>
  <c r="DG208" i="149"/>
  <c r="DF208" i="149"/>
  <c r="DC208" i="149"/>
  <c r="DB208" i="149"/>
  <c r="CY208" i="149"/>
  <c r="CX208" i="149"/>
  <c r="CQ208" i="149"/>
  <c r="CP208" i="149"/>
  <c r="CI208" i="149"/>
  <c r="CH208" i="149"/>
  <c r="CE208" i="149"/>
  <c r="CD208" i="149"/>
  <c r="CA208" i="149"/>
  <c r="BZ208" i="149"/>
  <c r="BW208" i="149"/>
  <c r="BV208" i="149"/>
  <c r="BS208" i="149"/>
  <c r="BR208" i="149"/>
  <c r="BO208" i="149"/>
  <c r="BN208" i="149"/>
  <c r="BK208" i="149"/>
  <c r="BJ208" i="149"/>
  <c r="EB208" i="149"/>
  <c r="BF208" i="149"/>
  <c r="BB208" i="149"/>
  <c r="AY208" i="149"/>
  <c r="AX208" i="149"/>
  <c r="AT208" i="149"/>
  <c r="AP208" i="149"/>
  <c r="AM208" i="149"/>
  <c r="AL208" i="149"/>
  <c r="AI208" i="149"/>
  <c r="AH208" i="149"/>
  <c r="AE208" i="149"/>
  <c r="AD208" i="149"/>
  <c r="AA208" i="149"/>
  <c r="Z208" i="149"/>
  <c r="W208" i="149"/>
  <c r="V208" i="149"/>
  <c r="S208" i="149"/>
  <c r="R208" i="149"/>
  <c r="O208" i="149"/>
  <c r="N208" i="149"/>
  <c r="K208" i="149"/>
  <c r="J208" i="149"/>
  <c r="EH207" i="149"/>
  <c r="DN207" i="149"/>
  <c r="DK207" i="149"/>
  <c r="DJ207" i="149"/>
  <c r="DG207" i="149"/>
  <c r="DF207" i="149"/>
  <c r="DC207" i="149"/>
  <c r="DB207" i="149"/>
  <c r="CY207" i="149"/>
  <c r="CX207" i="149"/>
  <c r="CQ207" i="149"/>
  <c r="CP207" i="149"/>
  <c r="CI207" i="149"/>
  <c r="CH207" i="149"/>
  <c r="CE207" i="149"/>
  <c r="CD207" i="149"/>
  <c r="CA207" i="149"/>
  <c r="BZ207" i="149"/>
  <c r="BW207" i="149"/>
  <c r="BV207" i="149"/>
  <c r="BS207" i="149"/>
  <c r="BR207" i="149"/>
  <c r="BO207" i="149"/>
  <c r="BN207" i="149"/>
  <c r="BK207" i="149"/>
  <c r="BJ207" i="149"/>
  <c r="BG207" i="149"/>
  <c r="BF207" i="149"/>
  <c r="BB207" i="149"/>
  <c r="AY207" i="149"/>
  <c r="AX207" i="149"/>
  <c r="AT207" i="149"/>
  <c r="AP207" i="149"/>
  <c r="AM207" i="149"/>
  <c r="AL207" i="149"/>
  <c r="AI207" i="149"/>
  <c r="AH207" i="149"/>
  <c r="AE207" i="149"/>
  <c r="AD207" i="149"/>
  <c r="AA207" i="149"/>
  <c r="Z207" i="149"/>
  <c r="W207" i="149"/>
  <c r="V207" i="149"/>
  <c r="S207" i="149"/>
  <c r="R207" i="149"/>
  <c r="O207" i="149"/>
  <c r="N207" i="149"/>
  <c r="K207" i="149"/>
  <c r="J207" i="149"/>
  <c r="EH206" i="149"/>
  <c r="DN206" i="149"/>
  <c r="DK206" i="149"/>
  <c r="DJ206" i="149"/>
  <c r="DG206" i="149"/>
  <c r="DF206" i="149"/>
  <c r="DC206" i="149"/>
  <c r="DB206" i="149"/>
  <c r="CY206" i="149"/>
  <c r="CX206" i="149"/>
  <c r="CQ206" i="149"/>
  <c r="CP206" i="149"/>
  <c r="CI206" i="149"/>
  <c r="CH206" i="149"/>
  <c r="CE206" i="149"/>
  <c r="CD206" i="149"/>
  <c r="CA206" i="149"/>
  <c r="BZ206" i="149"/>
  <c r="BW206" i="149"/>
  <c r="BV206" i="149"/>
  <c r="BS206" i="149"/>
  <c r="BR206" i="149"/>
  <c r="BO206" i="149"/>
  <c r="BN206" i="149"/>
  <c r="BK206" i="149"/>
  <c r="BJ206" i="149"/>
  <c r="BG206" i="149"/>
  <c r="EB206" i="149"/>
  <c r="BB206" i="149"/>
  <c r="AY206" i="149"/>
  <c r="AX206" i="149"/>
  <c r="AT206" i="149"/>
  <c r="AP206" i="149"/>
  <c r="AM206" i="149"/>
  <c r="AL206" i="149"/>
  <c r="AI206" i="149"/>
  <c r="AH206" i="149"/>
  <c r="AE206" i="149"/>
  <c r="AD206" i="149"/>
  <c r="AA206" i="149"/>
  <c r="Z206" i="149"/>
  <c r="W206" i="149"/>
  <c r="V206" i="149"/>
  <c r="S206" i="149"/>
  <c r="R206" i="149"/>
  <c r="O206" i="149"/>
  <c r="N206" i="149"/>
  <c r="K206" i="149"/>
  <c r="J206" i="149"/>
  <c r="EH205" i="149"/>
  <c r="DO205" i="149"/>
  <c r="DN205" i="149"/>
  <c r="DK205" i="149"/>
  <c r="DJ205" i="149"/>
  <c r="DG205" i="149"/>
  <c r="DF205" i="149"/>
  <c r="DC205" i="149"/>
  <c r="DB205" i="149"/>
  <c r="CY205" i="149"/>
  <c r="CX205" i="149"/>
  <c r="CU205" i="149"/>
  <c r="CT205" i="149"/>
  <c r="CQ205" i="149"/>
  <c r="CI205" i="149"/>
  <c r="CH205" i="149"/>
  <c r="CE205" i="149"/>
  <c r="CD205" i="149"/>
  <c r="CA205" i="149"/>
  <c r="BZ205" i="149"/>
  <c r="BW205" i="149"/>
  <c r="BV205" i="149"/>
  <c r="BS205" i="149"/>
  <c r="BR205" i="149"/>
  <c r="BO205" i="149"/>
  <c r="BN205" i="149"/>
  <c r="BK205" i="149"/>
  <c r="BJ205" i="149"/>
  <c r="BG205" i="149"/>
  <c r="EB205" i="149"/>
  <c r="BB205" i="149"/>
  <c r="AY205" i="149"/>
  <c r="AX205" i="149"/>
  <c r="AU205" i="149"/>
  <c r="AT205" i="149"/>
  <c r="AQ205" i="149"/>
  <c r="AP205" i="149"/>
  <c r="AM205" i="149"/>
  <c r="AL205" i="149"/>
  <c r="AI205" i="149"/>
  <c r="AH205" i="149"/>
  <c r="AE205" i="149"/>
  <c r="AD205" i="149"/>
  <c r="AA205" i="149"/>
  <c r="Z205" i="149"/>
  <c r="W205" i="149"/>
  <c r="V205" i="149"/>
  <c r="S205" i="149"/>
  <c r="R205" i="149"/>
  <c r="O205" i="149"/>
  <c r="N205" i="149"/>
  <c r="K205" i="149"/>
  <c r="J205" i="149"/>
  <c r="EH204" i="149"/>
  <c r="DN204" i="149"/>
  <c r="DJ204" i="149"/>
  <c r="DF204" i="149"/>
  <c r="DB204" i="149"/>
  <c r="CX204" i="149"/>
  <c r="CT204" i="149"/>
  <c r="CH204" i="149"/>
  <c r="CD204" i="149"/>
  <c r="BZ204" i="149"/>
  <c r="BV204" i="149"/>
  <c r="BR204" i="149"/>
  <c r="BN204" i="149"/>
  <c r="BJ204" i="149"/>
  <c r="BG204" i="149"/>
  <c r="EB204" i="149"/>
  <c r="BB204" i="149"/>
  <c r="AY204" i="149"/>
  <c r="AX204" i="149"/>
  <c r="AT204" i="149"/>
  <c r="AP204" i="149"/>
  <c r="AL204" i="149"/>
  <c r="AI204" i="149"/>
  <c r="AH204" i="149"/>
  <c r="AD204" i="149"/>
  <c r="Z204" i="149"/>
  <c r="V204" i="149"/>
  <c r="R204" i="149"/>
  <c r="N204" i="149"/>
  <c r="J204" i="149"/>
  <c r="EH203" i="149"/>
  <c r="DN203" i="149"/>
  <c r="DK203" i="149"/>
  <c r="DJ203" i="149"/>
  <c r="DG203" i="149"/>
  <c r="DF203" i="149"/>
  <c r="DC203" i="149"/>
  <c r="DB203" i="149"/>
  <c r="CY203" i="149"/>
  <c r="CX203" i="149"/>
  <c r="CQ203" i="149"/>
  <c r="CP203" i="149"/>
  <c r="CI203" i="149"/>
  <c r="CH203" i="149"/>
  <c r="CE203" i="149"/>
  <c r="CD203" i="149"/>
  <c r="BZ203" i="149"/>
  <c r="BW203" i="149"/>
  <c r="BV203" i="149"/>
  <c r="BS203" i="149"/>
  <c r="BR203" i="149"/>
  <c r="BO203" i="149"/>
  <c r="BN203" i="149"/>
  <c r="BK203" i="149"/>
  <c r="BJ203" i="149"/>
  <c r="BG203" i="149"/>
  <c r="EB203" i="149"/>
  <c r="BB203" i="149"/>
  <c r="AY203" i="149"/>
  <c r="AX203" i="149"/>
  <c r="AT203" i="149"/>
  <c r="AP203" i="149"/>
  <c r="AM203" i="149"/>
  <c r="AL203" i="149"/>
  <c r="AI203" i="149"/>
  <c r="AH203" i="149"/>
  <c r="AE203" i="149"/>
  <c r="AD203" i="149"/>
  <c r="Z203" i="149"/>
  <c r="W203" i="149"/>
  <c r="V203" i="149"/>
  <c r="S203" i="149"/>
  <c r="R203" i="149"/>
  <c r="O203" i="149"/>
  <c r="N203" i="149"/>
  <c r="K203" i="149"/>
  <c r="J203" i="149"/>
  <c r="EH202" i="149"/>
  <c r="DN202" i="149"/>
  <c r="DK202" i="149"/>
  <c r="DJ202" i="149"/>
  <c r="DG202" i="149"/>
  <c r="DF202" i="149"/>
  <c r="DC202" i="149"/>
  <c r="DB202" i="149"/>
  <c r="CY202" i="149"/>
  <c r="CX202" i="149"/>
  <c r="CQ202" i="149"/>
  <c r="CP202" i="149"/>
  <c r="CI202" i="149"/>
  <c r="CH202" i="149"/>
  <c r="CE202" i="149"/>
  <c r="CD202" i="149"/>
  <c r="BZ202" i="149"/>
  <c r="BV202" i="149"/>
  <c r="BR202" i="149"/>
  <c r="BO202" i="149"/>
  <c r="BN202" i="149"/>
  <c r="BK202" i="149"/>
  <c r="BJ202" i="149"/>
  <c r="BG202" i="149"/>
  <c r="EB202" i="149"/>
  <c r="BB202" i="149"/>
  <c r="AY202" i="149"/>
  <c r="AX202" i="149"/>
  <c r="AT202" i="149"/>
  <c r="AP202" i="149"/>
  <c r="AM202" i="149"/>
  <c r="AL202" i="149"/>
  <c r="AI202" i="149"/>
  <c r="AH202" i="149"/>
  <c r="AE202" i="149"/>
  <c r="AD202" i="149"/>
  <c r="Z202" i="149"/>
  <c r="V202" i="149"/>
  <c r="R202" i="149"/>
  <c r="O202" i="149"/>
  <c r="N202" i="149"/>
  <c r="J202" i="149"/>
  <c r="EH201" i="149"/>
  <c r="DN201" i="149"/>
  <c r="DK201" i="149"/>
  <c r="DJ201" i="149"/>
  <c r="DF201" i="149"/>
  <c r="DB201" i="149"/>
  <c r="CY201" i="149"/>
  <c r="CX201" i="149"/>
  <c r="CQ201" i="149"/>
  <c r="CP201" i="149"/>
  <c r="CI201" i="149"/>
  <c r="CH201" i="149"/>
  <c r="CE201" i="149"/>
  <c r="CD201" i="149"/>
  <c r="BZ201" i="149"/>
  <c r="BV201" i="149"/>
  <c r="BR201" i="149"/>
  <c r="BO201" i="149"/>
  <c r="BN201" i="149"/>
  <c r="BK201" i="149"/>
  <c r="BJ201" i="149"/>
  <c r="BG201" i="149"/>
  <c r="EB201" i="149"/>
  <c r="BB201" i="149"/>
  <c r="AY201" i="149"/>
  <c r="AX201" i="149"/>
  <c r="AT201" i="149"/>
  <c r="AP201" i="149"/>
  <c r="AM201" i="149"/>
  <c r="AL201" i="149"/>
  <c r="AI201" i="149"/>
  <c r="AH201" i="149"/>
  <c r="AE201" i="149"/>
  <c r="AD201" i="149"/>
  <c r="Z201" i="149"/>
  <c r="V201" i="149"/>
  <c r="R201" i="149"/>
  <c r="O201" i="149"/>
  <c r="N201" i="149"/>
  <c r="K201" i="149"/>
  <c r="J201" i="149"/>
  <c r="EH200" i="149"/>
  <c r="DN200" i="149"/>
  <c r="DK200" i="149"/>
  <c r="DJ200" i="149"/>
  <c r="DF200" i="149"/>
  <c r="DB200" i="149"/>
  <c r="CY200" i="149"/>
  <c r="CX200" i="149"/>
  <c r="CQ200" i="149"/>
  <c r="CP200" i="149"/>
  <c r="CI200" i="149"/>
  <c r="CH200" i="149"/>
  <c r="CE200" i="149"/>
  <c r="CD200" i="149"/>
  <c r="BZ200" i="149"/>
  <c r="BV200" i="149"/>
  <c r="BR200" i="149"/>
  <c r="BO200" i="149"/>
  <c r="BN200" i="149"/>
  <c r="BK200" i="149"/>
  <c r="BJ200" i="149"/>
  <c r="BG200" i="149"/>
  <c r="EB200" i="149"/>
  <c r="BB200" i="149"/>
  <c r="AY200" i="149"/>
  <c r="AX200" i="149"/>
  <c r="AT200" i="149"/>
  <c r="AP200" i="149"/>
  <c r="AM200" i="149"/>
  <c r="AL200" i="149"/>
  <c r="AI200" i="149"/>
  <c r="AH200" i="149"/>
  <c r="AE200" i="149"/>
  <c r="AD200" i="149"/>
  <c r="Z200" i="149"/>
  <c r="V200" i="149"/>
  <c r="R200" i="149"/>
  <c r="O200" i="149"/>
  <c r="N200" i="149"/>
  <c r="K200" i="149"/>
  <c r="J200" i="149"/>
  <c r="EH199" i="149"/>
  <c r="DN199" i="149"/>
  <c r="DK199" i="149"/>
  <c r="DJ199" i="149"/>
  <c r="DG199" i="149"/>
  <c r="DF199" i="149"/>
  <c r="DC199" i="149"/>
  <c r="DB199" i="149"/>
  <c r="CY199" i="149"/>
  <c r="CX199" i="149"/>
  <c r="CQ199" i="149"/>
  <c r="CP199" i="149"/>
  <c r="CI199" i="149"/>
  <c r="CH199" i="149"/>
  <c r="CE199" i="149"/>
  <c r="CD199" i="149"/>
  <c r="CA199" i="149"/>
  <c r="BZ199" i="149"/>
  <c r="BV199" i="149"/>
  <c r="BS199" i="149"/>
  <c r="BR199" i="149"/>
  <c r="BO199" i="149"/>
  <c r="BN199" i="149"/>
  <c r="BK199" i="149"/>
  <c r="BJ199" i="149"/>
  <c r="BG199" i="149"/>
  <c r="EB199" i="149"/>
  <c r="BB199" i="149"/>
  <c r="AY199" i="149"/>
  <c r="AX199" i="149"/>
  <c r="AT199" i="149"/>
  <c r="AP199" i="149"/>
  <c r="AM199" i="149"/>
  <c r="AL199" i="149"/>
  <c r="AI199" i="149"/>
  <c r="AH199" i="149"/>
  <c r="AE199" i="149"/>
  <c r="AD199" i="149"/>
  <c r="AA199" i="149"/>
  <c r="Z199" i="149"/>
  <c r="V199" i="149"/>
  <c r="S199" i="149"/>
  <c r="R199" i="149"/>
  <c r="O199" i="149"/>
  <c r="N199" i="149"/>
  <c r="K199" i="149"/>
  <c r="J199" i="149"/>
  <c r="EH198" i="149"/>
  <c r="DN198" i="149"/>
  <c r="DK198" i="149"/>
  <c r="DJ198" i="149"/>
  <c r="DG198" i="149"/>
  <c r="DF198" i="149"/>
  <c r="DC198" i="149"/>
  <c r="DB198" i="149"/>
  <c r="CY198" i="149"/>
  <c r="CX198" i="149"/>
  <c r="CQ198" i="149"/>
  <c r="CP198" i="149"/>
  <c r="CI198" i="149"/>
  <c r="CH198" i="149"/>
  <c r="CE198" i="149"/>
  <c r="CD198" i="149"/>
  <c r="CA198" i="149"/>
  <c r="BZ198" i="149"/>
  <c r="BV198" i="149"/>
  <c r="BS198" i="149"/>
  <c r="BR198" i="149"/>
  <c r="BO198" i="149"/>
  <c r="BN198" i="149"/>
  <c r="BK198" i="149"/>
  <c r="BJ198" i="149"/>
  <c r="BG198" i="149"/>
  <c r="EB198" i="149"/>
  <c r="BB198" i="149"/>
  <c r="AY198" i="149"/>
  <c r="AX198" i="149"/>
  <c r="AT198" i="149"/>
  <c r="AP198" i="149"/>
  <c r="AM198" i="149"/>
  <c r="AL198" i="149"/>
  <c r="AI198" i="149"/>
  <c r="AH198" i="149"/>
  <c r="AE198" i="149"/>
  <c r="AD198" i="149"/>
  <c r="AA198" i="149"/>
  <c r="Z198" i="149"/>
  <c r="V198" i="149"/>
  <c r="S198" i="149"/>
  <c r="R198" i="149"/>
  <c r="O198" i="149"/>
  <c r="N198" i="149"/>
  <c r="K198" i="149"/>
  <c r="J198" i="149"/>
  <c r="DN197" i="149"/>
  <c r="DK197" i="149"/>
  <c r="DJ197" i="149"/>
  <c r="DG197" i="149"/>
  <c r="DF197" i="149"/>
  <c r="DC197" i="149"/>
  <c r="DB197" i="149"/>
  <c r="CY197" i="149"/>
  <c r="CX197" i="149"/>
  <c r="CQ197" i="149"/>
  <c r="CP197" i="149"/>
  <c r="CI197" i="149"/>
  <c r="CH197" i="149"/>
  <c r="CE197" i="149"/>
  <c r="CD197" i="149"/>
  <c r="BZ197" i="149"/>
  <c r="BV197" i="149"/>
  <c r="BR197" i="149"/>
  <c r="BO197" i="149"/>
  <c r="BN197" i="149"/>
  <c r="BK197" i="149"/>
  <c r="BJ197" i="149"/>
  <c r="BG197" i="149"/>
  <c r="EB197" i="149"/>
  <c r="BB197" i="149"/>
  <c r="AY197" i="149"/>
  <c r="AX197" i="149"/>
  <c r="AT197" i="149"/>
  <c r="AP197" i="149"/>
  <c r="AM197" i="149"/>
  <c r="AL197" i="149"/>
  <c r="AI197" i="149"/>
  <c r="AH197" i="149"/>
  <c r="AE197" i="149"/>
  <c r="AD197" i="149"/>
  <c r="Z197" i="149"/>
  <c r="V197" i="149"/>
  <c r="R197" i="149"/>
  <c r="O197" i="149"/>
  <c r="N197" i="149"/>
  <c r="K197" i="149"/>
  <c r="J197" i="149"/>
  <c r="EH196" i="149"/>
  <c r="DN196" i="149"/>
  <c r="DK196" i="149"/>
  <c r="DJ196" i="149"/>
  <c r="DG196" i="149"/>
  <c r="DF196" i="149"/>
  <c r="DC196" i="149"/>
  <c r="DB196" i="149"/>
  <c r="CY196" i="149"/>
  <c r="CX196" i="149"/>
  <c r="CQ196" i="149"/>
  <c r="CP196" i="149"/>
  <c r="CI196" i="149"/>
  <c r="CH196" i="149"/>
  <c r="CE196" i="149"/>
  <c r="CD196" i="149"/>
  <c r="BZ196" i="149"/>
  <c r="BW196" i="149"/>
  <c r="BV196" i="149"/>
  <c r="BS196" i="149"/>
  <c r="BR196" i="149"/>
  <c r="BO196" i="149"/>
  <c r="BN196" i="149"/>
  <c r="BK196" i="149"/>
  <c r="BJ196" i="149"/>
  <c r="BG196" i="149"/>
  <c r="EB196" i="149"/>
  <c r="BB196" i="149"/>
  <c r="AY196" i="149"/>
  <c r="AX196" i="149"/>
  <c r="AT196" i="149"/>
  <c r="AP196" i="149"/>
  <c r="AM196" i="149"/>
  <c r="AL196" i="149"/>
  <c r="AI196" i="149"/>
  <c r="AH196" i="149"/>
  <c r="AE196" i="149"/>
  <c r="AD196" i="149"/>
  <c r="Z196" i="149"/>
  <c r="W196" i="149"/>
  <c r="V196" i="149"/>
  <c r="S196" i="149"/>
  <c r="R196" i="149"/>
  <c r="O196" i="149"/>
  <c r="N196" i="149"/>
  <c r="K196" i="149"/>
  <c r="J196" i="149"/>
  <c r="EH195" i="149"/>
  <c r="DN195" i="149"/>
  <c r="DK195" i="149"/>
  <c r="DJ195" i="149"/>
  <c r="DG195" i="149"/>
  <c r="DF195" i="149"/>
  <c r="DC195" i="149"/>
  <c r="DB195" i="149"/>
  <c r="CY195" i="149"/>
  <c r="CX195" i="149"/>
  <c r="CQ195" i="149"/>
  <c r="CP195" i="149"/>
  <c r="CI195" i="149"/>
  <c r="CH195" i="149"/>
  <c r="CE195" i="149"/>
  <c r="CD195" i="149"/>
  <c r="BZ195" i="149"/>
  <c r="BW195" i="149"/>
  <c r="BV195" i="149"/>
  <c r="BS195" i="149"/>
  <c r="BR195" i="149"/>
  <c r="BO195" i="149"/>
  <c r="BN195" i="149"/>
  <c r="BK195" i="149"/>
  <c r="BJ195" i="149"/>
  <c r="BG195" i="149"/>
  <c r="EB195" i="149"/>
  <c r="BB195" i="149"/>
  <c r="AY195" i="149"/>
  <c r="AX195" i="149"/>
  <c r="AT195" i="149"/>
  <c r="AP195" i="149"/>
  <c r="AM195" i="149"/>
  <c r="AL195" i="149"/>
  <c r="AI195" i="149"/>
  <c r="AH195" i="149"/>
  <c r="AE195" i="149"/>
  <c r="AD195" i="149"/>
  <c r="AA195" i="149"/>
  <c r="Z195" i="149"/>
  <c r="W195" i="149"/>
  <c r="V195" i="149"/>
  <c r="S195" i="149"/>
  <c r="R195" i="149"/>
  <c r="O195" i="149"/>
  <c r="N195" i="149"/>
  <c r="K195" i="149"/>
  <c r="J195" i="149"/>
  <c r="EH194" i="149"/>
  <c r="DN194" i="149"/>
  <c r="DK194" i="149"/>
  <c r="DJ194" i="149"/>
  <c r="DG194" i="149"/>
  <c r="DF194" i="149"/>
  <c r="DC194" i="149"/>
  <c r="DB194" i="149"/>
  <c r="CY194" i="149"/>
  <c r="CX194" i="149"/>
  <c r="CQ194" i="149"/>
  <c r="CP194" i="149"/>
  <c r="CI194" i="149"/>
  <c r="CH194" i="149"/>
  <c r="CE194" i="149"/>
  <c r="CD194" i="149"/>
  <c r="CA194" i="149"/>
  <c r="BZ194" i="149"/>
  <c r="BW194" i="149"/>
  <c r="BV194" i="149"/>
  <c r="BS194" i="149"/>
  <c r="BR194" i="149"/>
  <c r="BO194" i="149"/>
  <c r="BN194" i="149"/>
  <c r="BK194" i="149"/>
  <c r="BJ194" i="149"/>
  <c r="BG194" i="149"/>
  <c r="EB194" i="149"/>
  <c r="BB194" i="149"/>
  <c r="AY194" i="149"/>
  <c r="AX194" i="149"/>
  <c r="AT194" i="149"/>
  <c r="AP194" i="149"/>
  <c r="AM194" i="149"/>
  <c r="AL194" i="149"/>
  <c r="AI194" i="149"/>
  <c r="AH194" i="149"/>
  <c r="AE194" i="149"/>
  <c r="AD194" i="149"/>
  <c r="AA194" i="149"/>
  <c r="Z194" i="149"/>
  <c r="W194" i="149"/>
  <c r="V194" i="149"/>
  <c r="S194" i="149"/>
  <c r="R194" i="149"/>
  <c r="O194" i="149"/>
  <c r="N194" i="149"/>
  <c r="K194" i="149"/>
  <c r="J194" i="149"/>
  <c r="EH193" i="149"/>
  <c r="DN193" i="149"/>
  <c r="DK193" i="149"/>
  <c r="DJ193" i="149"/>
  <c r="DG193" i="149"/>
  <c r="DF193" i="149"/>
  <c r="DC193" i="149"/>
  <c r="DB193" i="149"/>
  <c r="CY193" i="149"/>
  <c r="CX193" i="149"/>
  <c r="CQ193" i="149"/>
  <c r="CP193" i="149"/>
  <c r="CI193" i="149"/>
  <c r="CH193" i="149"/>
  <c r="CE193" i="149"/>
  <c r="CD193" i="149"/>
  <c r="CA193" i="149"/>
  <c r="BZ193" i="149"/>
  <c r="BW193" i="149"/>
  <c r="BV193" i="149"/>
  <c r="BS193" i="149"/>
  <c r="BR193" i="149"/>
  <c r="BO193" i="149"/>
  <c r="BN193" i="149"/>
  <c r="BK193" i="149"/>
  <c r="BJ193" i="149"/>
  <c r="BG193" i="149"/>
  <c r="BF193" i="149"/>
  <c r="BB193" i="149"/>
  <c r="AY193" i="149"/>
  <c r="AX193" i="149"/>
  <c r="AT193" i="149"/>
  <c r="AP193" i="149"/>
  <c r="AM193" i="149"/>
  <c r="AL193" i="149"/>
  <c r="AI193" i="149"/>
  <c r="AH193" i="149"/>
  <c r="AE193" i="149"/>
  <c r="AD193" i="149"/>
  <c r="AA193" i="149"/>
  <c r="Z193" i="149"/>
  <c r="W193" i="149"/>
  <c r="V193" i="149"/>
  <c r="S193" i="149"/>
  <c r="R193" i="149"/>
  <c r="O193" i="149"/>
  <c r="N193" i="149"/>
  <c r="K193" i="149"/>
  <c r="J193" i="149"/>
  <c r="EH192" i="149"/>
  <c r="DN192" i="149"/>
  <c r="DK192" i="149"/>
  <c r="DJ192" i="149"/>
  <c r="DG192" i="149"/>
  <c r="DF192" i="149"/>
  <c r="DC192" i="149"/>
  <c r="DB192" i="149"/>
  <c r="CY192" i="149"/>
  <c r="CX192" i="149"/>
  <c r="CQ192" i="149"/>
  <c r="CP192" i="149"/>
  <c r="CI192" i="149"/>
  <c r="CH192" i="149"/>
  <c r="CE192" i="149"/>
  <c r="CD192" i="149"/>
  <c r="CA192" i="149"/>
  <c r="BZ192" i="149"/>
  <c r="BW192" i="149"/>
  <c r="BV192" i="149"/>
  <c r="BS192" i="149"/>
  <c r="BR192" i="149"/>
  <c r="BO192" i="149"/>
  <c r="BN192" i="149"/>
  <c r="BK192" i="149"/>
  <c r="BJ192" i="149"/>
  <c r="BG192" i="149"/>
  <c r="EB192" i="149"/>
  <c r="BB192" i="149"/>
  <c r="AY192" i="149"/>
  <c r="AX192" i="149"/>
  <c r="AT192" i="149"/>
  <c r="AP192" i="149"/>
  <c r="AM192" i="149"/>
  <c r="AL192" i="149"/>
  <c r="AI192" i="149"/>
  <c r="AH192" i="149"/>
  <c r="AE192" i="149"/>
  <c r="AD192" i="149"/>
  <c r="AA192" i="149"/>
  <c r="Z192" i="149"/>
  <c r="W192" i="149"/>
  <c r="V192" i="149"/>
  <c r="S192" i="149"/>
  <c r="R192" i="149"/>
  <c r="O192" i="149"/>
  <c r="N192" i="149"/>
  <c r="K192" i="149"/>
  <c r="J192" i="149"/>
  <c r="DN191" i="149"/>
  <c r="DK191" i="149"/>
  <c r="DJ191" i="149"/>
  <c r="DG191" i="149"/>
  <c r="DF191" i="149"/>
  <c r="DC191" i="149"/>
  <c r="DB191" i="149"/>
  <c r="CY191" i="149"/>
  <c r="CX191" i="149"/>
  <c r="CQ191" i="149"/>
  <c r="CP191" i="149"/>
  <c r="CI191" i="149"/>
  <c r="CH191" i="149"/>
  <c r="CE191" i="149"/>
  <c r="CD191" i="149"/>
  <c r="CA191" i="149"/>
  <c r="BZ191" i="149"/>
  <c r="BW191" i="149"/>
  <c r="BV191" i="149"/>
  <c r="BS191" i="149"/>
  <c r="BR191" i="149"/>
  <c r="BO191" i="149"/>
  <c r="BN191" i="149"/>
  <c r="BK191" i="149"/>
  <c r="BJ191" i="149"/>
  <c r="BG191" i="149"/>
  <c r="EB191" i="149"/>
  <c r="BB191" i="149"/>
  <c r="AY191" i="149"/>
  <c r="AX191" i="149"/>
  <c r="AT191" i="149"/>
  <c r="AP191" i="149"/>
  <c r="AM191" i="149"/>
  <c r="AL191" i="149"/>
  <c r="AI191" i="149"/>
  <c r="AH191" i="149"/>
  <c r="AE191" i="149"/>
  <c r="AD191" i="149"/>
  <c r="AA191" i="149"/>
  <c r="Z191" i="149"/>
  <c r="W191" i="149"/>
  <c r="V191" i="149"/>
  <c r="S191" i="149"/>
  <c r="R191" i="149"/>
  <c r="O191" i="149"/>
  <c r="N191" i="149"/>
  <c r="K191" i="149"/>
  <c r="J191" i="149"/>
  <c r="EH190" i="149"/>
  <c r="DN190" i="149"/>
  <c r="DK190" i="149"/>
  <c r="DJ190" i="149"/>
  <c r="DG190" i="149"/>
  <c r="DF190" i="149"/>
  <c r="DC190" i="149"/>
  <c r="DB190" i="149"/>
  <c r="CY190" i="149"/>
  <c r="CX190" i="149"/>
  <c r="CQ190" i="149"/>
  <c r="CP190" i="149"/>
  <c r="CI190" i="149"/>
  <c r="CH190" i="149"/>
  <c r="CE190" i="149"/>
  <c r="CD190" i="149"/>
  <c r="CA190" i="149"/>
  <c r="BZ190" i="149"/>
  <c r="BW190" i="149"/>
  <c r="BV190" i="149"/>
  <c r="BS190" i="149"/>
  <c r="BR190" i="149"/>
  <c r="BO190" i="149"/>
  <c r="BN190" i="149"/>
  <c r="BK190" i="149"/>
  <c r="BJ190" i="149"/>
  <c r="BG190" i="149"/>
  <c r="BF190" i="149"/>
  <c r="BB190" i="149"/>
  <c r="AY190" i="149"/>
  <c r="AX190" i="149"/>
  <c r="AT190" i="149"/>
  <c r="AP190" i="149"/>
  <c r="AM190" i="149"/>
  <c r="AL190" i="149"/>
  <c r="AI190" i="149"/>
  <c r="AH190" i="149"/>
  <c r="AE190" i="149"/>
  <c r="AD190" i="149"/>
  <c r="AA190" i="149"/>
  <c r="Z190" i="149"/>
  <c r="W190" i="149"/>
  <c r="V190" i="149"/>
  <c r="S190" i="149"/>
  <c r="R190" i="149"/>
  <c r="O190" i="149"/>
  <c r="N190" i="149"/>
  <c r="K190" i="149"/>
  <c r="J190" i="149"/>
  <c r="EH189" i="149"/>
  <c r="DN189" i="149"/>
  <c r="DK189" i="149"/>
  <c r="DJ189" i="149"/>
  <c r="DG189" i="149"/>
  <c r="DF189" i="149"/>
  <c r="DC189" i="149"/>
  <c r="DB189" i="149"/>
  <c r="CY189" i="149"/>
  <c r="CX189" i="149"/>
  <c r="CQ189" i="149"/>
  <c r="CP189" i="149"/>
  <c r="CI189" i="149"/>
  <c r="CH189" i="149"/>
  <c r="CE189" i="149"/>
  <c r="CD189" i="149"/>
  <c r="CA189" i="149"/>
  <c r="BZ189" i="149"/>
  <c r="BW189" i="149"/>
  <c r="BV189" i="149"/>
  <c r="BS189" i="149"/>
  <c r="BR189" i="149"/>
  <c r="BO189" i="149"/>
  <c r="BN189" i="149"/>
  <c r="BK189" i="149"/>
  <c r="BJ189" i="149"/>
  <c r="BG189" i="149"/>
  <c r="EB189" i="149"/>
  <c r="BB189" i="149"/>
  <c r="AY189" i="149"/>
  <c r="AX189" i="149"/>
  <c r="AT189" i="149"/>
  <c r="AP189" i="149"/>
  <c r="AM189" i="149"/>
  <c r="AL189" i="149"/>
  <c r="AI189" i="149"/>
  <c r="AH189" i="149"/>
  <c r="AE189" i="149"/>
  <c r="AD189" i="149"/>
  <c r="AA189" i="149"/>
  <c r="Z189" i="149"/>
  <c r="W189" i="149"/>
  <c r="V189" i="149"/>
  <c r="S189" i="149"/>
  <c r="R189" i="149"/>
  <c r="O189" i="149"/>
  <c r="N189" i="149"/>
  <c r="K189" i="149"/>
  <c r="J189" i="149"/>
  <c r="EH188" i="149"/>
  <c r="DN188" i="149"/>
  <c r="DK188" i="149"/>
  <c r="DJ188" i="149"/>
  <c r="DG188" i="149"/>
  <c r="DF188" i="149"/>
  <c r="DC188" i="149"/>
  <c r="DB188" i="149"/>
  <c r="CY188" i="149"/>
  <c r="CX188" i="149"/>
  <c r="CQ188" i="149"/>
  <c r="CP188" i="149"/>
  <c r="CI188" i="149"/>
  <c r="CH188" i="149"/>
  <c r="CE188" i="149"/>
  <c r="CD188" i="149"/>
  <c r="CA188" i="149"/>
  <c r="BZ188" i="149"/>
  <c r="BW188" i="149"/>
  <c r="BV188" i="149"/>
  <c r="BS188" i="149"/>
  <c r="BR188" i="149"/>
  <c r="BO188" i="149"/>
  <c r="BN188" i="149"/>
  <c r="BK188" i="149"/>
  <c r="BJ188" i="149"/>
  <c r="BG188" i="149"/>
  <c r="BF188" i="149"/>
  <c r="BB188" i="149"/>
  <c r="AY188" i="149"/>
  <c r="AX188" i="149"/>
  <c r="AT188" i="149"/>
  <c r="AP188" i="149"/>
  <c r="AM188" i="149"/>
  <c r="AL188" i="149"/>
  <c r="AI188" i="149"/>
  <c r="AH188" i="149"/>
  <c r="AE188" i="149"/>
  <c r="AD188" i="149"/>
  <c r="AA188" i="149"/>
  <c r="Z188" i="149"/>
  <c r="W188" i="149"/>
  <c r="V188" i="149"/>
  <c r="S188" i="149"/>
  <c r="R188" i="149"/>
  <c r="O188" i="149"/>
  <c r="N188" i="149"/>
  <c r="K188" i="149"/>
  <c r="J188" i="149"/>
  <c r="EH187" i="149"/>
  <c r="DO187" i="149"/>
  <c r="DN187" i="149"/>
  <c r="DK187" i="149"/>
  <c r="DJ187" i="149"/>
  <c r="DG187" i="149"/>
  <c r="DF187" i="149"/>
  <c r="DC187" i="149"/>
  <c r="DB187" i="149"/>
  <c r="CY187" i="149"/>
  <c r="CX187" i="149"/>
  <c r="CT187" i="149"/>
  <c r="CQ187" i="149"/>
  <c r="CP187" i="149"/>
  <c r="CI187" i="149"/>
  <c r="CH187" i="149"/>
  <c r="CE187" i="149"/>
  <c r="CD187" i="149"/>
  <c r="CA187" i="149"/>
  <c r="BZ187" i="149"/>
  <c r="BW187" i="149"/>
  <c r="BV187" i="149"/>
  <c r="BS187" i="149"/>
  <c r="BR187" i="149"/>
  <c r="BO187" i="149"/>
  <c r="BN187" i="149"/>
  <c r="BK187" i="149"/>
  <c r="BJ187" i="149"/>
  <c r="BG187" i="149"/>
  <c r="EB187" i="149"/>
  <c r="BB187" i="149"/>
  <c r="AY187" i="149"/>
  <c r="AX187" i="149"/>
  <c r="AT187" i="149"/>
  <c r="AQ187" i="149"/>
  <c r="AP187" i="149"/>
  <c r="AM187" i="149"/>
  <c r="AL187" i="149"/>
  <c r="AI187" i="149"/>
  <c r="AH187" i="149"/>
  <c r="AE187" i="149"/>
  <c r="AD187" i="149"/>
  <c r="AA187" i="149"/>
  <c r="Z187" i="149"/>
  <c r="W187" i="149"/>
  <c r="V187" i="149"/>
  <c r="S187" i="149"/>
  <c r="R187" i="149"/>
  <c r="O187" i="149"/>
  <c r="N187" i="149"/>
  <c r="K187" i="149"/>
  <c r="J187" i="149"/>
  <c r="EH186" i="149"/>
  <c r="DO186" i="149"/>
  <c r="DN186" i="149"/>
  <c r="DK186" i="149"/>
  <c r="DJ186" i="149"/>
  <c r="DG186" i="149"/>
  <c r="DF186" i="149"/>
  <c r="DC186" i="149"/>
  <c r="DB186" i="149"/>
  <c r="CY186" i="149"/>
  <c r="CX186" i="149"/>
  <c r="CU186" i="149"/>
  <c r="CQ186" i="149"/>
  <c r="CP186" i="149"/>
  <c r="CI186" i="149"/>
  <c r="CH186" i="149"/>
  <c r="CE186" i="149"/>
  <c r="CD186" i="149"/>
  <c r="CA186" i="149"/>
  <c r="BZ186" i="149"/>
  <c r="BW186" i="149"/>
  <c r="BV186" i="149"/>
  <c r="BS186" i="149"/>
  <c r="BR186" i="149"/>
  <c r="BO186" i="149"/>
  <c r="BN186" i="149"/>
  <c r="BK186" i="149"/>
  <c r="BJ186" i="149"/>
  <c r="BG186" i="149"/>
  <c r="EB186" i="149"/>
  <c r="BB186" i="149"/>
  <c r="AY186" i="149"/>
  <c r="AX186" i="149"/>
  <c r="AT186" i="149"/>
  <c r="AQ186" i="149"/>
  <c r="AP186" i="149"/>
  <c r="AM186" i="149"/>
  <c r="AL186" i="149"/>
  <c r="AI186" i="149"/>
  <c r="AH186" i="149"/>
  <c r="AE186" i="149"/>
  <c r="AD186" i="149"/>
  <c r="AA186" i="149"/>
  <c r="Z186" i="149"/>
  <c r="W186" i="149"/>
  <c r="V186" i="149"/>
  <c r="S186" i="149"/>
  <c r="R186" i="149"/>
  <c r="O186" i="149"/>
  <c r="N186" i="149"/>
  <c r="K186" i="149"/>
  <c r="J186" i="149"/>
  <c r="EH185" i="149"/>
  <c r="DN185" i="149"/>
  <c r="DK185" i="149"/>
  <c r="DJ185" i="149"/>
  <c r="DG185" i="149"/>
  <c r="DF185" i="149"/>
  <c r="DC185" i="149"/>
  <c r="DB185" i="149"/>
  <c r="CY185" i="149"/>
  <c r="CX185" i="149"/>
  <c r="CQ185" i="149"/>
  <c r="CP185" i="149"/>
  <c r="CI185" i="149"/>
  <c r="CH185" i="149"/>
  <c r="CE185" i="149"/>
  <c r="CD185" i="149"/>
  <c r="CA185" i="149"/>
  <c r="BZ185" i="149"/>
  <c r="BW185" i="149"/>
  <c r="BV185" i="149"/>
  <c r="BS185" i="149"/>
  <c r="BR185" i="149"/>
  <c r="BO185" i="149"/>
  <c r="BN185" i="149"/>
  <c r="BK185" i="149"/>
  <c r="BJ185" i="149"/>
  <c r="BG185" i="149"/>
  <c r="EB185" i="149"/>
  <c r="BB185" i="149"/>
  <c r="AY185" i="149"/>
  <c r="AX185" i="149"/>
  <c r="AT185" i="149"/>
  <c r="AP185" i="149"/>
  <c r="AM185" i="149"/>
  <c r="AL185" i="149"/>
  <c r="AI185" i="149"/>
  <c r="AH185" i="149"/>
  <c r="AE185" i="149"/>
  <c r="AD185" i="149"/>
  <c r="AA185" i="149"/>
  <c r="Z185" i="149"/>
  <c r="W185" i="149"/>
  <c r="V185" i="149"/>
  <c r="S185" i="149"/>
  <c r="R185" i="149"/>
  <c r="O185" i="149"/>
  <c r="N185" i="149"/>
  <c r="K185" i="149"/>
  <c r="J185" i="149"/>
  <c r="EH184" i="149"/>
  <c r="DN184" i="149"/>
  <c r="DK184" i="149"/>
  <c r="DJ184" i="149"/>
  <c r="DG184" i="149"/>
  <c r="DF184" i="149"/>
  <c r="DC184" i="149"/>
  <c r="DB184" i="149"/>
  <c r="CY184" i="149"/>
  <c r="CX184" i="149"/>
  <c r="CQ184" i="149"/>
  <c r="CP184" i="149"/>
  <c r="CI184" i="149"/>
  <c r="CH184" i="149"/>
  <c r="CE184" i="149"/>
  <c r="CD184" i="149"/>
  <c r="CA184" i="149"/>
  <c r="BZ184" i="149"/>
  <c r="BW184" i="149"/>
  <c r="BV184" i="149"/>
  <c r="BS184" i="149"/>
  <c r="BR184" i="149"/>
  <c r="BO184" i="149"/>
  <c r="BN184" i="149"/>
  <c r="BK184" i="149"/>
  <c r="BJ184" i="149"/>
  <c r="BG184" i="149"/>
  <c r="BF184" i="149"/>
  <c r="BB184" i="149"/>
  <c r="AY184" i="149"/>
  <c r="AX184" i="149"/>
  <c r="AT184" i="149"/>
  <c r="AP184" i="149"/>
  <c r="AM184" i="149"/>
  <c r="AL184" i="149"/>
  <c r="AI184" i="149"/>
  <c r="AH184" i="149"/>
  <c r="AE184" i="149"/>
  <c r="AD184" i="149"/>
  <c r="AA184" i="149"/>
  <c r="Z184" i="149"/>
  <c r="W184" i="149"/>
  <c r="V184" i="149"/>
  <c r="S184" i="149"/>
  <c r="R184" i="149"/>
  <c r="O184" i="149"/>
  <c r="N184" i="149"/>
  <c r="K184" i="149"/>
  <c r="J184" i="149"/>
  <c r="EH183" i="149"/>
  <c r="DN183" i="149"/>
  <c r="DK183" i="149"/>
  <c r="DJ183" i="149"/>
  <c r="DG183" i="149"/>
  <c r="DF183" i="149"/>
  <c r="DC183" i="149"/>
  <c r="DB183" i="149"/>
  <c r="CY183" i="149"/>
  <c r="CX183" i="149"/>
  <c r="CQ183" i="149"/>
  <c r="CP183" i="149"/>
  <c r="CI183" i="149"/>
  <c r="CH183" i="149"/>
  <c r="CE183" i="149"/>
  <c r="CD183" i="149"/>
  <c r="CA183" i="149"/>
  <c r="BZ183" i="149"/>
  <c r="BW183" i="149"/>
  <c r="BV183" i="149"/>
  <c r="BS183" i="149"/>
  <c r="BR183" i="149"/>
  <c r="BO183" i="149"/>
  <c r="BN183" i="149"/>
  <c r="BK183" i="149"/>
  <c r="BJ183" i="149"/>
  <c r="BG183" i="149"/>
  <c r="EB183" i="149"/>
  <c r="BB183" i="149"/>
  <c r="AY183" i="149"/>
  <c r="AX183" i="149"/>
  <c r="AT183" i="149"/>
  <c r="AP183" i="149"/>
  <c r="AM183" i="149"/>
  <c r="AL183" i="149"/>
  <c r="AI183" i="149"/>
  <c r="AH183" i="149"/>
  <c r="AE183" i="149"/>
  <c r="AD183" i="149"/>
  <c r="AA183" i="149"/>
  <c r="Z183" i="149"/>
  <c r="W183" i="149"/>
  <c r="V183" i="149"/>
  <c r="S183" i="149"/>
  <c r="R183" i="149"/>
  <c r="O183" i="149"/>
  <c r="N183" i="149"/>
  <c r="K183" i="149"/>
  <c r="J183" i="149"/>
  <c r="EH182" i="149"/>
  <c r="DN182" i="149"/>
  <c r="DK182" i="149"/>
  <c r="DJ182" i="149"/>
  <c r="DG182" i="149"/>
  <c r="DF182" i="149"/>
  <c r="DC182" i="149"/>
  <c r="DB182" i="149"/>
  <c r="CY182" i="149"/>
  <c r="CX182" i="149"/>
  <c r="CQ182" i="149"/>
  <c r="CP182" i="149"/>
  <c r="CI182" i="149"/>
  <c r="CH182" i="149"/>
  <c r="CE182" i="149"/>
  <c r="CD182" i="149"/>
  <c r="CA182" i="149"/>
  <c r="BZ182" i="149"/>
  <c r="BW182" i="149"/>
  <c r="BV182" i="149"/>
  <c r="BS182" i="149"/>
  <c r="BR182" i="149"/>
  <c r="BO182" i="149"/>
  <c r="BN182" i="149"/>
  <c r="BK182" i="149"/>
  <c r="BJ182" i="149"/>
  <c r="BG182" i="149"/>
  <c r="BF182" i="149"/>
  <c r="BB182" i="149"/>
  <c r="AY182" i="149"/>
  <c r="AX182" i="149"/>
  <c r="AT182" i="149"/>
  <c r="AP182" i="149"/>
  <c r="AM182" i="149"/>
  <c r="AL182" i="149"/>
  <c r="AI182" i="149"/>
  <c r="AH182" i="149"/>
  <c r="AE182" i="149"/>
  <c r="AD182" i="149"/>
  <c r="AA182" i="149"/>
  <c r="Z182" i="149"/>
  <c r="W182" i="149"/>
  <c r="V182" i="149"/>
  <c r="S182" i="149"/>
  <c r="R182" i="149"/>
  <c r="O182" i="149"/>
  <c r="N182" i="149"/>
  <c r="K182" i="149"/>
  <c r="J182" i="149"/>
  <c r="EH181" i="149"/>
  <c r="DN181" i="149"/>
  <c r="DK181" i="149"/>
  <c r="DJ181" i="149"/>
  <c r="DG181" i="149"/>
  <c r="DF181" i="149"/>
  <c r="DC181" i="149"/>
  <c r="DB181" i="149"/>
  <c r="CY181" i="149"/>
  <c r="CX181" i="149"/>
  <c r="CQ181" i="149"/>
  <c r="CP181" i="149"/>
  <c r="CI181" i="149"/>
  <c r="CH181" i="149"/>
  <c r="CE181" i="149"/>
  <c r="CD181" i="149"/>
  <c r="CA181" i="149"/>
  <c r="BZ181" i="149"/>
  <c r="BW181" i="149"/>
  <c r="BV181" i="149"/>
  <c r="BS181" i="149"/>
  <c r="BR181" i="149"/>
  <c r="BO181" i="149"/>
  <c r="BN181" i="149"/>
  <c r="BK181" i="149"/>
  <c r="BJ181" i="149"/>
  <c r="BG181" i="149"/>
  <c r="EB181" i="149"/>
  <c r="BB181" i="149"/>
  <c r="AY181" i="149"/>
  <c r="AX181" i="149"/>
  <c r="AT181" i="149"/>
  <c r="AP181" i="149"/>
  <c r="AM181" i="149"/>
  <c r="AL181" i="149"/>
  <c r="AI181" i="149"/>
  <c r="AH181" i="149"/>
  <c r="AE181" i="149"/>
  <c r="AD181" i="149"/>
  <c r="AA181" i="149"/>
  <c r="Z181" i="149"/>
  <c r="W181" i="149"/>
  <c r="V181" i="149"/>
  <c r="S181" i="149"/>
  <c r="R181" i="149"/>
  <c r="O181" i="149"/>
  <c r="N181" i="149"/>
  <c r="K181" i="149"/>
  <c r="J181" i="149"/>
  <c r="EH180" i="149"/>
  <c r="DN180" i="149"/>
  <c r="DK180" i="149"/>
  <c r="DJ180" i="149"/>
  <c r="DG180" i="149"/>
  <c r="DF180" i="149"/>
  <c r="DC180" i="149"/>
  <c r="DB180" i="149"/>
  <c r="CY180" i="149"/>
  <c r="CX180" i="149"/>
  <c r="CQ180" i="149"/>
  <c r="CP180" i="149"/>
  <c r="CI180" i="149"/>
  <c r="CH180" i="149"/>
  <c r="CE180" i="149"/>
  <c r="CD180" i="149"/>
  <c r="CA180" i="149"/>
  <c r="BZ180" i="149"/>
  <c r="BW180" i="149"/>
  <c r="BV180" i="149"/>
  <c r="BS180" i="149"/>
  <c r="BR180" i="149"/>
  <c r="BO180" i="149"/>
  <c r="BN180" i="149"/>
  <c r="BK180" i="149"/>
  <c r="BJ180" i="149"/>
  <c r="BG180" i="149"/>
  <c r="BF180" i="149"/>
  <c r="BB180" i="149"/>
  <c r="AY180" i="149"/>
  <c r="AX180" i="149"/>
  <c r="AT180" i="149"/>
  <c r="AP180" i="149"/>
  <c r="AM180" i="149"/>
  <c r="AL180" i="149"/>
  <c r="AI180" i="149"/>
  <c r="AH180" i="149"/>
  <c r="AE180" i="149"/>
  <c r="AD180" i="149"/>
  <c r="AA180" i="149"/>
  <c r="Z180" i="149"/>
  <c r="W180" i="149"/>
  <c r="V180" i="149"/>
  <c r="S180" i="149"/>
  <c r="R180" i="149"/>
  <c r="O180" i="149"/>
  <c r="N180" i="149"/>
  <c r="K180" i="149"/>
  <c r="J180" i="149"/>
  <c r="EH179" i="149"/>
  <c r="DN179" i="149"/>
  <c r="DK179" i="149"/>
  <c r="DJ179" i="149"/>
  <c r="DG179" i="149"/>
  <c r="DF179" i="149"/>
  <c r="DC179" i="149"/>
  <c r="DB179" i="149"/>
  <c r="CY179" i="149"/>
  <c r="CX179" i="149"/>
  <c r="CQ179" i="149"/>
  <c r="CP179" i="149"/>
  <c r="CI179" i="149"/>
  <c r="CH179" i="149"/>
  <c r="CE179" i="149"/>
  <c r="CD179" i="149"/>
  <c r="CA179" i="149"/>
  <c r="BZ179" i="149"/>
  <c r="BW179" i="149"/>
  <c r="BV179" i="149"/>
  <c r="BS179" i="149"/>
  <c r="BR179" i="149"/>
  <c r="BO179" i="149"/>
  <c r="BN179" i="149"/>
  <c r="BK179" i="149"/>
  <c r="BJ179" i="149"/>
  <c r="BG179" i="149"/>
  <c r="EB179" i="149"/>
  <c r="BB179" i="149"/>
  <c r="AY179" i="149"/>
  <c r="AX179" i="149"/>
  <c r="AT179" i="149"/>
  <c r="AP179" i="149"/>
  <c r="AM179" i="149"/>
  <c r="AL179" i="149"/>
  <c r="AI179" i="149"/>
  <c r="AH179" i="149"/>
  <c r="AE179" i="149"/>
  <c r="AD179" i="149"/>
  <c r="AA179" i="149"/>
  <c r="Z179" i="149"/>
  <c r="W179" i="149"/>
  <c r="V179" i="149"/>
  <c r="S179" i="149"/>
  <c r="R179" i="149"/>
  <c r="O179" i="149"/>
  <c r="N179" i="149"/>
  <c r="K179" i="149"/>
  <c r="J179" i="149"/>
  <c r="EH178" i="149"/>
  <c r="DN178" i="149"/>
  <c r="DK178" i="149"/>
  <c r="DJ178" i="149"/>
  <c r="DG178" i="149"/>
  <c r="DF178" i="149"/>
  <c r="DC178" i="149"/>
  <c r="DB178" i="149"/>
  <c r="CY178" i="149"/>
  <c r="CX178" i="149"/>
  <c r="CQ178" i="149"/>
  <c r="CP178" i="149"/>
  <c r="CI178" i="149"/>
  <c r="CH178" i="149"/>
  <c r="CE178" i="149"/>
  <c r="CD178" i="149"/>
  <c r="CA178" i="149"/>
  <c r="BZ178" i="149"/>
  <c r="BW178" i="149"/>
  <c r="BV178" i="149"/>
  <c r="BS178" i="149"/>
  <c r="BR178" i="149"/>
  <c r="BO178" i="149"/>
  <c r="BN178" i="149"/>
  <c r="BK178" i="149"/>
  <c r="BJ178" i="149"/>
  <c r="BG178" i="149"/>
  <c r="BF178" i="149"/>
  <c r="BB178" i="149"/>
  <c r="AY178" i="149"/>
  <c r="AX178" i="149"/>
  <c r="AP178" i="149"/>
  <c r="AM178" i="149"/>
  <c r="AL178" i="149"/>
  <c r="AI178" i="149"/>
  <c r="AH178" i="149"/>
  <c r="AE178" i="149"/>
  <c r="AD178" i="149"/>
  <c r="AA178" i="149"/>
  <c r="Z178" i="149"/>
  <c r="W178" i="149"/>
  <c r="V178" i="149"/>
  <c r="S178" i="149"/>
  <c r="R178" i="149"/>
  <c r="O178" i="149"/>
  <c r="N178" i="149"/>
  <c r="K178" i="149"/>
  <c r="J178" i="149"/>
  <c r="EH177" i="149"/>
  <c r="DN177" i="149"/>
  <c r="DK177" i="149"/>
  <c r="DJ177" i="149"/>
  <c r="DF177" i="149"/>
  <c r="DB177" i="149"/>
  <c r="CY177" i="149"/>
  <c r="CX177" i="149"/>
  <c r="CQ177" i="149"/>
  <c r="CP177" i="149"/>
  <c r="CI177" i="149"/>
  <c r="CH177" i="149"/>
  <c r="CE177" i="149"/>
  <c r="CD177" i="149"/>
  <c r="BZ177" i="149"/>
  <c r="BV177" i="149"/>
  <c r="BR177" i="149"/>
  <c r="BO177" i="149"/>
  <c r="BN177" i="149"/>
  <c r="BK177" i="149"/>
  <c r="BJ177" i="149"/>
  <c r="BG177" i="149"/>
  <c r="EB177" i="149"/>
  <c r="BB177" i="149"/>
  <c r="AY177" i="149"/>
  <c r="AX177" i="149"/>
  <c r="AT177" i="149"/>
  <c r="AP177" i="149"/>
  <c r="AM177" i="149"/>
  <c r="AL177" i="149"/>
  <c r="AI177" i="149"/>
  <c r="AH177" i="149"/>
  <c r="AE177" i="149"/>
  <c r="AD177" i="149"/>
  <c r="Z177" i="149"/>
  <c r="V177" i="149"/>
  <c r="R177" i="149"/>
  <c r="O177" i="149"/>
  <c r="N177" i="149"/>
  <c r="K177" i="149"/>
  <c r="J177" i="149"/>
  <c r="EH176" i="149"/>
  <c r="DN176" i="149"/>
  <c r="DK176" i="149"/>
  <c r="DJ176" i="149"/>
  <c r="DG176" i="149"/>
  <c r="DF176" i="149"/>
  <c r="DC176" i="149"/>
  <c r="DB176" i="149"/>
  <c r="CY176" i="149"/>
  <c r="CX176" i="149"/>
  <c r="CQ176" i="149"/>
  <c r="CP176" i="149"/>
  <c r="CI176" i="149"/>
  <c r="CH176" i="149"/>
  <c r="CE176" i="149"/>
  <c r="CD176" i="149"/>
  <c r="BZ176" i="149"/>
  <c r="BW176" i="149"/>
  <c r="BV176" i="149"/>
  <c r="BS176" i="149"/>
  <c r="BR176" i="149"/>
  <c r="BO176" i="149"/>
  <c r="BN176" i="149"/>
  <c r="BK176" i="149"/>
  <c r="BJ176" i="149"/>
  <c r="BG176" i="149"/>
  <c r="EB176" i="149"/>
  <c r="BB176" i="149"/>
  <c r="AY176" i="149"/>
  <c r="AX176" i="149"/>
  <c r="AT176" i="149"/>
  <c r="AP176" i="149"/>
  <c r="AM176" i="149"/>
  <c r="AL176" i="149"/>
  <c r="AI176" i="149"/>
  <c r="AH176" i="149"/>
  <c r="AE176" i="149"/>
  <c r="AD176" i="149"/>
  <c r="Z176" i="149"/>
  <c r="W176" i="149"/>
  <c r="V176" i="149"/>
  <c r="S176" i="149"/>
  <c r="R176" i="149"/>
  <c r="O176" i="149"/>
  <c r="N176" i="149"/>
  <c r="K176" i="149"/>
  <c r="J176" i="149"/>
  <c r="EH175" i="149"/>
  <c r="DN175" i="149"/>
  <c r="DK175" i="149"/>
  <c r="DJ175" i="149"/>
  <c r="DG175" i="149"/>
  <c r="DF175" i="149"/>
  <c r="DC175" i="149"/>
  <c r="DB175" i="149"/>
  <c r="CY175" i="149"/>
  <c r="CX175" i="149"/>
  <c r="CQ175" i="149"/>
  <c r="CP175" i="149"/>
  <c r="CI175" i="149"/>
  <c r="CH175" i="149"/>
  <c r="CE175" i="149"/>
  <c r="CD175" i="149"/>
  <c r="BZ175" i="149"/>
  <c r="BW175" i="149"/>
  <c r="BV175" i="149"/>
  <c r="BS175" i="149"/>
  <c r="BR175" i="149"/>
  <c r="BO175" i="149"/>
  <c r="BN175" i="149"/>
  <c r="BK175" i="149"/>
  <c r="BJ175" i="149"/>
  <c r="BG175" i="149"/>
  <c r="EB175" i="149"/>
  <c r="BB175" i="149"/>
  <c r="AY175" i="149"/>
  <c r="AX175" i="149"/>
  <c r="AT175" i="149"/>
  <c r="AP175" i="149"/>
  <c r="AM175" i="149"/>
  <c r="AL175" i="149"/>
  <c r="AI175" i="149"/>
  <c r="AH175" i="149"/>
  <c r="AE175" i="149"/>
  <c r="AD175" i="149"/>
  <c r="Z175" i="149"/>
  <c r="W175" i="149"/>
  <c r="V175" i="149"/>
  <c r="S175" i="149"/>
  <c r="R175" i="149"/>
  <c r="O175" i="149"/>
  <c r="N175" i="149"/>
  <c r="K175" i="149"/>
  <c r="J175" i="149"/>
  <c r="DN174" i="149"/>
  <c r="DK174" i="149"/>
  <c r="DJ174" i="149"/>
  <c r="DG174" i="149"/>
  <c r="DF174" i="149"/>
  <c r="DC174" i="149"/>
  <c r="DB174" i="149"/>
  <c r="CY174" i="149"/>
  <c r="CX174" i="149"/>
  <c r="CQ174" i="149"/>
  <c r="CP174" i="149"/>
  <c r="CI174" i="149"/>
  <c r="CH174" i="149"/>
  <c r="CE174" i="149"/>
  <c r="CD174" i="149"/>
  <c r="BZ174" i="149"/>
  <c r="BW174" i="149"/>
  <c r="BV174" i="149"/>
  <c r="BS174" i="149"/>
  <c r="BR174" i="149"/>
  <c r="BO174" i="149"/>
  <c r="BN174" i="149"/>
  <c r="BK174" i="149"/>
  <c r="BJ174" i="149"/>
  <c r="BG174" i="149"/>
  <c r="EB174" i="149"/>
  <c r="BB174" i="149"/>
  <c r="AY174" i="149"/>
  <c r="AX174" i="149"/>
  <c r="AT174" i="149"/>
  <c r="AP174" i="149"/>
  <c r="AM174" i="149"/>
  <c r="AL174" i="149"/>
  <c r="AI174" i="149"/>
  <c r="AH174" i="149"/>
  <c r="AE174" i="149"/>
  <c r="AD174" i="149"/>
  <c r="Z174" i="149"/>
  <c r="W174" i="149"/>
  <c r="V174" i="149"/>
  <c r="S174" i="149"/>
  <c r="R174" i="149"/>
  <c r="O174" i="149"/>
  <c r="N174" i="149"/>
  <c r="K174" i="149"/>
  <c r="J174" i="149"/>
  <c r="DN173" i="149"/>
  <c r="DK173" i="149"/>
  <c r="DJ173" i="149"/>
  <c r="DG173" i="149"/>
  <c r="DF173" i="149"/>
  <c r="DC173" i="149"/>
  <c r="DB173" i="149"/>
  <c r="CY173" i="149"/>
  <c r="CX173" i="149"/>
  <c r="CQ173" i="149"/>
  <c r="CP173" i="149"/>
  <c r="CI173" i="149"/>
  <c r="CH173" i="149"/>
  <c r="CE173" i="149"/>
  <c r="CD173" i="149"/>
  <c r="BZ173" i="149"/>
  <c r="BV173" i="149"/>
  <c r="BS173" i="149"/>
  <c r="BR173" i="149"/>
  <c r="BO173" i="149"/>
  <c r="BN173" i="149"/>
  <c r="BK173" i="149"/>
  <c r="BJ173" i="149"/>
  <c r="BG173" i="149"/>
  <c r="BF173" i="149"/>
  <c r="BB173" i="149"/>
  <c r="AY173" i="149"/>
  <c r="AX173" i="149"/>
  <c r="AT173" i="149"/>
  <c r="AP173" i="149"/>
  <c r="AM173" i="149"/>
  <c r="AL173" i="149"/>
  <c r="AI173" i="149"/>
  <c r="AH173" i="149"/>
  <c r="AE173" i="149"/>
  <c r="AD173" i="149"/>
  <c r="Z173" i="149"/>
  <c r="V173" i="149"/>
  <c r="S173" i="149"/>
  <c r="R173" i="149"/>
  <c r="O173" i="149"/>
  <c r="N173" i="149"/>
  <c r="K173" i="149"/>
  <c r="J173" i="149"/>
  <c r="EH172" i="149"/>
  <c r="DR172" i="149"/>
  <c r="DN172" i="149"/>
  <c r="DK172" i="149"/>
  <c r="DJ172" i="149"/>
  <c r="DG172" i="149"/>
  <c r="DF172" i="149"/>
  <c r="DC172" i="149"/>
  <c r="DB172" i="149"/>
  <c r="CY172" i="149"/>
  <c r="CX172" i="149"/>
  <c r="CU172" i="149"/>
  <c r="CT172" i="149"/>
  <c r="CQ172" i="149"/>
  <c r="CP172" i="149"/>
  <c r="CI172" i="149"/>
  <c r="CH172" i="149"/>
  <c r="CE172" i="149"/>
  <c r="CD172" i="149"/>
  <c r="BZ172" i="149"/>
  <c r="BW172" i="149"/>
  <c r="BV172" i="149"/>
  <c r="BS172" i="149"/>
  <c r="BR172" i="149"/>
  <c r="BO172" i="149"/>
  <c r="BN172" i="149"/>
  <c r="BK172" i="149"/>
  <c r="BJ172" i="149"/>
  <c r="EB172" i="149"/>
  <c r="BF172" i="149"/>
  <c r="BB172" i="149"/>
  <c r="AY172" i="149"/>
  <c r="AX172" i="149"/>
  <c r="AT172" i="149"/>
  <c r="AP172" i="149"/>
  <c r="AM172" i="149"/>
  <c r="AL172" i="149"/>
  <c r="AI172" i="149"/>
  <c r="AH172" i="149"/>
  <c r="AE172" i="149"/>
  <c r="AD172" i="149"/>
  <c r="Z172" i="149"/>
  <c r="W172" i="149"/>
  <c r="V172" i="149"/>
  <c r="S172" i="149"/>
  <c r="R172" i="149"/>
  <c r="O172" i="149"/>
  <c r="N172" i="149"/>
  <c r="K172" i="149"/>
  <c r="J172" i="149"/>
  <c r="DN171" i="149"/>
  <c r="DK171" i="149"/>
  <c r="DJ171" i="149"/>
  <c r="DG171" i="149"/>
  <c r="DF171" i="149"/>
  <c r="DC171" i="149"/>
  <c r="DB171" i="149"/>
  <c r="CY171" i="149"/>
  <c r="CX171" i="149"/>
  <c r="CQ171" i="149"/>
  <c r="CP171" i="149"/>
  <c r="CI171" i="149"/>
  <c r="CH171" i="149"/>
  <c r="CE171" i="149"/>
  <c r="CD171" i="149"/>
  <c r="BZ171" i="149"/>
  <c r="BW171" i="149"/>
  <c r="BV171" i="149"/>
  <c r="BS171" i="149"/>
  <c r="BR171" i="149"/>
  <c r="BO171" i="149"/>
  <c r="BN171" i="149"/>
  <c r="BK171" i="149"/>
  <c r="BJ171" i="149"/>
  <c r="BG171" i="149"/>
  <c r="EB171" i="149"/>
  <c r="BB171" i="149"/>
  <c r="AY171" i="149"/>
  <c r="AX171" i="149"/>
  <c r="AT171" i="149"/>
  <c r="AP171" i="149"/>
  <c r="AM171" i="149"/>
  <c r="AL171" i="149"/>
  <c r="AI171" i="149"/>
  <c r="AH171" i="149"/>
  <c r="AE171" i="149"/>
  <c r="AD171" i="149"/>
  <c r="Z171" i="149"/>
  <c r="W171" i="149"/>
  <c r="V171" i="149"/>
  <c r="S171" i="149"/>
  <c r="R171" i="149"/>
  <c r="O171" i="149"/>
  <c r="N171" i="149"/>
  <c r="K171" i="149"/>
  <c r="J171" i="149"/>
  <c r="DN170" i="149"/>
  <c r="DK170" i="149"/>
  <c r="DJ170" i="149"/>
  <c r="DG170" i="149"/>
  <c r="DF170" i="149"/>
  <c r="DC170" i="149"/>
  <c r="DB170" i="149"/>
  <c r="CY170" i="149"/>
  <c r="CX170" i="149"/>
  <c r="CQ170" i="149"/>
  <c r="CP170" i="149"/>
  <c r="CI170" i="149"/>
  <c r="CH170" i="149"/>
  <c r="CE170" i="149"/>
  <c r="CD170" i="149"/>
  <c r="BZ170" i="149"/>
  <c r="BW170" i="149"/>
  <c r="BV170" i="149"/>
  <c r="BS170" i="149"/>
  <c r="BR170" i="149"/>
  <c r="BO170" i="149"/>
  <c r="BN170" i="149"/>
  <c r="BK170" i="149"/>
  <c r="BJ170" i="149"/>
  <c r="BG170" i="149"/>
  <c r="EB170" i="149"/>
  <c r="BB170" i="149"/>
  <c r="AY170" i="149"/>
  <c r="AX170" i="149"/>
  <c r="AT170" i="149"/>
  <c r="AP170" i="149"/>
  <c r="AM170" i="149"/>
  <c r="AL170" i="149"/>
  <c r="AI170" i="149"/>
  <c r="AH170" i="149"/>
  <c r="AE170" i="149"/>
  <c r="AD170" i="149"/>
  <c r="Z170" i="149"/>
  <c r="W170" i="149"/>
  <c r="V170" i="149"/>
  <c r="S170" i="149"/>
  <c r="R170" i="149"/>
  <c r="O170" i="149"/>
  <c r="N170" i="149"/>
  <c r="K170" i="149"/>
  <c r="J170" i="149"/>
  <c r="DN169" i="149"/>
  <c r="DK169" i="149"/>
  <c r="DJ169" i="149"/>
  <c r="DG169" i="149"/>
  <c r="DF169" i="149"/>
  <c r="DC169" i="149"/>
  <c r="DB169" i="149"/>
  <c r="CY169" i="149"/>
  <c r="CX169" i="149"/>
  <c r="CQ169" i="149"/>
  <c r="CP169" i="149"/>
  <c r="CI169" i="149"/>
  <c r="CH169" i="149"/>
  <c r="CE169" i="149"/>
  <c r="CD169" i="149"/>
  <c r="BZ169" i="149"/>
  <c r="BW169" i="149"/>
  <c r="BV169" i="149"/>
  <c r="BS169" i="149"/>
  <c r="BR169" i="149"/>
  <c r="BO169" i="149"/>
  <c r="BN169" i="149"/>
  <c r="BK169" i="149"/>
  <c r="BJ169" i="149"/>
  <c r="BG169" i="149"/>
  <c r="EB169" i="149"/>
  <c r="BB169" i="149"/>
  <c r="AY169" i="149"/>
  <c r="AX169" i="149"/>
  <c r="AT169" i="149"/>
  <c r="AP169" i="149"/>
  <c r="AM169" i="149"/>
  <c r="AL169" i="149"/>
  <c r="AI169" i="149"/>
  <c r="AH169" i="149"/>
  <c r="AE169" i="149"/>
  <c r="AD169" i="149"/>
  <c r="Z169" i="149"/>
  <c r="W169" i="149"/>
  <c r="V169" i="149"/>
  <c r="S169" i="149"/>
  <c r="R169" i="149"/>
  <c r="O169" i="149"/>
  <c r="N169" i="149"/>
  <c r="K169" i="149"/>
  <c r="J169" i="149"/>
  <c r="EH168" i="149"/>
  <c r="DN168" i="149"/>
  <c r="DK168" i="149"/>
  <c r="DJ168" i="149"/>
  <c r="DG168" i="149"/>
  <c r="DF168" i="149"/>
  <c r="DC168" i="149"/>
  <c r="DB168" i="149"/>
  <c r="CY168" i="149"/>
  <c r="CX168" i="149"/>
  <c r="CQ168" i="149"/>
  <c r="CP168" i="149"/>
  <c r="CI168" i="149"/>
  <c r="CH168" i="149"/>
  <c r="CE168" i="149"/>
  <c r="CD168" i="149"/>
  <c r="BZ168" i="149"/>
  <c r="BW168" i="149"/>
  <c r="BV168" i="149"/>
  <c r="BS168" i="149"/>
  <c r="BR168" i="149"/>
  <c r="BO168" i="149"/>
  <c r="BN168" i="149"/>
  <c r="BK168" i="149"/>
  <c r="BJ168" i="149"/>
  <c r="BG168" i="149"/>
  <c r="EB168" i="149"/>
  <c r="BB168" i="149"/>
  <c r="AY168" i="149"/>
  <c r="AX168" i="149"/>
  <c r="AT168" i="149"/>
  <c r="AP168" i="149"/>
  <c r="AM168" i="149"/>
  <c r="AL168" i="149"/>
  <c r="AI168" i="149"/>
  <c r="AH168" i="149"/>
  <c r="AE168" i="149"/>
  <c r="AD168" i="149"/>
  <c r="Z168" i="149"/>
  <c r="W168" i="149"/>
  <c r="V168" i="149"/>
  <c r="S168" i="149"/>
  <c r="R168" i="149"/>
  <c r="O168" i="149"/>
  <c r="N168" i="149"/>
  <c r="K168" i="149"/>
  <c r="J168" i="149"/>
  <c r="EH167" i="149"/>
  <c r="DN167" i="149"/>
  <c r="DK167" i="149"/>
  <c r="DJ167" i="149"/>
  <c r="DG167" i="149"/>
  <c r="DF167" i="149"/>
  <c r="DC167" i="149"/>
  <c r="DB167" i="149"/>
  <c r="CY167" i="149"/>
  <c r="CX167" i="149"/>
  <c r="CQ167" i="149"/>
  <c r="CP167" i="149"/>
  <c r="CI167" i="149"/>
  <c r="CH167" i="149"/>
  <c r="CE167" i="149"/>
  <c r="CD167" i="149"/>
  <c r="BZ167" i="149"/>
  <c r="BW167" i="149"/>
  <c r="BV167" i="149"/>
  <c r="BS167" i="149"/>
  <c r="BR167" i="149"/>
  <c r="BO167" i="149"/>
  <c r="BN167" i="149"/>
  <c r="BK167" i="149"/>
  <c r="BJ167" i="149"/>
  <c r="BG167" i="149"/>
  <c r="EB167" i="149"/>
  <c r="BB167" i="149"/>
  <c r="AY167" i="149"/>
  <c r="AX167" i="149"/>
  <c r="AT167" i="149"/>
  <c r="AP167" i="149"/>
  <c r="AM167" i="149"/>
  <c r="AL167" i="149"/>
  <c r="AI167" i="149"/>
  <c r="AH167" i="149"/>
  <c r="AE167" i="149"/>
  <c r="AD167" i="149"/>
  <c r="Z167" i="149"/>
  <c r="W167" i="149"/>
  <c r="V167" i="149"/>
  <c r="S167" i="149"/>
  <c r="R167" i="149"/>
  <c r="O167" i="149"/>
  <c r="N167" i="149"/>
  <c r="K167" i="149"/>
  <c r="J167" i="149"/>
  <c r="EH166" i="149"/>
  <c r="DN166" i="149"/>
  <c r="DK166" i="149"/>
  <c r="DJ166" i="149"/>
  <c r="DF166" i="149"/>
  <c r="DB166" i="149"/>
  <c r="CY166" i="149"/>
  <c r="CX166" i="149"/>
  <c r="CQ166" i="149"/>
  <c r="CP166" i="149"/>
  <c r="CH166" i="149"/>
  <c r="CE166" i="149"/>
  <c r="CD166" i="149"/>
  <c r="BZ166" i="149"/>
  <c r="BW166" i="149"/>
  <c r="BV166" i="149"/>
  <c r="BS166" i="149"/>
  <c r="BR166" i="149"/>
  <c r="BO166" i="149"/>
  <c r="BN166" i="149"/>
  <c r="BK166" i="149"/>
  <c r="BJ166" i="149"/>
  <c r="BG166" i="149"/>
  <c r="EB166" i="149"/>
  <c r="BB166" i="149"/>
  <c r="AY166" i="149"/>
  <c r="AX166" i="149"/>
  <c r="AT166" i="149"/>
  <c r="AP166" i="149"/>
  <c r="AM166" i="149"/>
  <c r="AL166" i="149"/>
  <c r="AH166" i="149"/>
  <c r="AE166" i="149"/>
  <c r="AD166" i="149"/>
  <c r="Z166" i="149"/>
  <c r="W166" i="149"/>
  <c r="V166" i="149"/>
  <c r="S166" i="149"/>
  <c r="R166" i="149"/>
  <c r="O166" i="149"/>
  <c r="N166" i="149"/>
  <c r="K166" i="149"/>
  <c r="J166" i="149"/>
  <c r="EH165" i="149"/>
  <c r="DN165" i="149"/>
  <c r="DK165" i="149"/>
  <c r="DJ165" i="149"/>
  <c r="DG165" i="149"/>
  <c r="DF165" i="149"/>
  <c r="DC165" i="149"/>
  <c r="DB165" i="149"/>
  <c r="CY165" i="149"/>
  <c r="CX165" i="149"/>
  <c r="CQ165" i="149"/>
  <c r="CP165" i="149"/>
  <c r="CI165" i="149"/>
  <c r="CH165" i="149"/>
  <c r="CE165" i="149"/>
  <c r="CD165" i="149"/>
  <c r="BZ165" i="149"/>
  <c r="BW165" i="149"/>
  <c r="BV165" i="149"/>
  <c r="BS165" i="149"/>
  <c r="BR165" i="149"/>
  <c r="BO165" i="149"/>
  <c r="BN165" i="149"/>
  <c r="BK165" i="149"/>
  <c r="BJ165" i="149"/>
  <c r="BG165" i="149"/>
  <c r="EB165" i="149"/>
  <c r="BB165" i="149"/>
  <c r="AY165" i="149"/>
  <c r="AX165" i="149"/>
  <c r="AT165" i="149"/>
  <c r="AP165" i="149"/>
  <c r="AM165" i="149"/>
  <c r="AL165" i="149"/>
  <c r="AI165" i="149"/>
  <c r="AH165" i="149"/>
  <c r="AE165" i="149"/>
  <c r="AD165" i="149"/>
  <c r="Z165" i="149"/>
  <c r="W165" i="149"/>
  <c r="V165" i="149"/>
  <c r="S165" i="149"/>
  <c r="R165" i="149"/>
  <c r="O165" i="149"/>
  <c r="N165" i="149"/>
  <c r="K165" i="149"/>
  <c r="J165" i="149"/>
  <c r="DN164" i="149"/>
  <c r="DK164" i="149"/>
  <c r="DJ164" i="149"/>
  <c r="DG164" i="149"/>
  <c r="DF164" i="149"/>
  <c r="DC164" i="149"/>
  <c r="DB164" i="149"/>
  <c r="CY164" i="149"/>
  <c r="CX164" i="149"/>
  <c r="CQ164" i="149"/>
  <c r="CP164" i="149"/>
  <c r="CI164" i="149"/>
  <c r="CH164" i="149"/>
  <c r="CE164" i="149"/>
  <c r="CD164" i="149"/>
  <c r="BZ164" i="149"/>
  <c r="BW164" i="149"/>
  <c r="BV164" i="149"/>
  <c r="BS164" i="149"/>
  <c r="BR164" i="149"/>
  <c r="BO164" i="149"/>
  <c r="BN164" i="149"/>
  <c r="BK164" i="149"/>
  <c r="BJ164" i="149"/>
  <c r="BG164" i="149"/>
  <c r="EB164" i="149"/>
  <c r="BB164" i="149"/>
  <c r="AY164" i="149"/>
  <c r="AX164" i="149"/>
  <c r="AT164" i="149"/>
  <c r="AP164" i="149"/>
  <c r="AM164" i="149"/>
  <c r="AL164" i="149"/>
  <c r="AI164" i="149"/>
  <c r="AH164" i="149"/>
  <c r="AE164" i="149"/>
  <c r="AD164" i="149"/>
  <c r="Z164" i="149"/>
  <c r="W164" i="149"/>
  <c r="V164" i="149"/>
  <c r="S164" i="149"/>
  <c r="R164" i="149"/>
  <c r="O164" i="149"/>
  <c r="N164" i="149"/>
  <c r="K164" i="149"/>
  <c r="J164" i="149"/>
  <c r="EH163" i="149"/>
  <c r="DN163" i="149"/>
  <c r="DK163" i="149"/>
  <c r="DJ163" i="149"/>
  <c r="DF163" i="149"/>
  <c r="DB163" i="149"/>
  <c r="CY163" i="149"/>
  <c r="CX163" i="149"/>
  <c r="CQ163" i="149"/>
  <c r="CP163" i="149"/>
  <c r="CI163" i="149"/>
  <c r="CH163" i="149"/>
  <c r="CE163" i="149"/>
  <c r="CD163" i="149"/>
  <c r="BZ163" i="149"/>
  <c r="BW163" i="149"/>
  <c r="BV163" i="149"/>
  <c r="BS163" i="149"/>
  <c r="BR163" i="149"/>
  <c r="BO163" i="149"/>
  <c r="BN163" i="149"/>
  <c r="BK163" i="149"/>
  <c r="BJ163" i="149"/>
  <c r="BG163" i="149"/>
  <c r="EB163" i="149"/>
  <c r="BB163" i="149"/>
  <c r="AY163" i="149"/>
  <c r="AX163" i="149"/>
  <c r="AT163" i="149"/>
  <c r="AP163" i="149"/>
  <c r="AM163" i="149"/>
  <c r="AL163" i="149"/>
  <c r="AI163" i="149"/>
  <c r="AH163" i="149"/>
  <c r="AE163" i="149"/>
  <c r="AD163" i="149"/>
  <c r="Z163" i="149"/>
  <c r="W163" i="149"/>
  <c r="V163" i="149"/>
  <c r="S163" i="149"/>
  <c r="R163" i="149"/>
  <c r="O163" i="149"/>
  <c r="N163" i="149"/>
  <c r="K163" i="149"/>
  <c r="J163" i="149"/>
  <c r="EH162" i="149"/>
  <c r="DN162" i="149"/>
  <c r="DK162" i="149"/>
  <c r="DJ162" i="149"/>
  <c r="DG162" i="149"/>
  <c r="DF162" i="149"/>
  <c r="DC162" i="149"/>
  <c r="DB162" i="149"/>
  <c r="CY162" i="149"/>
  <c r="CX162" i="149"/>
  <c r="CQ162" i="149"/>
  <c r="CP162" i="149"/>
  <c r="CI162" i="149"/>
  <c r="CH162" i="149"/>
  <c r="CE162" i="149"/>
  <c r="CD162" i="149"/>
  <c r="BZ162" i="149"/>
  <c r="BW162" i="149"/>
  <c r="BV162" i="149"/>
  <c r="BS162" i="149"/>
  <c r="BR162" i="149"/>
  <c r="BO162" i="149"/>
  <c r="BN162" i="149"/>
  <c r="BK162" i="149"/>
  <c r="BJ162" i="149"/>
  <c r="BG162" i="149"/>
  <c r="EB162" i="149"/>
  <c r="BB162" i="149"/>
  <c r="AY162" i="149"/>
  <c r="AX162" i="149"/>
  <c r="AT162" i="149"/>
  <c r="AP162" i="149"/>
  <c r="AM162" i="149"/>
  <c r="AL162" i="149"/>
  <c r="AI162" i="149"/>
  <c r="AH162" i="149"/>
  <c r="AE162" i="149"/>
  <c r="AD162" i="149"/>
  <c r="Z162" i="149"/>
  <c r="W162" i="149"/>
  <c r="V162" i="149"/>
  <c r="S162" i="149"/>
  <c r="R162" i="149"/>
  <c r="O162" i="149"/>
  <c r="N162" i="149"/>
  <c r="K162" i="149"/>
  <c r="J162" i="149"/>
  <c r="DN161" i="149"/>
  <c r="DK161" i="149"/>
  <c r="DJ161" i="149"/>
  <c r="DG161" i="149"/>
  <c r="DF161" i="149"/>
  <c r="DC161" i="149"/>
  <c r="DB161" i="149"/>
  <c r="CY161" i="149"/>
  <c r="CX161" i="149"/>
  <c r="CQ161" i="149"/>
  <c r="CP161" i="149"/>
  <c r="CI161" i="149"/>
  <c r="CH161" i="149"/>
  <c r="CE161" i="149"/>
  <c r="CD161" i="149"/>
  <c r="BZ161" i="149"/>
  <c r="BW161" i="149"/>
  <c r="BV161" i="149"/>
  <c r="BS161" i="149"/>
  <c r="BR161" i="149"/>
  <c r="BO161" i="149"/>
  <c r="BN161" i="149"/>
  <c r="BK161" i="149"/>
  <c r="BJ161" i="149"/>
  <c r="BG161" i="149"/>
  <c r="EB161" i="149"/>
  <c r="BB161" i="149"/>
  <c r="AY161" i="149"/>
  <c r="AX161" i="149"/>
  <c r="AT161" i="149"/>
  <c r="AP161" i="149"/>
  <c r="AM161" i="149"/>
  <c r="AL161" i="149"/>
  <c r="AI161" i="149"/>
  <c r="AH161" i="149"/>
  <c r="AE161" i="149"/>
  <c r="AD161" i="149"/>
  <c r="Z161" i="149"/>
  <c r="W161" i="149"/>
  <c r="V161" i="149"/>
  <c r="S161" i="149"/>
  <c r="R161" i="149"/>
  <c r="O161" i="149"/>
  <c r="N161" i="149"/>
  <c r="K161" i="149"/>
  <c r="J161" i="149"/>
  <c r="EH160" i="149"/>
  <c r="DN160" i="149"/>
  <c r="DK160" i="149"/>
  <c r="DJ160" i="149"/>
  <c r="DG160" i="149"/>
  <c r="DF160" i="149"/>
  <c r="DC160" i="149"/>
  <c r="DB160" i="149"/>
  <c r="CY160" i="149"/>
  <c r="CX160" i="149"/>
  <c r="CQ160" i="149"/>
  <c r="CP160" i="149"/>
  <c r="CI160" i="149"/>
  <c r="CH160" i="149"/>
  <c r="CE160" i="149"/>
  <c r="CD160" i="149"/>
  <c r="BZ160" i="149"/>
  <c r="BV160" i="149"/>
  <c r="BR160" i="149"/>
  <c r="BO160" i="149"/>
  <c r="BN160" i="149"/>
  <c r="BK160" i="149"/>
  <c r="BJ160" i="149"/>
  <c r="BG160" i="149"/>
  <c r="EB160" i="149"/>
  <c r="BB160" i="149"/>
  <c r="AY160" i="149"/>
  <c r="AX160" i="149"/>
  <c r="AT160" i="149"/>
  <c r="AP160" i="149"/>
  <c r="AM160" i="149"/>
  <c r="AL160" i="149"/>
  <c r="AI160" i="149"/>
  <c r="AH160" i="149"/>
  <c r="AE160" i="149"/>
  <c r="AD160" i="149"/>
  <c r="AA160" i="149"/>
  <c r="Z160" i="149"/>
  <c r="V160" i="149"/>
  <c r="R160" i="149"/>
  <c r="O160" i="149"/>
  <c r="N160" i="149"/>
  <c r="K160" i="149"/>
  <c r="J160" i="149"/>
  <c r="DN159" i="149"/>
  <c r="DK159" i="149"/>
  <c r="DJ159" i="149"/>
  <c r="DG159" i="149"/>
  <c r="DF159" i="149"/>
  <c r="DC159" i="149"/>
  <c r="DB159" i="149"/>
  <c r="CY159" i="149"/>
  <c r="CX159" i="149"/>
  <c r="CQ159" i="149"/>
  <c r="CP159" i="149"/>
  <c r="CI159" i="149"/>
  <c r="CH159" i="149"/>
  <c r="CE159" i="149"/>
  <c r="CD159" i="149"/>
  <c r="BZ159" i="149"/>
  <c r="BV159" i="149"/>
  <c r="BR159" i="149"/>
  <c r="BO159" i="149"/>
  <c r="BN159" i="149"/>
  <c r="BK159" i="149"/>
  <c r="BJ159" i="149"/>
  <c r="BG159" i="149"/>
  <c r="EB159" i="149"/>
  <c r="BB159" i="149"/>
  <c r="AY159" i="149"/>
  <c r="AX159" i="149"/>
  <c r="AT159" i="149"/>
  <c r="AP159" i="149"/>
  <c r="AM159" i="149"/>
  <c r="AL159" i="149"/>
  <c r="AI159" i="149"/>
  <c r="AH159" i="149"/>
  <c r="AE159" i="149"/>
  <c r="AD159" i="149"/>
  <c r="AA159" i="149"/>
  <c r="Z159" i="149"/>
  <c r="V159" i="149"/>
  <c r="R159" i="149"/>
  <c r="O159" i="149"/>
  <c r="N159" i="149"/>
  <c r="K159" i="149"/>
  <c r="J159" i="149"/>
  <c r="EH158" i="149"/>
  <c r="DN158" i="149"/>
  <c r="DK158" i="149"/>
  <c r="DJ158" i="149"/>
  <c r="DG158" i="149"/>
  <c r="DF158" i="149"/>
  <c r="DC158" i="149"/>
  <c r="DB158" i="149"/>
  <c r="CY158" i="149"/>
  <c r="CX158" i="149"/>
  <c r="CQ158" i="149"/>
  <c r="CP158" i="149"/>
  <c r="CI158" i="149"/>
  <c r="CH158" i="149"/>
  <c r="CE158" i="149"/>
  <c r="CD158" i="149"/>
  <c r="BZ158" i="149"/>
  <c r="BW158" i="149"/>
  <c r="BV158" i="149"/>
  <c r="BS158" i="149"/>
  <c r="BR158" i="149"/>
  <c r="BO158" i="149"/>
  <c r="BN158" i="149"/>
  <c r="BK158" i="149"/>
  <c r="BJ158" i="149"/>
  <c r="BG158" i="149"/>
  <c r="EB158" i="149"/>
  <c r="BB158" i="149"/>
  <c r="AY158" i="149"/>
  <c r="AX158" i="149"/>
  <c r="AT158" i="149"/>
  <c r="AP158" i="149"/>
  <c r="AM158" i="149"/>
  <c r="AL158" i="149"/>
  <c r="AI158" i="149"/>
  <c r="AH158" i="149"/>
  <c r="AE158" i="149"/>
  <c r="AD158" i="149"/>
  <c r="Z158" i="149"/>
  <c r="W158" i="149"/>
  <c r="V158" i="149"/>
  <c r="S158" i="149"/>
  <c r="R158" i="149"/>
  <c r="O158" i="149"/>
  <c r="N158" i="149"/>
  <c r="K158" i="149"/>
  <c r="J158" i="149"/>
  <c r="EH157" i="149"/>
  <c r="DN157" i="149"/>
  <c r="DK157" i="149"/>
  <c r="DJ157" i="149"/>
  <c r="DG157" i="149"/>
  <c r="DF157" i="149"/>
  <c r="DC157" i="149"/>
  <c r="DB157" i="149"/>
  <c r="CY157" i="149"/>
  <c r="CX157" i="149"/>
  <c r="CQ157" i="149"/>
  <c r="CP157" i="149"/>
  <c r="CI157" i="149"/>
  <c r="CH157" i="149"/>
  <c r="CE157" i="149"/>
  <c r="CD157" i="149"/>
  <c r="BZ157" i="149"/>
  <c r="BW157" i="149"/>
  <c r="BV157" i="149"/>
  <c r="BS157" i="149"/>
  <c r="BR157" i="149"/>
  <c r="BO157" i="149"/>
  <c r="BN157" i="149"/>
  <c r="BK157" i="149"/>
  <c r="BJ157" i="149"/>
  <c r="BG157" i="149"/>
  <c r="EB157" i="149"/>
  <c r="BB157" i="149"/>
  <c r="AY157" i="149"/>
  <c r="AX157" i="149"/>
  <c r="AT157" i="149"/>
  <c r="AP157" i="149"/>
  <c r="AM157" i="149"/>
  <c r="AL157" i="149"/>
  <c r="AI157" i="149"/>
  <c r="AH157" i="149"/>
  <c r="AE157" i="149"/>
  <c r="AD157" i="149"/>
  <c r="Z157" i="149"/>
  <c r="W157" i="149"/>
  <c r="V157" i="149"/>
  <c r="S157" i="149"/>
  <c r="R157" i="149"/>
  <c r="O157" i="149"/>
  <c r="N157" i="149"/>
  <c r="K157" i="149"/>
  <c r="J157" i="149"/>
  <c r="EH156" i="149"/>
  <c r="DN156" i="149"/>
  <c r="DJ156" i="149"/>
  <c r="DF156" i="149"/>
  <c r="DB156" i="149"/>
  <c r="CX156" i="149"/>
  <c r="CP156" i="149"/>
  <c r="CH156" i="149"/>
  <c r="CD156" i="149"/>
  <c r="BZ156" i="149"/>
  <c r="BV156" i="149"/>
  <c r="BR156" i="149"/>
  <c r="BN156" i="149"/>
  <c r="BJ156" i="149"/>
  <c r="BG156" i="149"/>
  <c r="EB156" i="149"/>
  <c r="BB156" i="149"/>
  <c r="AX156" i="149"/>
  <c r="AT156" i="149"/>
  <c r="AP156" i="149"/>
  <c r="AL156" i="149"/>
  <c r="AI156" i="149"/>
  <c r="AH156" i="149"/>
  <c r="AD156" i="149"/>
  <c r="Z156" i="149"/>
  <c r="V156" i="149"/>
  <c r="R156" i="149"/>
  <c r="N156" i="149"/>
  <c r="J156" i="149"/>
  <c r="EH155" i="149"/>
  <c r="DN155" i="149"/>
  <c r="DK155" i="149"/>
  <c r="DJ155" i="149"/>
  <c r="DF155" i="149"/>
  <c r="DB155" i="149"/>
  <c r="CY155" i="149"/>
  <c r="CX155" i="149"/>
  <c r="CQ155" i="149"/>
  <c r="CP155" i="149"/>
  <c r="CI155" i="149"/>
  <c r="CH155" i="149"/>
  <c r="CE155" i="149"/>
  <c r="CD155" i="149"/>
  <c r="BZ155" i="149"/>
  <c r="BV155" i="149"/>
  <c r="BR155" i="149"/>
  <c r="BO155" i="149"/>
  <c r="BN155" i="149"/>
  <c r="BK155" i="149"/>
  <c r="BJ155" i="149"/>
  <c r="BG155" i="149"/>
  <c r="EB155" i="149"/>
  <c r="BB155" i="149"/>
  <c r="AY155" i="149"/>
  <c r="AX155" i="149"/>
  <c r="AT155" i="149"/>
  <c r="AP155" i="149"/>
  <c r="AM155" i="149"/>
  <c r="AL155" i="149"/>
  <c r="AI155" i="149"/>
  <c r="AH155" i="149"/>
  <c r="AE155" i="149"/>
  <c r="AD155" i="149"/>
  <c r="Z155" i="149"/>
  <c r="V155" i="149"/>
  <c r="R155" i="149"/>
  <c r="O155" i="149"/>
  <c r="N155" i="149"/>
  <c r="K155" i="149"/>
  <c r="J155" i="149"/>
  <c r="EH154" i="149"/>
  <c r="DN154" i="149"/>
  <c r="DK154" i="149"/>
  <c r="DJ154" i="149"/>
  <c r="DF154" i="149"/>
  <c r="DB154" i="149"/>
  <c r="CY154" i="149"/>
  <c r="CX154" i="149"/>
  <c r="CQ154" i="149"/>
  <c r="CP154" i="149"/>
  <c r="CI154" i="149"/>
  <c r="CH154" i="149"/>
  <c r="CE154" i="149"/>
  <c r="CD154" i="149"/>
  <c r="BZ154" i="149"/>
  <c r="BV154" i="149"/>
  <c r="BR154" i="149"/>
  <c r="BO154" i="149"/>
  <c r="BN154" i="149"/>
  <c r="BK154" i="149"/>
  <c r="BJ154" i="149"/>
  <c r="BG154" i="149"/>
  <c r="EB154" i="149"/>
  <c r="BB154" i="149"/>
  <c r="AY154" i="149"/>
  <c r="AX154" i="149"/>
  <c r="AT154" i="149"/>
  <c r="AP154" i="149"/>
  <c r="AM154" i="149"/>
  <c r="AL154" i="149"/>
  <c r="AI154" i="149"/>
  <c r="AH154" i="149"/>
  <c r="AE154" i="149"/>
  <c r="AD154" i="149"/>
  <c r="Z154" i="149"/>
  <c r="V154" i="149"/>
  <c r="R154" i="149"/>
  <c r="O154" i="149"/>
  <c r="N154" i="149"/>
  <c r="K154" i="149"/>
  <c r="J154" i="149"/>
  <c r="EH153" i="149"/>
  <c r="DO153" i="149"/>
  <c r="DN153" i="149"/>
  <c r="DK153" i="149"/>
  <c r="DJ153" i="149"/>
  <c r="DG153" i="149"/>
  <c r="DF153" i="149"/>
  <c r="DC153" i="149"/>
  <c r="DB153" i="149"/>
  <c r="CY153" i="149"/>
  <c r="CX153" i="149"/>
  <c r="CU153" i="149"/>
  <c r="CQ153" i="149"/>
  <c r="CP153" i="149"/>
  <c r="CH153" i="149"/>
  <c r="CE153" i="149"/>
  <c r="CD153" i="149"/>
  <c r="CA153" i="149"/>
  <c r="BZ153" i="149"/>
  <c r="BW153" i="149"/>
  <c r="BV153" i="149"/>
  <c r="BS153" i="149"/>
  <c r="BR153" i="149"/>
  <c r="BO153" i="149"/>
  <c r="BN153" i="149"/>
  <c r="BK153" i="149"/>
  <c r="BJ153" i="149"/>
  <c r="BG153" i="149"/>
  <c r="BF153" i="149"/>
  <c r="BB153" i="149"/>
  <c r="AY153" i="149"/>
  <c r="AX153" i="149"/>
  <c r="AU153" i="149"/>
  <c r="AT153" i="149"/>
  <c r="AQ153" i="149"/>
  <c r="AP153" i="149"/>
  <c r="AM153" i="149"/>
  <c r="AL153" i="149"/>
  <c r="AH153" i="149"/>
  <c r="AE153" i="149"/>
  <c r="AD153" i="149"/>
  <c r="AA153" i="149"/>
  <c r="Z153" i="149"/>
  <c r="W153" i="149"/>
  <c r="V153" i="149"/>
  <c r="S153" i="149"/>
  <c r="R153" i="149"/>
  <c r="O153" i="149"/>
  <c r="N153" i="149"/>
  <c r="K153" i="149"/>
  <c r="J153" i="149"/>
  <c r="EH152" i="149"/>
  <c r="DO152" i="149"/>
  <c r="DN152" i="149"/>
  <c r="DK152" i="149"/>
  <c r="DJ152" i="149"/>
  <c r="DG152" i="149"/>
  <c r="DF152" i="149"/>
  <c r="DC152" i="149"/>
  <c r="DB152" i="149"/>
  <c r="CY152" i="149"/>
  <c r="CX152" i="149"/>
  <c r="CU152" i="149"/>
  <c r="CQ152" i="149"/>
  <c r="CP152" i="149"/>
  <c r="CI152" i="149"/>
  <c r="CH152" i="149"/>
  <c r="CE152" i="149"/>
  <c r="CD152" i="149"/>
  <c r="CA152" i="149"/>
  <c r="BZ152" i="149"/>
  <c r="BW152" i="149"/>
  <c r="BV152" i="149"/>
  <c r="BS152" i="149"/>
  <c r="BR152" i="149"/>
  <c r="BO152" i="149"/>
  <c r="BN152" i="149"/>
  <c r="BK152" i="149"/>
  <c r="BJ152" i="149"/>
  <c r="BG152" i="149"/>
  <c r="EB152" i="149"/>
  <c r="BB152" i="149"/>
  <c r="AY152" i="149"/>
  <c r="AX152" i="149"/>
  <c r="AU152" i="149"/>
  <c r="AT152" i="149"/>
  <c r="AQ152" i="149"/>
  <c r="AP152" i="149"/>
  <c r="AL152" i="149"/>
  <c r="AI152" i="149"/>
  <c r="AH152" i="149"/>
  <c r="AE152" i="149"/>
  <c r="AD152" i="149"/>
  <c r="AA152" i="149"/>
  <c r="Z152" i="149"/>
  <c r="W152" i="149"/>
  <c r="V152" i="149"/>
  <c r="S152" i="149"/>
  <c r="R152" i="149"/>
  <c r="O152" i="149"/>
  <c r="N152" i="149"/>
  <c r="K152" i="149"/>
  <c r="J152" i="149"/>
  <c r="EH151" i="149"/>
  <c r="DN151" i="149"/>
  <c r="DK151" i="149"/>
  <c r="DJ151" i="149"/>
  <c r="DG151" i="149"/>
  <c r="DF151" i="149"/>
  <c r="DC151" i="149"/>
  <c r="DB151" i="149"/>
  <c r="CY151" i="149"/>
  <c r="CX151" i="149"/>
  <c r="CQ151" i="149"/>
  <c r="CP151" i="149"/>
  <c r="CI151" i="149"/>
  <c r="CH151" i="149"/>
  <c r="CE151" i="149"/>
  <c r="CD151" i="149"/>
  <c r="BZ151" i="149"/>
  <c r="BW151" i="149"/>
  <c r="BV151" i="149"/>
  <c r="BS151" i="149"/>
  <c r="BR151" i="149"/>
  <c r="BO151" i="149"/>
  <c r="BN151" i="149"/>
  <c r="BK151" i="149"/>
  <c r="BJ151" i="149"/>
  <c r="BG151" i="149"/>
  <c r="EB151" i="149"/>
  <c r="BB151" i="149"/>
  <c r="AY151" i="149"/>
  <c r="AX151" i="149"/>
  <c r="AT151" i="149"/>
  <c r="AP151" i="149"/>
  <c r="AM151" i="149"/>
  <c r="AL151" i="149"/>
  <c r="AI151" i="149"/>
  <c r="AH151" i="149"/>
  <c r="AE151" i="149"/>
  <c r="AD151" i="149"/>
  <c r="Z151" i="149"/>
  <c r="W151" i="149"/>
  <c r="V151" i="149"/>
  <c r="S151" i="149"/>
  <c r="R151" i="149"/>
  <c r="O151" i="149"/>
  <c r="N151" i="149"/>
  <c r="K151" i="149"/>
  <c r="J151" i="149"/>
  <c r="EH150" i="149"/>
  <c r="DN150" i="149"/>
  <c r="DK150" i="149"/>
  <c r="DJ150" i="149"/>
  <c r="DG150" i="149"/>
  <c r="DF150" i="149"/>
  <c r="DC150" i="149"/>
  <c r="DB150" i="149"/>
  <c r="CY150" i="149"/>
  <c r="CX150" i="149"/>
  <c r="CQ150" i="149"/>
  <c r="CP150" i="149"/>
  <c r="CI150" i="149"/>
  <c r="CH150" i="149"/>
  <c r="CE150" i="149"/>
  <c r="CD150" i="149"/>
  <c r="CA150" i="149"/>
  <c r="BZ150" i="149"/>
  <c r="BW150" i="149"/>
  <c r="BV150" i="149"/>
  <c r="BS150" i="149"/>
  <c r="BR150" i="149"/>
  <c r="BO150" i="149"/>
  <c r="BN150" i="149"/>
  <c r="BK150" i="149"/>
  <c r="BJ150" i="149"/>
  <c r="BG150" i="149"/>
  <c r="BF150" i="149"/>
  <c r="BB150" i="149"/>
  <c r="AY150" i="149"/>
  <c r="AX150" i="149"/>
  <c r="AT150" i="149"/>
  <c r="AP150" i="149"/>
  <c r="AM150" i="149"/>
  <c r="AL150" i="149"/>
  <c r="AI150" i="149"/>
  <c r="AH150" i="149"/>
  <c r="AE150" i="149"/>
  <c r="AD150" i="149"/>
  <c r="AA150" i="149"/>
  <c r="Z150" i="149"/>
  <c r="W150" i="149"/>
  <c r="V150" i="149"/>
  <c r="S150" i="149"/>
  <c r="R150" i="149"/>
  <c r="O150" i="149"/>
  <c r="N150" i="149"/>
  <c r="K150" i="149"/>
  <c r="J150" i="149"/>
  <c r="DN149" i="149"/>
  <c r="DK149" i="149"/>
  <c r="DJ149" i="149"/>
  <c r="DG149" i="149"/>
  <c r="DF149" i="149"/>
  <c r="DC149" i="149"/>
  <c r="DB149" i="149"/>
  <c r="CY149" i="149"/>
  <c r="CX149" i="149"/>
  <c r="CQ149" i="149"/>
  <c r="CP149" i="149"/>
  <c r="CI149" i="149"/>
  <c r="CH149" i="149"/>
  <c r="CE149" i="149"/>
  <c r="CD149" i="149"/>
  <c r="BZ149" i="149"/>
  <c r="BW149" i="149"/>
  <c r="BV149" i="149"/>
  <c r="BS149" i="149"/>
  <c r="BR149" i="149"/>
  <c r="BO149" i="149"/>
  <c r="BN149" i="149"/>
  <c r="BK149" i="149"/>
  <c r="BJ149" i="149"/>
  <c r="BG149" i="149"/>
  <c r="EB149" i="149"/>
  <c r="BB149" i="149"/>
  <c r="AY149" i="149"/>
  <c r="AX149" i="149"/>
  <c r="AT149" i="149"/>
  <c r="AP149" i="149"/>
  <c r="AM149" i="149"/>
  <c r="AL149" i="149"/>
  <c r="AI149" i="149"/>
  <c r="AH149" i="149"/>
  <c r="AE149" i="149"/>
  <c r="AD149" i="149"/>
  <c r="Z149" i="149"/>
  <c r="W149" i="149"/>
  <c r="V149" i="149"/>
  <c r="S149" i="149"/>
  <c r="R149" i="149"/>
  <c r="O149" i="149"/>
  <c r="N149" i="149"/>
  <c r="K149" i="149"/>
  <c r="J149" i="149"/>
  <c r="EH148" i="149"/>
  <c r="DN148" i="149"/>
  <c r="DK148" i="149"/>
  <c r="DJ148" i="149"/>
  <c r="DG148" i="149"/>
  <c r="DF148" i="149"/>
  <c r="DC148" i="149"/>
  <c r="DB148" i="149"/>
  <c r="CY148" i="149"/>
  <c r="CX148" i="149"/>
  <c r="CQ148" i="149"/>
  <c r="CP148" i="149"/>
  <c r="CI148" i="149"/>
  <c r="CH148" i="149"/>
  <c r="CE148" i="149"/>
  <c r="CD148" i="149"/>
  <c r="CA148" i="149"/>
  <c r="BZ148" i="149"/>
  <c r="BW148" i="149"/>
  <c r="BV148" i="149"/>
  <c r="BS148" i="149"/>
  <c r="BR148" i="149"/>
  <c r="BO148" i="149"/>
  <c r="BN148" i="149"/>
  <c r="BK148" i="149"/>
  <c r="BJ148" i="149"/>
  <c r="BG148" i="149"/>
  <c r="BF148" i="149"/>
  <c r="BB148" i="149"/>
  <c r="AY148" i="149"/>
  <c r="AX148" i="149"/>
  <c r="AT148" i="149"/>
  <c r="AP148" i="149"/>
  <c r="AM148" i="149"/>
  <c r="AL148" i="149"/>
  <c r="AI148" i="149"/>
  <c r="AH148" i="149"/>
  <c r="AE148" i="149"/>
  <c r="AD148" i="149"/>
  <c r="AA148" i="149"/>
  <c r="Z148" i="149"/>
  <c r="W148" i="149"/>
  <c r="V148" i="149"/>
  <c r="S148" i="149"/>
  <c r="R148" i="149"/>
  <c r="O148" i="149"/>
  <c r="N148" i="149"/>
  <c r="K148" i="149"/>
  <c r="J148" i="149"/>
  <c r="EH147" i="149"/>
  <c r="DN147" i="149"/>
  <c r="DK147" i="149"/>
  <c r="DJ147" i="149"/>
  <c r="DG147" i="149"/>
  <c r="DF147" i="149"/>
  <c r="DC147" i="149"/>
  <c r="DB147" i="149"/>
  <c r="CY147" i="149"/>
  <c r="CX147" i="149"/>
  <c r="CQ147" i="149"/>
  <c r="CP147" i="149"/>
  <c r="CI147" i="149"/>
  <c r="CH147" i="149"/>
  <c r="CE147" i="149"/>
  <c r="CD147" i="149"/>
  <c r="CA147" i="149"/>
  <c r="BZ147" i="149"/>
  <c r="BW147" i="149"/>
  <c r="BV147" i="149"/>
  <c r="BS147" i="149"/>
  <c r="BR147" i="149"/>
  <c r="BO147" i="149"/>
  <c r="BN147" i="149"/>
  <c r="BK147" i="149"/>
  <c r="BJ147" i="149"/>
  <c r="BG147" i="149"/>
  <c r="EB147" i="149"/>
  <c r="BB147" i="149"/>
  <c r="AY147" i="149"/>
  <c r="AX147" i="149"/>
  <c r="AT147" i="149"/>
  <c r="AP147" i="149"/>
  <c r="AM147" i="149"/>
  <c r="AL147" i="149"/>
  <c r="AI147" i="149"/>
  <c r="AH147" i="149"/>
  <c r="AE147" i="149"/>
  <c r="AD147" i="149"/>
  <c r="AA147" i="149"/>
  <c r="Z147" i="149"/>
  <c r="W147" i="149"/>
  <c r="V147" i="149"/>
  <c r="S147" i="149"/>
  <c r="R147" i="149"/>
  <c r="O147" i="149"/>
  <c r="N147" i="149"/>
  <c r="K147" i="149"/>
  <c r="J147" i="149"/>
  <c r="EH146" i="149"/>
  <c r="DN146" i="149"/>
  <c r="DK146" i="149"/>
  <c r="DJ146" i="149"/>
  <c r="DG146" i="149"/>
  <c r="DF146" i="149"/>
  <c r="DC146" i="149"/>
  <c r="DB146" i="149"/>
  <c r="CY146" i="149"/>
  <c r="CX146" i="149"/>
  <c r="CQ146" i="149"/>
  <c r="CP146" i="149"/>
  <c r="CI146" i="149"/>
  <c r="CH146" i="149"/>
  <c r="CE146" i="149"/>
  <c r="CD146" i="149"/>
  <c r="CA146" i="149"/>
  <c r="BZ146" i="149"/>
  <c r="BW146" i="149"/>
  <c r="BV146" i="149"/>
  <c r="BS146" i="149"/>
  <c r="BR146" i="149"/>
  <c r="BO146" i="149"/>
  <c r="BN146" i="149"/>
  <c r="BK146" i="149"/>
  <c r="BJ146" i="149"/>
  <c r="BG146" i="149"/>
  <c r="BF146" i="149"/>
  <c r="BB146" i="149"/>
  <c r="AY146" i="149"/>
  <c r="AX146" i="149"/>
  <c r="AT146" i="149"/>
  <c r="AP146" i="149"/>
  <c r="AM146" i="149"/>
  <c r="AL146" i="149"/>
  <c r="AI146" i="149"/>
  <c r="AH146" i="149"/>
  <c r="AE146" i="149"/>
  <c r="AD146" i="149"/>
  <c r="AA146" i="149"/>
  <c r="Z146" i="149"/>
  <c r="W146" i="149"/>
  <c r="V146" i="149"/>
  <c r="S146" i="149"/>
  <c r="R146" i="149"/>
  <c r="O146" i="149"/>
  <c r="N146" i="149"/>
  <c r="K146" i="149"/>
  <c r="J146" i="149"/>
  <c r="EH145" i="149"/>
  <c r="DO145" i="149"/>
  <c r="DN145" i="149"/>
  <c r="DK145" i="149"/>
  <c r="DJ145" i="149"/>
  <c r="DG145" i="149"/>
  <c r="DF145" i="149"/>
  <c r="DC145" i="149"/>
  <c r="DB145" i="149"/>
  <c r="CY145" i="149"/>
  <c r="CX145" i="149"/>
  <c r="CT145" i="149"/>
  <c r="CQ145" i="149"/>
  <c r="CP145" i="149"/>
  <c r="CI145" i="149"/>
  <c r="CH145" i="149"/>
  <c r="CE145" i="149"/>
  <c r="CD145" i="149"/>
  <c r="CA145" i="149"/>
  <c r="BZ145" i="149"/>
  <c r="BW145" i="149"/>
  <c r="BV145" i="149"/>
  <c r="BS145" i="149"/>
  <c r="BR145" i="149"/>
  <c r="BO145" i="149"/>
  <c r="BN145" i="149"/>
  <c r="BK145" i="149"/>
  <c r="BJ145" i="149"/>
  <c r="BG145" i="149"/>
  <c r="EB145" i="149"/>
  <c r="BB145" i="149"/>
  <c r="AY145" i="149"/>
  <c r="AX145" i="149"/>
  <c r="AT145" i="149"/>
  <c r="AQ145" i="149"/>
  <c r="AP145" i="149"/>
  <c r="AM145" i="149"/>
  <c r="AL145" i="149"/>
  <c r="AI145" i="149"/>
  <c r="AH145" i="149"/>
  <c r="AE145" i="149"/>
  <c r="AD145" i="149"/>
  <c r="AA145" i="149"/>
  <c r="Z145" i="149"/>
  <c r="W145" i="149"/>
  <c r="V145" i="149"/>
  <c r="S145" i="149"/>
  <c r="R145" i="149"/>
  <c r="O145" i="149"/>
  <c r="N145" i="149"/>
  <c r="K145" i="149"/>
  <c r="J145" i="149"/>
  <c r="EH144" i="149"/>
  <c r="DO144" i="149"/>
  <c r="DN144" i="149"/>
  <c r="DK144" i="149"/>
  <c r="DJ144" i="149"/>
  <c r="DG144" i="149"/>
  <c r="DF144" i="149"/>
  <c r="DC144" i="149"/>
  <c r="DB144" i="149"/>
  <c r="CY144" i="149"/>
  <c r="CX144" i="149"/>
  <c r="CU144" i="149"/>
  <c r="CQ144" i="149"/>
  <c r="CP144" i="149"/>
  <c r="CI144" i="149"/>
  <c r="CH144" i="149"/>
  <c r="CE144" i="149"/>
  <c r="CD144" i="149"/>
  <c r="CA144" i="149"/>
  <c r="BZ144" i="149"/>
  <c r="BW144" i="149"/>
  <c r="BV144" i="149"/>
  <c r="BS144" i="149"/>
  <c r="BR144" i="149"/>
  <c r="BO144" i="149"/>
  <c r="BN144" i="149"/>
  <c r="BK144" i="149"/>
  <c r="BJ144" i="149"/>
  <c r="BG144" i="149"/>
  <c r="EB144" i="149"/>
  <c r="BB144" i="149"/>
  <c r="AY144" i="149"/>
  <c r="AX144" i="149"/>
  <c r="AT144" i="149"/>
  <c r="AQ144" i="149"/>
  <c r="AP144" i="149"/>
  <c r="AM144" i="149"/>
  <c r="AL144" i="149"/>
  <c r="AI144" i="149"/>
  <c r="AH144" i="149"/>
  <c r="AE144" i="149"/>
  <c r="AD144" i="149"/>
  <c r="AA144" i="149"/>
  <c r="Z144" i="149"/>
  <c r="W144" i="149"/>
  <c r="V144" i="149"/>
  <c r="S144" i="149"/>
  <c r="R144" i="149"/>
  <c r="O144" i="149"/>
  <c r="N144" i="149"/>
  <c r="K144" i="149"/>
  <c r="J144" i="149"/>
  <c r="EH143" i="149"/>
  <c r="DN143" i="149"/>
  <c r="DK143" i="149"/>
  <c r="DJ143" i="149"/>
  <c r="DG143" i="149"/>
  <c r="DF143" i="149"/>
  <c r="DC143" i="149"/>
  <c r="DB143" i="149"/>
  <c r="CY143" i="149"/>
  <c r="CX143" i="149"/>
  <c r="CQ143" i="149"/>
  <c r="CP143" i="149"/>
  <c r="CI143" i="149"/>
  <c r="CH143" i="149"/>
  <c r="CE143" i="149"/>
  <c r="CD143" i="149"/>
  <c r="BZ143" i="149"/>
  <c r="BW143" i="149"/>
  <c r="BV143" i="149"/>
  <c r="BS143" i="149"/>
  <c r="BR143" i="149"/>
  <c r="BO143" i="149"/>
  <c r="BN143" i="149"/>
  <c r="BK143" i="149"/>
  <c r="BJ143" i="149"/>
  <c r="BG143" i="149"/>
  <c r="EB143" i="149"/>
  <c r="BB143" i="149"/>
  <c r="AY143" i="149"/>
  <c r="AX143" i="149"/>
  <c r="AT143" i="149"/>
  <c r="AP143" i="149"/>
  <c r="AM143" i="149"/>
  <c r="AL143" i="149"/>
  <c r="AI143" i="149"/>
  <c r="AH143" i="149"/>
  <c r="AE143" i="149"/>
  <c r="AD143" i="149"/>
  <c r="Z143" i="149"/>
  <c r="W143" i="149"/>
  <c r="V143" i="149"/>
  <c r="S143" i="149"/>
  <c r="R143" i="149"/>
  <c r="O143" i="149"/>
  <c r="N143" i="149"/>
  <c r="K143" i="149"/>
  <c r="J143" i="149"/>
  <c r="DN142" i="149"/>
  <c r="DK142" i="149"/>
  <c r="DJ142" i="149"/>
  <c r="DG142" i="149"/>
  <c r="DF142" i="149"/>
  <c r="DC142" i="149"/>
  <c r="DB142" i="149"/>
  <c r="CY142" i="149"/>
  <c r="CX142" i="149"/>
  <c r="CQ142" i="149"/>
  <c r="CP142" i="149"/>
  <c r="CI142" i="149"/>
  <c r="CH142" i="149"/>
  <c r="CE142" i="149"/>
  <c r="CD142" i="149"/>
  <c r="BZ142" i="149"/>
  <c r="BW142" i="149"/>
  <c r="BV142" i="149"/>
  <c r="BS142" i="149"/>
  <c r="BR142" i="149"/>
  <c r="BO142" i="149"/>
  <c r="BN142" i="149"/>
  <c r="BK142" i="149"/>
  <c r="BJ142" i="149"/>
  <c r="BG142" i="149"/>
  <c r="EB142" i="149"/>
  <c r="BB142" i="149"/>
  <c r="AY142" i="149"/>
  <c r="AX142" i="149"/>
  <c r="AT142" i="149"/>
  <c r="AP142" i="149"/>
  <c r="AM142" i="149"/>
  <c r="AL142" i="149"/>
  <c r="AI142" i="149"/>
  <c r="AH142" i="149"/>
  <c r="AE142" i="149"/>
  <c r="AD142" i="149"/>
  <c r="Z142" i="149"/>
  <c r="W142" i="149"/>
  <c r="V142" i="149"/>
  <c r="S142" i="149"/>
  <c r="R142" i="149"/>
  <c r="O142" i="149"/>
  <c r="N142" i="149"/>
  <c r="K142" i="149"/>
  <c r="J142" i="149"/>
  <c r="EH141" i="149"/>
  <c r="DN141" i="149"/>
  <c r="DK141" i="149"/>
  <c r="DJ141" i="149"/>
  <c r="DG141" i="149"/>
  <c r="DF141" i="149"/>
  <c r="DC141" i="149"/>
  <c r="DB141" i="149"/>
  <c r="CY141" i="149"/>
  <c r="CX141" i="149"/>
  <c r="CQ141" i="149"/>
  <c r="CP141" i="149"/>
  <c r="CI141" i="149"/>
  <c r="CH141" i="149"/>
  <c r="CE141" i="149"/>
  <c r="CD141" i="149"/>
  <c r="CA141" i="149"/>
  <c r="BZ141" i="149"/>
  <c r="BW141" i="149"/>
  <c r="BV141" i="149"/>
  <c r="BS141" i="149"/>
  <c r="BR141" i="149"/>
  <c r="BO141" i="149"/>
  <c r="BN141" i="149"/>
  <c r="BK141" i="149"/>
  <c r="BJ141" i="149"/>
  <c r="BG141" i="149"/>
  <c r="BF141" i="149"/>
  <c r="BB141" i="149"/>
  <c r="AY141" i="149"/>
  <c r="AX141" i="149"/>
  <c r="AT141" i="149"/>
  <c r="AP141" i="149"/>
  <c r="AM141" i="149"/>
  <c r="AL141" i="149"/>
  <c r="AI141" i="149"/>
  <c r="AH141" i="149"/>
  <c r="AE141" i="149"/>
  <c r="AD141" i="149"/>
  <c r="AA141" i="149"/>
  <c r="Z141" i="149"/>
  <c r="W141" i="149"/>
  <c r="V141" i="149"/>
  <c r="S141" i="149"/>
  <c r="R141" i="149"/>
  <c r="O141" i="149"/>
  <c r="N141" i="149"/>
  <c r="K141" i="149"/>
  <c r="J141" i="149"/>
  <c r="EH140" i="149"/>
  <c r="DN140" i="149"/>
  <c r="DK140" i="149"/>
  <c r="DJ140" i="149"/>
  <c r="DG140" i="149"/>
  <c r="DF140" i="149"/>
  <c r="DC140" i="149"/>
  <c r="DB140" i="149"/>
  <c r="CY140" i="149"/>
  <c r="CX140" i="149"/>
  <c r="CQ140" i="149"/>
  <c r="CP140" i="149"/>
  <c r="CI140" i="149"/>
  <c r="CH140" i="149"/>
  <c r="CE140" i="149"/>
  <c r="CD140" i="149"/>
  <c r="BZ140" i="149"/>
  <c r="BW140" i="149"/>
  <c r="BV140" i="149"/>
  <c r="BS140" i="149"/>
  <c r="BR140" i="149"/>
  <c r="BO140" i="149"/>
  <c r="BN140" i="149"/>
  <c r="BK140" i="149"/>
  <c r="BJ140" i="149"/>
  <c r="BG140" i="149"/>
  <c r="EB140" i="149"/>
  <c r="BB140" i="149"/>
  <c r="AY140" i="149"/>
  <c r="AX140" i="149"/>
  <c r="AT140" i="149"/>
  <c r="AP140" i="149"/>
  <c r="AM140" i="149"/>
  <c r="AL140" i="149"/>
  <c r="AI140" i="149"/>
  <c r="AH140" i="149"/>
  <c r="AE140" i="149"/>
  <c r="AD140" i="149"/>
  <c r="AA140" i="149"/>
  <c r="Z140" i="149"/>
  <c r="W140" i="149"/>
  <c r="V140" i="149"/>
  <c r="S140" i="149"/>
  <c r="R140" i="149"/>
  <c r="O140" i="149"/>
  <c r="N140" i="149"/>
  <c r="K140" i="149"/>
  <c r="J140" i="149"/>
  <c r="EH139" i="149"/>
  <c r="DN139" i="149"/>
  <c r="DK139" i="149"/>
  <c r="DJ139" i="149"/>
  <c r="DG139" i="149"/>
  <c r="DF139" i="149"/>
  <c r="DC139" i="149"/>
  <c r="DB139" i="149"/>
  <c r="CY139" i="149"/>
  <c r="CX139" i="149"/>
  <c r="CQ139" i="149"/>
  <c r="CP139" i="149"/>
  <c r="CI139" i="149"/>
  <c r="CH139" i="149"/>
  <c r="CE139" i="149"/>
  <c r="CD139" i="149"/>
  <c r="CA139" i="149"/>
  <c r="BZ139" i="149"/>
  <c r="BW139" i="149"/>
  <c r="BV139" i="149"/>
  <c r="BS139" i="149"/>
  <c r="BR139" i="149"/>
  <c r="BO139" i="149"/>
  <c r="BN139" i="149"/>
  <c r="BK139" i="149"/>
  <c r="BJ139" i="149"/>
  <c r="BG139" i="149"/>
  <c r="EB139" i="149"/>
  <c r="BB139" i="149"/>
  <c r="AY139" i="149"/>
  <c r="AX139" i="149"/>
  <c r="AT139" i="149"/>
  <c r="AP139" i="149"/>
  <c r="AM139" i="149"/>
  <c r="AL139" i="149"/>
  <c r="AI139" i="149"/>
  <c r="AH139" i="149"/>
  <c r="AE139" i="149"/>
  <c r="AD139" i="149"/>
  <c r="AA139" i="149"/>
  <c r="Z139" i="149"/>
  <c r="W139" i="149"/>
  <c r="V139" i="149"/>
  <c r="S139" i="149"/>
  <c r="R139" i="149"/>
  <c r="O139" i="149"/>
  <c r="N139" i="149"/>
  <c r="K139" i="149"/>
  <c r="J139" i="149"/>
  <c r="EH138" i="149"/>
  <c r="DN138" i="149"/>
  <c r="DK138" i="149"/>
  <c r="DJ138" i="149"/>
  <c r="DG138" i="149"/>
  <c r="DF138" i="149"/>
  <c r="DC138" i="149"/>
  <c r="DB138" i="149"/>
  <c r="CY138" i="149"/>
  <c r="CX138" i="149"/>
  <c r="CQ138" i="149"/>
  <c r="CP138" i="149"/>
  <c r="CI138" i="149"/>
  <c r="CH138" i="149"/>
  <c r="CE138" i="149"/>
  <c r="CD138" i="149"/>
  <c r="BZ138" i="149"/>
  <c r="BW138" i="149"/>
  <c r="BV138" i="149"/>
  <c r="BS138" i="149"/>
  <c r="BR138" i="149"/>
  <c r="BO138" i="149"/>
  <c r="BN138" i="149"/>
  <c r="BK138" i="149"/>
  <c r="BJ138" i="149"/>
  <c r="BG138" i="149"/>
  <c r="EB138" i="149"/>
  <c r="BB138" i="149"/>
  <c r="AY138" i="149"/>
  <c r="AX138" i="149"/>
  <c r="AT138" i="149"/>
  <c r="AP138" i="149"/>
  <c r="AM138" i="149"/>
  <c r="AL138" i="149"/>
  <c r="AI138" i="149"/>
  <c r="AH138" i="149"/>
  <c r="AE138" i="149"/>
  <c r="AD138" i="149"/>
  <c r="Z138" i="149"/>
  <c r="W138" i="149"/>
  <c r="V138" i="149"/>
  <c r="S138" i="149"/>
  <c r="R138" i="149"/>
  <c r="O138" i="149"/>
  <c r="N138" i="149"/>
  <c r="K138" i="149"/>
  <c r="J138" i="149"/>
  <c r="EH137" i="149"/>
  <c r="DN137" i="149"/>
  <c r="DK137" i="149"/>
  <c r="DJ137" i="149"/>
  <c r="DG137" i="149"/>
  <c r="DF137" i="149"/>
  <c r="DC137" i="149"/>
  <c r="DB137" i="149"/>
  <c r="CY137" i="149"/>
  <c r="CX137" i="149"/>
  <c r="CQ137" i="149"/>
  <c r="CP137" i="149"/>
  <c r="CI137" i="149"/>
  <c r="CH137" i="149"/>
  <c r="CE137" i="149"/>
  <c r="CD137" i="149"/>
  <c r="BZ137" i="149"/>
  <c r="BW137" i="149"/>
  <c r="BV137" i="149"/>
  <c r="BS137" i="149"/>
  <c r="BR137" i="149"/>
  <c r="BO137" i="149"/>
  <c r="BN137" i="149"/>
  <c r="BK137" i="149"/>
  <c r="BJ137" i="149"/>
  <c r="BG137" i="149"/>
  <c r="EB137" i="149"/>
  <c r="BB137" i="149"/>
  <c r="AY137" i="149"/>
  <c r="AX137" i="149"/>
  <c r="AT137" i="149"/>
  <c r="AP137" i="149"/>
  <c r="AM137" i="149"/>
  <c r="AL137" i="149"/>
  <c r="AI137" i="149"/>
  <c r="AH137" i="149"/>
  <c r="AE137" i="149"/>
  <c r="AD137" i="149"/>
  <c r="Z137" i="149"/>
  <c r="W137" i="149"/>
  <c r="V137" i="149"/>
  <c r="S137" i="149"/>
  <c r="R137" i="149"/>
  <c r="O137" i="149"/>
  <c r="N137" i="149"/>
  <c r="K137" i="149"/>
  <c r="J137" i="149"/>
  <c r="EH136" i="149"/>
  <c r="DN136" i="149"/>
  <c r="DK136" i="149"/>
  <c r="DJ136" i="149"/>
  <c r="DG136" i="149"/>
  <c r="DF136" i="149"/>
  <c r="DC136" i="149"/>
  <c r="DB136" i="149"/>
  <c r="CY136" i="149"/>
  <c r="CX136" i="149"/>
  <c r="CQ136" i="149"/>
  <c r="CP136" i="149"/>
  <c r="CI136" i="149"/>
  <c r="CH136" i="149"/>
  <c r="CE136" i="149"/>
  <c r="CD136" i="149"/>
  <c r="BZ136" i="149"/>
  <c r="BW136" i="149"/>
  <c r="BV136" i="149"/>
  <c r="BS136" i="149"/>
  <c r="BR136" i="149"/>
  <c r="BO136" i="149"/>
  <c r="BN136" i="149"/>
  <c r="BK136" i="149"/>
  <c r="BJ136" i="149"/>
  <c r="BG136" i="149"/>
  <c r="EB136" i="149"/>
  <c r="BB136" i="149"/>
  <c r="AY136" i="149"/>
  <c r="AX136" i="149"/>
  <c r="AT136" i="149"/>
  <c r="AP136" i="149"/>
  <c r="AM136" i="149"/>
  <c r="AL136" i="149"/>
  <c r="AI136" i="149"/>
  <c r="AH136" i="149"/>
  <c r="AE136" i="149"/>
  <c r="AD136" i="149"/>
  <c r="Z136" i="149"/>
  <c r="W136" i="149"/>
  <c r="V136" i="149"/>
  <c r="S136" i="149"/>
  <c r="R136" i="149"/>
  <c r="O136" i="149"/>
  <c r="N136" i="149"/>
  <c r="K136" i="149"/>
  <c r="J136" i="149"/>
  <c r="EH135" i="149"/>
  <c r="DN135" i="149"/>
  <c r="DK135" i="149"/>
  <c r="DJ135" i="149"/>
  <c r="DG135" i="149"/>
  <c r="DF135" i="149"/>
  <c r="DC135" i="149"/>
  <c r="DB135" i="149"/>
  <c r="CY135" i="149"/>
  <c r="CX135" i="149"/>
  <c r="CQ135" i="149"/>
  <c r="CP135" i="149"/>
  <c r="CI135" i="149"/>
  <c r="CH135" i="149"/>
  <c r="CE135" i="149"/>
  <c r="CD135" i="149"/>
  <c r="CA135" i="149"/>
  <c r="BZ135" i="149"/>
  <c r="BW135" i="149"/>
  <c r="BV135" i="149"/>
  <c r="BS135" i="149"/>
  <c r="BR135" i="149"/>
  <c r="BO135" i="149"/>
  <c r="BN135" i="149"/>
  <c r="BK135" i="149"/>
  <c r="BJ135" i="149"/>
  <c r="BG135" i="149"/>
  <c r="EB135" i="149"/>
  <c r="BB135" i="149"/>
  <c r="AY135" i="149"/>
  <c r="AX135" i="149"/>
  <c r="AT135" i="149"/>
  <c r="AP135" i="149"/>
  <c r="AM135" i="149"/>
  <c r="AL135" i="149"/>
  <c r="AI135" i="149"/>
  <c r="AH135" i="149"/>
  <c r="AE135" i="149"/>
  <c r="AD135" i="149"/>
  <c r="AA135" i="149"/>
  <c r="Z135" i="149"/>
  <c r="W135" i="149"/>
  <c r="V135" i="149"/>
  <c r="S135" i="149"/>
  <c r="R135" i="149"/>
  <c r="O135" i="149"/>
  <c r="N135" i="149"/>
  <c r="K135" i="149"/>
  <c r="J135" i="149"/>
  <c r="EH134" i="149"/>
  <c r="DN134" i="149"/>
  <c r="DK134" i="149"/>
  <c r="DJ134" i="149"/>
  <c r="DG134" i="149"/>
  <c r="DF134" i="149"/>
  <c r="DC134" i="149"/>
  <c r="DB134" i="149"/>
  <c r="CY134" i="149"/>
  <c r="CX134" i="149"/>
  <c r="CQ134" i="149"/>
  <c r="CP134" i="149"/>
  <c r="CI134" i="149"/>
  <c r="CH134" i="149"/>
  <c r="CE134" i="149"/>
  <c r="CD134" i="149"/>
  <c r="CA134" i="149"/>
  <c r="BZ134" i="149"/>
  <c r="BW134" i="149"/>
  <c r="BV134" i="149"/>
  <c r="BS134" i="149"/>
  <c r="BR134" i="149"/>
  <c r="BO134" i="149"/>
  <c r="BN134" i="149"/>
  <c r="BK134" i="149"/>
  <c r="BJ134" i="149"/>
  <c r="BG134" i="149"/>
  <c r="BF134" i="149"/>
  <c r="BB134" i="149"/>
  <c r="AY134" i="149"/>
  <c r="AX134" i="149"/>
  <c r="AT134" i="149"/>
  <c r="AP134" i="149"/>
  <c r="AM134" i="149"/>
  <c r="AL134" i="149"/>
  <c r="AI134" i="149"/>
  <c r="AH134" i="149"/>
  <c r="AE134" i="149"/>
  <c r="AD134" i="149"/>
  <c r="AA134" i="149"/>
  <c r="Z134" i="149"/>
  <c r="W134" i="149"/>
  <c r="V134" i="149"/>
  <c r="S134" i="149"/>
  <c r="R134" i="149"/>
  <c r="O134" i="149"/>
  <c r="N134" i="149"/>
  <c r="K134" i="149"/>
  <c r="J134" i="149"/>
  <c r="EH133" i="149"/>
  <c r="DN133" i="149"/>
  <c r="DK133" i="149"/>
  <c r="DJ133" i="149"/>
  <c r="DG133" i="149"/>
  <c r="DF133" i="149"/>
  <c r="DC133" i="149"/>
  <c r="DB133" i="149"/>
  <c r="CY133" i="149"/>
  <c r="CX133" i="149"/>
  <c r="CQ133" i="149"/>
  <c r="CP133" i="149"/>
  <c r="CI133" i="149"/>
  <c r="CH133" i="149"/>
  <c r="CE133" i="149"/>
  <c r="CD133" i="149"/>
  <c r="BZ133" i="149"/>
  <c r="BW133" i="149"/>
  <c r="BV133" i="149"/>
  <c r="BS133" i="149"/>
  <c r="BR133" i="149"/>
  <c r="BO133" i="149"/>
  <c r="BN133" i="149"/>
  <c r="BK133" i="149"/>
  <c r="BJ133" i="149"/>
  <c r="BG133" i="149"/>
  <c r="EB133" i="149"/>
  <c r="BB133" i="149"/>
  <c r="AY133" i="149"/>
  <c r="AX133" i="149"/>
  <c r="AT133" i="149"/>
  <c r="AP133" i="149"/>
  <c r="AM133" i="149"/>
  <c r="AL133" i="149"/>
  <c r="AI133" i="149"/>
  <c r="AH133" i="149"/>
  <c r="AE133" i="149"/>
  <c r="AD133" i="149"/>
  <c r="Z133" i="149"/>
  <c r="W133" i="149"/>
  <c r="V133" i="149"/>
  <c r="S133" i="149"/>
  <c r="R133" i="149"/>
  <c r="O133" i="149"/>
  <c r="N133" i="149"/>
  <c r="K133" i="149"/>
  <c r="J133" i="149"/>
  <c r="EH132" i="149"/>
  <c r="DN132" i="149"/>
  <c r="DK132" i="149"/>
  <c r="DJ132" i="149"/>
  <c r="DG132" i="149"/>
  <c r="DF132" i="149"/>
  <c r="DC132" i="149"/>
  <c r="DB132" i="149"/>
  <c r="CY132" i="149"/>
  <c r="CX132" i="149"/>
  <c r="CQ132" i="149"/>
  <c r="CP132" i="149"/>
  <c r="CI132" i="149"/>
  <c r="CH132" i="149"/>
  <c r="CE132" i="149"/>
  <c r="CD132" i="149"/>
  <c r="BZ132" i="149"/>
  <c r="BW132" i="149"/>
  <c r="BV132" i="149"/>
  <c r="BS132" i="149"/>
  <c r="BR132" i="149"/>
  <c r="BO132" i="149"/>
  <c r="BN132" i="149"/>
  <c r="BK132" i="149"/>
  <c r="BJ132" i="149"/>
  <c r="BG132" i="149"/>
  <c r="EB132" i="149"/>
  <c r="BB132" i="149"/>
  <c r="AY132" i="149"/>
  <c r="AX132" i="149"/>
  <c r="AT132" i="149"/>
  <c r="AP132" i="149"/>
  <c r="AM132" i="149"/>
  <c r="AL132" i="149"/>
  <c r="AI132" i="149"/>
  <c r="AH132" i="149"/>
  <c r="AE132" i="149"/>
  <c r="AD132" i="149"/>
  <c r="Z132" i="149"/>
  <c r="W132" i="149"/>
  <c r="V132" i="149"/>
  <c r="S132" i="149"/>
  <c r="R132" i="149"/>
  <c r="O132" i="149"/>
  <c r="N132" i="149"/>
  <c r="K132" i="149"/>
  <c r="J132" i="149"/>
  <c r="EH131" i="149"/>
  <c r="DN131" i="149"/>
  <c r="DK131" i="149"/>
  <c r="DJ131" i="149"/>
  <c r="DG131" i="149"/>
  <c r="DF131" i="149"/>
  <c r="DC131" i="149"/>
  <c r="DB131" i="149"/>
  <c r="CY131" i="149"/>
  <c r="CX131" i="149"/>
  <c r="CQ131" i="149"/>
  <c r="CP131" i="149"/>
  <c r="CI131" i="149"/>
  <c r="CH131" i="149"/>
  <c r="CE131" i="149"/>
  <c r="CD131" i="149"/>
  <c r="CA131" i="149"/>
  <c r="BZ131" i="149"/>
  <c r="BW131" i="149"/>
  <c r="BV131" i="149"/>
  <c r="BS131" i="149"/>
  <c r="BR131" i="149"/>
  <c r="BO131" i="149"/>
  <c r="BN131" i="149"/>
  <c r="BK131" i="149"/>
  <c r="BJ131" i="149"/>
  <c r="BG131" i="149"/>
  <c r="EB131" i="149"/>
  <c r="BB131" i="149"/>
  <c r="AY131" i="149"/>
  <c r="AX131" i="149"/>
  <c r="AT131" i="149"/>
  <c r="AP131" i="149"/>
  <c r="AM131" i="149"/>
  <c r="AL131" i="149"/>
  <c r="AI131" i="149"/>
  <c r="AH131" i="149"/>
  <c r="AE131" i="149"/>
  <c r="AD131" i="149"/>
  <c r="AA131" i="149"/>
  <c r="Z131" i="149"/>
  <c r="W131" i="149"/>
  <c r="V131" i="149"/>
  <c r="S131" i="149"/>
  <c r="R131" i="149"/>
  <c r="O131" i="149"/>
  <c r="N131" i="149"/>
  <c r="K131" i="149"/>
  <c r="J131" i="149"/>
  <c r="EH130" i="149"/>
  <c r="DN130" i="149"/>
  <c r="DK130" i="149"/>
  <c r="DJ130" i="149"/>
  <c r="DG130" i="149"/>
  <c r="DF130" i="149"/>
  <c r="DC130" i="149"/>
  <c r="DB130" i="149"/>
  <c r="CY130" i="149"/>
  <c r="CX130" i="149"/>
  <c r="CQ130" i="149"/>
  <c r="CP130" i="149"/>
  <c r="CI130" i="149"/>
  <c r="CH130" i="149"/>
  <c r="CE130" i="149"/>
  <c r="CD130" i="149"/>
  <c r="CA130" i="149"/>
  <c r="BZ130" i="149"/>
  <c r="BW130" i="149"/>
  <c r="BV130" i="149"/>
  <c r="BS130" i="149"/>
  <c r="BR130" i="149"/>
  <c r="BO130" i="149"/>
  <c r="BN130" i="149"/>
  <c r="BK130" i="149"/>
  <c r="BJ130" i="149"/>
  <c r="BG130" i="149"/>
  <c r="BF130" i="149"/>
  <c r="BB130" i="149"/>
  <c r="AY130" i="149"/>
  <c r="AX130" i="149"/>
  <c r="AT130" i="149"/>
  <c r="AP130" i="149"/>
  <c r="AM130" i="149"/>
  <c r="AL130" i="149"/>
  <c r="AI130" i="149"/>
  <c r="AH130" i="149"/>
  <c r="AE130" i="149"/>
  <c r="AD130" i="149"/>
  <c r="AA130" i="149"/>
  <c r="Z130" i="149"/>
  <c r="W130" i="149"/>
  <c r="V130" i="149"/>
  <c r="S130" i="149"/>
  <c r="R130" i="149"/>
  <c r="O130" i="149"/>
  <c r="N130" i="149"/>
  <c r="K130" i="149"/>
  <c r="J130" i="149"/>
  <c r="EH129" i="149"/>
  <c r="DN129" i="149"/>
  <c r="DK129" i="149"/>
  <c r="DJ129" i="149"/>
  <c r="DG129" i="149"/>
  <c r="DF129" i="149"/>
  <c r="DC129" i="149"/>
  <c r="DB129" i="149"/>
  <c r="CY129" i="149"/>
  <c r="CX129" i="149"/>
  <c r="CQ129" i="149"/>
  <c r="CP129" i="149"/>
  <c r="CI129" i="149"/>
  <c r="CH129" i="149"/>
  <c r="CE129" i="149"/>
  <c r="CD129" i="149"/>
  <c r="CA129" i="149"/>
  <c r="BZ129" i="149"/>
  <c r="BW129" i="149"/>
  <c r="BV129" i="149"/>
  <c r="BS129" i="149"/>
  <c r="BR129" i="149"/>
  <c r="BO129" i="149"/>
  <c r="BN129" i="149"/>
  <c r="BK129" i="149"/>
  <c r="BJ129" i="149"/>
  <c r="BG129" i="149"/>
  <c r="EB129" i="149"/>
  <c r="BB129" i="149"/>
  <c r="AY129" i="149"/>
  <c r="AX129" i="149"/>
  <c r="AT129" i="149"/>
  <c r="AP129" i="149"/>
  <c r="AM129" i="149"/>
  <c r="AL129" i="149"/>
  <c r="AI129" i="149"/>
  <c r="AH129" i="149"/>
  <c r="AE129" i="149"/>
  <c r="AD129" i="149"/>
  <c r="AA129" i="149"/>
  <c r="Z129" i="149"/>
  <c r="W129" i="149"/>
  <c r="V129" i="149"/>
  <c r="S129" i="149"/>
  <c r="R129" i="149"/>
  <c r="O129" i="149"/>
  <c r="N129" i="149"/>
  <c r="K129" i="149"/>
  <c r="J129" i="149"/>
  <c r="EH128" i="149"/>
  <c r="DO128" i="149"/>
  <c r="DN128" i="149"/>
  <c r="DK128" i="149"/>
  <c r="DJ128" i="149"/>
  <c r="DG128" i="149"/>
  <c r="DF128" i="149"/>
  <c r="DC128" i="149"/>
  <c r="DB128" i="149"/>
  <c r="CY128" i="149"/>
  <c r="CX128" i="149"/>
  <c r="CU128" i="149"/>
  <c r="CQ128" i="149"/>
  <c r="CP128" i="149"/>
  <c r="CI128" i="149"/>
  <c r="CH128" i="149"/>
  <c r="CE128" i="149"/>
  <c r="CD128" i="149"/>
  <c r="CA128" i="149"/>
  <c r="BZ128" i="149"/>
  <c r="BW128" i="149"/>
  <c r="BV128" i="149"/>
  <c r="BS128" i="149"/>
  <c r="BR128" i="149"/>
  <c r="BO128" i="149"/>
  <c r="BN128" i="149"/>
  <c r="BK128" i="149"/>
  <c r="BJ128" i="149"/>
  <c r="BG128" i="149"/>
  <c r="EB128" i="149"/>
  <c r="BB128" i="149"/>
  <c r="AY128" i="149"/>
  <c r="AX128" i="149"/>
  <c r="AU128" i="149"/>
  <c r="AT128" i="149"/>
  <c r="AQ128" i="149"/>
  <c r="AP128" i="149"/>
  <c r="AM128" i="149"/>
  <c r="AL128" i="149"/>
  <c r="AI128" i="149"/>
  <c r="AH128" i="149"/>
  <c r="AE128" i="149"/>
  <c r="AD128" i="149"/>
  <c r="AA128" i="149"/>
  <c r="Z128" i="149"/>
  <c r="W128" i="149"/>
  <c r="V128" i="149"/>
  <c r="S128" i="149"/>
  <c r="R128" i="149"/>
  <c r="O128" i="149"/>
  <c r="N128" i="149"/>
  <c r="K128" i="149"/>
  <c r="J128" i="149"/>
  <c r="EH127" i="149"/>
  <c r="DN127" i="149"/>
  <c r="DK127" i="149"/>
  <c r="DJ127" i="149"/>
  <c r="DG127" i="149"/>
  <c r="DF127" i="149"/>
  <c r="DC127" i="149"/>
  <c r="DB127" i="149"/>
  <c r="CY127" i="149"/>
  <c r="CX127" i="149"/>
  <c r="CQ127" i="149"/>
  <c r="CP127" i="149"/>
  <c r="CI127" i="149"/>
  <c r="CH127" i="149"/>
  <c r="CE127" i="149"/>
  <c r="CD127" i="149"/>
  <c r="CA127" i="149"/>
  <c r="BZ127" i="149"/>
  <c r="BW127" i="149"/>
  <c r="BV127" i="149"/>
  <c r="BS127" i="149"/>
  <c r="BR127" i="149"/>
  <c r="BO127" i="149"/>
  <c r="BN127" i="149"/>
  <c r="BK127" i="149"/>
  <c r="BJ127" i="149"/>
  <c r="BG127" i="149"/>
  <c r="BF127" i="149"/>
  <c r="BB127" i="149"/>
  <c r="AY127" i="149"/>
  <c r="AX127" i="149"/>
  <c r="AT127" i="149"/>
  <c r="AP127" i="149"/>
  <c r="AM127" i="149"/>
  <c r="AL127" i="149"/>
  <c r="AI127" i="149"/>
  <c r="AH127" i="149"/>
  <c r="AE127" i="149"/>
  <c r="AD127" i="149"/>
  <c r="AA127" i="149"/>
  <c r="Z127" i="149"/>
  <c r="W127" i="149"/>
  <c r="V127" i="149"/>
  <c r="S127" i="149"/>
  <c r="R127" i="149"/>
  <c r="O127" i="149"/>
  <c r="N127" i="149"/>
  <c r="K127" i="149"/>
  <c r="J127" i="149"/>
  <c r="EH126" i="149"/>
  <c r="DN126" i="149"/>
  <c r="DK126" i="149"/>
  <c r="DJ126" i="149"/>
  <c r="DG126" i="149"/>
  <c r="DF126" i="149"/>
  <c r="DC126" i="149"/>
  <c r="DB126" i="149"/>
  <c r="CY126" i="149"/>
  <c r="CX126" i="149"/>
  <c r="CQ126" i="149"/>
  <c r="CP126" i="149"/>
  <c r="CI126" i="149"/>
  <c r="CH126" i="149"/>
  <c r="CE126" i="149"/>
  <c r="CD126" i="149"/>
  <c r="CA126" i="149"/>
  <c r="BZ126" i="149"/>
  <c r="BW126" i="149"/>
  <c r="BV126" i="149"/>
  <c r="BS126" i="149"/>
  <c r="BR126" i="149"/>
  <c r="BO126" i="149"/>
  <c r="BN126" i="149"/>
  <c r="BK126" i="149"/>
  <c r="BJ126" i="149"/>
  <c r="BG126" i="149"/>
  <c r="EB126" i="149"/>
  <c r="BB126" i="149"/>
  <c r="AY126" i="149"/>
  <c r="AX126" i="149"/>
  <c r="AT126" i="149"/>
  <c r="AP126" i="149"/>
  <c r="AM126" i="149"/>
  <c r="AL126" i="149"/>
  <c r="AI126" i="149"/>
  <c r="AH126" i="149"/>
  <c r="AE126" i="149"/>
  <c r="AD126" i="149"/>
  <c r="AA126" i="149"/>
  <c r="Z126" i="149"/>
  <c r="W126" i="149"/>
  <c r="V126" i="149"/>
  <c r="S126" i="149"/>
  <c r="R126" i="149"/>
  <c r="O126" i="149"/>
  <c r="N126" i="149"/>
  <c r="K126" i="149"/>
  <c r="J126" i="149"/>
  <c r="EH125" i="149"/>
  <c r="DN125" i="149"/>
  <c r="DK125" i="149"/>
  <c r="DJ125" i="149"/>
  <c r="DG125" i="149"/>
  <c r="DF125" i="149"/>
  <c r="DC125" i="149"/>
  <c r="DB125" i="149"/>
  <c r="CY125" i="149"/>
  <c r="CX125" i="149"/>
  <c r="CQ125" i="149"/>
  <c r="CP125" i="149"/>
  <c r="CI125" i="149"/>
  <c r="CH125" i="149"/>
  <c r="CE125" i="149"/>
  <c r="CD125" i="149"/>
  <c r="CA125" i="149"/>
  <c r="BZ125" i="149"/>
  <c r="BW125" i="149"/>
  <c r="BV125" i="149"/>
  <c r="BS125" i="149"/>
  <c r="BR125" i="149"/>
  <c r="BO125" i="149"/>
  <c r="BN125" i="149"/>
  <c r="BK125" i="149"/>
  <c r="BJ125" i="149"/>
  <c r="BG125" i="149"/>
  <c r="BF125" i="149"/>
  <c r="BB125" i="149"/>
  <c r="AY125" i="149"/>
  <c r="AX125" i="149"/>
  <c r="AT125" i="149"/>
  <c r="AP125" i="149"/>
  <c r="AM125" i="149"/>
  <c r="AL125" i="149"/>
  <c r="AI125" i="149"/>
  <c r="AH125" i="149"/>
  <c r="AE125" i="149"/>
  <c r="AD125" i="149"/>
  <c r="AA125" i="149"/>
  <c r="Z125" i="149"/>
  <c r="W125" i="149"/>
  <c r="V125" i="149"/>
  <c r="S125" i="149"/>
  <c r="R125" i="149"/>
  <c r="O125" i="149"/>
  <c r="N125" i="149"/>
  <c r="K125" i="149"/>
  <c r="J125" i="149"/>
  <c r="EH124" i="149"/>
  <c r="DN124" i="149"/>
  <c r="DK124" i="149"/>
  <c r="DJ124" i="149"/>
  <c r="DG124" i="149"/>
  <c r="DF124" i="149"/>
  <c r="DC124" i="149"/>
  <c r="DB124" i="149"/>
  <c r="CY124" i="149"/>
  <c r="CX124" i="149"/>
  <c r="CQ124" i="149"/>
  <c r="CP124" i="149"/>
  <c r="CI124" i="149"/>
  <c r="CH124" i="149"/>
  <c r="CE124" i="149"/>
  <c r="CD124" i="149"/>
  <c r="CA124" i="149"/>
  <c r="BZ124" i="149"/>
  <c r="BV124" i="149"/>
  <c r="BS124" i="149"/>
  <c r="BR124" i="149"/>
  <c r="BO124" i="149"/>
  <c r="BN124" i="149"/>
  <c r="BK124" i="149"/>
  <c r="BJ124" i="149"/>
  <c r="BG124" i="149"/>
  <c r="EB124" i="149"/>
  <c r="BB124" i="149"/>
  <c r="AY124" i="149"/>
  <c r="AX124" i="149"/>
  <c r="AT124" i="149"/>
  <c r="AP124" i="149"/>
  <c r="AM124" i="149"/>
  <c r="AL124" i="149"/>
  <c r="AI124" i="149"/>
  <c r="AH124" i="149"/>
  <c r="AE124" i="149"/>
  <c r="AD124" i="149"/>
  <c r="AA124" i="149"/>
  <c r="Z124" i="149"/>
  <c r="V124" i="149"/>
  <c r="S124" i="149"/>
  <c r="R124" i="149"/>
  <c r="O124" i="149"/>
  <c r="N124" i="149"/>
  <c r="K124" i="149"/>
  <c r="J124" i="149"/>
  <c r="EH123" i="149"/>
  <c r="DN123" i="149"/>
  <c r="DK123" i="149"/>
  <c r="DJ123" i="149"/>
  <c r="DG123" i="149"/>
  <c r="DF123" i="149"/>
  <c r="DC123" i="149"/>
  <c r="DB123" i="149"/>
  <c r="CY123" i="149"/>
  <c r="CX123" i="149"/>
  <c r="CQ123" i="149"/>
  <c r="CP123" i="149"/>
  <c r="CI123" i="149"/>
  <c r="CH123" i="149"/>
  <c r="CE123" i="149"/>
  <c r="CD123" i="149"/>
  <c r="CA123" i="149"/>
  <c r="BZ123" i="149"/>
  <c r="BV123" i="149"/>
  <c r="BS123" i="149"/>
  <c r="BR123" i="149"/>
  <c r="BO123" i="149"/>
  <c r="BN123" i="149"/>
  <c r="BK123" i="149"/>
  <c r="BJ123" i="149"/>
  <c r="BG123" i="149"/>
  <c r="EB123" i="149"/>
  <c r="BB123" i="149"/>
  <c r="AY123" i="149"/>
  <c r="AX123" i="149"/>
  <c r="AT123" i="149"/>
  <c r="AP123" i="149"/>
  <c r="AM123" i="149"/>
  <c r="AL123" i="149"/>
  <c r="AI123" i="149"/>
  <c r="AH123" i="149"/>
  <c r="AE123" i="149"/>
  <c r="AD123" i="149"/>
  <c r="AA123" i="149"/>
  <c r="Z123" i="149"/>
  <c r="V123" i="149"/>
  <c r="S123" i="149"/>
  <c r="R123" i="149"/>
  <c r="O123" i="149"/>
  <c r="N123" i="149"/>
  <c r="K123" i="149"/>
  <c r="J123" i="149"/>
  <c r="EH122" i="149"/>
  <c r="DN122" i="149"/>
  <c r="DK122" i="149"/>
  <c r="DJ122" i="149"/>
  <c r="DG122" i="149"/>
  <c r="DF122" i="149"/>
  <c r="DC122" i="149"/>
  <c r="DB122" i="149"/>
  <c r="CY122" i="149"/>
  <c r="CX122" i="149"/>
  <c r="CQ122" i="149"/>
  <c r="CP122" i="149"/>
  <c r="CI122" i="149"/>
  <c r="CH122" i="149"/>
  <c r="CE122" i="149"/>
  <c r="CD122" i="149"/>
  <c r="CA122" i="149"/>
  <c r="BZ122" i="149"/>
  <c r="BV122" i="149"/>
  <c r="BS122" i="149"/>
  <c r="BR122" i="149"/>
  <c r="BO122" i="149"/>
  <c r="BN122" i="149"/>
  <c r="BK122" i="149"/>
  <c r="BJ122" i="149"/>
  <c r="BG122" i="149"/>
  <c r="EB122" i="149"/>
  <c r="BB122" i="149"/>
  <c r="AY122" i="149"/>
  <c r="AX122" i="149"/>
  <c r="AT122" i="149"/>
  <c r="AP122" i="149"/>
  <c r="AM122" i="149"/>
  <c r="AL122" i="149"/>
  <c r="AI122" i="149"/>
  <c r="AH122" i="149"/>
  <c r="AE122" i="149"/>
  <c r="AD122" i="149"/>
  <c r="AA122" i="149"/>
  <c r="Z122" i="149"/>
  <c r="V122" i="149"/>
  <c r="S122" i="149"/>
  <c r="R122" i="149"/>
  <c r="O122" i="149"/>
  <c r="N122" i="149"/>
  <c r="K122" i="149"/>
  <c r="J122" i="149"/>
  <c r="EH121" i="149"/>
  <c r="DN121" i="149"/>
  <c r="DK121" i="149"/>
  <c r="DJ121" i="149"/>
  <c r="DG121" i="149"/>
  <c r="DF121" i="149"/>
  <c r="DC121" i="149"/>
  <c r="DB121" i="149"/>
  <c r="CY121" i="149"/>
  <c r="CX121" i="149"/>
  <c r="CQ121" i="149"/>
  <c r="CP121" i="149"/>
  <c r="CI121" i="149"/>
  <c r="CH121" i="149"/>
  <c r="CE121" i="149"/>
  <c r="CD121" i="149"/>
  <c r="CA121" i="149"/>
  <c r="BZ121" i="149"/>
  <c r="BW121" i="149"/>
  <c r="BV121" i="149"/>
  <c r="BS121" i="149"/>
  <c r="BR121" i="149"/>
  <c r="BO121" i="149"/>
  <c r="BN121" i="149"/>
  <c r="BK121" i="149"/>
  <c r="BJ121" i="149"/>
  <c r="BG121" i="149"/>
  <c r="BF121" i="149"/>
  <c r="BB121" i="149"/>
  <c r="AY121" i="149"/>
  <c r="AX121" i="149"/>
  <c r="AT121" i="149"/>
  <c r="AP121" i="149"/>
  <c r="AM121" i="149"/>
  <c r="AL121" i="149"/>
  <c r="AI121" i="149"/>
  <c r="AH121" i="149"/>
  <c r="AE121" i="149"/>
  <c r="AD121" i="149"/>
  <c r="AA121" i="149"/>
  <c r="Z121" i="149"/>
  <c r="W121" i="149"/>
  <c r="V121" i="149"/>
  <c r="S121" i="149"/>
  <c r="R121" i="149"/>
  <c r="O121" i="149"/>
  <c r="N121" i="149"/>
  <c r="K121" i="149"/>
  <c r="J121" i="149"/>
  <c r="EH120" i="149"/>
  <c r="DN120" i="149"/>
  <c r="DK120" i="149"/>
  <c r="DJ120" i="149"/>
  <c r="DG120" i="149"/>
  <c r="DF120" i="149"/>
  <c r="DC120" i="149"/>
  <c r="DB120" i="149"/>
  <c r="CY120" i="149"/>
  <c r="CX120" i="149"/>
  <c r="CQ120" i="149"/>
  <c r="CP120" i="149"/>
  <c r="CI120" i="149"/>
  <c r="CH120" i="149"/>
  <c r="CE120" i="149"/>
  <c r="CD120" i="149"/>
  <c r="CA120" i="149"/>
  <c r="BZ120" i="149"/>
  <c r="BW120" i="149"/>
  <c r="BV120" i="149"/>
  <c r="BS120" i="149"/>
  <c r="BR120" i="149"/>
  <c r="BO120" i="149"/>
  <c r="BN120" i="149"/>
  <c r="BK120" i="149"/>
  <c r="BJ120" i="149"/>
  <c r="BG120" i="149"/>
  <c r="EB120" i="149"/>
  <c r="BB120" i="149"/>
  <c r="AY120" i="149"/>
  <c r="AX120" i="149"/>
  <c r="AT120" i="149"/>
  <c r="AP120" i="149"/>
  <c r="AM120" i="149"/>
  <c r="AL120" i="149"/>
  <c r="AI120" i="149"/>
  <c r="AH120" i="149"/>
  <c r="AE120" i="149"/>
  <c r="AD120" i="149"/>
  <c r="AA120" i="149"/>
  <c r="Z120" i="149"/>
  <c r="W120" i="149"/>
  <c r="V120" i="149"/>
  <c r="S120" i="149"/>
  <c r="R120" i="149"/>
  <c r="O120" i="149"/>
  <c r="N120" i="149"/>
  <c r="K120" i="149"/>
  <c r="J120" i="149"/>
  <c r="EH119" i="149"/>
  <c r="DN119" i="149"/>
  <c r="DK119" i="149"/>
  <c r="DJ119" i="149"/>
  <c r="DG119" i="149"/>
  <c r="DF119" i="149"/>
  <c r="DC119" i="149"/>
  <c r="DB119" i="149"/>
  <c r="CY119" i="149"/>
  <c r="CX119" i="149"/>
  <c r="CQ119" i="149"/>
  <c r="CP119" i="149"/>
  <c r="CI119" i="149"/>
  <c r="CH119" i="149"/>
  <c r="CE119" i="149"/>
  <c r="CD119" i="149"/>
  <c r="CA119" i="149"/>
  <c r="BZ119" i="149"/>
  <c r="BW119" i="149"/>
  <c r="BV119" i="149"/>
  <c r="BS119" i="149"/>
  <c r="BR119" i="149"/>
  <c r="BO119" i="149"/>
  <c r="BN119" i="149"/>
  <c r="BK119" i="149"/>
  <c r="BJ119" i="149"/>
  <c r="BG119" i="149"/>
  <c r="BF119" i="149"/>
  <c r="BB119" i="149"/>
  <c r="AY119" i="149"/>
  <c r="AX119" i="149"/>
  <c r="AT119" i="149"/>
  <c r="AP119" i="149"/>
  <c r="AM119" i="149"/>
  <c r="AL119" i="149"/>
  <c r="AI119" i="149"/>
  <c r="AH119" i="149"/>
  <c r="AE119" i="149"/>
  <c r="AD119" i="149"/>
  <c r="AA119" i="149"/>
  <c r="Z119" i="149"/>
  <c r="W119" i="149"/>
  <c r="V119" i="149"/>
  <c r="S119" i="149"/>
  <c r="R119" i="149"/>
  <c r="O119" i="149"/>
  <c r="N119" i="149"/>
  <c r="K119" i="149"/>
  <c r="J119" i="149"/>
  <c r="EH118" i="149"/>
  <c r="DN118" i="149"/>
  <c r="DK118" i="149"/>
  <c r="DJ118" i="149"/>
  <c r="DG118" i="149"/>
  <c r="DF118" i="149"/>
  <c r="DC118" i="149"/>
  <c r="DB118" i="149"/>
  <c r="CY118" i="149"/>
  <c r="CX118" i="149"/>
  <c r="CQ118" i="149"/>
  <c r="CP118" i="149"/>
  <c r="CI118" i="149"/>
  <c r="CH118" i="149"/>
  <c r="CE118" i="149"/>
  <c r="CD118" i="149"/>
  <c r="CA118" i="149"/>
  <c r="BZ118" i="149"/>
  <c r="BW118" i="149"/>
  <c r="BV118" i="149"/>
  <c r="BS118" i="149"/>
  <c r="BR118" i="149"/>
  <c r="BO118" i="149"/>
  <c r="BN118" i="149"/>
  <c r="BK118" i="149"/>
  <c r="BJ118" i="149"/>
  <c r="BG118" i="149"/>
  <c r="EB118" i="149"/>
  <c r="BB118" i="149"/>
  <c r="AY118" i="149"/>
  <c r="AX118" i="149"/>
  <c r="AT118" i="149"/>
  <c r="AP118" i="149"/>
  <c r="AM118" i="149"/>
  <c r="AL118" i="149"/>
  <c r="AI118" i="149"/>
  <c r="AH118" i="149"/>
  <c r="AE118" i="149"/>
  <c r="AD118" i="149"/>
  <c r="AA118" i="149"/>
  <c r="Z118" i="149"/>
  <c r="W118" i="149"/>
  <c r="V118" i="149"/>
  <c r="S118" i="149"/>
  <c r="R118" i="149"/>
  <c r="O118" i="149"/>
  <c r="N118" i="149"/>
  <c r="K118" i="149"/>
  <c r="J118" i="149"/>
  <c r="DO117" i="149"/>
  <c r="DN117" i="149"/>
  <c r="DK117" i="149"/>
  <c r="DJ117" i="149"/>
  <c r="DG117" i="149"/>
  <c r="DF117" i="149"/>
  <c r="DC117" i="149"/>
  <c r="DB117" i="149"/>
  <c r="CY117" i="149"/>
  <c r="CX117" i="149"/>
  <c r="CT117" i="149"/>
  <c r="CQ117" i="149"/>
  <c r="CP117" i="149"/>
  <c r="CI117" i="149"/>
  <c r="CH117" i="149"/>
  <c r="CE117" i="149"/>
  <c r="CD117" i="149"/>
  <c r="CA117" i="149"/>
  <c r="BZ117" i="149"/>
  <c r="BW117" i="149"/>
  <c r="BV117" i="149"/>
  <c r="BS117" i="149"/>
  <c r="BR117" i="149"/>
  <c r="BO117" i="149"/>
  <c r="BN117" i="149"/>
  <c r="BK117" i="149"/>
  <c r="BJ117" i="149"/>
  <c r="BG117" i="149"/>
  <c r="EB117" i="149"/>
  <c r="BB117" i="149"/>
  <c r="AY117" i="149"/>
  <c r="AX117" i="149"/>
  <c r="AT117" i="149"/>
  <c r="AQ117" i="149"/>
  <c r="AP117" i="149"/>
  <c r="AM117" i="149"/>
  <c r="AL117" i="149"/>
  <c r="AI117" i="149"/>
  <c r="AH117" i="149"/>
  <c r="AE117" i="149"/>
  <c r="AD117" i="149"/>
  <c r="AA117" i="149"/>
  <c r="Z117" i="149"/>
  <c r="W117" i="149"/>
  <c r="V117" i="149"/>
  <c r="S117" i="149"/>
  <c r="R117" i="149"/>
  <c r="O117" i="149"/>
  <c r="N117" i="149"/>
  <c r="K117" i="149"/>
  <c r="J117" i="149"/>
  <c r="EH116" i="149"/>
  <c r="DO116" i="149"/>
  <c r="DN116" i="149"/>
  <c r="DK116" i="149"/>
  <c r="DJ116" i="149"/>
  <c r="DG116" i="149"/>
  <c r="DF116" i="149"/>
  <c r="DC116" i="149"/>
  <c r="DB116" i="149"/>
  <c r="CY116" i="149"/>
  <c r="CX116" i="149"/>
  <c r="CU116" i="149"/>
  <c r="CQ116" i="149"/>
  <c r="CP116" i="149"/>
  <c r="CI116" i="149"/>
  <c r="CH116" i="149"/>
  <c r="CE116" i="149"/>
  <c r="CD116" i="149"/>
  <c r="CA116" i="149"/>
  <c r="BZ116" i="149"/>
  <c r="BW116" i="149"/>
  <c r="BV116" i="149"/>
  <c r="BS116" i="149"/>
  <c r="BR116" i="149"/>
  <c r="BO116" i="149"/>
  <c r="BN116" i="149"/>
  <c r="BK116" i="149"/>
  <c r="BJ116" i="149"/>
  <c r="BG116" i="149"/>
  <c r="EB116" i="149"/>
  <c r="BB116" i="149"/>
  <c r="AY116" i="149"/>
  <c r="AX116" i="149"/>
  <c r="AU116" i="149"/>
  <c r="AT116" i="149"/>
  <c r="AQ116" i="149"/>
  <c r="AP116" i="149"/>
  <c r="AM116" i="149"/>
  <c r="AL116" i="149"/>
  <c r="AI116" i="149"/>
  <c r="AH116" i="149"/>
  <c r="AE116" i="149"/>
  <c r="AD116" i="149"/>
  <c r="AA116" i="149"/>
  <c r="Z116" i="149"/>
  <c r="W116" i="149"/>
  <c r="V116" i="149"/>
  <c r="S116" i="149"/>
  <c r="R116" i="149"/>
  <c r="O116" i="149"/>
  <c r="N116" i="149"/>
  <c r="K116" i="149"/>
  <c r="J116" i="149"/>
  <c r="EH115" i="149"/>
  <c r="DN115" i="149"/>
  <c r="DK115" i="149"/>
  <c r="DJ115" i="149"/>
  <c r="DG115" i="149"/>
  <c r="DF115" i="149"/>
  <c r="DC115" i="149"/>
  <c r="DB115" i="149"/>
  <c r="CY115" i="149"/>
  <c r="CX115" i="149"/>
  <c r="CQ115" i="149"/>
  <c r="CP115" i="149"/>
  <c r="CI115" i="149"/>
  <c r="CH115" i="149"/>
  <c r="CE115" i="149"/>
  <c r="CD115" i="149"/>
  <c r="CA115" i="149"/>
  <c r="BZ115" i="149"/>
  <c r="BW115" i="149"/>
  <c r="BV115" i="149"/>
  <c r="BS115" i="149"/>
  <c r="BR115" i="149"/>
  <c r="BO115" i="149"/>
  <c r="BN115" i="149"/>
  <c r="BK115" i="149"/>
  <c r="BJ115" i="149"/>
  <c r="BG115" i="149"/>
  <c r="BF115" i="149"/>
  <c r="BB115" i="149"/>
  <c r="AY115" i="149"/>
  <c r="AX115" i="149"/>
  <c r="AT115" i="149"/>
  <c r="AP115" i="149"/>
  <c r="AM115" i="149"/>
  <c r="AL115" i="149"/>
  <c r="AI115" i="149"/>
  <c r="AH115" i="149"/>
  <c r="AE115" i="149"/>
  <c r="AD115" i="149"/>
  <c r="AA115" i="149"/>
  <c r="Z115" i="149"/>
  <c r="W115" i="149"/>
  <c r="V115" i="149"/>
  <c r="S115" i="149"/>
  <c r="R115" i="149"/>
  <c r="O115" i="149"/>
  <c r="N115" i="149"/>
  <c r="K115" i="149"/>
  <c r="J115" i="149"/>
  <c r="DO114" i="149"/>
  <c r="DN114" i="149"/>
  <c r="DK114" i="149"/>
  <c r="DJ114" i="149"/>
  <c r="DG114" i="149"/>
  <c r="DF114" i="149"/>
  <c r="DC114" i="149"/>
  <c r="DB114" i="149"/>
  <c r="CY114" i="149"/>
  <c r="CX114" i="149"/>
  <c r="CU114" i="149"/>
  <c r="CQ114" i="149"/>
  <c r="CP114" i="149"/>
  <c r="CI114" i="149"/>
  <c r="CH114" i="149"/>
  <c r="CE114" i="149"/>
  <c r="CD114" i="149"/>
  <c r="CA114" i="149"/>
  <c r="BZ114" i="149"/>
  <c r="BW114" i="149"/>
  <c r="BV114" i="149"/>
  <c r="BS114" i="149"/>
  <c r="BR114" i="149"/>
  <c r="BO114" i="149"/>
  <c r="BN114" i="149"/>
  <c r="BK114" i="149"/>
  <c r="BJ114" i="149"/>
  <c r="BG114" i="149"/>
  <c r="EB114" i="149"/>
  <c r="BB114" i="149"/>
  <c r="AY114" i="149"/>
  <c r="AX114" i="149"/>
  <c r="AT114" i="149"/>
  <c r="AQ114" i="149"/>
  <c r="AP114" i="149"/>
  <c r="AM114" i="149"/>
  <c r="AL114" i="149"/>
  <c r="AI114" i="149"/>
  <c r="AH114" i="149"/>
  <c r="AE114" i="149"/>
  <c r="AD114" i="149"/>
  <c r="AA114" i="149"/>
  <c r="Z114" i="149"/>
  <c r="W114" i="149"/>
  <c r="V114" i="149"/>
  <c r="S114" i="149"/>
  <c r="R114" i="149"/>
  <c r="O114" i="149"/>
  <c r="N114" i="149"/>
  <c r="K114" i="149"/>
  <c r="J114" i="149"/>
  <c r="EH113" i="149"/>
  <c r="DO113" i="149"/>
  <c r="DN113" i="149"/>
  <c r="DK113" i="149"/>
  <c r="DJ113" i="149"/>
  <c r="DG113" i="149"/>
  <c r="DF113" i="149"/>
  <c r="DC113" i="149"/>
  <c r="DB113" i="149"/>
  <c r="CY113" i="149"/>
  <c r="CX113" i="149"/>
  <c r="CT113" i="149"/>
  <c r="CQ113" i="149"/>
  <c r="CP113" i="149"/>
  <c r="CI113" i="149"/>
  <c r="CH113" i="149"/>
  <c r="CE113" i="149"/>
  <c r="CD113" i="149"/>
  <c r="CA113" i="149"/>
  <c r="BZ113" i="149"/>
  <c r="BW113" i="149"/>
  <c r="BV113" i="149"/>
  <c r="BS113" i="149"/>
  <c r="BR113" i="149"/>
  <c r="BO113" i="149"/>
  <c r="BN113" i="149"/>
  <c r="BK113" i="149"/>
  <c r="BJ113" i="149"/>
  <c r="BG113" i="149"/>
  <c r="EB113" i="149"/>
  <c r="BB113" i="149"/>
  <c r="AY113" i="149"/>
  <c r="AX113" i="149"/>
  <c r="AU113" i="149"/>
  <c r="AT113" i="149"/>
  <c r="AQ113" i="149"/>
  <c r="AP113" i="149"/>
  <c r="AM113" i="149"/>
  <c r="AL113" i="149"/>
  <c r="AI113" i="149"/>
  <c r="AH113" i="149"/>
  <c r="AE113" i="149"/>
  <c r="AD113" i="149"/>
  <c r="AA113" i="149"/>
  <c r="Z113" i="149"/>
  <c r="W113" i="149"/>
  <c r="V113" i="149"/>
  <c r="S113" i="149"/>
  <c r="R113" i="149"/>
  <c r="O113" i="149"/>
  <c r="N113" i="149"/>
  <c r="K113" i="149"/>
  <c r="J113" i="149"/>
  <c r="EH112" i="149"/>
  <c r="DN112" i="149"/>
  <c r="DK112" i="149"/>
  <c r="DJ112" i="149"/>
  <c r="DG112" i="149"/>
  <c r="DF112" i="149"/>
  <c r="DC112" i="149"/>
  <c r="DB112" i="149"/>
  <c r="CY112" i="149"/>
  <c r="CX112" i="149"/>
  <c r="CQ112" i="149"/>
  <c r="CP112" i="149"/>
  <c r="CI112" i="149"/>
  <c r="CH112" i="149"/>
  <c r="CE112" i="149"/>
  <c r="CD112" i="149"/>
  <c r="CA112" i="149"/>
  <c r="BZ112" i="149"/>
  <c r="BW112" i="149"/>
  <c r="BV112" i="149"/>
  <c r="BS112" i="149"/>
  <c r="BR112" i="149"/>
  <c r="BO112" i="149"/>
  <c r="BN112" i="149"/>
  <c r="BK112" i="149"/>
  <c r="BJ112" i="149"/>
  <c r="BG112" i="149"/>
  <c r="EB112" i="149"/>
  <c r="BB112" i="149"/>
  <c r="AY112" i="149"/>
  <c r="AX112" i="149"/>
  <c r="AT112" i="149"/>
  <c r="AP112" i="149"/>
  <c r="AM112" i="149"/>
  <c r="AL112" i="149"/>
  <c r="AI112" i="149"/>
  <c r="AH112" i="149"/>
  <c r="AE112" i="149"/>
  <c r="AD112" i="149"/>
  <c r="AA112" i="149"/>
  <c r="Z112" i="149"/>
  <c r="W112" i="149"/>
  <c r="V112" i="149"/>
  <c r="S112" i="149"/>
  <c r="R112" i="149"/>
  <c r="O112" i="149"/>
  <c r="N112" i="149"/>
  <c r="K112" i="149"/>
  <c r="J112" i="149"/>
  <c r="EH111" i="149"/>
  <c r="DN111" i="149"/>
  <c r="DK111" i="149"/>
  <c r="DJ111" i="149"/>
  <c r="DG111" i="149"/>
  <c r="DF111" i="149"/>
  <c r="DC111" i="149"/>
  <c r="DB111" i="149"/>
  <c r="CY111" i="149"/>
  <c r="CX111" i="149"/>
  <c r="CQ111" i="149"/>
  <c r="CP111" i="149"/>
  <c r="CI111" i="149"/>
  <c r="CH111" i="149"/>
  <c r="CE111" i="149"/>
  <c r="CD111" i="149"/>
  <c r="CA111" i="149"/>
  <c r="BZ111" i="149"/>
  <c r="BW111" i="149"/>
  <c r="BV111" i="149"/>
  <c r="BS111" i="149"/>
  <c r="BR111" i="149"/>
  <c r="BO111" i="149"/>
  <c r="BN111" i="149"/>
  <c r="BK111" i="149"/>
  <c r="BJ111" i="149"/>
  <c r="BG111" i="149"/>
  <c r="BF111" i="149"/>
  <c r="BB111" i="149"/>
  <c r="AY111" i="149"/>
  <c r="AX111" i="149"/>
  <c r="AT111" i="149"/>
  <c r="AP111" i="149"/>
  <c r="AM111" i="149"/>
  <c r="AL111" i="149"/>
  <c r="AI111" i="149"/>
  <c r="AH111" i="149"/>
  <c r="AE111" i="149"/>
  <c r="AD111" i="149"/>
  <c r="AA111" i="149"/>
  <c r="Z111" i="149"/>
  <c r="W111" i="149"/>
  <c r="V111" i="149"/>
  <c r="S111" i="149"/>
  <c r="R111" i="149"/>
  <c r="O111" i="149"/>
  <c r="N111" i="149"/>
  <c r="K111" i="149"/>
  <c r="J111" i="149"/>
  <c r="EH110" i="149"/>
  <c r="DN110" i="149"/>
  <c r="DK110" i="149"/>
  <c r="DJ110" i="149"/>
  <c r="DG110" i="149"/>
  <c r="DF110" i="149"/>
  <c r="DC110" i="149"/>
  <c r="DB110" i="149"/>
  <c r="CY110" i="149"/>
  <c r="CX110" i="149"/>
  <c r="CQ110" i="149"/>
  <c r="CP110" i="149"/>
  <c r="CI110" i="149"/>
  <c r="CH110" i="149"/>
  <c r="CE110" i="149"/>
  <c r="CD110" i="149"/>
  <c r="CA110" i="149"/>
  <c r="BZ110" i="149"/>
  <c r="BW110" i="149"/>
  <c r="BV110" i="149"/>
  <c r="BS110" i="149"/>
  <c r="BR110" i="149"/>
  <c r="BO110" i="149"/>
  <c r="BN110" i="149"/>
  <c r="BK110" i="149"/>
  <c r="BJ110" i="149"/>
  <c r="BG110" i="149"/>
  <c r="EB110" i="149"/>
  <c r="BB110" i="149"/>
  <c r="AY110" i="149"/>
  <c r="AX110" i="149"/>
  <c r="AT110" i="149"/>
  <c r="AP110" i="149"/>
  <c r="AM110" i="149"/>
  <c r="AL110" i="149"/>
  <c r="AI110" i="149"/>
  <c r="AH110" i="149"/>
  <c r="AE110" i="149"/>
  <c r="AD110" i="149"/>
  <c r="AA110" i="149"/>
  <c r="Z110" i="149"/>
  <c r="W110" i="149"/>
  <c r="V110" i="149"/>
  <c r="S110" i="149"/>
  <c r="R110" i="149"/>
  <c r="O110" i="149"/>
  <c r="N110" i="149"/>
  <c r="K110" i="149"/>
  <c r="J110" i="149"/>
  <c r="EH109" i="149"/>
  <c r="DN109" i="149"/>
  <c r="DK109" i="149"/>
  <c r="DJ109" i="149"/>
  <c r="DG109" i="149"/>
  <c r="DF109" i="149"/>
  <c r="DC109" i="149"/>
  <c r="DB109" i="149"/>
  <c r="CY109" i="149"/>
  <c r="CX109" i="149"/>
  <c r="CQ109" i="149"/>
  <c r="CP109" i="149"/>
  <c r="CI109" i="149"/>
  <c r="CH109" i="149"/>
  <c r="CE109" i="149"/>
  <c r="CD109" i="149"/>
  <c r="CA109" i="149"/>
  <c r="BZ109" i="149"/>
  <c r="BW109" i="149"/>
  <c r="BV109" i="149"/>
  <c r="BS109" i="149"/>
  <c r="BR109" i="149"/>
  <c r="BO109" i="149"/>
  <c r="BN109" i="149"/>
  <c r="BK109" i="149"/>
  <c r="BJ109" i="149"/>
  <c r="BG109" i="149"/>
  <c r="BF109" i="149"/>
  <c r="BB109" i="149"/>
  <c r="AY109" i="149"/>
  <c r="AX109" i="149"/>
  <c r="AT109" i="149"/>
  <c r="AP109" i="149"/>
  <c r="AM109" i="149"/>
  <c r="AL109" i="149"/>
  <c r="AI109" i="149"/>
  <c r="AH109" i="149"/>
  <c r="AE109" i="149"/>
  <c r="AD109" i="149"/>
  <c r="AA109" i="149"/>
  <c r="Z109" i="149"/>
  <c r="W109" i="149"/>
  <c r="V109" i="149"/>
  <c r="S109" i="149"/>
  <c r="R109" i="149"/>
  <c r="O109" i="149"/>
  <c r="N109" i="149"/>
  <c r="K109" i="149"/>
  <c r="J109" i="149"/>
  <c r="EH108" i="149"/>
  <c r="DN108" i="149"/>
  <c r="DK108" i="149"/>
  <c r="DJ108" i="149"/>
  <c r="DG108" i="149"/>
  <c r="DF108" i="149"/>
  <c r="DC108" i="149"/>
  <c r="DB108" i="149"/>
  <c r="CY108" i="149"/>
  <c r="CX108" i="149"/>
  <c r="CQ108" i="149"/>
  <c r="CP108" i="149"/>
  <c r="CI108" i="149"/>
  <c r="CH108" i="149"/>
  <c r="CE108" i="149"/>
  <c r="CD108" i="149"/>
  <c r="CA108" i="149"/>
  <c r="BZ108" i="149"/>
  <c r="BV108" i="149"/>
  <c r="BS108" i="149"/>
  <c r="BR108" i="149"/>
  <c r="BO108" i="149"/>
  <c r="BN108" i="149"/>
  <c r="BK108" i="149"/>
  <c r="BJ108" i="149"/>
  <c r="BG108" i="149"/>
  <c r="EB108" i="149"/>
  <c r="BB108" i="149"/>
  <c r="AY108" i="149"/>
  <c r="AX108" i="149"/>
  <c r="AT108" i="149"/>
  <c r="AP108" i="149"/>
  <c r="AM108" i="149"/>
  <c r="AL108" i="149"/>
  <c r="AI108" i="149"/>
  <c r="AH108" i="149"/>
  <c r="AE108" i="149"/>
  <c r="AD108" i="149"/>
  <c r="AA108" i="149"/>
  <c r="Z108" i="149"/>
  <c r="V108" i="149"/>
  <c r="S108" i="149"/>
  <c r="R108" i="149"/>
  <c r="O108" i="149"/>
  <c r="N108" i="149"/>
  <c r="K108" i="149"/>
  <c r="J108" i="149"/>
  <c r="EH107" i="149"/>
  <c r="DN107" i="149"/>
  <c r="DK107" i="149"/>
  <c r="DJ107" i="149"/>
  <c r="DG107" i="149"/>
  <c r="DF107" i="149"/>
  <c r="DC107" i="149"/>
  <c r="DB107" i="149"/>
  <c r="CY107" i="149"/>
  <c r="CX107" i="149"/>
  <c r="CQ107" i="149"/>
  <c r="CP107" i="149"/>
  <c r="CI107" i="149"/>
  <c r="CH107" i="149"/>
  <c r="CE107" i="149"/>
  <c r="CD107" i="149"/>
  <c r="CA107" i="149"/>
  <c r="BZ107" i="149"/>
  <c r="BW107" i="149"/>
  <c r="BV107" i="149"/>
  <c r="BS107" i="149"/>
  <c r="BR107" i="149"/>
  <c r="BO107" i="149"/>
  <c r="BN107" i="149"/>
  <c r="BK107" i="149"/>
  <c r="BJ107" i="149"/>
  <c r="BG107" i="149"/>
  <c r="BF107" i="149"/>
  <c r="BB107" i="149"/>
  <c r="AY107" i="149"/>
  <c r="AX107" i="149"/>
  <c r="AT107" i="149"/>
  <c r="AP107" i="149"/>
  <c r="AM107" i="149"/>
  <c r="AL107" i="149"/>
  <c r="AI107" i="149"/>
  <c r="AH107" i="149"/>
  <c r="AE107" i="149"/>
  <c r="AD107" i="149"/>
  <c r="AA107" i="149"/>
  <c r="Z107" i="149"/>
  <c r="W107" i="149"/>
  <c r="V107" i="149"/>
  <c r="S107" i="149"/>
  <c r="R107" i="149"/>
  <c r="O107" i="149"/>
  <c r="N107" i="149"/>
  <c r="K107" i="149"/>
  <c r="J107" i="149"/>
  <c r="EH106" i="149"/>
  <c r="DN106" i="149"/>
  <c r="DK106" i="149"/>
  <c r="DJ106" i="149"/>
  <c r="DG106" i="149"/>
  <c r="DF106" i="149"/>
  <c r="DC106" i="149"/>
  <c r="DB106" i="149"/>
  <c r="CY106" i="149"/>
  <c r="CX106" i="149"/>
  <c r="CQ106" i="149"/>
  <c r="CP106" i="149"/>
  <c r="CI106" i="149"/>
  <c r="CH106" i="149"/>
  <c r="CE106" i="149"/>
  <c r="CD106" i="149"/>
  <c r="CA106" i="149"/>
  <c r="BZ106" i="149"/>
  <c r="BV106" i="149"/>
  <c r="BS106" i="149"/>
  <c r="BR106" i="149"/>
  <c r="BO106" i="149"/>
  <c r="BN106" i="149"/>
  <c r="BK106" i="149"/>
  <c r="BJ106" i="149"/>
  <c r="BG106" i="149"/>
  <c r="EB106" i="149"/>
  <c r="BB106" i="149"/>
  <c r="AY106" i="149"/>
  <c r="AX106" i="149"/>
  <c r="AT106" i="149"/>
  <c r="AP106" i="149"/>
  <c r="AM106" i="149"/>
  <c r="AL106" i="149"/>
  <c r="AI106" i="149"/>
  <c r="AH106" i="149"/>
  <c r="AE106" i="149"/>
  <c r="AD106" i="149"/>
  <c r="AA106" i="149"/>
  <c r="Z106" i="149"/>
  <c r="V106" i="149"/>
  <c r="S106" i="149"/>
  <c r="R106" i="149"/>
  <c r="O106" i="149"/>
  <c r="N106" i="149"/>
  <c r="K106" i="149"/>
  <c r="J106" i="149"/>
  <c r="EH105" i="149"/>
  <c r="DN105" i="149"/>
  <c r="DK105" i="149"/>
  <c r="DJ105" i="149"/>
  <c r="DG105" i="149"/>
  <c r="DF105" i="149"/>
  <c r="DC105" i="149"/>
  <c r="DB105" i="149"/>
  <c r="CY105" i="149"/>
  <c r="CX105" i="149"/>
  <c r="CQ105" i="149"/>
  <c r="CP105" i="149"/>
  <c r="CI105" i="149"/>
  <c r="CH105" i="149"/>
  <c r="CE105" i="149"/>
  <c r="CD105" i="149"/>
  <c r="CA105" i="149"/>
  <c r="BZ105" i="149"/>
  <c r="BV105" i="149"/>
  <c r="BS105" i="149"/>
  <c r="BR105" i="149"/>
  <c r="BO105" i="149"/>
  <c r="BN105" i="149"/>
  <c r="BK105" i="149"/>
  <c r="BJ105" i="149"/>
  <c r="BG105" i="149"/>
  <c r="EB105" i="149"/>
  <c r="BB105" i="149"/>
  <c r="AY105" i="149"/>
  <c r="AX105" i="149"/>
  <c r="AT105" i="149"/>
  <c r="AP105" i="149"/>
  <c r="AM105" i="149"/>
  <c r="AL105" i="149"/>
  <c r="AI105" i="149"/>
  <c r="AH105" i="149"/>
  <c r="AE105" i="149"/>
  <c r="AD105" i="149"/>
  <c r="AA105" i="149"/>
  <c r="Z105" i="149"/>
  <c r="V105" i="149"/>
  <c r="S105" i="149"/>
  <c r="R105" i="149"/>
  <c r="O105" i="149"/>
  <c r="N105" i="149"/>
  <c r="K105" i="149"/>
  <c r="J105" i="149"/>
  <c r="EH104" i="149"/>
  <c r="DO104" i="149"/>
  <c r="DN104" i="149"/>
  <c r="DK104" i="149"/>
  <c r="DJ104" i="149"/>
  <c r="DG104" i="149"/>
  <c r="DF104" i="149"/>
  <c r="DC104" i="149"/>
  <c r="DB104" i="149"/>
  <c r="CY104" i="149"/>
  <c r="CX104" i="149"/>
  <c r="CT104" i="149"/>
  <c r="CQ104" i="149"/>
  <c r="CP104" i="149"/>
  <c r="CI104" i="149"/>
  <c r="CH104" i="149"/>
  <c r="CE104" i="149"/>
  <c r="CD104" i="149"/>
  <c r="CA104" i="149"/>
  <c r="BZ104" i="149"/>
  <c r="BW104" i="149"/>
  <c r="BV104" i="149"/>
  <c r="BS104" i="149"/>
  <c r="BR104" i="149"/>
  <c r="BO104" i="149"/>
  <c r="BN104" i="149"/>
  <c r="BK104" i="149"/>
  <c r="BJ104" i="149"/>
  <c r="BG104" i="149"/>
  <c r="EB104" i="149"/>
  <c r="BB104" i="149"/>
  <c r="AY104" i="149"/>
  <c r="AX104" i="149"/>
  <c r="AT104" i="149"/>
  <c r="AQ104" i="149"/>
  <c r="AP104" i="149"/>
  <c r="AM104" i="149"/>
  <c r="AL104" i="149"/>
  <c r="AI104" i="149"/>
  <c r="AH104" i="149"/>
  <c r="AE104" i="149"/>
  <c r="AD104" i="149"/>
  <c r="AA104" i="149"/>
  <c r="Z104" i="149"/>
  <c r="W104" i="149"/>
  <c r="V104" i="149"/>
  <c r="S104" i="149"/>
  <c r="R104" i="149"/>
  <c r="O104" i="149"/>
  <c r="N104" i="149"/>
  <c r="K104" i="149"/>
  <c r="J104" i="149"/>
  <c r="EH103" i="149"/>
  <c r="DO103" i="149"/>
  <c r="DN103" i="149"/>
  <c r="DK103" i="149"/>
  <c r="DJ103" i="149"/>
  <c r="DG103" i="149"/>
  <c r="DF103" i="149"/>
  <c r="DC103" i="149"/>
  <c r="DB103" i="149"/>
  <c r="CY103" i="149"/>
  <c r="CX103" i="149"/>
  <c r="CU103" i="149"/>
  <c r="CT103" i="149"/>
  <c r="CQ103" i="149"/>
  <c r="CP103" i="149"/>
  <c r="CI103" i="149"/>
  <c r="CH103" i="149"/>
  <c r="CE103" i="149"/>
  <c r="CD103" i="149"/>
  <c r="CA103" i="149"/>
  <c r="BZ103" i="149"/>
  <c r="BW103" i="149"/>
  <c r="BV103" i="149"/>
  <c r="BS103" i="149"/>
  <c r="BR103" i="149"/>
  <c r="BO103" i="149"/>
  <c r="BN103" i="149"/>
  <c r="BK103" i="149"/>
  <c r="BJ103" i="149"/>
  <c r="BG103" i="149"/>
  <c r="EB103" i="149"/>
  <c r="BB103" i="149"/>
  <c r="AY103" i="149"/>
  <c r="AT103" i="149"/>
  <c r="AQ103" i="149"/>
  <c r="AP103" i="149"/>
  <c r="AM103" i="149"/>
  <c r="AL103" i="149"/>
  <c r="AI103" i="149"/>
  <c r="AH103" i="149"/>
  <c r="AE103" i="149"/>
  <c r="AD103" i="149"/>
  <c r="AA103" i="149"/>
  <c r="Z103" i="149"/>
  <c r="W103" i="149"/>
  <c r="V103" i="149"/>
  <c r="S103" i="149"/>
  <c r="R103" i="149"/>
  <c r="O103" i="149"/>
  <c r="N103" i="149"/>
  <c r="K103" i="149"/>
  <c r="J103" i="149"/>
  <c r="EH102" i="149"/>
  <c r="DN102" i="149"/>
  <c r="DK102" i="149"/>
  <c r="DJ102" i="149"/>
  <c r="DG102" i="149"/>
  <c r="DF102" i="149"/>
  <c r="DC102" i="149"/>
  <c r="DB102" i="149"/>
  <c r="CY102" i="149"/>
  <c r="CX102" i="149"/>
  <c r="CQ102" i="149"/>
  <c r="CP102" i="149"/>
  <c r="CI102" i="149"/>
  <c r="CH102" i="149"/>
  <c r="CE102" i="149"/>
  <c r="CD102" i="149"/>
  <c r="CA102" i="149"/>
  <c r="BZ102" i="149"/>
  <c r="BW102" i="149"/>
  <c r="BV102" i="149"/>
  <c r="BS102" i="149"/>
  <c r="BR102" i="149"/>
  <c r="BO102" i="149"/>
  <c r="BN102" i="149"/>
  <c r="BK102" i="149"/>
  <c r="BJ102" i="149"/>
  <c r="EB102" i="149"/>
  <c r="BF102" i="149"/>
  <c r="BB102" i="149"/>
  <c r="AY102" i="149"/>
  <c r="AX102" i="149"/>
  <c r="AT102" i="149"/>
  <c r="AP102" i="149"/>
  <c r="AM102" i="149"/>
  <c r="AL102" i="149"/>
  <c r="AI102" i="149"/>
  <c r="AH102" i="149"/>
  <c r="AE102" i="149"/>
  <c r="AD102" i="149"/>
  <c r="AA102" i="149"/>
  <c r="Z102" i="149"/>
  <c r="W102" i="149"/>
  <c r="V102" i="149"/>
  <c r="S102" i="149"/>
  <c r="R102" i="149"/>
  <c r="O102" i="149"/>
  <c r="N102" i="149"/>
  <c r="K102" i="149"/>
  <c r="J102" i="149"/>
  <c r="EH101" i="149"/>
  <c r="DN101" i="149"/>
  <c r="DK101" i="149"/>
  <c r="DJ101" i="149"/>
  <c r="DG101" i="149"/>
  <c r="DF101" i="149"/>
  <c r="DC101" i="149"/>
  <c r="DB101" i="149"/>
  <c r="CY101" i="149"/>
  <c r="CX101" i="149"/>
  <c r="CQ101" i="149"/>
  <c r="CP101" i="149"/>
  <c r="CI101" i="149"/>
  <c r="CH101" i="149"/>
  <c r="CE101" i="149"/>
  <c r="CD101" i="149"/>
  <c r="CA101" i="149"/>
  <c r="BZ101" i="149"/>
  <c r="BW101" i="149"/>
  <c r="BV101" i="149"/>
  <c r="BS101" i="149"/>
  <c r="BR101" i="149"/>
  <c r="BO101" i="149"/>
  <c r="BN101" i="149"/>
  <c r="BK101" i="149"/>
  <c r="BJ101" i="149"/>
  <c r="BG101" i="149"/>
  <c r="BF101" i="149"/>
  <c r="BB101" i="149"/>
  <c r="AY101" i="149"/>
  <c r="AX101" i="149"/>
  <c r="AT101" i="149"/>
  <c r="AP101" i="149"/>
  <c r="AM101" i="149"/>
  <c r="AL101" i="149"/>
  <c r="AI101" i="149"/>
  <c r="AH101" i="149"/>
  <c r="AE101" i="149"/>
  <c r="AD101" i="149"/>
  <c r="AA101" i="149"/>
  <c r="Z101" i="149"/>
  <c r="W101" i="149"/>
  <c r="V101" i="149"/>
  <c r="S101" i="149"/>
  <c r="R101" i="149"/>
  <c r="O101" i="149"/>
  <c r="N101" i="149"/>
  <c r="K101" i="149"/>
  <c r="J101" i="149"/>
  <c r="DN100" i="149"/>
  <c r="DK100" i="149"/>
  <c r="DJ100" i="149"/>
  <c r="DG100" i="149"/>
  <c r="DF100" i="149"/>
  <c r="DC100" i="149"/>
  <c r="DB100" i="149"/>
  <c r="CY100" i="149"/>
  <c r="CX100" i="149"/>
  <c r="CQ100" i="149"/>
  <c r="CP100" i="149"/>
  <c r="CI100" i="149"/>
  <c r="CH100" i="149"/>
  <c r="CE100" i="149"/>
  <c r="CD100" i="149"/>
  <c r="CA100" i="149"/>
  <c r="BZ100" i="149"/>
  <c r="BW100" i="149"/>
  <c r="BV100" i="149"/>
  <c r="BS100" i="149"/>
  <c r="BR100" i="149"/>
  <c r="BO100" i="149"/>
  <c r="BN100" i="149"/>
  <c r="BK100" i="149"/>
  <c r="BJ100" i="149"/>
  <c r="BG100" i="149"/>
  <c r="BF100" i="149"/>
  <c r="BB100" i="149"/>
  <c r="AY100" i="149"/>
  <c r="AX100" i="149"/>
  <c r="AT100" i="149"/>
  <c r="AP100" i="149"/>
  <c r="AM100" i="149"/>
  <c r="AL100" i="149"/>
  <c r="AI100" i="149"/>
  <c r="AH100" i="149"/>
  <c r="AE100" i="149"/>
  <c r="AD100" i="149"/>
  <c r="AA100" i="149"/>
  <c r="Z100" i="149"/>
  <c r="W100" i="149"/>
  <c r="V100" i="149"/>
  <c r="S100" i="149"/>
  <c r="R100" i="149"/>
  <c r="O100" i="149"/>
  <c r="N100" i="149"/>
  <c r="K100" i="149"/>
  <c r="J100" i="149"/>
  <c r="EH99" i="149"/>
  <c r="DO99" i="149"/>
  <c r="DN99" i="149"/>
  <c r="DK99" i="149"/>
  <c r="DJ99" i="149"/>
  <c r="DG99" i="149"/>
  <c r="DF99" i="149"/>
  <c r="DC99" i="149"/>
  <c r="DB99" i="149"/>
  <c r="CY99" i="149"/>
  <c r="CX99" i="149"/>
  <c r="CU99" i="149"/>
  <c r="CT99" i="149"/>
  <c r="CQ99" i="149"/>
  <c r="CP99" i="149"/>
  <c r="CI99" i="149"/>
  <c r="CH99" i="149"/>
  <c r="CE99" i="149"/>
  <c r="CD99" i="149"/>
  <c r="CA99" i="149"/>
  <c r="BZ99" i="149"/>
  <c r="BW99" i="149"/>
  <c r="BV99" i="149"/>
  <c r="BS99" i="149"/>
  <c r="BR99" i="149"/>
  <c r="BO99" i="149"/>
  <c r="BN99" i="149"/>
  <c r="BK99" i="149"/>
  <c r="BJ99" i="149"/>
  <c r="BG99" i="149"/>
  <c r="EB99" i="149"/>
  <c r="BB99" i="149"/>
  <c r="AX99" i="149"/>
  <c r="AT99" i="149"/>
  <c r="AQ99" i="149"/>
  <c r="AP99" i="149"/>
  <c r="AM99" i="149"/>
  <c r="AL99" i="149"/>
  <c r="AI99" i="149"/>
  <c r="AH99" i="149"/>
  <c r="AE99" i="149"/>
  <c r="AD99" i="149"/>
  <c r="AA99" i="149"/>
  <c r="Z99" i="149"/>
  <c r="W99" i="149"/>
  <c r="V99" i="149"/>
  <c r="S99" i="149"/>
  <c r="R99" i="149"/>
  <c r="O99" i="149"/>
  <c r="N99" i="149"/>
  <c r="K99" i="149"/>
  <c r="J99" i="149"/>
  <c r="EH98" i="149"/>
  <c r="DO98" i="149"/>
  <c r="DN98" i="149"/>
  <c r="DK98" i="149"/>
  <c r="DJ98" i="149"/>
  <c r="DG98" i="149"/>
  <c r="DF98" i="149"/>
  <c r="DC98" i="149"/>
  <c r="DB98" i="149"/>
  <c r="CY98" i="149"/>
  <c r="CX98" i="149"/>
  <c r="CU98" i="149"/>
  <c r="CT98" i="149"/>
  <c r="CQ98" i="149"/>
  <c r="CP98" i="149"/>
  <c r="CI98" i="149"/>
  <c r="CH98" i="149"/>
  <c r="CE98" i="149"/>
  <c r="CD98" i="149"/>
  <c r="CA98" i="149"/>
  <c r="BZ98" i="149"/>
  <c r="BW98" i="149"/>
  <c r="BV98" i="149"/>
  <c r="BS98" i="149"/>
  <c r="BR98" i="149"/>
  <c r="BO98" i="149"/>
  <c r="BN98" i="149"/>
  <c r="BK98" i="149"/>
  <c r="BJ98" i="149"/>
  <c r="BG98" i="149"/>
  <c r="EB98" i="149"/>
  <c r="BB98" i="149"/>
  <c r="AY98" i="149"/>
  <c r="AX98" i="149"/>
  <c r="AU98" i="149"/>
  <c r="AT98" i="149"/>
  <c r="AQ98" i="149"/>
  <c r="AM98" i="149"/>
  <c r="AL98" i="149"/>
  <c r="AI98" i="149"/>
  <c r="AH98" i="149"/>
  <c r="AE98" i="149"/>
  <c r="AD98" i="149"/>
  <c r="AA98" i="149"/>
  <c r="Z98" i="149"/>
  <c r="W98" i="149"/>
  <c r="V98" i="149"/>
  <c r="S98" i="149"/>
  <c r="R98" i="149"/>
  <c r="O98" i="149"/>
  <c r="N98" i="149"/>
  <c r="K98" i="149"/>
  <c r="J98" i="149"/>
  <c r="EH97" i="149"/>
  <c r="DO97" i="149"/>
  <c r="DN97" i="149"/>
  <c r="DK97" i="149"/>
  <c r="DJ97" i="149"/>
  <c r="DG97" i="149"/>
  <c r="DF97" i="149"/>
  <c r="DC97" i="149"/>
  <c r="DB97" i="149"/>
  <c r="CY97" i="149"/>
  <c r="CX97" i="149"/>
  <c r="CU97" i="149"/>
  <c r="CT97" i="149"/>
  <c r="CQ97" i="149"/>
  <c r="CP97" i="149"/>
  <c r="CI97" i="149"/>
  <c r="CH97" i="149"/>
  <c r="CE97" i="149"/>
  <c r="CD97" i="149"/>
  <c r="CA97" i="149"/>
  <c r="BZ97" i="149"/>
  <c r="BW97" i="149"/>
  <c r="BV97" i="149"/>
  <c r="BS97" i="149"/>
  <c r="BR97" i="149"/>
  <c r="BO97" i="149"/>
  <c r="BN97" i="149"/>
  <c r="BK97" i="149"/>
  <c r="BJ97" i="149"/>
  <c r="BG97" i="149"/>
  <c r="EB97" i="149"/>
  <c r="BB97" i="149"/>
  <c r="AY97" i="149"/>
  <c r="AX97" i="149"/>
  <c r="AU97" i="149"/>
  <c r="AT97" i="149"/>
  <c r="AQ97" i="149"/>
  <c r="AM97" i="149"/>
  <c r="AL97" i="149"/>
  <c r="AI97" i="149"/>
  <c r="AH97" i="149"/>
  <c r="AE97" i="149"/>
  <c r="AD97" i="149"/>
  <c r="AA97" i="149"/>
  <c r="Z97" i="149"/>
  <c r="W97" i="149"/>
  <c r="V97" i="149"/>
  <c r="S97" i="149"/>
  <c r="R97" i="149"/>
  <c r="O97" i="149"/>
  <c r="N97" i="149"/>
  <c r="K97" i="149"/>
  <c r="J97" i="149"/>
  <c r="EH96" i="149"/>
  <c r="DO96" i="149"/>
  <c r="DN96" i="149"/>
  <c r="DK96" i="149"/>
  <c r="DJ96" i="149"/>
  <c r="DG96" i="149"/>
  <c r="DF96" i="149"/>
  <c r="DC96" i="149"/>
  <c r="DB96" i="149"/>
  <c r="CY96" i="149"/>
  <c r="CX96" i="149"/>
  <c r="CU96" i="149"/>
  <c r="CT96" i="149"/>
  <c r="CQ96" i="149"/>
  <c r="CP96" i="149"/>
  <c r="CI96" i="149"/>
  <c r="CH96" i="149"/>
  <c r="CE96" i="149"/>
  <c r="CD96" i="149"/>
  <c r="CA96" i="149"/>
  <c r="BZ96" i="149"/>
  <c r="BW96" i="149"/>
  <c r="BV96" i="149"/>
  <c r="BS96" i="149"/>
  <c r="BR96" i="149"/>
  <c r="BO96" i="149"/>
  <c r="BN96" i="149"/>
  <c r="BK96" i="149"/>
  <c r="BJ96" i="149"/>
  <c r="BG96" i="149"/>
  <c r="EB96" i="149"/>
  <c r="BB96" i="149"/>
  <c r="AY96" i="149"/>
  <c r="AT96" i="149"/>
  <c r="AQ96" i="149"/>
  <c r="AP96" i="149"/>
  <c r="AM96" i="149"/>
  <c r="AL96" i="149"/>
  <c r="AI96" i="149"/>
  <c r="AH96" i="149"/>
  <c r="AE96" i="149"/>
  <c r="AD96" i="149"/>
  <c r="AA96" i="149"/>
  <c r="Z96" i="149"/>
  <c r="W96" i="149"/>
  <c r="V96" i="149"/>
  <c r="S96" i="149"/>
  <c r="R96" i="149"/>
  <c r="O96" i="149"/>
  <c r="N96" i="149"/>
  <c r="K96" i="149"/>
  <c r="J96" i="149"/>
  <c r="EH95" i="149"/>
  <c r="DO95" i="149"/>
  <c r="DN95" i="149"/>
  <c r="DK95" i="149"/>
  <c r="DJ95" i="149"/>
  <c r="DG95" i="149"/>
  <c r="DF95" i="149"/>
  <c r="DC95" i="149"/>
  <c r="DB95" i="149"/>
  <c r="CY95" i="149"/>
  <c r="CX95" i="149"/>
  <c r="CU95" i="149"/>
  <c r="CT95" i="149"/>
  <c r="CQ95" i="149"/>
  <c r="CP95" i="149"/>
  <c r="CI95" i="149"/>
  <c r="CH95" i="149"/>
  <c r="CE95" i="149"/>
  <c r="CD95" i="149"/>
  <c r="CA95" i="149"/>
  <c r="BZ95" i="149"/>
  <c r="BW95" i="149"/>
  <c r="BV95" i="149"/>
  <c r="BS95" i="149"/>
  <c r="BR95" i="149"/>
  <c r="BO95" i="149"/>
  <c r="BN95" i="149"/>
  <c r="BK95" i="149"/>
  <c r="BJ95" i="149"/>
  <c r="BG95" i="149"/>
  <c r="EB95" i="149"/>
  <c r="BB95" i="149"/>
  <c r="AY95" i="149"/>
  <c r="AX95" i="149"/>
  <c r="AU95" i="149"/>
  <c r="AT95" i="149"/>
  <c r="AP95" i="149"/>
  <c r="AM95" i="149"/>
  <c r="AL95" i="149"/>
  <c r="AI95" i="149"/>
  <c r="AH95" i="149"/>
  <c r="AE95" i="149"/>
  <c r="AD95" i="149"/>
  <c r="AA95" i="149"/>
  <c r="Z95" i="149"/>
  <c r="W95" i="149"/>
  <c r="V95" i="149"/>
  <c r="S95" i="149"/>
  <c r="R95" i="149"/>
  <c r="O95" i="149"/>
  <c r="N95" i="149"/>
  <c r="K95" i="149"/>
  <c r="J95" i="149"/>
  <c r="EH94" i="149"/>
  <c r="DO94" i="149"/>
  <c r="DN94" i="149"/>
  <c r="DK94" i="149"/>
  <c r="DJ94" i="149"/>
  <c r="DG94" i="149"/>
  <c r="DF94" i="149"/>
  <c r="DC94" i="149"/>
  <c r="DB94" i="149"/>
  <c r="CY94" i="149"/>
  <c r="CX94" i="149"/>
  <c r="CU94" i="149"/>
  <c r="CT94" i="149"/>
  <c r="CQ94" i="149"/>
  <c r="CP94" i="149"/>
  <c r="CI94" i="149"/>
  <c r="CH94" i="149"/>
  <c r="CE94" i="149"/>
  <c r="CD94" i="149"/>
  <c r="CA94" i="149"/>
  <c r="BZ94" i="149"/>
  <c r="BW94" i="149"/>
  <c r="BV94" i="149"/>
  <c r="BS94" i="149"/>
  <c r="BR94" i="149"/>
  <c r="BO94" i="149"/>
  <c r="BN94" i="149"/>
  <c r="BK94" i="149"/>
  <c r="BJ94" i="149"/>
  <c r="BG94" i="149"/>
  <c r="EB94" i="149"/>
  <c r="BB94" i="149"/>
  <c r="AY94" i="149"/>
  <c r="AX94" i="149"/>
  <c r="AU94" i="149"/>
  <c r="AT94" i="149"/>
  <c r="AP94" i="149"/>
  <c r="AM94" i="149"/>
  <c r="AL94" i="149"/>
  <c r="AI94" i="149"/>
  <c r="AH94" i="149"/>
  <c r="AE94" i="149"/>
  <c r="AD94" i="149"/>
  <c r="AA94" i="149"/>
  <c r="Z94" i="149"/>
  <c r="W94" i="149"/>
  <c r="V94" i="149"/>
  <c r="S94" i="149"/>
  <c r="R94" i="149"/>
  <c r="O94" i="149"/>
  <c r="N94" i="149"/>
  <c r="K94" i="149"/>
  <c r="J94" i="149"/>
  <c r="EH93" i="149"/>
  <c r="DO93" i="149"/>
  <c r="DN93" i="149"/>
  <c r="DK93" i="149"/>
  <c r="DJ93" i="149"/>
  <c r="DG93" i="149"/>
  <c r="DF93" i="149"/>
  <c r="DC93" i="149"/>
  <c r="DB93" i="149"/>
  <c r="CY93" i="149"/>
  <c r="CX93" i="149"/>
  <c r="CU93" i="149"/>
  <c r="CT93" i="149"/>
  <c r="CQ93" i="149"/>
  <c r="CP93" i="149"/>
  <c r="CI93" i="149"/>
  <c r="CH93" i="149"/>
  <c r="CE93" i="149"/>
  <c r="CD93" i="149"/>
  <c r="CA93" i="149"/>
  <c r="BZ93" i="149"/>
  <c r="BW93" i="149"/>
  <c r="BV93" i="149"/>
  <c r="BS93" i="149"/>
  <c r="BR93" i="149"/>
  <c r="BO93" i="149"/>
  <c r="BN93" i="149"/>
  <c r="BK93" i="149"/>
  <c r="BJ93" i="149"/>
  <c r="BG93" i="149"/>
  <c r="EB93" i="149"/>
  <c r="BB93" i="149"/>
  <c r="AY93" i="149"/>
  <c r="AX93" i="149"/>
  <c r="AU93" i="149"/>
  <c r="AT93" i="149"/>
  <c r="AP93" i="149"/>
  <c r="AM93" i="149"/>
  <c r="AL93" i="149"/>
  <c r="AI93" i="149"/>
  <c r="AH93" i="149"/>
  <c r="AE93" i="149"/>
  <c r="AD93" i="149"/>
  <c r="AA93" i="149"/>
  <c r="Z93" i="149"/>
  <c r="W93" i="149"/>
  <c r="V93" i="149"/>
  <c r="S93" i="149"/>
  <c r="R93" i="149"/>
  <c r="O93" i="149"/>
  <c r="N93" i="149"/>
  <c r="K93" i="149"/>
  <c r="J93" i="149"/>
  <c r="EH92" i="149"/>
  <c r="DO92" i="149"/>
  <c r="DN92" i="149"/>
  <c r="DK92" i="149"/>
  <c r="DJ92" i="149"/>
  <c r="DG92" i="149"/>
  <c r="DF92" i="149"/>
  <c r="DC92" i="149"/>
  <c r="DB92" i="149"/>
  <c r="CY92" i="149"/>
  <c r="CX92" i="149"/>
  <c r="CU92" i="149"/>
  <c r="CT92" i="149"/>
  <c r="CQ92" i="149"/>
  <c r="CP92" i="149"/>
  <c r="CI92" i="149"/>
  <c r="CH92" i="149"/>
  <c r="CE92" i="149"/>
  <c r="CD92" i="149"/>
  <c r="CA92" i="149"/>
  <c r="BZ92" i="149"/>
  <c r="BW92" i="149"/>
  <c r="BV92" i="149"/>
  <c r="BS92" i="149"/>
  <c r="BR92" i="149"/>
  <c r="BO92" i="149"/>
  <c r="BN92" i="149"/>
  <c r="BK92" i="149"/>
  <c r="BJ92" i="149"/>
  <c r="BG92" i="149"/>
  <c r="EB92" i="149"/>
  <c r="BB92" i="149"/>
  <c r="AY92" i="149"/>
  <c r="AX92" i="149"/>
  <c r="AU92" i="149"/>
  <c r="AT92" i="149"/>
  <c r="AP92" i="149"/>
  <c r="AM92" i="149"/>
  <c r="AL92" i="149"/>
  <c r="AI92" i="149"/>
  <c r="AH92" i="149"/>
  <c r="AE92" i="149"/>
  <c r="AD92" i="149"/>
  <c r="AA92" i="149"/>
  <c r="Z92" i="149"/>
  <c r="W92" i="149"/>
  <c r="V92" i="149"/>
  <c r="S92" i="149"/>
  <c r="R92" i="149"/>
  <c r="O92" i="149"/>
  <c r="N92" i="149"/>
  <c r="K92" i="149"/>
  <c r="J92" i="149"/>
  <c r="EH91" i="149"/>
  <c r="DN91" i="149"/>
  <c r="DK91" i="149"/>
  <c r="DJ91" i="149"/>
  <c r="DG91" i="149"/>
  <c r="DF91" i="149"/>
  <c r="DC91" i="149"/>
  <c r="DB91" i="149"/>
  <c r="CY91" i="149"/>
  <c r="CX91" i="149"/>
  <c r="CQ91" i="149"/>
  <c r="CP91" i="149"/>
  <c r="CI91" i="149"/>
  <c r="CH91" i="149"/>
  <c r="CE91" i="149"/>
  <c r="CD91" i="149"/>
  <c r="CA91" i="149"/>
  <c r="BZ91" i="149"/>
  <c r="BW91" i="149"/>
  <c r="BV91" i="149"/>
  <c r="BS91" i="149"/>
  <c r="BR91" i="149"/>
  <c r="BO91" i="149"/>
  <c r="BN91" i="149"/>
  <c r="BK91" i="149"/>
  <c r="BJ91" i="149"/>
  <c r="EB91" i="149"/>
  <c r="BF91" i="149"/>
  <c r="BB91" i="149"/>
  <c r="AY91" i="149"/>
  <c r="AX91" i="149"/>
  <c r="AT91" i="149"/>
  <c r="AP91" i="149"/>
  <c r="AM91" i="149"/>
  <c r="AL91" i="149"/>
  <c r="AI91" i="149"/>
  <c r="AH91" i="149"/>
  <c r="AE91" i="149"/>
  <c r="AD91" i="149"/>
  <c r="AA91" i="149"/>
  <c r="Z91" i="149"/>
  <c r="W91" i="149"/>
  <c r="V91" i="149"/>
  <c r="S91" i="149"/>
  <c r="R91" i="149"/>
  <c r="O91" i="149"/>
  <c r="N91" i="149"/>
  <c r="K91" i="149"/>
  <c r="J91" i="149"/>
  <c r="EH90" i="149"/>
  <c r="DO90" i="149"/>
  <c r="DN90" i="149"/>
  <c r="DK90" i="149"/>
  <c r="DJ90" i="149"/>
  <c r="DG90" i="149"/>
  <c r="DF90" i="149"/>
  <c r="DC90" i="149"/>
  <c r="DB90" i="149"/>
  <c r="CY90" i="149"/>
  <c r="CX90" i="149"/>
  <c r="CU90" i="149"/>
  <c r="CT90" i="149"/>
  <c r="CQ90" i="149"/>
  <c r="CP90" i="149"/>
  <c r="CI90" i="149"/>
  <c r="CH90" i="149"/>
  <c r="CE90" i="149"/>
  <c r="CD90" i="149"/>
  <c r="CA90" i="149"/>
  <c r="BZ90" i="149"/>
  <c r="BW90" i="149"/>
  <c r="BV90" i="149"/>
  <c r="BS90" i="149"/>
  <c r="BR90" i="149"/>
  <c r="BO90" i="149"/>
  <c r="BN90" i="149"/>
  <c r="BK90" i="149"/>
  <c r="BJ90" i="149"/>
  <c r="BG90" i="149"/>
  <c r="EB90" i="149"/>
  <c r="BB90" i="149"/>
  <c r="AY90" i="149"/>
  <c r="AX90" i="149"/>
  <c r="AU90" i="149"/>
  <c r="AT90" i="149"/>
  <c r="AQ90" i="149"/>
  <c r="AM90" i="149"/>
  <c r="AL90" i="149"/>
  <c r="AI90" i="149"/>
  <c r="AH90" i="149"/>
  <c r="AE90" i="149"/>
  <c r="AD90" i="149"/>
  <c r="AA90" i="149"/>
  <c r="Z90" i="149"/>
  <c r="W90" i="149"/>
  <c r="V90" i="149"/>
  <c r="S90" i="149"/>
  <c r="R90" i="149"/>
  <c r="O90" i="149"/>
  <c r="N90" i="149"/>
  <c r="K90" i="149"/>
  <c r="J90" i="149"/>
  <c r="EH89" i="149"/>
  <c r="DN89" i="149"/>
  <c r="DK89" i="149"/>
  <c r="DJ89" i="149"/>
  <c r="DG89" i="149"/>
  <c r="DF89" i="149"/>
  <c r="DC89" i="149"/>
  <c r="DB89" i="149"/>
  <c r="CY89" i="149"/>
  <c r="CX89" i="149"/>
  <c r="CQ89" i="149"/>
  <c r="CP89" i="149"/>
  <c r="CI89" i="149"/>
  <c r="CH89" i="149"/>
  <c r="CE89" i="149"/>
  <c r="CD89" i="149"/>
  <c r="CA89" i="149"/>
  <c r="BZ89" i="149"/>
  <c r="BW89" i="149"/>
  <c r="BV89" i="149"/>
  <c r="BS89" i="149"/>
  <c r="BR89" i="149"/>
  <c r="BO89" i="149"/>
  <c r="BN89" i="149"/>
  <c r="BK89" i="149"/>
  <c r="BJ89" i="149"/>
  <c r="BG89" i="149"/>
  <c r="BF89" i="149"/>
  <c r="BB89" i="149"/>
  <c r="AY89" i="149"/>
  <c r="AX89" i="149"/>
  <c r="AT89" i="149"/>
  <c r="AP89" i="149"/>
  <c r="AM89" i="149"/>
  <c r="AL89" i="149"/>
  <c r="AI89" i="149"/>
  <c r="AH89" i="149"/>
  <c r="AE89" i="149"/>
  <c r="AD89" i="149"/>
  <c r="AA89" i="149"/>
  <c r="Z89" i="149"/>
  <c r="W89" i="149"/>
  <c r="V89" i="149"/>
  <c r="S89" i="149"/>
  <c r="R89" i="149"/>
  <c r="O89" i="149"/>
  <c r="N89" i="149"/>
  <c r="K89" i="149"/>
  <c r="J89" i="149"/>
  <c r="EH88" i="149"/>
  <c r="DN88" i="149"/>
  <c r="DK88" i="149"/>
  <c r="DJ88" i="149"/>
  <c r="DG88" i="149"/>
  <c r="DF88" i="149"/>
  <c r="DC88" i="149"/>
  <c r="DB88" i="149"/>
  <c r="CY88" i="149"/>
  <c r="CX88" i="149"/>
  <c r="CQ88" i="149"/>
  <c r="CP88" i="149"/>
  <c r="CI88" i="149"/>
  <c r="CH88" i="149"/>
  <c r="CE88" i="149"/>
  <c r="CD88" i="149"/>
  <c r="CA88" i="149"/>
  <c r="BZ88" i="149"/>
  <c r="BW88" i="149"/>
  <c r="BV88" i="149"/>
  <c r="BS88" i="149"/>
  <c r="BR88" i="149"/>
  <c r="BO88" i="149"/>
  <c r="BN88" i="149"/>
  <c r="BK88" i="149"/>
  <c r="BJ88" i="149"/>
  <c r="EB88" i="149"/>
  <c r="BF88" i="149"/>
  <c r="BB88" i="149"/>
  <c r="AY88" i="149"/>
  <c r="AX88" i="149"/>
  <c r="AT88" i="149"/>
  <c r="AP88" i="149"/>
  <c r="AM88" i="149"/>
  <c r="AL88" i="149"/>
  <c r="AI88" i="149"/>
  <c r="AH88" i="149"/>
  <c r="AE88" i="149"/>
  <c r="AD88" i="149"/>
  <c r="AA88" i="149"/>
  <c r="Z88" i="149"/>
  <c r="W88" i="149"/>
  <c r="V88" i="149"/>
  <c r="S88" i="149"/>
  <c r="R88" i="149"/>
  <c r="O88" i="149"/>
  <c r="N88" i="149"/>
  <c r="K88" i="149"/>
  <c r="J88" i="149"/>
  <c r="EH87" i="149"/>
  <c r="DN87" i="149"/>
  <c r="DK87" i="149"/>
  <c r="DJ87" i="149"/>
  <c r="DG87" i="149"/>
  <c r="DF87" i="149"/>
  <c r="DC87" i="149"/>
  <c r="DB87" i="149"/>
  <c r="CY87" i="149"/>
  <c r="CX87" i="149"/>
  <c r="CQ87" i="149"/>
  <c r="CP87" i="149"/>
  <c r="CI87" i="149"/>
  <c r="CH87" i="149"/>
  <c r="CE87" i="149"/>
  <c r="CD87" i="149"/>
  <c r="CA87" i="149"/>
  <c r="BZ87" i="149"/>
  <c r="BW87" i="149"/>
  <c r="BV87" i="149"/>
  <c r="BS87" i="149"/>
  <c r="BR87" i="149"/>
  <c r="BO87" i="149"/>
  <c r="BN87" i="149"/>
  <c r="BK87" i="149"/>
  <c r="BJ87" i="149"/>
  <c r="BG87" i="149"/>
  <c r="BF87" i="149"/>
  <c r="BB87" i="149"/>
  <c r="AY87" i="149"/>
  <c r="AX87" i="149"/>
  <c r="AT87" i="149"/>
  <c r="AP87" i="149"/>
  <c r="AM87" i="149"/>
  <c r="AL87" i="149"/>
  <c r="AI87" i="149"/>
  <c r="AH87" i="149"/>
  <c r="AE87" i="149"/>
  <c r="AD87" i="149"/>
  <c r="AA87" i="149"/>
  <c r="Z87" i="149"/>
  <c r="W87" i="149"/>
  <c r="V87" i="149"/>
  <c r="S87" i="149"/>
  <c r="R87" i="149"/>
  <c r="O87" i="149"/>
  <c r="N87" i="149"/>
  <c r="K87" i="149"/>
  <c r="J87" i="149"/>
  <c r="EH86" i="149"/>
  <c r="DO86" i="149"/>
  <c r="DN86" i="149"/>
  <c r="DK86" i="149"/>
  <c r="DJ86" i="149"/>
  <c r="DG86" i="149"/>
  <c r="DF86" i="149"/>
  <c r="DC86" i="149"/>
  <c r="DB86" i="149"/>
  <c r="CY86" i="149"/>
  <c r="CX86" i="149"/>
  <c r="CU86" i="149"/>
  <c r="CT86" i="149"/>
  <c r="CQ86" i="149"/>
  <c r="CP86" i="149"/>
  <c r="CI86" i="149"/>
  <c r="CH86" i="149"/>
  <c r="CE86" i="149"/>
  <c r="CD86" i="149"/>
  <c r="CA86" i="149"/>
  <c r="BZ86" i="149"/>
  <c r="BW86" i="149"/>
  <c r="BV86" i="149"/>
  <c r="BS86" i="149"/>
  <c r="BR86" i="149"/>
  <c r="BO86" i="149"/>
  <c r="BN86" i="149"/>
  <c r="BK86" i="149"/>
  <c r="BJ86" i="149"/>
  <c r="BG86" i="149"/>
  <c r="EB86" i="149"/>
  <c r="BB86" i="149"/>
  <c r="AY86" i="149"/>
  <c r="AX86" i="149"/>
  <c r="AU86" i="149"/>
  <c r="AT86" i="149"/>
  <c r="AP86" i="149"/>
  <c r="AM86" i="149"/>
  <c r="AL86" i="149"/>
  <c r="AI86" i="149"/>
  <c r="AH86" i="149"/>
  <c r="AE86" i="149"/>
  <c r="AD86" i="149"/>
  <c r="AA86" i="149"/>
  <c r="Z86" i="149"/>
  <c r="W86" i="149"/>
  <c r="V86" i="149"/>
  <c r="S86" i="149"/>
  <c r="R86" i="149"/>
  <c r="O86" i="149"/>
  <c r="N86" i="149"/>
  <c r="K86" i="149"/>
  <c r="J86" i="149"/>
  <c r="EH85" i="149"/>
  <c r="DN85" i="149"/>
  <c r="DK85" i="149"/>
  <c r="DJ85" i="149"/>
  <c r="DG85" i="149"/>
  <c r="DF85" i="149"/>
  <c r="DC85" i="149"/>
  <c r="DB85" i="149"/>
  <c r="CY85" i="149"/>
  <c r="CX85" i="149"/>
  <c r="CQ85" i="149"/>
  <c r="CP85" i="149"/>
  <c r="CI85" i="149"/>
  <c r="CH85" i="149"/>
  <c r="CE85" i="149"/>
  <c r="CD85" i="149"/>
  <c r="CA85" i="149"/>
  <c r="BZ85" i="149"/>
  <c r="BW85" i="149"/>
  <c r="BV85" i="149"/>
  <c r="BS85" i="149"/>
  <c r="BR85" i="149"/>
  <c r="BO85" i="149"/>
  <c r="BN85" i="149"/>
  <c r="BK85" i="149"/>
  <c r="BJ85" i="149"/>
  <c r="BG85" i="149"/>
  <c r="EB85" i="149"/>
  <c r="BB85" i="149"/>
  <c r="AY85" i="149"/>
  <c r="AX85" i="149"/>
  <c r="AT85" i="149"/>
  <c r="AP85" i="149"/>
  <c r="AM85" i="149"/>
  <c r="AL85" i="149"/>
  <c r="AI85" i="149"/>
  <c r="AH85" i="149"/>
  <c r="AE85" i="149"/>
  <c r="AD85" i="149"/>
  <c r="AA85" i="149"/>
  <c r="Z85" i="149"/>
  <c r="W85" i="149"/>
  <c r="V85" i="149"/>
  <c r="S85" i="149"/>
  <c r="R85" i="149"/>
  <c r="O85" i="149"/>
  <c r="N85" i="149"/>
  <c r="K85" i="149"/>
  <c r="J85" i="149"/>
  <c r="EH84" i="149"/>
  <c r="DN84" i="149"/>
  <c r="DK84" i="149"/>
  <c r="DJ84" i="149"/>
  <c r="DG84" i="149"/>
  <c r="DF84" i="149"/>
  <c r="DC84" i="149"/>
  <c r="DB84" i="149"/>
  <c r="CY84" i="149"/>
  <c r="CX84" i="149"/>
  <c r="CQ84" i="149"/>
  <c r="CP84" i="149"/>
  <c r="CI84" i="149"/>
  <c r="CH84" i="149"/>
  <c r="CE84" i="149"/>
  <c r="CD84" i="149"/>
  <c r="CA84" i="149"/>
  <c r="BZ84" i="149"/>
  <c r="BW84" i="149"/>
  <c r="BV84" i="149"/>
  <c r="BS84" i="149"/>
  <c r="BR84" i="149"/>
  <c r="BO84" i="149"/>
  <c r="BN84" i="149"/>
  <c r="BK84" i="149"/>
  <c r="BJ84" i="149"/>
  <c r="BG84" i="149"/>
  <c r="BF84" i="149"/>
  <c r="BB84" i="149"/>
  <c r="AY84" i="149"/>
  <c r="AX84" i="149"/>
  <c r="AT84" i="149"/>
  <c r="AP84" i="149"/>
  <c r="AM84" i="149"/>
  <c r="AL84" i="149"/>
  <c r="AI84" i="149"/>
  <c r="AH84" i="149"/>
  <c r="AE84" i="149"/>
  <c r="AD84" i="149"/>
  <c r="AA84" i="149"/>
  <c r="Z84" i="149"/>
  <c r="W84" i="149"/>
  <c r="V84" i="149"/>
  <c r="S84" i="149"/>
  <c r="R84" i="149"/>
  <c r="O84" i="149"/>
  <c r="N84" i="149"/>
  <c r="K84" i="149"/>
  <c r="J84" i="149"/>
  <c r="EH83" i="149"/>
  <c r="DN83" i="149"/>
  <c r="DK83" i="149"/>
  <c r="DJ83" i="149"/>
  <c r="DG83" i="149"/>
  <c r="DF83" i="149"/>
  <c r="DC83" i="149"/>
  <c r="DB83" i="149"/>
  <c r="CY83" i="149"/>
  <c r="CX83" i="149"/>
  <c r="CQ83" i="149"/>
  <c r="CP83" i="149"/>
  <c r="CI83" i="149"/>
  <c r="CH83" i="149"/>
  <c r="CE83" i="149"/>
  <c r="CD83" i="149"/>
  <c r="CA83" i="149"/>
  <c r="BZ83" i="149"/>
  <c r="BW83" i="149"/>
  <c r="BV83" i="149"/>
  <c r="BS83" i="149"/>
  <c r="BR83" i="149"/>
  <c r="BO83" i="149"/>
  <c r="BN83" i="149"/>
  <c r="BK83" i="149"/>
  <c r="BJ83" i="149"/>
  <c r="BG83" i="149"/>
  <c r="EB83" i="149"/>
  <c r="BB83" i="149"/>
  <c r="AY83" i="149"/>
  <c r="AX83" i="149"/>
  <c r="AT83" i="149"/>
  <c r="AP83" i="149"/>
  <c r="AM83" i="149"/>
  <c r="AL83" i="149"/>
  <c r="AI83" i="149"/>
  <c r="AH83" i="149"/>
  <c r="AE83" i="149"/>
  <c r="AD83" i="149"/>
  <c r="AA83" i="149"/>
  <c r="Z83" i="149"/>
  <c r="W83" i="149"/>
  <c r="V83" i="149"/>
  <c r="S83" i="149"/>
  <c r="R83" i="149"/>
  <c r="O83" i="149"/>
  <c r="N83" i="149"/>
  <c r="K83" i="149"/>
  <c r="J83" i="149"/>
  <c r="EH82" i="149"/>
  <c r="DN82" i="149"/>
  <c r="DK82" i="149"/>
  <c r="DJ82" i="149"/>
  <c r="DG82" i="149"/>
  <c r="DF82" i="149"/>
  <c r="DC82" i="149"/>
  <c r="DB82" i="149"/>
  <c r="CY82" i="149"/>
  <c r="CX82" i="149"/>
  <c r="CQ82" i="149"/>
  <c r="CP82" i="149"/>
  <c r="CI82" i="149"/>
  <c r="CH82" i="149"/>
  <c r="CE82" i="149"/>
  <c r="CD82" i="149"/>
  <c r="CA82" i="149"/>
  <c r="BZ82" i="149"/>
  <c r="BW82" i="149"/>
  <c r="BV82" i="149"/>
  <c r="BS82" i="149"/>
  <c r="BR82" i="149"/>
  <c r="BO82" i="149"/>
  <c r="BN82" i="149"/>
  <c r="BK82" i="149"/>
  <c r="BJ82" i="149"/>
  <c r="BG82" i="149"/>
  <c r="BF82" i="149"/>
  <c r="BB82" i="149"/>
  <c r="AY82" i="149"/>
  <c r="AX82" i="149"/>
  <c r="AT82" i="149"/>
  <c r="AP82" i="149"/>
  <c r="AM82" i="149"/>
  <c r="AL82" i="149"/>
  <c r="AI82" i="149"/>
  <c r="AH82" i="149"/>
  <c r="AE82" i="149"/>
  <c r="AD82" i="149"/>
  <c r="AA82" i="149"/>
  <c r="Z82" i="149"/>
  <c r="W82" i="149"/>
  <c r="V82" i="149"/>
  <c r="S82" i="149"/>
  <c r="R82" i="149"/>
  <c r="O82" i="149"/>
  <c r="N82" i="149"/>
  <c r="K82" i="149"/>
  <c r="J82" i="149"/>
  <c r="EH81" i="149"/>
  <c r="DN81" i="149"/>
  <c r="DK81" i="149"/>
  <c r="DJ81" i="149"/>
  <c r="DG81" i="149"/>
  <c r="DF81" i="149"/>
  <c r="DC81" i="149"/>
  <c r="DB81" i="149"/>
  <c r="CY81" i="149"/>
  <c r="CX81" i="149"/>
  <c r="CQ81" i="149"/>
  <c r="CP81" i="149"/>
  <c r="CI81" i="149"/>
  <c r="CH81" i="149"/>
  <c r="CE81" i="149"/>
  <c r="CD81" i="149"/>
  <c r="CA81" i="149"/>
  <c r="BZ81" i="149"/>
  <c r="BW81" i="149"/>
  <c r="BV81" i="149"/>
  <c r="BS81" i="149"/>
  <c r="BR81" i="149"/>
  <c r="BO81" i="149"/>
  <c r="BN81" i="149"/>
  <c r="BK81" i="149"/>
  <c r="BJ81" i="149"/>
  <c r="BG81" i="149"/>
  <c r="EB81" i="149"/>
  <c r="BB81" i="149"/>
  <c r="AY81" i="149"/>
  <c r="AX81" i="149"/>
  <c r="AT81" i="149"/>
  <c r="AP81" i="149"/>
  <c r="AM81" i="149"/>
  <c r="AL81" i="149"/>
  <c r="AI81" i="149"/>
  <c r="AH81" i="149"/>
  <c r="AE81" i="149"/>
  <c r="AD81" i="149"/>
  <c r="AA81" i="149"/>
  <c r="Z81" i="149"/>
  <c r="W81" i="149"/>
  <c r="V81" i="149"/>
  <c r="S81" i="149"/>
  <c r="R81" i="149"/>
  <c r="O81" i="149"/>
  <c r="N81" i="149"/>
  <c r="K81" i="149"/>
  <c r="J81" i="149"/>
  <c r="EH80" i="149"/>
  <c r="DN80" i="149"/>
  <c r="DK80" i="149"/>
  <c r="DJ80" i="149"/>
  <c r="DG80" i="149"/>
  <c r="DF80" i="149"/>
  <c r="DC80" i="149"/>
  <c r="DB80" i="149"/>
  <c r="CY80" i="149"/>
  <c r="CX80" i="149"/>
  <c r="CQ80" i="149"/>
  <c r="CP80" i="149"/>
  <c r="CI80" i="149"/>
  <c r="CH80" i="149"/>
  <c r="CE80" i="149"/>
  <c r="CD80" i="149"/>
  <c r="CA80" i="149"/>
  <c r="BZ80" i="149"/>
  <c r="BW80" i="149"/>
  <c r="BV80" i="149"/>
  <c r="BS80" i="149"/>
  <c r="BR80" i="149"/>
  <c r="BO80" i="149"/>
  <c r="BN80" i="149"/>
  <c r="BK80" i="149"/>
  <c r="BJ80" i="149"/>
  <c r="BG80" i="149"/>
  <c r="BF80" i="149"/>
  <c r="BB80" i="149"/>
  <c r="AY80" i="149"/>
  <c r="AX80" i="149"/>
  <c r="AT80" i="149"/>
  <c r="AP80" i="149"/>
  <c r="AM80" i="149"/>
  <c r="AL80" i="149"/>
  <c r="AI80" i="149"/>
  <c r="AH80" i="149"/>
  <c r="AE80" i="149"/>
  <c r="AD80" i="149"/>
  <c r="AA80" i="149"/>
  <c r="Z80" i="149"/>
  <c r="W80" i="149"/>
  <c r="V80" i="149"/>
  <c r="S80" i="149"/>
  <c r="R80" i="149"/>
  <c r="O80" i="149"/>
  <c r="N80" i="149"/>
  <c r="K80" i="149"/>
  <c r="J80" i="149"/>
  <c r="EH79" i="149"/>
  <c r="DO79" i="149"/>
  <c r="DN79" i="149"/>
  <c r="DK79" i="149"/>
  <c r="DJ79" i="149"/>
  <c r="DG79" i="149"/>
  <c r="DF79" i="149"/>
  <c r="DC79" i="149"/>
  <c r="DB79" i="149"/>
  <c r="CY79" i="149"/>
  <c r="CX79" i="149"/>
  <c r="CT79" i="149"/>
  <c r="CQ79" i="149"/>
  <c r="CP79" i="149"/>
  <c r="CI79" i="149"/>
  <c r="CH79" i="149"/>
  <c r="CE79" i="149"/>
  <c r="CD79" i="149"/>
  <c r="CA79" i="149"/>
  <c r="BZ79" i="149"/>
  <c r="BW79" i="149"/>
  <c r="BV79" i="149"/>
  <c r="BS79" i="149"/>
  <c r="BR79" i="149"/>
  <c r="BO79" i="149"/>
  <c r="BN79" i="149"/>
  <c r="BK79" i="149"/>
  <c r="BJ79" i="149"/>
  <c r="BG79" i="149"/>
  <c r="EB79" i="149"/>
  <c r="BB79" i="149"/>
  <c r="AY79" i="149"/>
  <c r="AX79" i="149"/>
  <c r="AT79" i="149"/>
  <c r="AQ79" i="149"/>
  <c r="AP79" i="149"/>
  <c r="AM79" i="149"/>
  <c r="AL79" i="149"/>
  <c r="AI79" i="149"/>
  <c r="AH79" i="149"/>
  <c r="AE79" i="149"/>
  <c r="AD79" i="149"/>
  <c r="AA79" i="149"/>
  <c r="Z79" i="149"/>
  <c r="W79" i="149"/>
  <c r="V79" i="149"/>
  <c r="S79" i="149"/>
  <c r="R79" i="149"/>
  <c r="O79" i="149"/>
  <c r="N79" i="149"/>
  <c r="K79" i="149"/>
  <c r="J79" i="149"/>
  <c r="DN78" i="149"/>
  <c r="DK78" i="149"/>
  <c r="DJ78" i="149"/>
  <c r="DG78" i="149"/>
  <c r="DF78" i="149"/>
  <c r="DC78" i="149"/>
  <c r="DB78" i="149"/>
  <c r="CY78" i="149"/>
  <c r="CX78" i="149"/>
  <c r="CQ78" i="149"/>
  <c r="CP78" i="149"/>
  <c r="CI78" i="149"/>
  <c r="CH78" i="149"/>
  <c r="CE78" i="149"/>
  <c r="CD78" i="149"/>
  <c r="CA78" i="149"/>
  <c r="BZ78" i="149"/>
  <c r="BW78" i="149"/>
  <c r="BV78" i="149"/>
  <c r="BS78" i="149"/>
  <c r="BR78" i="149"/>
  <c r="BO78" i="149"/>
  <c r="BN78" i="149"/>
  <c r="BK78" i="149"/>
  <c r="BJ78" i="149"/>
  <c r="BG78" i="149"/>
  <c r="EB78" i="149"/>
  <c r="BB78" i="149"/>
  <c r="AY78" i="149"/>
  <c r="AX78" i="149"/>
  <c r="AT78" i="149"/>
  <c r="AP78" i="149"/>
  <c r="AM78" i="149"/>
  <c r="AL78" i="149"/>
  <c r="AI78" i="149"/>
  <c r="AH78" i="149"/>
  <c r="AE78" i="149"/>
  <c r="AD78" i="149"/>
  <c r="AA78" i="149"/>
  <c r="Z78" i="149"/>
  <c r="W78" i="149"/>
  <c r="V78" i="149"/>
  <c r="S78" i="149"/>
  <c r="R78" i="149"/>
  <c r="O78" i="149"/>
  <c r="N78" i="149"/>
  <c r="K78" i="149"/>
  <c r="J78" i="149"/>
  <c r="EH77" i="149"/>
  <c r="DN77" i="149"/>
  <c r="DK77" i="149"/>
  <c r="DJ77" i="149"/>
  <c r="DG77" i="149"/>
  <c r="DF77" i="149"/>
  <c r="DC77" i="149"/>
  <c r="DB77" i="149"/>
  <c r="CY77" i="149"/>
  <c r="CX77" i="149"/>
  <c r="CQ77" i="149"/>
  <c r="CP77" i="149"/>
  <c r="CI77" i="149"/>
  <c r="CH77" i="149"/>
  <c r="CE77" i="149"/>
  <c r="CD77" i="149"/>
  <c r="CA77" i="149"/>
  <c r="BZ77" i="149"/>
  <c r="BW77" i="149"/>
  <c r="BV77" i="149"/>
  <c r="BS77" i="149"/>
  <c r="BR77" i="149"/>
  <c r="BO77" i="149"/>
  <c r="BN77" i="149"/>
  <c r="BK77" i="149"/>
  <c r="BJ77" i="149"/>
  <c r="BG77" i="149"/>
  <c r="BF77" i="149"/>
  <c r="BB77" i="149"/>
  <c r="AY77" i="149"/>
  <c r="AX77" i="149"/>
  <c r="AT77" i="149"/>
  <c r="AP77" i="149"/>
  <c r="AM77" i="149"/>
  <c r="AL77" i="149"/>
  <c r="AI77" i="149"/>
  <c r="AH77" i="149"/>
  <c r="AE77" i="149"/>
  <c r="AD77" i="149"/>
  <c r="AA77" i="149"/>
  <c r="Z77" i="149"/>
  <c r="W77" i="149"/>
  <c r="V77" i="149"/>
  <c r="S77" i="149"/>
  <c r="R77" i="149"/>
  <c r="O77" i="149"/>
  <c r="N77" i="149"/>
  <c r="K77" i="149"/>
  <c r="J77" i="149"/>
  <c r="EH76" i="149"/>
  <c r="DN76" i="149"/>
  <c r="DK76" i="149"/>
  <c r="DJ76" i="149"/>
  <c r="DG76" i="149"/>
  <c r="DF76" i="149"/>
  <c r="DC76" i="149"/>
  <c r="DB76" i="149"/>
  <c r="CY76" i="149"/>
  <c r="CX76" i="149"/>
  <c r="CQ76" i="149"/>
  <c r="CP76" i="149"/>
  <c r="CI76" i="149"/>
  <c r="CH76" i="149"/>
  <c r="CE76" i="149"/>
  <c r="CD76" i="149"/>
  <c r="CA76" i="149"/>
  <c r="BZ76" i="149"/>
  <c r="BW76" i="149"/>
  <c r="BV76" i="149"/>
  <c r="BS76" i="149"/>
  <c r="BR76" i="149"/>
  <c r="BO76" i="149"/>
  <c r="BN76" i="149"/>
  <c r="BK76" i="149"/>
  <c r="BJ76" i="149"/>
  <c r="BG76" i="149"/>
  <c r="EB76" i="149"/>
  <c r="BB76" i="149"/>
  <c r="AY76" i="149"/>
  <c r="AX76" i="149"/>
  <c r="AT76" i="149"/>
  <c r="AP76" i="149"/>
  <c r="AM76" i="149"/>
  <c r="AL76" i="149"/>
  <c r="AI76" i="149"/>
  <c r="AH76" i="149"/>
  <c r="AE76" i="149"/>
  <c r="AD76" i="149"/>
  <c r="AA76" i="149"/>
  <c r="Z76" i="149"/>
  <c r="W76" i="149"/>
  <c r="V76" i="149"/>
  <c r="S76" i="149"/>
  <c r="R76" i="149"/>
  <c r="O76" i="149"/>
  <c r="N76" i="149"/>
  <c r="K76" i="149"/>
  <c r="J76" i="149"/>
  <c r="EH75" i="149"/>
  <c r="DN75" i="149"/>
  <c r="DK75" i="149"/>
  <c r="DJ75" i="149"/>
  <c r="DG75" i="149"/>
  <c r="DF75" i="149"/>
  <c r="DC75" i="149"/>
  <c r="DB75" i="149"/>
  <c r="CY75" i="149"/>
  <c r="CX75" i="149"/>
  <c r="CQ75" i="149"/>
  <c r="CP75" i="149"/>
  <c r="CI75" i="149"/>
  <c r="CH75" i="149"/>
  <c r="CE75" i="149"/>
  <c r="CD75" i="149"/>
  <c r="CA75" i="149"/>
  <c r="BZ75" i="149"/>
  <c r="BW75" i="149"/>
  <c r="BV75" i="149"/>
  <c r="BS75" i="149"/>
  <c r="BR75" i="149"/>
  <c r="BO75" i="149"/>
  <c r="BN75" i="149"/>
  <c r="BK75" i="149"/>
  <c r="BJ75" i="149"/>
  <c r="BG75" i="149"/>
  <c r="BF75" i="149"/>
  <c r="BB75" i="149"/>
  <c r="AY75" i="149"/>
  <c r="AX75" i="149"/>
  <c r="AT75" i="149"/>
  <c r="AP75" i="149"/>
  <c r="AM75" i="149"/>
  <c r="AL75" i="149"/>
  <c r="AI75" i="149"/>
  <c r="AH75" i="149"/>
  <c r="AE75" i="149"/>
  <c r="AD75" i="149"/>
  <c r="AA75" i="149"/>
  <c r="Z75" i="149"/>
  <c r="W75" i="149"/>
  <c r="V75" i="149"/>
  <c r="S75" i="149"/>
  <c r="R75" i="149"/>
  <c r="O75" i="149"/>
  <c r="N75" i="149"/>
  <c r="K75" i="149"/>
  <c r="J75" i="149"/>
  <c r="EH74" i="149"/>
  <c r="DN74" i="149"/>
  <c r="DK74" i="149"/>
  <c r="DJ74" i="149"/>
  <c r="DG74" i="149"/>
  <c r="DF74" i="149"/>
  <c r="DC74" i="149"/>
  <c r="DB74" i="149"/>
  <c r="CY74" i="149"/>
  <c r="CX74" i="149"/>
  <c r="CQ74" i="149"/>
  <c r="CP74" i="149"/>
  <c r="CI74" i="149"/>
  <c r="CH74" i="149"/>
  <c r="CE74" i="149"/>
  <c r="CD74" i="149"/>
  <c r="CA74" i="149"/>
  <c r="BZ74" i="149"/>
  <c r="BW74" i="149"/>
  <c r="BV74" i="149"/>
  <c r="BS74" i="149"/>
  <c r="BR74" i="149"/>
  <c r="BO74" i="149"/>
  <c r="BN74" i="149"/>
  <c r="BK74" i="149"/>
  <c r="BJ74" i="149"/>
  <c r="BG74" i="149"/>
  <c r="EB74" i="149"/>
  <c r="BB74" i="149"/>
  <c r="AY74" i="149"/>
  <c r="AX74" i="149"/>
  <c r="AT74" i="149"/>
  <c r="AP74" i="149"/>
  <c r="AM74" i="149"/>
  <c r="AL74" i="149"/>
  <c r="AI74" i="149"/>
  <c r="AH74" i="149"/>
  <c r="AE74" i="149"/>
  <c r="AD74" i="149"/>
  <c r="AA74" i="149"/>
  <c r="Z74" i="149"/>
  <c r="W74" i="149"/>
  <c r="V74" i="149"/>
  <c r="S74" i="149"/>
  <c r="R74" i="149"/>
  <c r="O74" i="149"/>
  <c r="N74" i="149"/>
  <c r="K74" i="149"/>
  <c r="J74" i="149"/>
  <c r="EH73" i="149"/>
  <c r="DO73" i="149"/>
  <c r="DN73" i="149"/>
  <c r="DK73" i="149"/>
  <c r="DJ73" i="149"/>
  <c r="DG73" i="149"/>
  <c r="DF73" i="149"/>
  <c r="DC73" i="149"/>
  <c r="DB73" i="149"/>
  <c r="CY73" i="149"/>
  <c r="CX73" i="149"/>
  <c r="CU73" i="149"/>
  <c r="CQ73" i="149"/>
  <c r="CP73" i="149"/>
  <c r="CI73" i="149"/>
  <c r="CH73" i="149"/>
  <c r="CE73" i="149"/>
  <c r="CD73" i="149"/>
  <c r="CA73" i="149"/>
  <c r="BZ73" i="149"/>
  <c r="BW73" i="149"/>
  <c r="BV73" i="149"/>
  <c r="BS73" i="149"/>
  <c r="BR73" i="149"/>
  <c r="BO73" i="149"/>
  <c r="BN73" i="149"/>
  <c r="BK73" i="149"/>
  <c r="BJ73" i="149"/>
  <c r="BG73" i="149"/>
  <c r="EB73" i="149"/>
  <c r="BB73" i="149"/>
  <c r="AY73" i="149"/>
  <c r="AX73" i="149"/>
  <c r="AU73" i="149"/>
  <c r="AT73" i="149"/>
  <c r="AQ73" i="149"/>
  <c r="AP73" i="149"/>
  <c r="AM73" i="149"/>
  <c r="AL73" i="149"/>
  <c r="AI73" i="149"/>
  <c r="AH73" i="149"/>
  <c r="AE73" i="149"/>
  <c r="AD73" i="149"/>
  <c r="AA73" i="149"/>
  <c r="Z73" i="149"/>
  <c r="W73" i="149"/>
  <c r="V73" i="149"/>
  <c r="S73" i="149"/>
  <c r="R73" i="149"/>
  <c r="O73" i="149"/>
  <c r="N73" i="149"/>
  <c r="K73" i="149"/>
  <c r="J73" i="149"/>
  <c r="EH72" i="149"/>
  <c r="DO72" i="149"/>
  <c r="DN72" i="149"/>
  <c r="DK72" i="149"/>
  <c r="DJ72" i="149"/>
  <c r="DG72" i="149"/>
  <c r="DF72" i="149"/>
  <c r="DC72" i="149"/>
  <c r="DB72" i="149"/>
  <c r="CY72" i="149"/>
  <c r="CX72" i="149"/>
  <c r="CU72" i="149"/>
  <c r="CQ72" i="149"/>
  <c r="CP72" i="149"/>
  <c r="CI72" i="149"/>
  <c r="CH72" i="149"/>
  <c r="CE72" i="149"/>
  <c r="CD72" i="149"/>
  <c r="CA72" i="149"/>
  <c r="BZ72" i="149"/>
  <c r="BW72" i="149"/>
  <c r="BV72" i="149"/>
  <c r="BS72" i="149"/>
  <c r="BR72" i="149"/>
  <c r="BO72" i="149"/>
  <c r="BN72" i="149"/>
  <c r="BK72" i="149"/>
  <c r="BJ72" i="149"/>
  <c r="BG72" i="149"/>
  <c r="EB72" i="149"/>
  <c r="BB72" i="149"/>
  <c r="AY72" i="149"/>
  <c r="AX72" i="149"/>
  <c r="AU72" i="149"/>
  <c r="AT72" i="149"/>
  <c r="AQ72" i="149"/>
  <c r="AP72" i="149"/>
  <c r="AM72" i="149"/>
  <c r="AL72" i="149"/>
  <c r="AI72" i="149"/>
  <c r="AH72" i="149"/>
  <c r="AE72" i="149"/>
  <c r="AD72" i="149"/>
  <c r="AA72" i="149"/>
  <c r="Z72" i="149"/>
  <c r="W72" i="149"/>
  <c r="V72" i="149"/>
  <c r="S72" i="149"/>
  <c r="R72" i="149"/>
  <c r="O72" i="149"/>
  <c r="N72" i="149"/>
  <c r="K72" i="149"/>
  <c r="J72" i="149"/>
  <c r="EH71" i="149"/>
  <c r="DO71" i="149"/>
  <c r="DN71" i="149"/>
  <c r="DK71" i="149"/>
  <c r="DJ71" i="149"/>
  <c r="DG71" i="149"/>
  <c r="DF71" i="149"/>
  <c r="DC71" i="149"/>
  <c r="DB71" i="149"/>
  <c r="CY71" i="149"/>
  <c r="CX71" i="149"/>
  <c r="CU71" i="149"/>
  <c r="CQ71" i="149"/>
  <c r="CP71" i="149"/>
  <c r="CI71" i="149"/>
  <c r="CH71" i="149"/>
  <c r="CE71" i="149"/>
  <c r="CD71" i="149"/>
  <c r="CA71" i="149"/>
  <c r="BZ71" i="149"/>
  <c r="BW71" i="149"/>
  <c r="BV71" i="149"/>
  <c r="BS71" i="149"/>
  <c r="BR71" i="149"/>
  <c r="BO71" i="149"/>
  <c r="BN71" i="149"/>
  <c r="BK71" i="149"/>
  <c r="BJ71" i="149"/>
  <c r="BG71" i="149"/>
  <c r="EB71" i="149"/>
  <c r="BB71" i="149"/>
  <c r="AY71" i="149"/>
  <c r="AX71" i="149"/>
  <c r="AU71" i="149"/>
  <c r="AT71" i="149"/>
  <c r="AQ71" i="149"/>
  <c r="AP71" i="149"/>
  <c r="AM71" i="149"/>
  <c r="AL71" i="149"/>
  <c r="AI71" i="149"/>
  <c r="AH71" i="149"/>
  <c r="AE71" i="149"/>
  <c r="AD71" i="149"/>
  <c r="AA71" i="149"/>
  <c r="Z71" i="149"/>
  <c r="W71" i="149"/>
  <c r="V71" i="149"/>
  <c r="S71" i="149"/>
  <c r="R71" i="149"/>
  <c r="O71" i="149"/>
  <c r="N71" i="149"/>
  <c r="K71" i="149"/>
  <c r="J71" i="149"/>
  <c r="EH70" i="149"/>
  <c r="DN70" i="149"/>
  <c r="DK70" i="149"/>
  <c r="DJ70" i="149"/>
  <c r="DG70" i="149"/>
  <c r="DF70" i="149"/>
  <c r="DC70" i="149"/>
  <c r="DB70" i="149"/>
  <c r="CY70" i="149"/>
  <c r="CX70" i="149"/>
  <c r="CQ70" i="149"/>
  <c r="CP70" i="149"/>
  <c r="CI70" i="149"/>
  <c r="CH70" i="149"/>
  <c r="CE70" i="149"/>
  <c r="CD70" i="149"/>
  <c r="CA70" i="149"/>
  <c r="BZ70" i="149"/>
  <c r="BW70" i="149"/>
  <c r="BV70" i="149"/>
  <c r="BS70" i="149"/>
  <c r="BR70" i="149"/>
  <c r="BO70" i="149"/>
  <c r="BN70" i="149"/>
  <c r="BK70" i="149"/>
  <c r="BJ70" i="149"/>
  <c r="BG70" i="149"/>
  <c r="EB70" i="149"/>
  <c r="BB70" i="149"/>
  <c r="AY70" i="149"/>
  <c r="AX70" i="149"/>
  <c r="AT70" i="149"/>
  <c r="AP70" i="149"/>
  <c r="AM70" i="149"/>
  <c r="AL70" i="149"/>
  <c r="AI70" i="149"/>
  <c r="AH70" i="149"/>
  <c r="AE70" i="149"/>
  <c r="AD70" i="149"/>
  <c r="AA70" i="149"/>
  <c r="Z70" i="149"/>
  <c r="W70" i="149"/>
  <c r="V70" i="149"/>
  <c r="S70" i="149"/>
  <c r="R70" i="149"/>
  <c r="O70" i="149"/>
  <c r="N70" i="149"/>
  <c r="K70" i="149"/>
  <c r="J70" i="149"/>
  <c r="EH69" i="149"/>
  <c r="DN69" i="149"/>
  <c r="DK69" i="149"/>
  <c r="DJ69" i="149"/>
  <c r="DG69" i="149"/>
  <c r="DF69" i="149"/>
  <c r="DC69" i="149"/>
  <c r="DB69" i="149"/>
  <c r="CY69" i="149"/>
  <c r="CX69" i="149"/>
  <c r="CQ69" i="149"/>
  <c r="CP69" i="149"/>
  <c r="CI69" i="149"/>
  <c r="CH69" i="149"/>
  <c r="CE69" i="149"/>
  <c r="CD69" i="149"/>
  <c r="BZ69" i="149"/>
  <c r="BW69" i="149"/>
  <c r="BV69" i="149"/>
  <c r="BS69" i="149"/>
  <c r="BR69" i="149"/>
  <c r="BO69" i="149"/>
  <c r="BN69" i="149"/>
  <c r="BK69" i="149"/>
  <c r="BJ69" i="149"/>
  <c r="BG69" i="149"/>
  <c r="EB69" i="149"/>
  <c r="BB69" i="149"/>
  <c r="AY69" i="149"/>
  <c r="AX69" i="149"/>
  <c r="AT69" i="149"/>
  <c r="AP69" i="149"/>
  <c r="AM69" i="149"/>
  <c r="AL69" i="149"/>
  <c r="AI69" i="149"/>
  <c r="AH69" i="149"/>
  <c r="AE69" i="149"/>
  <c r="AD69" i="149"/>
  <c r="AA69" i="149"/>
  <c r="Z69" i="149"/>
  <c r="W69" i="149"/>
  <c r="V69" i="149"/>
  <c r="S69" i="149"/>
  <c r="R69" i="149"/>
  <c r="O69" i="149"/>
  <c r="N69" i="149"/>
  <c r="K69" i="149"/>
  <c r="J69" i="149"/>
  <c r="EH68" i="149"/>
  <c r="DO68" i="149"/>
  <c r="DN68" i="149"/>
  <c r="DK68" i="149"/>
  <c r="DJ68" i="149"/>
  <c r="DG68" i="149"/>
  <c r="DF68" i="149"/>
  <c r="DC68" i="149"/>
  <c r="DB68" i="149"/>
  <c r="CY68" i="149"/>
  <c r="CX68" i="149"/>
  <c r="CU68" i="149"/>
  <c r="CQ68" i="149"/>
  <c r="CP68" i="149"/>
  <c r="CI68" i="149"/>
  <c r="CH68" i="149"/>
  <c r="CE68" i="149"/>
  <c r="CD68" i="149"/>
  <c r="CA68" i="149"/>
  <c r="BZ68" i="149"/>
  <c r="BW68" i="149"/>
  <c r="BV68" i="149"/>
  <c r="BS68" i="149"/>
  <c r="BR68" i="149"/>
  <c r="BO68" i="149"/>
  <c r="BN68" i="149"/>
  <c r="BK68" i="149"/>
  <c r="BJ68" i="149"/>
  <c r="BG68" i="149"/>
  <c r="EB68" i="149"/>
  <c r="BB68" i="149"/>
  <c r="AY68" i="149"/>
  <c r="AX68" i="149"/>
  <c r="AT68" i="149"/>
  <c r="AQ68" i="149"/>
  <c r="AP68" i="149"/>
  <c r="AM68" i="149"/>
  <c r="AL68" i="149"/>
  <c r="AI68" i="149"/>
  <c r="AH68" i="149"/>
  <c r="AE68" i="149"/>
  <c r="AD68" i="149"/>
  <c r="AA68" i="149"/>
  <c r="Z68" i="149"/>
  <c r="W68" i="149"/>
  <c r="V68" i="149"/>
  <c r="S68" i="149"/>
  <c r="R68" i="149"/>
  <c r="O68" i="149"/>
  <c r="N68" i="149"/>
  <c r="K68" i="149"/>
  <c r="J68" i="149"/>
  <c r="EH67" i="149"/>
  <c r="DO67" i="149"/>
  <c r="DN67" i="149"/>
  <c r="DK67" i="149"/>
  <c r="DJ67" i="149"/>
  <c r="DG67" i="149"/>
  <c r="DF67" i="149"/>
  <c r="DC67" i="149"/>
  <c r="DB67" i="149"/>
  <c r="CY67" i="149"/>
  <c r="CX67" i="149"/>
  <c r="CT67" i="149"/>
  <c r="CQ67" i="149"/>
  <c r="CP67" i="149"/>
  <c r="CI67" i="149"/>
  <c r="CH67" i="149"/>
  <c r="CE67" i="149"/>
  <c r="CD67" i="149"/>
  <c r="CA67" i="149"/>
  <c r="BZ67" i="149"/>
  <c r="BW67" i="149"/>
  <c r="BV67" i="149"/>
  <c r="BS67" i="149"/>
  <c r="BR67" i="149"/>
  <c r="BO67" i="149"/>
  <c r="BN67" i="149"/>
  <c r="BK67" i="149"/>
  <c r="BJ67" i="149"/>
  <c r="BG67" i="149"/>
  <c r="EB67" i="149"/>
  <c r="BB67" i="149"/>
  <c r="AY67" i="149"/>
  <c r="AX67" i="149"/>
  <c r="AT67" i="149"/>
  <c r="AQ67" i="149"/>
  <c r="AP67" i="149"/>
  <c r="AM67" i="149"/>
  <c r="AL67" i="149"/>
  <c r="AI67" i="149"/>
  <c r="AH67" i="149"/>
  <c r="AE67" i="149"/>
  <c r="AD67" i="149"/>
  <c r="AA67" i="149"/>
  <c r="Z67" i="149"/>
  <c r="W67" i="149"/>
  <c r="V67" i="149"/>
  <c r="S67" i="149"/>
  <c r="R67" i="149"/>
  <c r="O67" i="149"/>
  <c r="N67" i="149"/>
  <c r="K67" i="149"/>
  <c r="J67" i="149"/>
  <c r="EH66" i="149"/>
  <c r="DO66" i="149"/>
  <c r="DN66" i="149"/>
  <c r="DK66" i="149"/>
  <c r="DJ66" i="149"/>
  <c r="DG66" i="149"/>
  <c r="DF66" i="149"/>
  <c r="DC66" i="149"/>
  <c r="DB66" i="149"/>
  <c r="CY66" i="149"/>
  <c r="CX66" i="149"/>
  <c r="CU66" i="149"/>
  <c r="CQ66" i="149"/>
  <c r="CP66" i="149"/>
  <c r="CI66" i="149"/>
  <c r="CH66" i="149"/>
  <c r="CE66" i="149"/>
  <c r="CD66" i="149"/>
  <c r="CA66" i="149"/>
  <c r="BZ66" i="149"/>
  <c r="BW66" i="149"/>
  <c r="BV66" i="149"/>
  <c r="BS66" i="149"/>
  <c r="BR66" i="149"/>
  <c r="BO66" i="149"/>
  <c r="BN66" i="149"/>
  <c r="BK66" i="149"/>
  <c r="BJ66" i="149"/>
  <c r="BG66" i="149"/>
  <c r="EB66" i="149"/>
  <c r="BB66" i="149"/>
  <c r="AY66" i="149"/>
  <c r="AX66" i="149"/>
  <c r="AT66" i="149"/>
  <c r="AQ66" i="149"/>
  <c r="AP66" i="149"/>
  <c r="AM66" i="149"/>
  <c r="AL66" i="149"/>
  <c r="AI66" i="149"/>
  <c r="AH66" i="149"/>
  <c r="AE66" i="149"/>
  <c r="AD66" i="149"/>
  <c r="AA66" i="149"/>
  <c r="Z66" i="149"/>
  <c r="W66" i="149"/>
  <c r="V66" i="149"/>
  <c r="S66" i="149"/>
  <c r="R66" i="149"/>
  <c r="O66" i="149"/>
  <c r="N66" i="149"/>
  <c r="K66" i="149"/>
  <c r="J66" i="149"/>
  <c r="EH65" i="149"/>
  <c r="DO65" i="149"/>
  <c r="DN65" i="149"/>
  <c r="DK65" i="149"/>
  <c r="DJ65" i="149"/>
  <c r="DG65" i="149"/>
  <c r="DF65" i="149"/>
  <c r="DC65" i="149"/>
  <c r="DB65" i="149"/>
  <c r="CY65" i="149"/>
  <c r="CX65" i="149"/>
  <c r="CT65" i="149"/>
  <c r="CQ65" i="149"/>
  <c r="CP65" i="149"/>
  <c r="CI65" i="149"/>
  <c r="CH65" i="149"/>
  <c r="CE65" i="149"/>
  <c r="CD65" i="149"/>
  <c r="CA65" i="149"/>
  <c r="BZ65" i="149"/>
  <c r="BW65" i="149"/>
  <c r="BV65" i="149"/>
  <c r="BS65" i="149"/>
  <c r="BR65" i="149"/>
  <c r="BO65" i="149"/>
  <c r="BN65" i="149"/>
  <c r="BK65" i="149"/>
  <c r="BJ65" i="149"/>
  <c r="BG65" i="149"/>
  <c r="EB65" i="149"/>
  <c r="BB65" i="149"/>
  <c r="AY65" i="149"/>
  <c r="AX65" i="149"/>
  <c r="AT65" i="149"/>
  <c r="AQ65" i="149"/>
  <c r="AP65" i="149"/>
  <c r="AM65" i="149"/>
  <c r="AL65" i="149"/>
  <c r="AI65" i="149"/>
  <c r="AH65" i="149"/>
  <c r="AE65" i="149"/>
  <c r="AD65" i="149"/>
  <c r="AA65" i="149"/>
  <c r="Z65" i="149"/>
  <c r="W65" i="149"/>
  <c r="V65" i="149"/>
  <c r="S65" i="149"/>
  <c r="R65" i="149"/>
  <c r="O65" i="149"/>
  <c r="N65" i="149"/>
  <c r="K65" i="149"/>
  <c r="J65" i="149"/>
  <c r="EH64" i="149"/>
  <c r="DO64" i="149"/>
  <c r="DN64" i="149"/>
  <c r="DK64" i="149"/>
  <c r="DJ64" i="149"/>
  <c r="DG64" i="149"/>
  <c r="DF64" i="149"/>
  <c r="DC64" i="149"/>
  <c r="DB64" i="149"/>
  <c r="CY64" i="149"/>
  <c r="CX64" i="149"/>
  <c r="CU64" i="149"/>
  <c r="CQ64" i="149"/>
  <c r="CP64" i="149"/>
  <c r="CI64" i="149"/>
  <c r="CH64" i="149"/>
  <c r="CE64" i="149"/>
  <c r="CD64" i="149"/>
  <c r="CA64" i="149"/>
  <c r="BZ64" i="149"/>
  <c r="BW64" i="149"/>
  <c r="BV64" i="149"/>
  <c r="BS64" i="149"/>
  <c r="BR64" i="149"/>
  <c r="BO64" i="149"/>
  <c r="BN64" i="149"/>
  <c r="BK64" i="149"/>
  <c r="BJ64" i="149"/>
  <c r="BG64" i="149"/>
  <c r="EB64" i="149"/>
  <c r="BB64" i="149"/>
  <c r="AY64" i="149"/>
  <c r="AX64" i="149"/>
  <c r="AT64" i="149"/>
  <c r="AQ64" i="149"/>
  <c r="AP64" i="149"/>
  <c r="AM64" i="149"/>
  <c r="AL64" i="149"/>
  <c r="AI64" i="149"/>
  <c r="AH64" i="149"/>
  <c r="AE64" i="149"/>
  <c r="AD64" i="149"/>
  <c r="AA64" i="149"/>
  <c r="Z64" i="149"/>
  <c r="W64" i="149"/>
  <c r="V64" i="149"/>
  <c r="S64" i="149"/>
  <c r="R64" i="149"/>
  <c r="O64" i="149"/>
  <c r="N64" i="149"/>
  <c r="K64" i="149"/>
  <c r="J64" i="149"/>
  <c r="EH63" i="149"/>
  <c r="DN63" i="149"/>
  <c r="DK63" i="149"/>
  <c r="DJ63" i="149"/>
  <c r="DG63" i="149"/>
  <c r="DF63" i="149"/>
  <c r="DC63" i="149"/>
  <c r="DB63" i="149"/>
  <c r="CY63" i="149"/>
  <c r="CX63" i="149"/>
  <c r="CQ63" i="149"/>
  <c r="CP63" i="149"/>
  <c r="CI63" i="149"/>
  <c r="CH63" i="149"/>
  <c r="CE63" i="149"/>
  <c r="CD63" i="149"/>
  <c r="CA63" i="149"/>
  <c r="BZ63" i="149"/>
  <c r="BW63" i="149"/>
  <c r="BV63" i="149"/>
  <c r="BS63" i="149"/>
  <c r="BR63" i="149"/>
  <c r="BO63" i="149"/>
  <c r="BN63" i="149"/>
  <c r="BK63" i="149"/>
  <c r="BJ63" i="149"/>
  <c r="BG63" i="149"/>
  <c r="EB63" i="149"/>
  <c r="BB63" i="149"/>
  <c r="AY63" i="149"/>
  <c r="AX63" i="149"/>
  <c r="AT63" i="149"/>
  <c r="AP63" i="149"/>
  <c r="AM63" i="149"/>
  <c r="AL63" i="149"/>
  <c r="AI63" i="149"/>
  <c r="AH63" i="149"/>
  <c r="AE63" i="149"/>
  <c r="AD63" i="149"/>
  <c r="AA63" i="149"/>
  <c r="Z63" i="149"/>
  <c r="W63" i="149"/>
  <c r="V63" i="149"/>
  <c r="S63" i="149"/>
  <c r="R63" i="149"/>
  <c r="O63" i="149"/>
  <c r="N63" i="149"/>
  <c r="K63" i="149"/>
  <c r="J63" i="149"/>
  <c r="EH62" i="149"/>
  <c r="DN62" i="149"/>
  <c r="DK62" i="149"/>
  <c r="DJ62" i="149"/>
  <c r="DG62" i="149"/>
  <c r="DF62" i="149"/>
  <c r="DC62" i="149"/>
  <c r="DB62" i="149"/>
  <c r="CY62" i="149"/>
  <c r="CX62" i="149"/>
  <c r="CQ62" i="149"/>
  <c r="CP62" i="149"/>
  <c r="CI62" i="149"/>
  <c r="CH62" i="149"/>
  <c r="CE62" i="149"/>
  <c r="CD62" i="149"/>
  <c r="CA62" i="149"/>
  <c r="BZ62" i="149"/>
  <c r="BW62" i="149"/>
  <c r="BV62" i="149"/>
  <c r="BS62" i="149"/>
  <c r="BR62" i="149"/>
  <c r="BO62" i="149"/>
  <c r="BN62" i="149"/>
  <c r="BK62" i="149"/>
  <c r="BJ62" i="149"/>
  <c r="BG62" i="149"/>
  <c r="BF62" i="149"/>
  <c r="BB62" i="149"/>
  <c r="AY62" i="149"/>
  <c r="AX62" i="149"/>
  <c r="AT62" i="149"/>
  <c r="AP62" i="149"/>
  <c r="AM62" i="149"/>
  <c r="AL62" i="149"/>
  <c r="AI62" i="149"/>
  <c r="AH62" i="149"/>
  <c r="AE62" i="149"/>
  <c r="AD62" i="149"/>
  <c r="AA62" i="149"/>
  <c r="Z62" i="149"/>
  <c r="W62" i="149"/>
  <c r="V62" i="149"/>
  <c r="S62" i="149"/>
  <c r="R62" i="149"/>
  <c r="O62" i="149"/>
  <c r="N62" i="149"/>
  <c r="K62" i="149"/>
  <c r="J62" i="149"/>
  <c r="EH61" i="149"/>
  <c r="DN61" i="149"/>
  <c r="DK61" i="149"/>
  <c r="DJ61" i="149"/>
  <c r="DG61" i="149"/>
  <c r="DF61" i="149"/>
  <c r="DC61" i="149"/>
  <c r="DB61" i="149"/>
  <c r="CY61" i="149"/>
  <c r="CX61" i="149"/>
  <c r="CQ61" i="149"/>
  <c r="CP61" i="149"/>
  <c r="CI61" i="149"/>
  <c r="CH61" i="149"/>
  <c r="CE61" i="149"/>
  <c r="CD61" i="149"/>
  <c r="CA61" i="149"/>
  <c r="BZ61" i="149"/>
  <c r="BW61" i="149"/>
  <c r="BV61" i="149"/>
  <c r="BS61" i="149"/>
  <c r="BR61" i="149"/>
  <c r="BO61" i="149"/>
  <c r="BN61" i="149"/>
  <c r="BK61" i="149"/>
  <c r="BJ61" i="149"/>
  <c r="BG61" i="149"/>
  <c r="EB61" i="149"/>
  <c r="BB61" i="149"/>
  <c r="AY61" i="149"/>
  <c r="AX61" i="149"/>
  <c r="AT61" i="149"/>
  <c r="AP61" i="149"/>
  <c r="AM61" i="149"/>
  <c r="AL61" i="149"/>
  <c r="AI61" i="149"/>
  <c r="AH61" i="149"/>
  <c r="AE61" i="149"/>
  <c r="AD61" i="149"/>
  <c r="AA61" i="149"/>
  <c r="Z61" i="149"/>
  <c r="W61" i="149"/>
  <c r="V61" i="149"/>
  <c r="S61" i="149"/>
  <c r="R61" i="149"/>
  <c r="O61" i="149"/>
  <c r="N61" i="149"/>
  <c r="K61" i="149"/>
  <c r="J61" i="149"/>
  <c r="EH60" i="149"/>
  <c r="DN60" i="149"/>
  <c r="DK60" i="149"/>
  <c r="DJ60" i="149"/>
  <c r="DG60" i="149"/>
  <c r="DF60" i="149"/>
  <c r="DC60" i="149"/>
  <c r="DB60" i="149"/>
  <c r="CY60" i="149"/>
  <c r="CX60" i="149"/>
  <c r="CQ60" i="149"/>
  <c r="CP60" i="149"/>
  <c r="CI60" i="149"/>
  <c r="CH60" i="149"/>
  <c r="CE60" i="149"/>
  <c r="CD60" i="149"/>
  <c r="CA60" i="149"/>
  <c r="BZ60" i="149"/>
  <c r="BV60" i="149"/>
  <c r="BR60" i="149"/>
  <c r="BO60" i="149"/>
  <c r="BN60" i="149"/>
  <c r="BK60" i="149"/>
  <c r="BJ60" i="149"/>
  <c r="BG60" i="149"/>
  <c r="BF60" i="149"/>
  <c r="BB60" i="149"/>
  <c r="AY60" i="149"/>
  <c r="AX60" i="149"/>
  <c r="AT60" i="149"/>
  <c r="AP60" i="149"/>
  <c r="AM60" i="149"/>
  <c r="AL60" i="149"/>
  <c r="AI60" i="149"/>
  <c r="AH60" i="149"/>
  <c r="AE60" i="149"/>
  <c r="AD60" i="149"/>
  <c r="AA60" i="149"/>
  <c r="Z60" i="149"/>
  <c r="V60" i="149"/>
  <c r="R60" i="149"/>
  <c r="O60" i="149"/>
  <c r="N60" i="149"/>
  <c r="K60" i="149"/>
  <c r="J60" i="149"/>
  <c r="EH59" i="149"/>
  <c r="DO59" i="149"/>
  <c r="DN59" i="149"/>
  <c r="DK59" i="149"/>
  <c r="DJ59" i="149"/>
  <c r="DG59" i="149"/>
  <c r="DF59" i="149"/>
  <c r="DC59" i="149"/>
  <c r="DB59" i="149"/>
  <c r="CY59" i="149"/>
  <c r="CX59" i="149"/>
  <c r="CT59" i="149"/>
  <c r="CQ59" i="149"/>
  <c r="CP59" i="149"/>
  <c r="CI59" i="149"/>
  <c r="CH59" i="149"/>
  <c r="CE59" i="149"/>
  <c r="CD59" i="149"/>
  <c r="CA59" i="149"/>
  <c r="BZ59" i="149"/>
  <c r="BW59" i="149"/>
  <c r="BV59" i="149"/>
  <c r="BS59" i="149"/>
  <c r="BR59" i="149"/>
  <c r="BO59" i="149"/>
  <c r="BN59" i="149"/>
  <c r="BK59" i="149"/>
  <c r="BJ59" i="149"/>
  <c r="BG59" i="149"/>
  <c r="EB59" i="149"/>
  <c r="BB59" i="149"/>
  <c r="AY59" i="149"/>
  <c r="AX59" i="149"/>
  <c r="AT59" i="149"/>
  <c r="AQ59" i="149"/>
  <c r="AP59" i="149"/>
  <c r="AM59" i="149"/>
  <c r="AL59" i="149"/>
  <c r="AI59" i="149"/>
  <c r="AH59" i="149"/>
  <c r="AE59" i="149"/>
  <c r="AD59" i="149"/>
  <c r="AA59" i="149"/>
  <c r="Z59" i="149"/>
  <c r="W59" i="149"/>
  <c r="V59" i="149"/>
  <c r="S59" i="149"/>
  <c r="R59" i="149"/>
  <c r="O59" i="149"/>
  <c r="N59" i="149"/>
  <c r="K59" i="149"/>
  <c r="J59" i="149"/>
  <c r="EH58" i="149"/>
  <c r="DO58" i="149"/>
  <c r="DN58" i="149"/>
  <c r="DK58" i="149"/>
  <c r="DJ58" i="149"/>
  <c r="DG58" i="149"/>
  <c r="DF58" i="149"/>
  <c r="DC58" i="149"/>
  <c r="DB58" i="149"/>
  <c r="CY58" i="149"/>
  <c r="CQ58" i="149"/>
  <c r="CP58" i="149"/>
  <c r="CH58" i="149"/>
  <c r="CE58" i="149"/>
  <c r="CD58" i="149"/>
  <c r="CA58" i="149"/>
  <c r="BZ58" i="149"/>
  <c r="BW58" i="149"/>
  <c r="BV58" i="149"/>
  <c r="BS58" i="149"/>
  <c r="BR58" i="149"/>
  <c r="BO58" i="149"/>
  <c r="BN58" i="149"/>
  <c r="BK58" i="149"/>
  <c r="BJ58" i="149"/>
  <c r="BG58" i="149"/>
  <c r="EB58" i="149"/>
  <c r="BB58" i="149"/>
  <c r="AY58" i="149"/>
  <c r="AX58" i="149"/>
  <c r="AT58" i="149"/>
  <c r="AQ58" i="149"/>
  <c r="AP58" i="149"/>
  <c r="AM58" i="149"/>
  <c r="AL58" i="149"/>
  <c r="AH58" i="149"/>
  <c r="AE58" i="149"/>
  <c r="AD58" i="149"/>
  <c r="AA58" i="149"/>
  <c r="Z58" i="149"/>
  <c r="W58" i="149"/>
  <c r="V58" i="149"/>
  <c r="S58" i="149"/>
  <c r="R58" i="149"/>
  <c r="O58" i="149"/>
  <c r="N58" i="149"/>
  <c r="K58" i="149"/>
  <c r="J58" i="149"/>
  <c r="EH57" i="149"/>
  <c r="DO57" i="149"/>
  <c r="DN57" i="149"/>
  <c r="DK57" i="149"/>
  <c r="DJ57" i="149"/>
  <c r="DG57" i="149"/>
  <c r="DF57" i="149"/>
  <c r="DC57" i="149"/>
  <c r="DB57" i="149"/>
  <c r="CY57" i="149"/>
  <c r="CX57" i="149"/>
  <c r="CU57" i="149"/>
  <c r="CT57" i="149"/>
  <c r="CQ57" i="149"/>
  <c r="CP57" i="149"/>
  <c r="CH57" i="149"/>
  <c r="CE57" i="149"/>
  <c r="CD57" i="149"/>
  <c r="CA57" i="149"/>
  <c r="BZ57" i="149"/>
  <c r="BW57" i="149"/>
  <c r="BV57" i="149"/>
  <c r="BS57" i="149"/>
  <c r="BR57" i="149"/>
  <c r="BO57" i="149"/>
  <c r="BN57" i="149"/>
  <c r="BK57" i="149"/>
  <c r="BJ57" i="149"/>
  <c r="EB57" i="149"/>
  <c r="BF57" i="149"/>
  <c r="BB57" i="149"/>
  <c r="AY57" i="149"/>
  <c r="AX57" i="149"/>
  <c r="AU57" i="149"/>
  <c r="AT57" i="149"/>
  <c r="AQ57" i="149"/>
  <c r="AP57" i="149"/>
  <c r="AM57" i="149"/>
  <c r="AL57" i="149"/>
  <c r="AH57" i="149"/>
  <c r="AE57" i="149"/>
  <c r="AD57" i="149"/>
  <c r="AA57" i="149"/>
  <c r="Z57" i="149"/>
  <c r="W57" i="149"/>
  <c r="V57" i="149"/>
  <c r="S57" i="149"/>
  <c r="R57" i="149"/>
  <c r="O57" i="149"/>
  <c r="N57" i="149"/>
  <c r="J57" i="149"/>
  <c r="EH56" i="149"/>
  <c r="DO56" i="149"/>
  <c r="DN56" i="149"/>
  <c r="DK56" i="149"/>
  <c r="DJ56" i="149"/>
  <c r="DG56" i="149"/>
  <c r="DF56" i="149"/>
  <c r="DC56" i="149"/>
  <c r="DB56" i="149"/>
  <c r="CY56" i="149"/>
  <c r="CX56" i="149"/>
  <c r="CU56" i="149"/>
  <c r="CT56" i="149"/>
  <c r="CQ56" i="149"/>
  <c r="CP56" i="149"/>
  <c r="CI56" i="149"/>
  <c r="CH56" i="149"/>
  <c r="CE56" i="149"/>
  <c r="CD56" i="149"/>
  <c r="CA56" i="149"/>
  <c r="BZ56" i="149"/>
  <c r="BW56" i="149"/>
  <c r="BV56" i="149"/>
  <c r="BS56" i="149"/>
  <c r="BR56" i="149"/>
  <c r="BO56" i="149"/>
  <c r="BN56" i="149"/>
  <c r="BK56" i="149"/>
  <c r="BJ56" i="149"/>
  <c r="BG56" i="149"/>
  <c r="EB56" i="149"/>
  <c r="BB56" i="149"/>
  <c r="AX56" i="149"/>
  <c r="AT56" i="149"/>
  <c r="AQ56" i="149"/>
  <c r="AP56" i="149"/>
  <c r="AM56" i="149"/>
  <c r="AL56" i="149"/>
  <c r="AI56" i="149"/>
  <c r="AH56" i="149"/>
  <c r="AE56" i="149"/>
  <c r="AD56" i="149"/>
  <c r="AA56" i="149"/>
  <c r="Z56" i="149"/>
  <c r="W56" i="149"/>
  <c r="V56" i="149"/>
  <c r="S56" i="149"/>
  <c r="R56" i="149"/>
  <c r="O56" i="149"/>
  <c r="N56" i="149"/>
  <c r="K56" i="149"/>
  <c r="J56" i="149"/>
  <c r="EH55" i="149"/>
  <c r="DO55" i="149"/>
  <c r="DN55" i="149"/>
  <c r="DK55" i="149"/>
  <c r="DJ55" i="149"/>
  <c r="DG55" i="149"/>
  <c r="DF55" i="149"/>
  <c r="DC55" i="149"/>
  <c r="DB55" i="149"/>
  <c r="CY55" i="149"/>
  <c r="CX55" i="149"/>
  <c r="CU55" i="149"/>
  <c r="CT55" i="149"/>
  <c r="CQ55" i="149"/>
  <c r="CP55" i="149"/>
  <c r="CI55" i="149"/>
  <c r="CH55" i="149"/>
  <c r="CE55" i="149"/>
  <c r="CD55" i="149"/>
  <c r="CA55" i="149"/>
  <c r="BZ55" i="149"/>
  <c r="BW55" i="149"/>
  <c r="BV55" i="149"/>
  <c r="BS55" i="149"/>
  <c r="BR55" i="149"/>
  <c r="BO55" i="149"/>
  <c r="BN55" i="149"/>
  <c r="BK55" i="149"/>
  <c r="BJ55" i="149"/>
  <c r="BG55" i="149"/>
  <c r="EB55" i="149"/>
  <c r="BB55" i="149"/>
  <c r="AY55" i="149"/>
  <c r="AT55" i="149"/>
  <c r="AQ55" i="149"/>
  <c r="AP55" i="149"/>
  <c r="AM55" i="149"/>
  <c r="AL55" i="149"/>
  <c r="AI55" i="149"/>
  <c r="AH55" i="149"/>
  <c r="AE55" i="149"/>
  <c r="AD55" i="149"/>
  <c r="AA55" i="149"/>
  <c r="Z55" i="149"/>
  <c r="W55" i="149"/>
  <c r="V55" i="149"/>
  <c r="S55" i="149"/>
  <c r="R55" i="149"/>
  <c r="O55" i="149"/>
  <c r="N55" i="149"/>
  <c r="K55" i="149"/>
  <c r="J55" i="149"/>
  <c r="EH54" i="149"/>
  <c r="DO54" i="149"/>
  <c r="DN54" i="149"/>
  <c r="DK54" i="149"/>
  <c r="DJ54" i="149"/>
  <c r="DG54" i="149"/>
  <c r="DF54" i="149"/>
  <c r="DC54" i="149"/>
  <c r="DB54" i="149"/>
  <c r="CY54" i="149"/>
  <c r="CX54" i="149"/>
  <c r="CU54" i="149"/>
  <c r="CT54" i="149"/>
  <c r="CQ54" i="149"/>
  <c r="CP54" i="149"/>
  <c r="CI54" i="149"/>
  <c r="CH54" i="149"/>
  <c r="CE54" i="149"/>
  <c r="CD54" i="149"/>
  <c r="CA54" i="149"/>
  <c r="BZ54" i="149"/>
  <c r="BW54" i="149"/>
  <c r="BV54" i="149"/>
  <c r="BS54" i="149"/>
  <c r="BR54" i="149"/>
  <c r="BO54" i="149"/>
  <c r="BN54" i="149"/>
  <c r="BK54" i="149"/>
  <c r="BJ54" i="149"/>
  <c r="BG54" i="149"/>
  <c r="EB54" i="149"/>
  <c r="BB54" i="149"/>
  <c r="AX54" i="149"/>
  <c r="AT54" i="149"/>
  <c r="AQ54" i="149"/>
  <c r="AP54" i="149"/>
  <c r="AM54" i="149"/>
  <c r="AL54" i="149"/>
  <c r="AI54" i="149"/>
  <c r="AH54" i="149"/>
  <c r="AE54" i="149"/>
  <c r="AD54" i="149"/>
  <c r="AA54" i="149"/>
  <c r="Z54" i="149"/>
  <c r="W54" i="149"/>
  <c r="V54" i="149"/>
  <c r="S54" i="149"/>
  <c r="R54" i="149"/>
  <c r="O54" i="149"/>
  <c r="N54" i="149"/>
  <c r="K54" i="149"/>
  <c r="J54" i="149"/>
  <c r="EH53" i="149"/>
  <c r="DO53" i="149"/>
  <c r="DN53" i="149"/>
  <c r="DK53" i="149"/>
  <c r="DJ53" i="149"/>
  <c r="DG53" i="149"/>
  <c r="DF53" i="149"/>
  <c r="DC53" i="149"/>
  <c r="DB53" i="149"/>
  <c r="CY53" i="149"/>
  <c r="CX53" i="149"/>
  <c r="CU53" i="149"/>
  <c r="CT53" i="149"/>
  <c r="CQ53" i="149"/>
  <c r="CP53" i="149"/>
  <c r="CI53" i="149"/>
  <c r="CH53" i="149"/>
  <c r="CE53" i="149"/>
  <c r="CD53" i="149"/>
  <c r="CA53" i="149"/>
  <c r="BZ53" i="149"/>
  <c r="BW53" i="149"/>
  <c r="BV53" i="149"/>
  <c r="BS53" i="149"/>
  <c r="BR53" i="149"/>
  <c r="BO53" i="149"/>
  <c r="BN53" i="149"/>
  <c r="BK53" i="149"/>
  <c r="BJ53" i="149"/>
  <c r="BG53" i="149"/>
  <c r="EB53" i="149"/>
  <c r="BB53" i="149"/>
  <c r="AY53" i="149"/>
  <c r="AT53" i="149"/>
  <c r="AQ53" i="149"/>
  <c r="AP53" i="149"/>
  <c r="AM53" i="149"/>
  <c r="AL53" i="149"/>
  <c r="AI53" i="149"/>
  <c r="AH53" i="149"/>
  <c r="AE53" i="149"/>
  <c r="AD53" i="149"/>
  <c r="AA53" i="149"/>
  <c r="Z53" i="149"/>
  <c r="W53" i="149"/>
  <c r="V53" i="149"/>
  <c r="S53" i="149"/>
  <c r="R53" i="149"/>
  <c r="O53" i="149"/>
  <c r="N53" i="149"/>
  <c r="K53" i="149"/>
  <c r="J53" i="149"/>
  <c r="EH52" i="149"/>
  <c r="DO52" i="149"/>
  <c r="DN52" i="149"/>
  <c r="DK52" i="149"/>
  <c r="DJ52" i="149"/>
  <c r="DG52" i="149"/>
  <c r="DF52" i="149"/>
  <c r="DC52" i="149"/>
  <c r="DB52" i="149"/>
  <c r="CY52" i="149"/>
  <c r="CX52" i="149"/>
  <c r="CU52" i="149"/>
  <c r="CT52" i="149"/>
  <c r="CQ52" i="149"/>
  <c r="CP52" i="149"/>
  <c r="CI52" i="149"/>
  <c r="CH52" i="149"/>
  <c r="CE52" i="149"/>
  <c r="CD52" i="149"/>
  <c r="CA52" i="149"/>
  <c r="BZ52" i="149"/>
  <c r="BW52" i="149"/>
  <c r="BV52" i="149"/>
  <c r="BS52" i="149"/>
  <c r="BR52" i="149"/>
  <c r="BO52" i="149"/>
  <c r="BN52" i="149"/>
  <c r="BK52" i="149"/>
  <c r="BJ52" i="149"/>
  <c r="BG52" i="149"/>
  <c r="EB52" i="149"/>
  <c r="BB52" i="149"/>
  <c r="AX52" i="149"/>
  <c r="AT52" i="149"/>
  <c r="AQ52" i="149"/>
  <c r="AP52" i="149"/>
  <c r="AM52" i="149"/>
  <c r="AL52" i="149"/>
  <c r="AI52" i="149"/>
  <c r="AH52" i="149"/>
  <c r="AE52" i="149"/>
  <c r="AD52" i="149"/>
  <c r="AA52" i="149"/>
  <c r="Z52" i="149"/>
  <c r="W52" i="149"/>
  <c r="V52" i="149"/>
  <c r="S52" i="149"/>
  <c r="R52" i="149"/>
  <c r="O52" i="149"/>
  <c r="N52" i="149"/>
  <c r="K52" i="149"/>
  <c r="J52" i="149"/>
  <c r="EH51" i="149"/>
  <c r="DO51" i="149"/>
  <c r="DN51" i="149"/>
  <c r="DK51" i="149"/>
  <c r="DJ51" i="149"/>
  <c r="DG51" i="149"/>
  <c r="DF51" i="149"/>
  <c r="DC51" i="149"/>
  <c r="DB51" i="149"/>
  <c r="CY51" i="149"/>
  <c r="CX51" i="149"/>
  <c r="CU51" i="149"/>
  <c r="CT51" i="149"/>
  <c r="CQ51" i="149"/>
  <c r="CP51" i="149"/>
  <c r="CI51" i="149"/>
  <c r="CH51" i="149"/>
  <c r="CE51" i="149"/>
  <c r="CD51" i="149"/>
  <c r="CA51" i="149"/>
  <c r="BZ51" i="149"/>
  <c r="BW51" i="149"/>
  <c r="BV51" i="149"/>
  <c r="BS51" i="149"/>
  <c r="BR51" i="149"/>
  <c r="BO51" i="149"/>
  <c r="BN51" i="149"/>
  <c r="BK51" i="149"/>
  <c r="BJ51" i="149"/>
  <c r="BG51" i="149"/>
  <c r="EB51" i="149"/>
  <c r="BB51" i="149"/>
  <c r="AY51" i="149"/>
  <c r="AX51" i="149"/>
  <c r="AU51" i="149"/>
  <c r="AT51" i="149"/>
  <c r="AQ51" i="149"/>
  <c r="AM51" i="149"/>
  <c r="AL51" i="149"/>
  <c r="AI51" i="149"/>
  <c r="AH51" i="149"/>
  <c r="AE51" i="149"/>
  <c r="AD51" i="149"/>
  <c r="AA51" i="149"/>
  <c r="Z51" i="149"/>
  <c r="W51" i="149"/>
  <c r="V51" i="149"/>
  <c r="S51" i="149"/>
  <c r="R51" i="149"/>
  <c r="O51" i="149"/>
  <c r="N51" i="149"/>
  <c r="K51" i="149"/>
  <c r="J51" i="149"/>
  <c r="EH50" i="149"/>
  <c r="DO50" i="149"/>
  <c r="DN50" i="149"/>
  <c r="DK50" i="149"/>
  <c r="DJ50" i="149"/>
  <c r="DG50" i="149"/>
  <c r="DF50" i="149"/>
  <c r="DC50" i="149"/>
  <c r="DB50" i="149"/>
  <c r="CY50" i="149"/>
  <c r="CX50" i="149"/>
  <c r="CU50" i="149"/>
  <c r="CT50" i="149"/>
  <c r="CQ50" i="149"/>
  <c r="CP50" i="149"/>
  <c r="CI50" i="149"/>
  <c r="CH50" i="149"/>
  <c r="CE50" i="149"/>
  <c r="CD50" i="149"/>
  <c r="CA50" i="149"/>
  <c r="BZ50" i="149"/>
  <c r="BW50" i="149"/>
  <c r="BV50" i="149"/>
  <c r="BS50" i="149"/>
  <c r="BR50" i="149"/>
  <c r="BO50" i="149"/>
  <c r="BN50" i="149"/>
  <c r="BK50" i="149"/>
  <c r="BJ50" i="149"/>
  <c r="BG50" i="149"/>
  <c r="EB50" i="149"/>
  <c r="BB50" i="149"/>
  <c r="AY50" i="149"/>
  <c r="AX50" i="149"/>
  <c r="AU50" i="149"/>
  <c r="AT50" i="149"/>
  <c r="AQ50" i="149"/>
  <c r="AM50" i="149"/>
  <c r="AL50" i="149"/>
  <c r="AI50" i="149"/>
  <c r="AH50" i="149"/>
  <c r="AE50" i="149"/>
  <c r="AD50" i="149"/>
  <c r="AA50" i="149"/>
  <c r="Z50" i="149"/>
  <c r="W50" i="149"/>
  <c r="V50" i="149"/>
  <c r="S50" i="149"/>
  <c r="R50" i="149"/>
  <c r="O50" i="149"/>
  <c r="N50" i="149"/>
  <c r="K50" i="149"/>
  <c r="J50" i="149"/>
  <c r="EH49" i="149"/>
  <c r="DO49" i="149"/>
  <c r="DN49" i="149"/>
  <c r="DK49" i="149"/>
  <c r="DJ49" i="149"/>
  <c r="DG49" i="149"/>
  <c r="DF49" i="149"/>
  <c r="DC49" i="149"/>
  <c r="DB49" i="149"/>
  <c r="CY49" i="149"/>
  <c r="CX49" i="149"/>
  <c r="CU49" i="149"/>
  <c r="CT49" i="149"/>
  <c r="CQ49" i="149"/>
  <c r="CP49" i="149"/>
  <c r="CI49" i="149"/>
  <c r="CH49" i="149"/>
  <c r="CE49" i="149"/>
  <c r="CD49" i="149"/>
  <c r="CA49" i="149"/>
  <c r="BZ49" i="149"/>
  <c r="BW49" i="149"/>
  <c r="BV49" i="149"/>
  <c r="BS49" i="149"/>
  <c r="BR49" i="149"/>
  <c r="BO49" i="149"/>
  <c r="BN49" i="149"/>
  <c r="BK49" i="149"/>
  <c r="BJ49" i="149"/>
  <c r="BG49" i="149"/>
  <c r="EB49" i="149"/>
  <c r="BB49" i="149"/>
  <c r="AY49" i="149"/>
  <c r="AT49" i="149"/>
  <c r="AQ49" i="149"/>
  <c r="AP49" i="149"/>
  <c r="AM49" i="149"/>
  <c r="AL49" i="149"/>
  <c r="AI49" i="149"/>
  <c r="AH49" i="149"/>
  <c r="AE49" i="149"/>
  <c r="AD49" i="149"/>
  <c r="AA49" i="149"/>
  <c r="Z49" i="149"/>
  <c r="W49" i="149"/>
  <c r="V49" i="149"/>
  <c r="S49" i="149"/>
  <c r="R49" i="149"/>
  <c r="O49" i="149"/>
  <c r="N49" i="149"/>
  <c r="K49" i="149"/>
  <c r="J49" i="149"/>
  <c r="EH48" i="149"/>
  <c r="DO48" i="149"/>
  <c r="DN48" i="149"/>
  <c r="DK48" i="149"/>
  <c r="DJ48" i="149"/>
  <c r="DG48" i="149"/>
  <c r="DF48" i="149"/>
  <c r="DC48" i="149"/>
  <c r="DB48" i="149"/>
  <c r="CY48" i="149"/>
  <c r="CX48" i="149"/>
  <c r="CU48" i="149"/>
  <c r="CT48" i="149"/>
  <c r="CQ48" i="149"/>
  <c r="CP48" i="149"/>
  <c r="CI48" i="149"/>
  <c r="CH48" i="149"/>
  <c r="CE48" i="149"/>
  <c r="CD48" i="149"/>
  <c r="CA48" i="149"/>
  <c r="BZ48" i="149"/>
  <c r="BW48" i="149"/>
  <c r="BV48" i="149"/>
  <c r="BS48" i="149"/>
  <c r="BR48" i="149"/>
  <c r="BO48" i="149"/>
  <c r="BN48" i="149"/>
  <c r="BK48" i="149"/>
  <c r="BJ48" i="149"/>
  <c r="BG48" i="149"/>
  <c r="EB48" i="149"/>
  <c r="BB48" i="149"/>
  <c r="AX48" i="149"/>
  <c r="AT48" i="149"/>
  <c r="AQ48" i="149"/>
  <c r="AP48" i="149"/>
  <c r="AM48" i="149"/>
  <c r="AL48" i="149"/>
  <c r="AI48" i="149"/>
  <c r="AH48" i="149"/>
  <c r="AE48" i="149"/>
  <c r="AD48" i="149"/>
  <c r="AA48" i="149"/>
  <c r="Z48" i="149"/>
  <c r="W48" i="149"/>
  <c r="V48" i="149"/>
  <c r="S48" i="149"/>
  <c r="R48" i="149"/>
  <c r="O48" i="149"/>
  <c r="N48" i="149"/>
  <c r="K48" i="149"/>
  <c r="J48" i="149"/>
  <c r="EH47" i="149"/>
  <c r="DO47" i="149"/>
  <c r="DN47" i="149"/>
  <c r="DK47" i="149"/>
  <c r="DJ47" i="149"/>
  <c r="DG47" i="149"/>
  <c r="DF47" i="149"/>
  <c r="DC47" i="149"/>
  <c r="DB47" i="149"/>
  <c r="CY47" i="149"/>
  <c r="CX47" i="149"/>
  <c r="CU47" i="149"/>
  <c r="CT47" i="149"/>
  <c r="CQ47" i="149"/>
  <c r="CP47" i="149"/>
  <c r="CI47" i="149"/>
  <c r="CH47" i="149"/>
  <c r="CE47" i="149"/>
  <c r="CD47" i="149"/>
  <c r="CA47" i="149"/>
  <c r="BZ47" i="149"/>
  <c r="BW47" i="149"/>
  <c r="BV47" i="149"/>
  <c r="BS47" i="149"/>
  <c r="BR47" i="149"/>
  <c r="BO47" i="149"/>
  <c r="BN47" i="149"/>
  <c r="BK47" i="149"/>
  <c r="BJ47" i="149"/>
  <c r="BG47" i="149"/>
  <c r="EB47" i="149"/>
  <c r="BB47" i="149"/>
  <c r="AY47" i="149"/>
  <c r="AT47" i="149"/>
  <c r="AQ47" i="149"/>
  <c r="AP47" i="149"/>
  <c r="AM47" i="149"/>
  <c r="AL47" i="149"/>
  <c r="AI47" i="149"/>
  <c r="AH47" i="149"/>
  <c r="AE47" i="149"/>
  <c r="AD47" i="149"/>
  <c r="AA47" i="149"/>
  <c r="Z47" i="149"/>
  <c r="W47" i="149"/>
  <c r="V47" i="149"/>
  <c r="S47" i="149"/>
  <c r="R47" i="149"/>
  <c r="O47" i="149"/>
  <c r="N47" i="149"/>
  <c r="K47" i="149"/>
  <c r="J47" i="149"/>
  <c r="EH46" i="149"/>
  <c r="DO46" i="149"/>
  <c r="DN46" i="149"/>
  <c r="DK46" i="149"/>
  <c r="DJ46" i="149"/>
  <c r="DG46" i="149"/>
  <c r="DF46" i="149"/>
  <c r="DC46" i="149"/>
  <c r="DB46" i="149"/>
  <c r="CY46" i="149"/>
  <c r="CX46" i="149"/>
  <c r="CU46" i="149"/>
  <c r="CT46" i="149"/>
  <c r="CQ46" i="149"/>
  <c r="CP46" i="149"/>
  <c r="CH46" i="149"/>
  <c r="CE46" i="149"/>
  <c r="CD46" i="149"/>
  <c r="CA46" i="149"/>
  <c r="BZ46" i="149"/>
  <c r="BW46" i="149"/>
  <c r="BV46" i="149"/>
  <c r="BS46" i="149"/>
  <c r="BR46" i="149"/>
  <c r="BO46" i="149"/>
  <c r="BN46" i="149"/>
  <c r="BK46" i="149"/>
  <c r="BJ46" i="149"/>
  <c r="EB46" i="149"/>
  <c r="BF46" i="149"/>
  <c r="BB46" i="149"/>
  <c r="AY46" i="149"/>
  <c r="AX46" i="149"/>
  <c r="AT46" i="149"/>
  <c r="AP46" i="149"/>
  <c r="AM46" i="149"/>
  <c r="AL46" i="149"/>
  <c r="AH46" i="149"/>
  <c r="AE46" i="149"/>
  <c r="AD46" i="149"/>
  <c r="AA46" i="149"/>
  <c r="Z46" i="149"/>
  <c r="W46" i="149"/>
  <c r="V46" i="149"/>
  <c r="S46" i="149"/>
  <c r="R46" i="149"/>
  <c r="O46" i="149"/>
  <c r="N46" i="149"/>
  <c r="K46" i="149"/>
  <c r="J46" i="149"/>
  <c r="EH45" i="149"/>
  <c r="DO45" i="149"/>
  <c r="DN45" i="149"/>
  <c r="DK45" i="149"/>
  <c r="DJ45" i="149"/>
  <c r="DG45" i="149"/>
  <c r="DF45" i="149"/>
  <c r="DC45" i="149"/>
  <c r="DB45" i="149"/>
  <c r="CY45" i="149"/>
  <c r="CX45" i="149"/>
  <c r="CU45" i="149"/>
  <c r="CT45" i="149"/>
  <c r="CQ45" i="149"/>
  <c r="CP45" i="149"/>
  <c r="CI45" i="149"/>
  <c r="CH45" i="149"/>
  <c r="CE45" i="149"/>
  <c r="CD45" i="149"/>
  <c r="CA45" i="149"/>
  <c r="BZ45" i="149"/>
  <c r="BW45" i="149"/>
  <c r="BV45" i="149"/>
  <c r="BS45" i="149"/>
  <c r="BR45" i="149"/>
  <c r="BO45" i="149"/>
  <c r="BN45" i="149"/>
  <c r="BK45" i="149"/>
  <c r="BJ45" i="149"/>
  <c r="BG45" i="149"/>
  <c r="EB45" i="149"/>
  <c r="BB45" i="149"/>
  <c r="AY45" i="149"/>
  <c r="AT45" i="149"/>
  <c r="AQ45" i="149"/>
  <c r="AP45" i="149"/>
  <c r="AM45" i="149"/>
  <c r="AL45" i="149"/>
  <c r="AI45" i="149"/>
  <c r="AH45" i="149"/>
  <c r="AE45" i="149"/>
  <c r="AD45" i="149"/>
  <c r="AA45" i="149"/>
  <c r="Z45" i="149"/>
  <c r="W45" i="149"/>
  <c r="V45" i="149"/>
  <c r="S45" i="149"/>
  <c r="R45" i="149"/>
  <c r="O45" i="149"/>
  <c r="N45" i="149"/>
  <c r="K45" i="149"/>
  <c r="J45" i="149"/>
  <c r="EH44" i="149"/>
  <c r="DO44" i="149"/>
  <c r="DN44" i="149"/>
  <c r="DK44" i="149"/>
  <c r="DJ44" i="149"/>
  <c r="DG44" i="149"/>
  <c r="DF44" i="149"/>
  <c r="DC44" i="149"/>
  <c r="DB44" i="149"/>
  <c r="CY44" i="149"/>
  <c r="CX44" i="149"/>
  <c r="CU44" i="149"/>
  <c r="CT44" i="149"/>
  <c r="CQ44" i="149"/>
  <c r="CP44" i="149"/>
  <c r="CH44" i="149"/>
  <c r="CE44" i="149"/>
  <c r="CD44" i="149"/>
  <c r="CA44" i="149"/>
  <c r="BZ44" i="149"/>
  <c r="BW44" i="149"/>
  <c r="BV44" i="149"/>
  <c r="BS44" i="149"/>
  <c r="BR44" i="149"/>
  <c r="BO44" i="149"/>
  <c r="BN44" i="149"/>
  <c r="BK44" i="149"/>
  <c r="BJ44" i="149"/>
  <c r="EB44" i="149"/>
  <c r="BF44" i="149"/>
  <c r="BB44" i="149"/>
  <c r="AY44" i="149"/>
  <c r="AX44" i="149"/>
  <c r="AT44" i="149"/>
  <c r="AP44" i="149"/>
  <c r="AM44" i="149"/>
  <c r="AL44" i="149"/>
  <c r="AH44" i="149"/>
  <c r="AE44" i="149"/>
  <c r="AD44" i="149"/>
  <c r="AA44" i="149"/>
  <c r="Z44" i="149"/>
  <c r="W44" i="149"/>
  <c r="V44" i="149"/>
  <c r="S44" i="149"/>
  <c r="R44" i="149"/>
  <c r="O44" i="149"/>
  <c r="N44" i="149"/>
  <c r="K44" i="149"/>
  <c r="J44" i="149"/>
  <c r="EH43" i="149"/>
  <c r="DN43" i="149"/>
  <c r="DK43" i="149"/>
  <c r="DJ43" i="149"/>
  <c r="DG43" i="149"/>
  <c r="DF43" i="149"/>
  <c r="DC43" i="149"/>
  <c r="DB43" i="149"/>
  <c r="CY43" i="149"/>
  <c r="CX43" i="149"/>
  <c r="CQ43" i="149"/>
  <c r="CP43" i="149"/>
  <c r="CI43" i="149"/>
  <c r="CH43" i="149"/>
  <c r="CE43" i="149"/>
  <c r="CD43" i="149"/>
  <c r="CA43" i="149"/>
  <c r="BZ43" i="149"/>
  <c r="BW43" i="149"/>
  <c r="BV43" i="149"/>
  <c r="BS43" i="149"/>
  <c r="BR43" i="149"/>
  <c r="BO43" i="149"/>
  <c r="BN43" i="149"/>
  <c r="BK43" i="149"/>
  <c r="BJ43" i="149"/>
  <c r="BG43" i="149"/>
  <c r="BF43" i="149"/>
  <c r="BB43" i="149"/>
  <c r="AY43" i="149"/>
  <c r="AX43" i="149"/>
  <c r="AT43" i="149"/>
  <c r="AP43" i="149"/>
  <c r="AM43" i="149"/>
  <c r="AL43" i="149"/>
  <c r="AI43" i="149"/>
  <c r="AH43" i="149"/>
  <c r="AE43" i="149"/>
  <c r="AD43" i="149"/>
  <c r="AA43" i="149"/>
  <c r="Z43" i="149"/>
  <c r="W43" i="149"/>
  <c r="V43" i="149"/>
  <c r="S43" i="149"/>
  <c r="R43" i="149"/>
  <c r="O43" i="149"/>
  <c r="N43" i="149"/>
  <c r="K43" i="149"/>
  <c r="J43" i="149"/>
  <c r="EH42" i="149"/>
  <c r="DN42" i="149"/>
  <c r="DK42" i="149"/>
  <c r="DJ42" i="149"/>
  <c r="DG42" i="149"/>
  <c r="DF42" i="149"/>
  <c r="DC42" i="149"/>
  <c r="DB42" i="149"/>
  <c r="CY42" i="149"/>
  <c r="CX42" i="149"/>
  <c r="CQ42" i="149"/>
  <c r="CP42" i="149"/>
  <c r="CI42" i="149"/>
  <c r="CH42" i="149"/>
  <c r="CE42" i="149"/>
  <c r="CD42" i="149"/>
  <c r="CA42" i="149"/>
  <c r="BZ42" i="149"/>
  <c r="BW42" i="149"/>
  <c r="BV42" i="149"/>
  <c r="BS42" i="149"/>
  <c r="BR42" i="149"/>
  <c r="BO42" i="149"/>
  <c r="BN42" i="149"/>
  <c r="BK42" i="149"/>
  <c r="BJ42" i="149"/>
  <c r="EB42" i="149"/>
  <c r="BF42" i="149"/>
  <c r="BB42" i="149"/>
  <c r="AY42" i="149"/>
  <c r="AX42" i="149"/>
  <c r="AT42" i="149"/>
  <c r="AP42" i="149"/>
  <c r="AM42" i="149"/>
  <c r="AL42" i="149"/>
  <c r="AI42" i="149"/>
  <c r="AH42" i="149"/>
  <c r="AE42" i="149"/>
  <c r="AD42" i="149"/>
  <c r="AA42" i="149"/>
  <c r="Z42" i="149"/>
  <c r="W42" i="149"/>
  <c r="V42" i="149"/>
  <c r="S42" i="149"/>
  <c r="R42" i="149"/>
  <c r="O42" i="149"/>
  <c r="N42" i="149"/>
  <c r="K42" i="149"/>
  <c r="J42" i="149"/>
  <c r="EH41" i="149"/>
  <c r="DN41" i="149"/>
  <c r="DK41" i="149"/>
  <c r="DJ41" i="149"/>
  <c r="DG41" i="149"/>
  <c r="DF41" i="149"/>
  <c r="DC41" i="149"/>
  <c r="DB41" i="149"/>
  <c r="CY41" i="149"/>
  <c r="CX41" i="149"/>
  <c r="CQ41" i="149"/>
  <c r="CP41" i="149"/>
  <c r="CI41" i="149"/>
  <c r="CH41" i="149"/>
  <c r="CE41" i="149"/>
  <c r="CD41" i="149"/>
  <c r="CA41" i="149"/>
  <c r="BZ41" i="149"/>
  <c r="BW41" i="149"/>
  <c r="BV41" i="149"/>
  <c r="BS41" i="149"/>
  <c r="BR41" i="149"/>
  <c r="BO41" i="149"/>
  <c r="BN41" i="149"/>
  <c r="BK41" i="149"/>
  <c r="BJ41" i="149"/>
  <c r="BG41" i="149"/>
  <c r="BF41" i="149"/>
  <c r="BB41" i="149"/>
  <c r="AY41" i="149"/>
  <c r="AX41" i="149"/>
  <c r="AT41" i="149"/>
  <c r="AP41" i="149"/>
  <c r="AM41" i="149"/>
  <c r="AL41" i="149"/>
  <c r="AI41" i="149"/>
  <c r="AH41" i="149"/>
  <c r="AE41" i="149"/>
  <c r="AD41" i="149"/>
  <c r="AA41" i="149"/>
  <c r="Z41" i="149"/>
  <c r="W41" i="149"/>
  <c r="V41" i="149"/>
  <c r="S41" i="149"/>
  <c r="R41" i="149"/>
  <c r="O41" i="149"/>
  <c r="N41" i="149"/>
  <c r="K41" i="149"/>
  <c r="J41" i="149"/>
  <c r="EH40" i="149"/>
  <c r="DN40" i="149"/>
  <c r="DK40" i="149"/>
  <c r="DJ40" i="149"/>
  <c r="DG40" i="149"/>
  <c r="DF40" i="149"/>
  <c r="DC40" i="149"/>
  <c r="DB40" i="149"/>
  <c r="CY40" i="149"/>
  <c r="CX40" i="149"/>
  <c r="CQ40" i="149"/>
  <c r="CP40" i="149"/>
  <c r="CI40" i="149"/>
  <c r="CH40" i="149"/>
  <c r="CE40" i="149"/>
  <c r="CD40" i="149"/>
  <c r="CA40" i="149"/>
  <c r="BZ40" i="149"/>
  <c r="BW40" i="149"/>
  <c r="BV40" i="149"/>
  <c r="BS40" i="149"/>
  <c r="BR40" i="149"/>
  <c r="BO40" i="149"/>
  <c r="BN40" i="149"/>
  <c r="BK40" i="149"/>
  <c r="BJ40" i="149"/>
  <c r="EB40" i="149"/>
  <c r="BF40" i="149"/>
  <c r="BB40" i="149"/>
  <c r="AY40" i="149"/>
  <c r="AX40" i="149"/>
  <c r="AT40" i="149"/>
  <c r="AP40" i="149"/>
  <c r="AM40" i="149"/>
  <c r="AL40" i="149"/>
  <c r="AI40" i="149"/>
  <c r="AH40" i="149"/>
  <c r="AE40" i="149"/>
  <c r="AD40" i="149"/>
  <c r="AA40" i="149"/>
  <c r="Z40" i="149"/>
  <c r="W40" i="149"/>
  <c r="V40" i="149"/>
  <c r="S40" i="149"/>
  <c r="R40" i="149"/>
  <c r="O40" i="149"/>
  <c r="N40" i="149"/>
  <c r="K40" i="149"/>
  <c r="J40" i="149"/>
  <c r="EH39" i="149"/>
  <c r="DO39" i="149"/>
  <c r="DN39" i="149"/>
  <c r="DK39" i="149"/>
  <c r="DJ39" i="149"/>
  <c r="DG39" i="149"/>
  <c r="DF39" i="149"/>
  <c r="DC39" i="149"/>
  <c r="DB39" i="149"/>
  <c r="CY39" i="149"/>
  <c r="CX39" i="149"/>
  <c r="CU39" i="149"/>
  <c r="CT39" i="149"/>
  <c r="CQ39" i="149"/>
  <c r="CP39" i="149"/>
  <c r="CI39" i="149"/>
  <c r="CH39" i="149"/>
  <c r="CE39" i="149"/>
  <c r="CD39" i="149"/>
  <c r="CA39" i="149"/>
  <c r="BZ39" i="149"/>
  <c r="BW39" i="149"/>
  <c r="BV39" i="149"/>
  <c r="BS39" i="149"/>
  <c r="BR39" i="149"/>
  <c r="BO39" i="149"/>
  <c r="BN39" i="149"/>
  <c r="BK39" i="149"/>
  <c r="BJ39" i="149"/>
  <c r="BG39" i="149"/>
  <c r="EB39" i="149"/>
  <c r="BB39" i="149"/>
  <c r="AY39" i="149"/>
  <c r="AT39" i="149"/>
  <c r="AQ39" i="149"/>
  <c r="AP39" i="149"/>
  <c r="AM39" i="149"/>
  <c r="AL39" i="149"/>
  <c r="AI39" i="149"/>
  <c r="AH39" i="149"/>
  <c r="AE39" i="149"/>
  <c r="AD39" i="149"/>
  <c r="AA39" i="149"/>
  <c r="Z39" i="149"/>
  <c r="W39" i="149"/>
  <c r="V39" i="149"/>
  <c r="S39" i="149"/>
  <c r="R39" i="149"/>
  <c r="O39" i="149"/>
  <c r="N39" i="149"/>
  <c r="K39" i="149"/>
  <c r="J39" i="149"/>
  <c r="EH38" i="149"/>
  <c r="DN38" i="149"/>
  <c r="DK38" i="149"/>
  <c r="DJ38" i="149"/>
  <c r="DG38" i="149"/>
  <c r="DF38" i="149"/>
  <c r="DC38" i="149"/>
  <c r="DB38" i="149"/>
  <c r="CY38" i="149"/>
  <c r="CX38" i="149"/>
  <c r="CQ38" i="149"/>
  <c r="CP38" i="149"/>
  <c r="CI38" i="149"/>
  <c r="CH38" i="149"/>
  <c r="CE38" i="149"/>
  <c r="CD38" i="149"/>
  <c r="CA38" i="149"/>
  <c r="BZ38" i="149"/>
  <c r="BW38" i="149"/>
  <c r="BV38" i="149"/>
  <c r="BS38" i="149"/>
  <c r="BR38" i="149"/>
  <c r="BO38" i="149"/>
  <c r="BN38" i="149"/>
  <c r="BK38" i="149"/>
  <c r="BJ38" i="149"/>
  <c r="EB38" i="149"/>
  <c r="BF38" i="149"/>
  <c r="BB38" i="149"/>
  <c r="AY38" i="149"/>
  <c r="AX38" i="149"/>
  <c r="AT38" i="149"/>
  <c r="AP38" i="149"/>
  <c r="AM38" i="149"/>
  <c r="AL38" i="149"/>
  <c r="AI38" i="149"/>
  <c r="AH38" i="149"/>
  <c r="AE38" i="149"/>
  <c r="AD38" i="149"/>
  <c r="AA38" i="149"/>
  <c r="Z38" i="149"/>
  <c r="W38" i="149"/>
  <c r="V38" i="149"/>
  <c r="S38" i="149"/>
  <c r="R38" i="149"/>
  <c r="O38" i="149"/>
  <c r="N38" i="149"/>
  <c r="K38" i="149"/>
  <c r="J38" i="149"/>
  <c r="EH37" i="149"/>
  <c r="DO37" i="149"/>
  <c r="DN37" i="149"/>
  <c r="DK37" i="149"/>
  <c r="DJ37" i="149"/>
  <c r="DG37" i="149"/>
  <c r="DF37" i="149"/>
  <c r="DC37" i="149"/>
  <c r="DB37" i="149"/>
  <c r="CY37" i="149"/>
  <c r="CX37" i="149"/>
  <c r="CU37" i="149"/>
  <c r="CT37" i="149"/>
  <c r="CQ37" i="149"/>
  <c r="CP37" i="149"/>
  <c r="CI37" i="149"/>
  <c r="CH37" i="149"/>
  <c r="CE37" i="149"/>
  <c r="CD37" i="149"/>
  <c r="CA37" i="149"/>
  <c r="BZ37" i="149"/>
  <c r="BW37" i="149"/>
  <c r="BV37" i="149"/>
  <c r="BS37" i="149"/>
  <c r="BR37" i="149"/>
  <c r="BO37" i="149"/>
  <c r="BN37" i="149"/>
  <c r="BK37" i="149"/>
  <c r="BJ37" i="149"/>
  <c r="BG37" i="149"/>
  <c r="EB37" i="149"/>
  <c r="BB37" i="149"/>
  <c r="AY37" i="149"/>
  <c r="AX37" i="149"/>
  <c r="AU37" i="149"/>
  <c r="AT37" i="149"/>
  <c r="AQ37" i="149"/>
  <c r="AM37" i="149"/>
  <c r="AL37" i="149"/>
  <c r="AI37" i="149"/>
  <c r="AH37" i="149"/>
  <c r="AE37" i="149"/>
  <c r="AD37" i="149"/>
  <c r="AA37" i="149"/>
  <c r="Z37" i="149"/>
  <c r="W37" i="149"/>
  <c r="V37" i="149"/>
  <c r="S37" i="149"/>
  <c r="R37" i="149"/>
  <c r="O37" i="149"/>
  <c r="N37" i="149"/>
  <c r="K37" i="149"/>
  <c r="J37" i="149"/>
  <c r="EH36" i="149"/>
  <c r="DN36" i="149"/>
  <c r="DK36" i="149"/>
  <c r="DJ36" i="149"/>
  <c r="DG36" i="149"/>
  <c r="DF36" i="149"/>
  <c r="DC36" i="149"/>
  <c r="DB36" i="149"/>
  <c r="CY36" i="149"/>
  <c r="CX36" i="149"/>
  <c r="CQ36" i="149"/>
  <c r="CP36" i="149"/>
  <c r="CI36" i="149"/>
  <c r="CH36" i="149"/>
  <c r="CE36" i="149"/>
  <c r="CD36" i="149"/>
  <c r="CA36" i="149"/>
  <c r="BZ36" i="149"/>
  <c r="BW36" i="149"/>
  <c r="BV36" i="149"/>
  <c r="BS36" i="149"/>
  <c r="BR36" i="149"/>
  <c r="BO36" i="149"/>
  <c r="BN36" i="149"/>
  <c r="BK36" i="149"/>
  <c r="BJ36" i="149"/>
  <c r="BG36" i="149"/>
  <c r="BF36" i="149"/>
  <c r="BB36" i="149"/>
  <c r="AY36" i="149"/>
  <c r="AX36" i="149"/>
  <c r="AT36" i="149"/>
  <c r="AP36" i="149"/>
  <c r="AM36" i="149"/>
  <c r="AL36" i="149"/>
  <c r="AI36" i="149"/>
  <c r="AH36" i="149"/>
  <c r="AE36" i="149"/>
  <c r="AD36" i="149"/>
  <c r="AA36" i="149"/>
  <c r="Z36" i="149"/>
  <c r="W36" i="149"/>
  <c r="V36" i="149"/>
  <c r="S36" i="149"/>
  <c r="R36" i="149"/>
  <c r="O36" i="149"/>
  <c r="N36" i="149"/>
  <c r="K36" i="149"/>
  <c r="J36" i="149"/>
  <c r="EH35" i="149"/>
  <c r="DN35" i="149"/>
  <c r="DK35" i="149"/>
  <c r="DJ35" i="149"/>
  <c r="DG35" i="149"/>
  <c r="DF35" i="149"/>
  <c r="DC35" i="149"/>
  <c r="DB35" i="149"/>
  <c r="CY35" i="149"/>
  <c r="CX35" i="149"/>
  <c r="CQ35" i="149"/>
  <c r="CP35" i="149"/>
  <c r="CI35" i="149"/>
  <c r="CH35" i="149"/>
  <c r="CE35" i="149"/>
  <c r="CD35" i="149"/>
  <c r="CA35" i="149"/>
  <c r="BZ35" i="149"/>
  <c r="BW35" i="149"/>
  <c r="BV35" i="149"/>
  <c r="BS35" i="149"/>
  <c r="BR35" i="149"/>
  <c r="BO35" i="149"/>
  <c r="BN35" i="149"/>
  <c r="BK35" i="149"/>
  <c r="BJ35" i="149"/>
  <c r="EB35" i="149"/>
  <c r="BF35" i="149"/>
  <c r="BB35" i="149"/>
  <c r="AY35" i="149"/>
  <c r="AX35" i="149"/>
  <c r="AT35" i="149"/>
  <c r="AP35" i="149"/>
  <c r="AM35" i="149"/>
  <c r="AL35" i="149"/>
  <c r="AI35" i="149"/>
  <c r="AH35" i="149"/>
  <c r="AE35" i="149"/>
  <c r="AD35" i="149"/>
  <c r="AA35" i="149"/>
  <c r="Z35" i="149"/>
  <c r="W35" i="149"/>
  <c r="V35" i="149"/>
  <c r="S35" i="149"/>
  <c r="R35" i="149"/>
  <c r="O35" i="149"/>
  <c r="N35" i="149"/>
  <c r="K35" i="149"/>
  <c r="J35" i="149"/>
  <c r="EH34" i="149"/>
  <c r="DO34" i="149"/>
  <c r="DN34" i="149"/>
  <c r="DK34" i="149"/>
  <c r="DJ34" i="149"/>
  <c r="DG34" i="149"/>
  <c r="DF34" i="149"/>
  <c r="DC34" i="149"/>
  <c r="DB34" i="149"/>
  <c r="CY34" i="149"/>
  <c r="CX34" i="149"/>
  <c r="CU34" i="149"/>
  <c r="CT34" i="149"/>
  <c r="CQ34" i="149"/>
  <c r="CP34" i="149"/>
  <c r="CI34" i="149"/>
  <c r="CH34" i="149"/>
  <c r="CE34" i="149"/>
  <c r="CD34" i="149"/>
  <c r="CA34" i="149"/>
  <c r="BZ34" i="149"/>
  <c r="BW34" i="149"/>
  <c r="BV34" i="149"/>
  <c r="BS34" i="149"/>
  <c r="BR34" i="149"/>
  <c r="BO34" i="149"/>
  <c r="BN34" i="149"/>
  <c r="BK34" i="149"/>
  <c r="BJ34" i="149"/>
  <c r="BG34" i="149"/>
  <c r="EB34" i="149"/>
  <c r="BB34" i="149"/>
  <c r="AY34" i="149"/>
  <c r="AT34" i="149"/>
  <c r="AQ34" i="149"/>
  <c r="AP34" i="149"/>
  <c r="AM34" i="149"/>
  <c r="AL34" i="149"/>
  <c r="AI34" i="149"/>
  <c r="AH34" i="149"/>
  <c r="AE34" i="149"/>
  <c r="AD34" i="149"/>
  <c r="AA34" i="149"/>
  <c r="Z34" i="149"/>
  <c r="W34" i="149"/>
  <c r="V34" i="149"/>
  <c r="S34" i="149"/>
  <c r="R34" i="149"/>
  <c r="O34" i="149"/>
  <c r="N34" i="149"/>
  <c r="K34" i="149"/>
  <c r="J34" i="149"/>
  <c r="EH33" i="149"/>
  <c r="DN33" i="149"/>
  <c r="DK33" i="149"/>
  <c r="DJ33" i="149"/>
  <c r="DG33" i="149"/>
  <c r="DF33" i="149"/>
  <c r="DC33" i="149"/>
  <c r="DB33" i="149"/>
  <c r="CY33" i="149"/>
  <c r="CX33" i="149"/>
  <c r="CQ33" i="149"/>
  <c r="CP33" i="149"/>
  <c r="CI33" i="149"/>
  <c r="CH33" i="149"/>
  <c r="CE33" i="149"/>
  <c r="CD33" i="149"/>
  <c r="CA33" i="149"/>
  <c r="BZ33" i="149"/>
  <c r="BW33" i="149"/>
  <c r="BV33" i="149"/>
  <c r="BS33" i="149"/>
  <c r="BR33" i="149"/>
  <c r="BO33" i="149"/>
  <c r="BN33" i="149"/>
  <c r="BK33" i="149"/>
  <c r="BJ33" i="149"/>
  <c r="EB33" i="149"/>
  <c r="BF33" i="149"/>
  <c r="BB33" i="149"/>
  <c r="AY33" i="149"/>
  <c r="AX33" i="149"/>
  <c r="AT33" i="149"/>
  <c r="AP33" i="149"/>
  <c r="AM33" i="149"/>
  <c r="AL33" i="149"/>
  <c r="AI33" i="149"/>
  <c r="AH33" i="149"/>
  <c r="AE33" i="149"/>
  <c r="AD33" i="149"/>
  <c r="AA33" i="149"/>
  <c r="Z33" i="149"/>
  <c r="W33" i="149"/>
  <c r="V33" i="149"/>
  <c r="S33" i="149"/>
  <c r="R33" i="149"/>
  <c r="O33" i="149"/>
  <c r="N33" i="149"/>
  <c r="K33" i="149"/>
  <c r="J33" i="149"/>
  <c r="EH32" i="149"/>
  <c r="DO32" i="149"/>
  <c r="DN32" i="149"/>
  <c r="DK32" i="149"/>
  <c r="DJ32" i="149"/>
  <c r="DG32" i="149"/>
  <c r="DF32" i="149"/>
  <c r="DC32" i="149"/>
  <c r="DB32" i="149"/>
  <c r="CY32" i="149"/>
  <c r="CX32" i="149"/>
  <c r="CU32" i="149"/>
  <c r="CT32" i="149"/>
  <c r="CQ32" i="149"/>
  <c r="CP32" i="149"/>
  <c r="CI32" i="149"/>
  <c r="CH32" i="149"/>
  <c r="CE32" i="149"/>
  <c r="CD32" i="149"/>
  <c r="CA32" i="149"/>
  <c r="BZ32" i="149"/>
  <c r="BW32" i="149"/>
  <c r="BV32" i="149"/>
  <c r="BS32" i="149"/>
  <c r="BR32" i="149"/>
  <c r="BO32" i="149"/>
  <c r="BN32" i="149"/>
  <c r="BK32" i="149"/>
  <c r="BJ32" i="149"/>
  <c r="BG32" i="149"/>
  <c r="EB32" i="149"/>
  <c r="BB32" i="149"/>
  <c r="AY32" i="149"/>
  <c r="AX32" i="149"/>
  <c r="AU32" i="149"/>
  <c r="AT32" i="149"/>
  <c r="AQ32" i="149"/>
  <c r="AM32" i="149"/>
  <c r="AL32" i="149"/>
  <c r="AI32" i="149"/>
  <c r="AH32" i="149"/>
  <c r="AE32" i="149"/>
  <c r="AD32" i="149"/>
  <c r="AA32" i="149"/>
  <c r="Z32" i="149"/>
  <c r="W32" i="149"/>
  <c r="V32" i="149"/>
  <c r="S32" i="149"/>
  <c r="R32" i="149"/>
  <c r="O32" i="149"/>
  <c r="N32" i="149"/>
  <c r="K32" i="149"/>
  <c r="J32" i="149"/>
  <c r="EH31" i="149"/>
  <c r="DN31" i="149"/>
  <c r="DK31" i="149"/>
  <c r="DJ31" i="149"/>
  <c r="DG31" i="149"/>
  <c r="DF31" i="149"/>
  <c r="DC31" i="149"/>
  <c r="DB31" i="149"/>
  <c r="CY31" i="149"/>
  <c r="CX31" i="149"/>
  <c r="CQ31" i="149"/>
  <c r="CP31" i="149"/>
  <c r="CI31" i="149"/>
  <c r="CH31" i="149"/>
  <c r="CE31" i="149"/>
  <c r="CD31" i="149"/>
  <c r="CA31" i="149"/>
  <c r="BZ31" i="149"/>
  <c r="BW31" i="149"/>
  <c r="BV31" i="149"/>
  <c r="BS31" i="149"/>
  <c r="BR31" i="149"/>
  <c r="BO31" i="149"/>
  <c r="BN31" i="149"/>
  <c r="BK31" i="149"/>
  <c r="BJ31" i="149"/>
  <c r="BG31" i="149"/>
  <c r="BF31" i="149"/>
  <c r="BB31" i="149"/>
  <c r="AY31" i="149"/>
  <c r="AX31" i="149"/>
  <c r="AT31" i="149"/>
  <c r="AP31" i="149"/>
  <c r="AM31" i="149"/>
  <c r="AL31" i="149"/>
  <c r="AI31" i="149"/>
  <c r="AH31" i="149"/>
  <c r="AE31" i="149"/>
  <c r="AD31" i="149"/>
  <c r="AA31" i="149"/>
  <c r="Z31" i="149"/>
  <c r="W31" i="149"/>
  <c r="V31" i="149"/>
  <c r="S31" i="149"/>
  <c r="R31" i="149"/>
  <c r="O31" i="149"/>
  <c r="N31" i="149"/>
  <c r="K31" i="149"/>
  <c r="J31" i="149"/>
  <c r="EH30" i="149"/>
  <c r="DN30" i="149"/>
  <c r="DK30" i="149"/>
  <c r="DJ30" i="149"/>
  <c r="DG30" i="149"/>
  <c r="DF30" i="149"/>
  <c r="DC30" i="149"/>
  <c r="DB30" i="149"/>
  <c r="CY30" i="149"/>
  <c r="CX30" i="149"/>
  <c r="CQ30" i="149"/>
  <c r="CP30" i="149"/>
  <c r="CI30" i="149"/>
  <c r="CH30" i="149"/>
  <c r="CE30" i="149"/>
  <c r="CD30" i="149"/>
  <c r="CA30" i="149"/>
  <c r="BZ30" i="149"/>
  <c r="BW30" i="149"/>
  <c r="BV30" i="149"/>
  <c r="BS30" i="149"/>
  <c r="BR30" i="149"/>
  <c r="BO30" i="149"/>
  <c r="BN30" i="149"/>
  <c r="BK30" i="149"/>
  <c r="BJ30" i="149"/>
  <c r="EB30" i="149"/>
  <c r="BF30" i="149"/>
  <c r="BB30" i="149"/>
  <c r="AY30" i="149"/>
  <c r="AX30" i="149"/>
  <c r="AT30" i="149"/>
  <c r="AP30" i="149"/>
  <c r="AM30" i="149"/>
  <c r="AL30" i="149"/>
  <c r="AI30" i="149"/>
  <c r="AH30" i="149"/>
  <c r="AE30" i="149"/>
  <c r="AD30" i="149"/>
  <c r="AA30" i="149"/>
  <c r="Z30" i="149"/>
  <c r="W30" i="149"/>
  <c r="V30" i="149"/>
  <c r="S30" i="149"/>
  <c r="R30" i="149"/>
  <c r="O30" i="149"/>
  <c r="N30" i="149"/>
  <c r="K30" i="149"/>
  <c r="J30" i="149"/>
  <c r="EH29" i="149"/>
  <c r="DN29" i="149"/>
  <c r="DK29" i="149"/>
  <c r="DJ29" i="149"/>
  <c r="DG29" i="149"/>
  <c r="DF29" i="149"/>
  <c r="DC29" i="149"/>
  <c r="DB29" i="149"/>
  <c r="CY29" i="149"/>
  <c r="CX29" i="149"/>
  <c r="CQ29" i="149"/>
  <c r="CP29" i="149"/>
  <c r="CI29" i="149"/>
  <c r="CH29" i="149"/>
  <c r="CE29" i="149"/>
  <c r="CD29" i="149"/>
  <c r="CA29" i="149"/>
  <c r="BZ29" i="149"/>
  <c r="BW29" i="149"/>
  <c r="BV29" i="149"/>
  <c r="BS29" i="149"/>
  <c r="BR29" i="149"/>
  <c r="BO29" i="149"/>
  <c r="BN29" i="149"/>
  <c r="BK29" i="149"/>
  <c r="BJ29" i="149"/>
  <c r="BG29" i="149"/>
  <c r="BF29" i="149"/>
  <c r="BB29" i="149"/>
  <c r="AY29" i="149"/>
  <c r="AX29" i="149"/>
  <c r="AT29" i="149"/>
  <c r="AP29" i="149"/>
  <c r="AM29" i="149"/>
  <c r="AL29" i="149"/>
  <c r="AI29" i="149"/>
  <c r="AH29" i="149"/>
  <c r="AE29" i="149"/>
  <c r="AD29" i="149"/>
  <c r="AA29" i="149"/>
  <c r="Z29" i="149"/>
  <c r="W29" i="149"/>
  <c r="V29" i="149"/>
  <c r="S29" i="149"/>
  <c r="R29" i="149"/>
  <c r="O29" i="149"/>
  <c r="N29" i="149"/>
  <c r="K29" i="149"/>
  <c r="J29" i="149"/>
  <c r="EH28" i="149"/>
  <c r="DO28" i="149"/>
  <c r="DN28" i="149"/>
  <c r="DK28" i="149"/>
  <c r="DJ28" i="149"/>
  <c r="DG28" i="149"/>
  <c r="DF28" i="149"/>
  <c r="DC28" i="149"/>
  <c r="DB28" i="149"/>
  <c r="CY28" i="149"/>
  <c r="CX28" i="149"/>
  <c r="CU28" i="149"/>
  <c r="CT28" i="149"/>
  <c r="CQ28" i="149"/>
  <c r="CP28" i="149"/>
  <c r="CI28" i="149"/>
  <c r="CH28" i="149"/>
  <c r="CE28" i="149"/>
  <c r="CD28" i="149"/>
  <c r="CA28" i="149"/>
  <c r="BZ28" i="149"/>
  <c r="BW28" i="149"/>
  <c r="BV28" i="149"/>
  <c r="BS28" i="149"/>
  <c r="BR28" i="149"/>
  <c r="BO28" i="149"/>
  <c r="BN28" i="149"/>
  <c r="BK28" i="149"/>
  <c r="BJ28" i="149"/>
  <c r="BG28" i="149"/>
  <c r="EB28" i="149"/>
  <c r="BB28" i="149"/>
  <c r="AY28" i="149"/>
  <c r="AX28" i="149"/>
  <c r="AT28" i="149"/>
  <c r="AP28" i="149"/>
  <c r="AM28" i="149"/>
  <c r="AL28" i="149"/>
  <c r="AI28" i="149"/>
  <c r="AH28" i="149"/>
  <c r="AE28" i="149"/>
  <c r="AD28" i="149"/>
  <c r="AA28" i="149"/>
  <c r="Z28" i="149"/>
  <c r="W28" i="149"/>
  <c r="V28" i="149"/>
  <c r="S28" i="149"/>
  <c r="R28" i="149"/>
  <c r="O28" i="149"/>
  <c r="N28" i="149"/>
  <c r="K28" i="149"/>
  <c r="J28" i="149"/>
  <c r="DN27" i="149"/>
  <c r="DJ27" i="149"/>
  <c r="DF27" i="149"/>
  <c r="DB27" i="149"/>
  <c r="CX27" i="149"/>
  <c r="CT27" i="149"/>
  <c r="CP27" i="149"/>
  <c r="CH27" i="149"/>
  <c r="CD27" i="149"/>
  <c r="BZ27" i="149"/>
  <c r="BV27" i="149"/>
  <c r="BR27" i="149"/>
  <c r="BN27" i="149"/>
  <c r="BJ27" i="149"/>
  <c r="BG27" i="149"/>
  <c r="EB27" i="149"/>
  <c r="BB27" i="149"/>
  <c r="AY27" i="149"/>
  <c r="AX27" i="149"/>
  <c r="AT27" i="149"/>
  <c r="AP27" i="149"/>
  <c r="AL27" i="149"/>
  <c r="AH27" i="149"/>
  <c r="AD27" i="149"/>
  <c r="Z27" i="149"/>
  <c r="V27" i="149"/>
  <c r="R27" i="149"/>
  <c r="N27" i="149"/>
  <c r="J27" i="149"/>
  <c r="EH26" i="149"/>
  <c r="DN26" i="149"/>
  <c r="DK26" i="149"/>
  <c r="DJ26" i="149"/>
  <c r="DG26" i="149"/>
  <c r="DF26" i="149"/>
  <c r="DC26" i="149"/>
  <c r="DB26" i="149"/>
  <c r="CY26" i="149"/>
  <c r="CX26" i="149"/>
  <c r="CQ26" i="149"/>
  <c r="CP26" i="149"/>
  <c r="CI26" i="149"/>
  <c r="CH26" i="149"/>
  <c r="CE26" i="149"/>
  <c r="CD26" i="149"/>
  <c r="BZ26" i="149"/>
  <c r="BV26" i="149"/>
  <c r="BS26" i="149"/>
  <c r="BR26" i="149"/>
  <c r="BO26" i="149"/>
  <c r="BN26" i="149"/>
  <c r="BK26" i="149"/>
  <c r="BJ26" i="149"/>
  <c r="BG26" i="149"/>
  <c r="EB26" i="149"/>
  <c r="BB26" i="149"/>
  <c r="AY26" i="149"/>
  <c r="AX26" i="149"/>
  <c r="AT26" i="149"/>
  <c r="AP26" i="149"/>
  <c r="AM26" i="149"/>
  <c r="AL26" i="149"/>
  <c r="AI26" i="149"/>
  <c r="AH26" i="149"/>
  <c r="AE26" i="149"/>
  <c r="AD26" i="149"/>
  <c r="Z26" i="149"/>
  <c r="V26" i="149"/>
  <c r="S26" i="149"/>
  <c r="R26" i="149"/>
  <c r="O26" i="149"/>
  <c r="N26" i="149"/>
  <c r="K26" i="149"/>
  <c r="J26" i="149"/>
  <c r="EH25" i="149"/>
  <c r="DN25" i="149"/>
  <c r="DK25" i="149"/>
  <c r="DJ25" i="149"/>
  <c r="DG25" i="149"/>
  <c r="DF25" i="149"/>
  <c r="DC25" i="149"/>
  <c r="DB25" i="149"/>
  <c r="CY25" i="149"/>
  <c r="CX25" i="149"/>
  <c r="CQ25" i="149"/>
  <c r="CP25" i="149"/>
  <c r="CI25" i="149"/>
  <c r="CH25" i="149"/>
  <c r="CE25" i="149"/>
  <c r="CD25" i="149"/>
  <c r="BZ25" i="149"/>
  <c r="BV25" i="149"/>
  <c r="BS25" i="149"/>
  <c r="BR25" i="149"/>
  <c r="BO25" i="149"/>
  <c r="BN25" i="149"/>
  <c r="BK25" i="149"/>
  <c r="BJ25" i="149"/>
  <c r="BG25" i="149"/>
  <c r="BF25" i="149"/>
  <c r="BB25" i="149"/>
  <c r="AY25" i="149"/>
  <c r="AX25" i="149"/>
  <c r="AT25" i="149"/>
  <c r="AP25" i="149"/>
  <c r="AM25" i="149"/>
  <c r="AL25" i="149"/>
  <c r="AI25" i="149"/>
  <c r="AH25" i="149"/>
  <c r="AE25" i="149"/>
  <c r="AD25" i="149"/>
  <c r="Z25" i="149"/>
  <c r="V25" i="149"/>
  <c r="S25" i="149"/>
  <c r="R25" i="149"/>
  <c r="O25" i="149"/>
  <c r="N25" i="149"/>
  <c r="K25" i="149"/>
  <c r="J25" i="149"/>
  <c r="EH24" i="149"/>
  <c r="DN24" i="149"/>
  <c r="DK24" i="149"/>
  <c r="DJ24" i="149"/>
  <c r="DF24" i="149"/>
  <c r="DB24" i="149"/>
  <c r="CY24" i="149"/>
  <c r="CX24" i="149"/>
  <c r="CQ24" i="149"/>
  <c r="CP24" i="149"/>
  <c r="CI24" i="149"/>
  <c r="CH24" i="149"/>
  <c r="CE24" i="149"/>
  <c r="CD24" i="149"/>
  <c r="BZ24" i="149"/>
  <c r="BV24" i="149"/>
  <c r="BS24" i="149"/>
  <c r="BR24" i="149"/>
  <c r="BO24" i="149"/>
  <c r="BN24" i="149"/>
  <c r="BK24" i="149"/>
  <c r="BJ24" i="149"/>
  <c r="BG24" i="149"/>
  <c r="EB24" i="149"/>
  <c r="BB24" i="149"/>
  <c r="AY24" i="149"/>
  <c r="AX24" i="149"/>
  <c r="AT24" i="149"/>
  <c r="AP24" i="149"/>
  <c r="AM24" i="149"/>
  <c r="AL24" i="149"/>
  <c r="AI24" i="149"/>
  <c r="AH24" i="149"/>
  <c r="AE24" i="149"/>
  <c r="AD24" i="149"/>
  <c r="Z24" i="149"/>
  <c r="V24" i="149"/>
  <c r="S24" i="149"/>
  <c r="R24" i="149"/>
  <c r="O24" i="149"/>
  <c r="N24" i="149"/>
  <c r="K24" i="149"/>
  <c r="J24" i="149"/>
  <c r="EH23" i="149"/>
  <c r="DN23" i="149"/>
  <c r="DK23" i="149"/>
  <c r="DJ23" i="149"/>
  <c r="DF23" i="149"/>
  <c r="DB23" i="149"/>
  <c r="CY23" i="149"/>
  <c r="CX23" i="149"/>
  <c r="CQ23" i="149"/>
  <c r="CP23" i="149"/>
  <c r="CI23" i="149"/>
  <c r="CH23" i="149"/>
  <c r="CE23" i="149"/>
  <c r="CD23" i="149"/>
  <c r="BZ23" i="149"/>
  <c r="BV23" i="149"/>
  <c r="BS23" i="149"/>
  <c r="BR23" i="149"/>
  <c r="BO23" i="149"/>
  <c r="BN23" i="149"/>
  <c r="BK23" i="149"/>
  <c r="BJ23" i="149"/>
  <c r="BG23" i="149"/>
  <c r="BF23" i="149"/>
  <c r="BB23" i="149"/>
  <c r="AY23" i="149"/>
  <c r="AX23" i="149"/>
  <c r="AT23" i="149"/>
  <c r="AP23" i="149"/>
  <c r="AM23" i="149"/>
  <c r="AL23" i="149"/>
  <c r="AH23" i="149"/>
  <c r="AE23" i="149"/>
  <c r="AD23" i="149"/>
  <c r="Z23" i="149"/>
  <c r="V23" i="149"/>
  <c r="S23" i="149"/>
  <c r="R23" i="149"/>
  <c r="O23" i="149"/>
  <c r="N23" i="149"/>
  <c r="K23" i="149"/>
  <c r="J23" i="149"/>
  <c r="EH22" i="149"/>
  <c r="DN22" i="149"/>
  <c r="DK22" i="149"/>
  <c r="DJ22" i="149"/>
  <c r="DG22" i="149"/>
  <c r="DF22" i="149"/>
  <c r="DC22" i="149"/>
  <c r="DB22" i="149"/>
  <c r="CY22" i="149"/>
  <c r="CX22" i="149"/>
  <c r="CQ22" i="149"/>
  <c r="CP22" i="149"/>
  <c r="CI22" i="149"/>
  <c r="CH22" i="149"/>
  <c r="CE22" i="149"/>
  <c r="CD22" i="149"/>
  <c r="CA22" i="149"/>
  <c r="BZ22" i="149"/>
  <c r="BW22" i="149"/>
  <c r="BV22" i="149"/>
  <c r="BS22" i="149"/>
  <c r="BR22" i="149"/>
  <c r="BO22" i="149"/>
  <c r="BN22" i="149"/>
  <c r="BK22" i="149"/>
  <c r="BJ22" i="149"/>
  <c r="BG22" i="149"/>
  <c r="BF22" i="149"/>
  <c r="BB22" i="149"/>
  <c r="AY22" i="149"/>
  <c r="AX22" i="149"/>
  <c r="AT22" i="149"/>
  <c r="AP22" i="149"/>
  <c r="AM22" i="149"/>
  <c r="AL22" i="149"/>
  <c r="AI22" i="149"/>
  <c r="AH22" i="149"/>
  <c r="AE22" i="149"/>
  <c r="AD22" i="149"/>
  <c r="AA22" i="149"/>
  <c r="Z22" i="149"/>
  <c r="W22" i="149"/>
  <c r="V22" i="149"/>
  <c r="S22" i="149"/>
  <c r="R22" i="149"/>
  <c r="O22" i="149"/>
  <c r="N22" i="149"/>
  <c r="K22" i="149"/>
  <c r="J22" i="149"/>
  <c r="DN21" i="149"/>
  <c r="DK21" i="149"/>
  <c r="DJ21" i="149"/>
  <c r="DG21" i="149"/>
  <c r="DF21" i="149"/>
  <c r="DC21" i="149"/>
  <c r="DB21" i="149"/>
  <c r="CY21" i="149"/>
  <c r="CX21" i="149"/>
  <c r="CQ21" i="149"/>
  <c r="CP21" i="149"/>
  <c r="CI21" i="149"/>
  <c r="CH21" i="149"/>
  <c r="CE21" i="149"/>
  <c r="CD21" i="149"/>
  <c r="BZ21" i="149"/>
  <c r="BW21" i="149"/>
  <c r="BV21" i="149"/>
  <c r="BS21" i="149"/>
  <c r="BR21" i="149"/>
  <c r="BO21" i="149"/>
  <c r="BN21" i="149"/>
  <c r="BK21" i="149"/>
  <c r="BJ21" i="149"/>
  <c r="BG21" i="149"/>
  <c r="EB21" i="149"/>
  <c r="BB21" i="149"/>
  <c r="AY21" i="149"/>
  <c r="AX21" i="149"/>
  <c r="AT21" i="149"/>
  <c r="AP21" i="149"/>
  <c r="AM21" i="149"/>
  <c r="AL21" i="149"/>
  <c r="AI21" i="149"/>
  <c r="AH21" i="149"/>
  <c r="AE21" i="149"/>
  <c r="AD21" i="149"/>
  <c r="Z21" i="149"/>
  <c r="W21" i="149"/>
  <c r="V21" i="149"/>
  <c r="S21" i="149"/>
  <c r="R21" i="149"/>
  <c r="O21" i="149"/>
  <c r="N21" i="149"/>
  <c r="K21" i="149"/>
  <c r="J21" i="149"/>
  <c r="EH20" i="149"/>
  <c r="DO20" i="149"/>
  <c r="DN20" i="149"/>
  <c r="DK20" i="149"/>
  <c r="DJ20" i="149"/>
  <c r="DG20" i="149"/>
  <c r="DF20" i="149"/>
  <c r="DC20" i="149"/>
  <c r="DB20" i="149"/>
  <c r="CY20" i="149"/>
  <c r="CX20" i="149"/>
  <c r="CT20" i="149"/>
  <c r="CQ20" i="149"/>
  <c r="CP20" i="149"/>
  <c r="CI20" i="149"/>
  <c r="CH20" i="149"/>
  <c r="CE20" i="149"/>
  <c r="CD20" i="149"/>
  <c r="CA20" i="149"/>
  <c r="BZ20" i="149"/>
  <c r="BW20" i="149"/>
  <c r="BV20" i="149"/>
  <c r="BS20" i="149"/>
  <c r="BR20" i="149"/>
  <c r="BO20" i="149"/>
  <c r="BN20" i="149"/>
  <c r="BK20" i="149"/>
  <c r="BJ20" i="149"/>
  <c r="BG20" i="149"/>
  <c r="EB20" i="149"/>
  <c r="BB20" i="149"/>
  <c r="AY20" i="149"/>
  <c r="AX20" i="149"/>
  <c r="AT20" i="149"/>
  <c r="AQ20" i="149"/>
  <c r="AP20" i="149"/>
  <c r="AM20" i="149"/>
  <c r="AL20" i="149"/>
  <c r="AH20" i="149"/>
  <c r="AE20" i="149"/>
  <c r="AD20" i="149"/>
  <c r="AA20" i="149"/>
  <c r="Z20" i="149"/>
  <c r="W20" i="149"/>
  <c r="V20" i="149"/>
  <c r="S20" i="149"/>
  <c r="R20" i="149"/>
  <c r="O20" i="149"/>
  <c r="N20" i="149"/>
  <c r="K20" i="149"/>
  <c r="J20" i="149"/>
  <c r="EH19" i="149"/>
  <c r="DO19" i="149"/>
  <c r="DN19" i="149"/>
  <c r="DK19" i="149"/>
  <c r="DJ19" i="149"/>
  <c r="DG19" i="149"/>
  <c r="DF19" i="149"/>
  <c r="DC19" i="149"/>
  <c r="DB19" i="149"/>
  <c r="CY19" i="149"/>
  <c r="CX19" i="149"/>
  <c r="CT19" i="149"/>
  <c r="CQ19" i="149"/>
  <c r="CP19" i="149"/>
  <c r="CI19" i="149"/>
  <c r="CH19" i="149"/>
  <c r="CE19" i="149"/>
  <c r="CD19" i="149"/>
  <c r="CA19" i="149"/>
  <c r="BZ19" i="149"/>
  <c r="BW19" i="149"/>
  <c r="BV19" i="149"/>
  <c r="BS19" i="149"/>
  <c r="BR19" i="149"/>
  <c r="BO19" i="149"/>
  <c r="BN19" i="149"/>
  <c r="BK19" i="149"/>
  <c r="BJ19" i="149"/>
  <c r="BG19" i="149"/>
  <c r="EB19" i="149"/>
  <c r="BB19" i="149"/>
  <c r="AY19" i="149"/>
  <c r="AX19" i="149"/>
  <c r="AT19" i="149"/>
  <c r="AQ19" i="149"/>
  <c r="AP19" i="149"/>
  <c r="AM19" i="149"/>
  <c r="AL19" i="149"/>
  <c r="AI19" i="149"/>
  <c r="AH19" i="149"/>
  <c r="AE19" i="149"/>
  <c r="AD19" i="149"/>
  <c r="AA19" i="149"/>
  <c r="Z19" i="149"/>
  <c r="W19" i="149"/>
  <c r="V19" i="149"/>
  <c r="S19" i="149"/>
  <c r="R19" i="149"/>
  <c r="O19" i="149"/>
  <c r="N19" i="149"/>
  <c r="K19" i="149"/>
  <c r="J19" i="149"/>
  <c r="EH18" i="149"/>
  <c r="DO18" i="149"/>
  <c r="DN18" i="149"/>
  <c r="DK18" i="149"/>
  <c r="DJ18" i="149"/>
  <c r="DG18" i="149"/>
  <c r="DF18" i="149"/>
  <c r="DC18" i="149"/>
  <c r="DB18" i="149"/>
  <c r="CY18" i="149"/>
  <c r="CX18" i="149"/>
  <c r="CU18" i="149"/>
  <c r="CQ18" i="149"/>
  <c r="CP18" i="149"/>
  <c r="CI18" i="149"/>
  <c r="CH18" i="149"/>
  <c r="CE18" i="149"/>
  <c r="CD18" i="149"/>
  <c r="CA18" i="149"/>
  <c r="BZ18" i="149"/>
  <c r="BW18" i="149"/>
  <c r="BV18" i="149"/>
  <c r="BS18" i="149"/>
  <c r="BR18" i="149"/>
  <c r="BO18" i="149"/>
  <c r="BN18" i="149"/>
  <c r="BK18" i="149"/>
  <c r="BJ18" i="149"/>
  <c r="BG18" i="149"/>
  <c r="EB18" i="149"/>
  <c r="BB18" i="149"/>
  <c r="AY18" i="149"/>
  <c r="AX18" i="149"/>
  <c r="AU18" i="149"/>
  <c r="AT18" i="149"/>
  <c r="AQ18" i="149"/>
  <c r="AP18" i="149"/>
  <c r="AM18" i="149"/>
  <c r="AL18" i="149"/>
  <c r="AI18" i="149"/>
  <c r="AH18" i="149"/>
  <c r="AE18" i="149"/>
  <c r="AD18" i="149"/>
  <c r="AA18" i="149"/>
  <c r="Z18" i="149"/>
  <c r="W18" i="149"/>
  <c r="V18" i="149"/>
  <c r="S18" i="149"/>
  <c r="R18" i="149"/>
  <c r="O18" i="149"/>
  <c r="N18" i="149"/>
  <c r="K18" i="149"/>
  <c r="J18" i="149"/>
  <c r="EH17" i="149"/>
  <c r="DO17" i="149"/>
  <c r="DN17" i="149"/>
  <c r="DK17" i="149"/>
  <c r="DJ17" i="149"/>
  <c r="DG17" i="149"/>
  <c r="DF17" i="149"/>
  <c r="DC17" i="149"/>
  <c r="DB17" i="149"/>
  <c r="CY17" i="149"/>
  <c r="CX17" i="149"/>
  <c r="CU17" i="149"/>
  <c r="CQ17" i="149"/>
  <c r="CP17" i="149"/>
  <c r="CI17" i="149"/>
  <c r="CH17" i="149"/>
  <c r="CE17" i="149"/>
  <c r="CD17" i="149"/>
  <c r="CA17" i="149"/>
  <c r="BZ17" i="149"/>
  <c r="BW17" i="149"/>
  <c r="BV17" i="149"/>
  <c r="BS17" i="149"/>
  <c r="BR17" i="149"/>
  <c r="BO17" i="149"/>
  <c r="BN17" i="149"/>
  <c r="BK17" i="149"/>
  <c r="BJ17" i="149"/>
  <c r="BG17" i="149"/>
  <c r="EB17" i="149"/>
  <c r="BB17" i="149"/>
  <c r="AY17" i="149"/>
  <c r="AX17" i="149"/>
  <c r="AT17" i="149"/>
  <c r="AQ17" i="149"/>
  <c r="AP17" i="149"/>
  <c r="AM17" i="149"/>
  <c r="AL17" i="149"/>
  <c r="AI17" i="149"/>
  <c r="AH17" i="149"/>
  <c r="AE17" i="149"/>
  <c r="AD17" i="149"/>
  <c r="AA17" i="149"/>
  <c r="Z17" i="149"/>
  <c r="W17" i="149"/>
  <c r="V17" i="149"/>
  <c r="S17" i="149"/>
  <c r="R17" i="149"/>
  <c r="O17" i="149"/>
  <c r="N17" i="149"/>
  <c r="K17" i="149"/>
  <c r="J17" i="149"/>
  <c r="EH16" i="149"/>
  <c r="DN16" i="149"/>
  <c r="DK16" i="149"/>
  <c r="DJ16" i="149"/>
  <c r="DF16" i="149"/>
  <c r="DB16" i="149"/>
  <c r="CY16" i="149"/>
  <c r="CX16" i="149"/>
  <c r="CQ16" i="149"/>
  <c r="CP16" i="149"/>
  <c r="CI16" i="149"/>
  <c r="CH16" i="149"/>
  <c r="CE16" i="149"/>
  <c r="CD16" i="149"/>
  <c r="BZ16" i="149"/>
  <c r="BV16" i="149"/>
  <c r="BR16" i="149"/>
  <c r="BO16" i="149"/>
  <c r="BN16" i="149"/>
  <c r="BK16" i="149"/>
  <c r="BJ16" i="149"/>
  <c r="BG16" i="149"/>
  <c r="EB16" i="149"/>
  <c r="BB16" i="149"/>
  <c r="AY16" i="149"/>
  <c r="AX16" i="149"/>
  <c r="AT16" i="149"/>
  <c r="AP16" i="149"/>
  <c r="AM16" i="149"/>
  <c r="AL16" i="149"/>
  <c r="AI16" i="149"/>
  <c r="AH16" i="149"/>
  <c r="AE16" i="149"/>
  <c r="AD16" i="149"/>
  <c r="Z16" i="149"/>
  <c r="V16" i="149"/>
  <c r="R16" i="149"/>
  <c r="O16" i="149"/>
  <c r="N16" i="149"/>
  <c r="K16" i="149"/>
  <c r="J16" i="149"/>
  <c r="EH15" i="149"/>
  <c r="DO15" i="149"/>
  <c r="DN15" i="149"/>
  <c r="DK15" i="149"/>
  <c r="DJ15" i="149"/>
  <c r="DG15" i="149"/>
  <c r="DF15" i="149"/>
  <c r="DC15" i="149"/>
  <c r="DB15" i="149"/>
  <c r="CY15" i="149"/>
  <c r="CX15" i="149"/>
  <c r="CU15" i="149"/>
  <c r="CQ15" i="149"/>
  <c r="CP15" i="149"/>
  <c r="CI15" i="149"/>
  <c r="CH15" i="149"/>
  <c r="CE15" i="149"/>
  <c r="CD15" i="149"/>
  <c r="CA15" i="149"/>
  <c r="BZ15" i="149"/>
  <c r="BW15" i="149"/>
  <c r="BV15" i="149"/>
  <c r="BS15" i="149"/>
  <c r="BR15" i="149"/>
  <c r="BO15" i="149"/>
  <c r="BN15" i="149"/>
  <c r="BK15" i="149"/>
  <c r="BJ15" i="149"/>
  <c r="BG15" i="149"/>
  <c r="EB15" i="149"/>
  <c r="BB15" i="149"/>
  <c r="AY15" i="149"/>
  <c r="AX15" i="149"/>
  <c r="AT15" i="149"/>
  <c r="AQ15" i="149"/>
  <c r="AP15" i="149"/>
  <c r="AM15" i="149"/>
  <c r="AL15" i="149"/>
  <c r="AI15" i="149"/>
  <c r="AH15" i="149"/>
  <c r="AE15" i="149"/>
  <c r="AD15" i="149"/>
  <c r="AA15" i="149"/>
  <c r="Z15" i="149"/>
  <c r="W15" i="149"/>
  <c r="V15" i="149"/>
  <c r="S15" i="149"/>
  <c r="R15" i="149"/>
  <c r="O15" i="149"/>
  <c r="N15" i="149"/>
  <c r="K15" i="149"/>
  <c r="J15" i="149"/>
  <c r="EH14" i="149"/>
  <c r="DO14" i="149"/>
  <c r="DN14" i="149"/>
  <c r="DK14" i="149"/>
  <c r="DJ14" i="149"/>
  <c r="DG14" i="149"/>
  <c r="DF14" i="149"/>
  <c r="DC14" i="149"/>
  <c r="DB14" i="149"/>
  <c r="CY14" i="149"/>
  <c r="CX14" i="149"/>
  <c r="CT14" i="149"/>
  <c r="CQ14" i="149"/>
  <c r="CP14" i="149"/>
  <c r="CI14" i="149"/>
  <c r="CH14" i="149"/>
  <c r="CE14" i="149"/>
  <c r="CD14" i="149"/>
  <c r="CA14" i="149"/>
  <c r="BZ14" i="149"/>
  <c r="BW14" i="149"/>
  <c r="BV14" i="149"/>
  <c r="BS14" i="149"/>
  <c r="BR14" i="149"/>
  <c r="BO14" i="149"/>
  <c r="BN14" i="149"/>
  <c r="BK14" i="149"/>
  <c r="BJ14" i="149"/>
  <c r="BG14" i="149"/>
  <c r="EB14" i="149"/>
  <c r="BB14" i="149"/>
  <c r="AY14" i="149"/>
  <c r="AX14" i="149"/>
  <c r="AT14" i="149"/>
  <c r="AQ14" i="149"/>
  <c r="AP14" i="149"/>
  <c r="AM14" i="149"/>
  <c r="AL14" i="149"/>
  <c r="AI14" i="149"/>
  <c r="AH14" i="149"/>
  <c r="AE14" i="149"/>
  <c r="AD14" i="149"/>
  <c r="AA14" i="149"/>
  <c r="Z14" i="149"/>
  <c r="W14" i="149"/>
  <c r="V14" i="149"/>
  <c r="S14" i="149"/>
  <c r="R14" i="149"/>
  <c r="O14" i="149"/>
  <c r="N14" i="149"/>
  <c r="K14" i="149"/>
  <c r="J14" i="149"/>
  <c r="EH13" i="149"/>
  <c r="DO13" i="149"/>
  <c r="DN13" i="149"/>
  <c r="DK13" i="149"/>
  <c r="DJ13" i="149"/>
  <c r="DG13" i="149"/>
  <c r="DF13" i="149"/>
  <c r="DC13" i="149"/>
  <c r="DB13" i="149"/>
  <c r="CY13" i="149"/>
  <c r="CX13" i="149"/>
  <c r="CU13" i="149"/>
  <c r="CQ13" i="149"/>
  <c r="CP13" i="149"/>
  <c r="CI13" i="149"/>
  <c r="CH13" i="149"/>
  <c r="CE13" i="149"/>
  <c r="CD13" i="149"/>
  <c r="CA13" i="149"/>
  <c r="BZ13" i="149"/>
  <c r="BW13" i="149"/>
  <c r="BV13" i="149"/>
  <c r="BS13" i="149"/>
  <c r="BR13" i="149"/>
  <c r="BO13" i="149"/>
  <c r="BN13" i="149"/>
  <c r="BK13" i="149"/>
  <c r="BJ13" i="149"/>
  <c r="BG13" i="149"/>
  <c r="EB13" i="149"/>
  <c r="BB13" i="149"/>
  <c r="AY13" i="149"/>
  <c r="AX13" i="149"/>
  <c r="AT13" i="149"/>
  <c r="AQ13" i="149"/>
  <c r="AP13" i="149"/>
  <c r="AM13" i="149"/>
  <c r="AL13" i="149"/>
  <c r="AI13" i="149"/>
  <c r="AH13" i="149"/>
  <c r="AE13" i="149"/>
  <c r="AD13" i="149"/>
  <c r="AA13" i="149"/>
  <c r="Z13" i="149"/>
  <c r="W13" i="149"/>
  <c r="V13" i="149"/>
  <c r="S13" i="149"/>
  <c r="R13" i="149"/>
  <c r="O13" i="149"/>
  <c r="N13" i="149"/>
  <c r="K13" i="149"/>
  <c r="J13" i="149"/>
  <c r="EH12" i="149"/>
  <c r="DO12" i="149"/>
  <c r="DN12" i="149"/>
  <c r="DK12" i="149"/>
  <c r="DJ12" i="149"/>
  <c r="DG12" i="149"/>
  <c r="DF12" i="149"/>
  <c r="DC12" i="149"/>
  <c r="DB12" i="149"/>
  <c r="CY12" i="149"/>
  <c r="CX12" i="149"/>
  <c r="CT12" i="149"/>
  <c r="CQ12" i="149"/>
  <c r="CP12" i="149"/>
  <c r="CI12" i="149"/>
  <c r="CH12" i="149"/>
  <c r="CE12" i="149"/>
  <c r="CD12" i="149"/>
  <c r="CA12" i="149"/>
  <c r="BZ12" i="149"/>
  <c r="BW12" i="149"/>
  <c r="BV12" i="149"/>
  <c r="BS12" i="149"/>
  <c r="BR12" i="149"/>
  <c r="BO12" i="149"/>
  <c r="BN12" i="149"/>
  <c r="BK12" i="149"/>
  <c r="BJ12" i="149"/>
  <c r="BG12" i="149"/>
  <c r="EB12" i="149"/>
  <c r="BB12" i="149"/>
  <c r="AY12" i="149"/>
  <c r="AX12" i="149"/>
  <c r="AU12" i="149"/>
  <c r="AT12" i="149"/>
  <c r="AQ12" i="149"/>
  <c r="AP12" i="149"/>
  <c r="AM12" i="149"/>
  <c r="AL12" i="149"/>
  <c r="AI12" i="149"/>
  <c r="AH12" i="149"/>
  <c r="AE12" i="149"/>
  <c r="AD12" i="149"/>
  <c r="AA12" i="149"/>
  <c r="Z12" i="149"/>
  <c r="W12" i="149"/>
  <c r="V12" i="149"/>
  <c r="S12" i="149"/>
  <c r="R12" i="149"/>
  <c r="O12" i="149"/>
  <c r="N12" i="149"/>
  <c r="K12" i="149"/>
  <c r="J12" i="149"/>
  <c r="EH11" i="149"/>
  <c r="DO11" i="149"/>
  <c r="DN11" i="149"/>
  <c r="DK11" i="149"/>
  <c r="DJ11" i="149"/>
  <c r="DG11" i="149"/>
  <c r="DF11" i="149"/>
  <c r="DC11" i="149"/>
  <c r="DB11" i="149"/>
  <c r="CY11" i="149"/>
  <c r="CX11" i="149"/>
  <c r="CT11" i="149"/>
  <c r="CQ11" i="149"/>
  <c r="CP11" i="149"/>
  <c r="CI11" i="149"/>
  <c r="CH11" i="149"/>
  <c r="CE11" i="149"/>
  <c r="CD11" i="149"/>
  <c r="CA11" i="149"/>
  <c r="BZ11" i="149"/>
  <c r="BW11" i="149"/>
  <c r="BV11" i="149"/>
  <c r="BS11" i="149"/>
  <c r="BR11" i="149"/>
  <c r="BO11" i="149"/>
  <c r="BN11" i="149"/>
  <c r="BK11" i="149"/>
  <c r="BJ11" i="149"/>
  <c r="BG11" i="149"/>
  <c r="EB11" i="149"/>
  <c r="BB11" i="149"/>
  <c r="AY11" i="149"/>
  <c r="AX11" i="149"/>
  <c r="AT11" i="149"/>
  <c r="AQ11" i="149"/>
  <c r="AP11" i="149"/>
  <c r="AM11" i="149"/>
  <c r="AL11" i="149"/>
  <c r="AI11" i="149"/>
  <c r="AH11" i="149"/>
  <c r="AE11" i="149"/>
  <c r="AD11" i="149"/>
  <c r="AA11" i="149"/>
  <c r="Z11" i="149"/>
  <c r="W11" i="149"/>
  <c r="V11" i="149"/>
  <c r="S11" i="149"/>
  <c r="R11" i="149"/>
  <c r="O11" i="149"/>
  <c r="N11" i="149"/>
  <c r="K11" i="149"/>
  <c r="J11" i="149"/>
  <c r="EH10" i="149"/>
  <c r="DO10" i="149"/>
  <c r="DN10" i="149"/>
  <c r="DK10" i="149"/>
  <c r="DJ10" i="149"/>
  <c r="DG10" i="149"/>
  <c r="DF10" i="149"/>
  <c r="DC10" i="149"/>
  <c r="DB10" i="149"/>
  <c r="CY10" i="149"/>
  <c r="CX10" i="149"/>
  <c r="CU10" i="149"/>
  <c r="CQ10" i="149"/>
  <c r="CP10" i="149"/>
  <c r="CI10" i="149"/>
  <c r="CH10" i="149"/>
  <c r="CE10" i="149"/>
  <c r="CD10" i="149"/>
  <c r="CA10" i="149"/>
  <c r="BZ10" i="149"/>
  <c r="BW10" i="149"/>
  <c r="BV10" i="149"/>
  <c r="BS10" i="149"/>
  <c r="BR10" i="149"/>
  <c r="BO10" i="149"/>
  <c r="BN10" i="149"/>
  <c r="BK10" i="149"/>
  <c r="BJ10" i="149"/>
  <c r="BG10" i="149"/>
  <c r="EB10" i="149"/>
  <c r="BB10" i="149"/>
  <c r="AY10" i="149"/>
  <c r="AX10" i="149"/>
  <c r="AT10" i="149"/>
  <c r="AQ10" i="149"/>
  <c r="AP10" i="149"/>
  <c r="AM10" i="149"/>
  <c r="AL10" i="149"/>
  <c r="AI10" i="149"/>
  <c r="AH10" i="149"/>
  <c r="AE10" i="149"/>
  <c r="AD10" i="149"/>
  <c r="AA10" i="149"/>
  <c r="Z10" i="149"/>
  <c r="W10" i="149"/>
  <c r="V10" i="149"/>
  <c r="S10" i="149"/>
  <c r="R10" i="149"/>
  <c r="O10" i="149"/>
  <c r="N10" i="149"/>
  <c r="K10" i="149"/>
  <c r="J10" i="149"/>
  <c r="EH9" i="149"/>
  <c r="DO9" i="149"/>
  <c r="DN9" i="149"/>
  <c r="DK9" i="149"/>
  <c r="DJ9" i="149"/>
  <c r="DG9" i="149"/>
  <c r="DF9" i="149"/>
  <c r="DC9" i="149"/>
  <c r="DB9" i="149"/>
  <c r="CY9" i="149"/>
  <c r="CX9" i="149"/>
  <c r="CT9" i="149"/>
  <c r="CQ9" i="149"/>
  <c r="CP9" i="149"/>
  <c r="CI9" i="149"/>
  <c r="CH9" i="149"/>
  <c r="CE9" i="149"/>
  <c r="CD9" i="149"/>
  <c r="CA9" i="149"/>
  <c r="BZ9" i="149"/>
  <c r="BW9" i="149"/>
  <c r="BV9" i="149"/>
  <c r="BS9" i="149"/>
  <c r="BR9" i="149"/>
  <c r="BO9" i="149"/>
  <c r="BN9" i="149"/>
  <c r="BK9" i="149"/>
  <c r="BJ9" i="149"/>
  <c r="BG9" i="149"/>
  <c r="EB9" i="149"/>
  <c r="BB9" i="149"/>
  <c r="AY9" i="149"/>
  <c r="AX9" i="149"/>
  <c r="AU9" i="149"/>
  <c r="AT9" i="149"/>
  <c r="AQ9" i="149"/>
  <c r="AP9" i="149"/>
  <c r="AM9" i="149"/>
  <c r="AL9" i="149"/>
  <c r="AI9" i="149"/>
  <c r="AH9" i="149"/>
  <c r="AE9" i="149"/>
  <c r="AD9" i="149"/>
  <c r="AA9" i="149"/>
  <c r="Z9" i="149"/>
  <c r="W9" i="149"/>
  <c r="V9" i="149"/>
  <c r="S9" i="149"/>
  <c r="R9" i="149"/>
  <c r="O9" i="149"/>
  <c r="N9" i="149"/>
  <c r="K9" i="149"/>
  <c r="J9" i="149"/>
  <c r="DU242" i="149"/>
  <c r="DT242" i="149"/>
  <c r="DM242" i="149"/>
  <c r="DL242" i="149"/>
  <c r="DI242" i="149"/>
  <c r="DH242" i="149"/>
  <c r="DE242" i="149"/>
  <c r="DD242" i="149"/>
  <c r="DA242" i="149"/>
  <c r="CZ242" i="149"/>
  <c r="CW242" i="149"/>
  <c r="CV242" i="149"/>
  <c r="CS242" i="149"/>
  <c r="CR242" i="149"/>
  <c r="CO242" i="149"/>
  <c r="CN242" i="149"/>
  <c r="CG242" i="149"/>
  <c r="CF242" i="149"/>
  <c r="CC242" i="149"/>
  <c r="CB242" i="149"/>
  <c r="BY242" i="149"/>
  <c r="BX242" i="149"/>
  <c r="BU242" i="149"/>
  <c r="BT242" i="149"/>
  <c r="BQ242" i="149"/>
  <c r="BP242" i="149"/>
  <c r="BM242" i="149"/>
  <c r="BL242" i="149"/>
  <c r="BI242" i="149"/>
  <c r="BH242" i="149"/>
  <c r="BE242" i="149"/>
  <c r="BD242" i="149"/>
  <c r="BB8" i="149"/>
  <c r="AW242" i="149"/>
  <c r="AV242" i="149"/>
  <c r="AS242" i="149"/>
  <c r="AR242" i="149"/>
  <c r="AO242" i="149"/>
  <c r="AN242" i="149"/>
  <c r="AK242" i="149"/>
  <c r="AJ242" i="149"/>
  <c r="AG242" i="149"/>
  <c r="AF242" i="149"/>
  <c r="AC242" i="149"/>
  <c r="AB242" i="149"/>
  <c r="Y242" i="149"/>
  <c r="X242" i="149"/>
  <c r="U242" i="149"/>
  <c r="T242" i="149"/>
  <c r="Q242" i="149"/>
  <c r="P242" i="149"/>
  <c r="M242" i="149"/>
  <c r="L242" i="149"/>
  <c r="BB242" i="149" l="1"/>
  <c r="BD266" i="149"/>
  <c r="BH266" i="149"/>
  <c r="BL266" i="149"/>
  <c r="BP266" i="149"/>
  <c r="BT266" i="149"/>
  <c r="BX266" i="149"/>
  <c r="CB266" i="149"/>
  <c r="CF266" i="149"/>
  <c r="EG242" i="149"/>
  <c r="EH149" i="149"/>
  <c r="D51" i="150"/>
  <c r="AE242" i="149"/>
  <c r="W242" i="149"/>
  <c r="S242" i="149"/>
  <c r="O242" i="149"/>
  <c r="AA242" i="149"/>
  <c r="AI242" i="149"/>
  <c r="AM242" i="149"/>
  <c r="AQ242" i="149"/>
  <c r="AU242" i="149"/>
  <c r="CQ242" i="149"/>
  <c r="CU242" i="149"/>
  <c r="CY242" i="149"/>
  <c r="DC242" i="149"/>
  <c r="DG242" i="149"/>
  <c r="DK242" i="149"/>
  <c r="DO242" i="149"/>
  <c r="O8" i="149"/>
  <c r="S8" i="149"/>
  <c r="W8" i="149"/>
  <c r="AA8" i="149"/>
  <c r="AE8" i="149"/>
  <c r="AI8" i="149"/>
  <c r="AM8" i="149"/>
  <c r="AQ8" i="149"/>
  <c r="AX8" i="149"/>
  <c r="BE266" i="149"/>
  <c r="BG242" i="149"/>
  <c r="BG8" i="149"/>
  <c r="BI266" i="149"/>
  <c r="BK242" i="149"/>
  <c r="BK8" i="149"/>
  <c r="BM266" i="149"/>
  <c r="BO242" i="149"/>
  <c r="BO8" i="149"/>
  <c r="BQ266" i="149"/>
  <c r="BS242" i="149"/>
  <c r="BS8" i="149"/>
  <c r="BU266" i="149"/>
  <c r="BW242" i="149"/>
  <c r="BW8" i="149"/>
  <c r="BY266" i="149"/>
  <c r="CA242" i="149"/>
  <c r="CA8" i="149"/>
  <c r="CC266" i="149"/>
  <c r="CE242" i="149"/>
  <c r="CE8" i="149"/>
  <c r="CG266" i="149"/>
  <c r="CI242" i="149"/>
  <c r="CI8" i="149"/>
  <c r="CQ8" i="149"/>
  <c r="CU8" i="149"/>
  <c r="CY8" i="149"/>
  <c r="DC8" i="149"/>
  <c r="DG8" i="149"/>
  <c r="DK8" i="149"/>
  <c r="DO8" i="149"/>
  <c r="CU9" i="149"/>
  <c r="BF10" i="149"/>
  <c r="CT10" i="149"/>
  <c r="CU11" i="149"/>
  <c r="CU12" i="149"/>
  <c r="BF13" i="149"/>
  <c r="CT13" i="149"/>
  <c r="CU14" i="149"/>
  <c r="BF15" i="149"/>
  <c r="CT15" i="149"/>
  <c r="CT16" i="149"/>
  <c r="BF17" i="149"/>
  <c r="CT17" i="149"/>
  <c r="BF18" i="149"/>
  <c r="CT18" i="149"/>
  <c r="CU19" i="149"/>
  <c r="CU20" i="149"/>
  <c r="BF21" i="149"/>
  <c r="CU21" i="149"/>
  <c r="CU22" i="149"/>
  <c r="EB22" i="149"/>
  <c r="CU23" i="149"/>
  <c r="EB23" i="149"/>
  <c r="BF24" i="149"/>
  <c r="CT24" i="149"/>
  <c r="CU25" i="149"/>
  <c r="EB25" i="149"/>
  <c r="BF26" i="149"/>
  <c r="CT26" i="149"/>
  <c r="AQ28" i="149"/>
  <c r="CU29" i="149"/>
  <c r="EB29" i="149"/>
  <c r="CT30" i="149"/>
  <c r="CU31" i="149"/>
  <c r="EB31" i="149"/>
  <c r="BF32" i="149"/>
  <c r="CT33" i="149"/>
  <c r="BF34" i="149"/>
  <c r="CT35" i="149"/>
  <c r="CU36" i="149"/>
  <c r="EB36" i="149"/>
  <c r="BF37" i="149"/>
  <c r="CT38" i="149"/>
  <c r="BF39" i="149"/>
  <c r="CT40" i="149"/>
  <c r="CU41" i="149"/>
  <c r="EB41" i="149"/>
  <c r="CT42" i="149"/>
  <c r="CU43" i="149"/>
  <c r="EB43" i="149"/>
  <c r="BF45" i="149"/>
  <c r="BF47" i="149"/>
  <c r="BF49" i="149"/>
  <c r="BF50" i="149"/>
  <c r="BF51" i="149"/>
  <c r="BF53" i="149"/>
  <c r="BF55" i="149"/>
  <c r="CT58" i="149"/>
  <c r="CX58" i="149"/>
  <c r="N8" i="149"/>
  <c r="N242" i="149" s="1"/>
  <c r="R8" i="149"/>
  <c r="R242" i="149" s="1"/>
  <c r="V8" i="149"/>
  <c r="V242" i="149" s="1"/>
  <c r="Z8" i="149"/>
  <c r="Z242" i="149" s="1"/>
  <c r="AD8" i="149"/>
  <c r="AD242" i="149" s="1"/>
  <c r="AH8" i="149"/>
  <c r="AH242" i="149" s="1"/>
  <c r="AL8" i="149"/>
  <c r="AL242" i="149" s="1"/>
  <c r="AP8" i="149"/>
  <c r="AT8" i="149"/>
  <c r="AY242" i="149"/>
  <c r="AY8" i="149"/>
  <c r="BF8" i="149"/>
  <c r="BJ8" i="149"/>
  <c r="BJ242" i="149" s="1"/>
  <c r="BN8" i="149"/>
  <c r="BN242" i="149" s="1"/>
  <c r="BR8" i="149"/>
  <c r="BR242" i="149" s="1"/>
  <c r="BV8" i="149"/>
  <c r="BZ8" i="149"/>
  <c r="BZ242" i="149" s="1"/>
  <c r="CD8" i="149"/>
  <c r="CD242" i="149" s="1"/>
  <c r="CH8" i="149"/>
  <c r="CH242" i="149" s="1"/>
  <c r="CP8" i="149"/>
  <c r="CT8" i="149"/>
  <c r="CX8" i="149"/>
  <c r="CX242" i="149" s="1"/>
  <c r="DB8" i="149"/>
  <c r="DB242" i="149" s="1"/>
  <c r="DF8" i="149"/>
  <c r="DF242" i="149" s="1"/>
  <c r="DJ8" i="149"/>
  <c r="DJ242" i="149" s="1"/>
  <c r="DN8" i="149"/>
  <c r="DN242" i="149" s="1"/>
  <c r="EB8" i="149"/>
  <c r="EH8" i="149"/>
  <c r="BF9" i="149"/>
  <c r="BF11" i="149"/>
  <c r="BF12" i="149"/>
  <c r="BF14" i="149"/>
  <c r="BF16" i="149"/>
  <c r="CU16" i="149"/>
  <c r="BF19" i="149"/>
  <c r="BF20" i="149"/>
  <c r="CT21" i="149"/>
  <c r="CT22" i="149"/>
  <c r="CT23" i="149"/>
  <c r="CU24" i="149"/>
  <c r="CT25" i="149"/>
  <c r="CU26" i="149"/>
  <c r="BF27" i="149"/>
  <c r="BF28" i="149"/>
  <c r="CT29" i="149"/>
  <c r="BG30" i="149"/>
  <c r="CU30" i="149"/>
  <c r="CT31" i="149"/>
  <c r="AP32" i="149"/>
  <c r="BG33" i="149"/>
  <c r="CU33" i="149"/>
  <c r="AX34" i="149"/>
  <c r="BG35" i="149"/>
  <c r="CU35" i="149"/>
  <c r="CT36" i="149"/>
  <c r="AP37" i="149"/>
  <c r="BG38" i="149"/>
  <c r="CU38" i="149"/>
  <c r="AX39" i="149"/>
  <c r="BG40" i="149"/>
  <c r="CU40" i="149"/>
  <c r="CT41" i="149"/>
  <c r="BG42" i="149"/>
  <c r="CU42" i="149"/>
  <c r="CT43" i="149"/>
  <c r="AQ44" i="149"/>
  <c r="BG44" i="149"/>
  <c r="AX45" i="149"/>
  <c r="AQ46" i="149"/>
  <c r="BG46" i="149"/>
  <c r="AX47" i="149"/>
  <c r="AY48" i="149"/>
  <c r="BF48" i="149"/>
  <c r="AX49" i="149"/>
  <c r="AP50" i="149"/>
  <c r="AP51" i="149"/>
  <c r="AY52" i="149"/>
  <c r="BF52" i="149"/>
  <c r="AX53" i="149"/>
  <c r="AY54" i="149"/>
  <c r="BF54" i="149"/>
  <c r="AX55" i="149"/>
  <c r="AY56" i="149"/>
  <c r="BF56" i="149"/>
  <c r="K57" i="149"/>
  <c r="BG57" i="149"/>
  <c r="BF58" i="149"/>
  <c r="CU58" i="149"/>
  <c r="CU59" i="149"/>
  <c r="CU60" i="149"/>
  <c r="EB60" i="149"/>
  <c r="BF61" i="149"/>
  <c r="CT61" i="149"/>
  <c r="CU62" i="149"/>
  <c r="EB62" i="149"/>
  <c r="BF63" i="149"/>
  <c r="CT63" i="149"/>
  <c r="BF64" i="149"/>
  <c r="CT64" i="149"/>
  <c r="CU65" i="149"/>
  <c r="BF66" i="149"/>
  <c r="CT66" i="149"/>
  <c r="CU67" i="149"/>
  <c r="BF68" i="149"/>
  <c r="CT68" i="149"/>
  <c r="BF69" i="149"/>
  <c r="CU69" i="149"/>
  <c r="BF70" i="149"/>
  <c r="CT70" i="149"/>
  <c r="BF71" i="149"/>
  <c r="CT71" i="149"/>
  <c r="BF72" i="149"/>
  <c r="CT72" i="149"/>
  <c r="BF73" i="149"/>
  <c r="CT73" i="149"/>
  <c r="BF74" i="149"/>
  <c r="CT74" i="149"/>
  <c r="CU75" i="149"/>
  <c r="EB75" i="149"/>
  <c r="BF76" i="149"/>
  <c r="CT76" i="149"/>
  <c r="CU77" i="149"/>
  <c r="EB77" i="149"/>
  <c r="BF78" i="149"/>
  <c r="CT78" i="149"/>
  <c r="CU79" i="149"/>
  <c r="CU80" i="149"/>
  <c r="EB80" i="149"/>
  <c r="BF81" i="149"/>
  <c r="CT81" i="149"/>
  <c r="CU82" i="149"/>
  <c r="EB82" i="149"/>
  <c r="BF83" i="149"/>
  <c r="CT83" i="149"/>
  <c r="CU84" i="149"/>
  <c r="EB84" i="149"/>
  <c r="BF85" i="149"/>
  <c r="CT85" i="149"/>
  <c r="CU87" i="149"/>
  <c r="EB87" i="149"/>
  <c r="CT88" i="149"/>
  <c r="CU89" i="149"/>
  <c r="EB89" i="149"/>
  <c r="BF90" i="149"/>
  <c r="CT91" i="149"/>
  <c r="BF96" i="149"/>
  <c r="BF97" i="149"/>
  <c r="BF98" i="149"/>
  <c r="CU100" i="149"/>
  <c r="EB100" i="149"/>
  <c r="CU101" i="149"/>
  <c r="EB101" i="149"/>
  <c r="CT102" i="149"/>
  <c r="BF103" i="149"/>
  <c r="BF59" i="149"/>
  <c r="CT60" i="149"/>
  <c r="CU61" i="149"/>
  <c r="CT62" i="149"/>
  <c r="CU63" i="149"/>
  <c r="BF65" i="149"/>
  <c r="BF67" i="149"/>
  <c r="CT69" i="149"/>
  <c r="CU70" i="149"/>
  <c r="CU74" i="149"/>
  <c r="CT75" i="149"/>
  <c r="CU76" i="149"/>
  <c r="CT77" i="149"/>
  <c r="CU78" i="149"/>
  <c r="BF79" i="149"/>
  <c r="CT80" i="149"/>
  <c r="CU81" i="149"/>
  <c r="CT82" i="149"/>
  <c r="CU83" i="149"/>
  <c r="CT84" i="149"/>
  <c r="CU85" i="149"/>
  <c r="AQ86" i="149"/>
  <c r="BF86" i="149"/>
  <c r="CT87" i="149"/>
  <c r="BG88" i="149"/>
  <c r="CU88" i="149"/>
  <c r="CT89" i="149"/>
  <c r="AP90" i="149"/>
  <c r="BG91" i="149"/>
  <c r="CU91" i="149"/>
  <c r="AQ92" i="149"/>
  <c r="BF92" i="149"/>
  <c r="AQ93" i="149"/>
  <c r="BF93" i="149"/>
  <c r="AQ94" i="149"/>
  <c r="BF94" i="149"/>
  <c r="AQ95" i="149"/>
  <c r="BF95" i="149"/>
  <c r="AX96" i="149"/>
  <c r="AP97" i="149"/>
  <c r="AP98" i="149"/>
  <c r="AY99" i="149"/>
  <c r="BF99" i="149"/>
  <c r="CT100" i="149"/>
  <c r="CT101" i="149"/>
  <c r="BG102" i="149"/>
  <c r="CU102" i="149"/>
  <c r="AX103" i="149"/>
  <c r="BF104" i="149"/>
  <c r="CU104" i="149"/>
  <c r="BF105" i="149"/>
  <c r="CU105" i="149"/>
  <c r="CT106" i="149"/>
  <c r="CU107" i="149"/>
  <c r="EB107" i="149"/>
  <c r="CT108" i="149"/>
  <c r="CU109" i="149"/>
  <c r="EB109" i="149"/>
  <c r="BF110" i="149"/>
  <c r="CT110" i="149"/>
  <c r="CU111" i="149"/>
  <c r="EB111" i="149"/>
  <c r="BF112" i="149"/>
  <c r="CT112" i="149"/>
  <c r="CU113" i="149"/>
  <c r="BF114" i="149"/>
  <c r="CT114" i="149"/>
  <c r="CU115" i="149"/>
  <c r="EB115" i="149"/>
  <c r="BF116" i="149"/>
  <c r="CT116" i="149"/>
  <c r="CU117" i="149"/>
  <c r="BF118" i="149"/>
  <c r="CT118" i="149"/>
  <c r="CU119" i="149"/>
  <c r="EB119" i="149"/>
  <c r="BF120" i="149"/>
  <c r="CT120" i="149"/>
  <c r="CU121" i="149"/>
  <c r="EB121" i="149"/>
  <c r="CT122" i="149"/>
  <c r="BF123" i="149"/>
  <c r="CU123" i="149"/>
  <c r="CT124" i="149"/>
  <c r="CU125" i="149"/>
  <c r="EB125" i="149"/>
  <c r="BF126" i="149"/>
  <c r="CT126" i="149"/>
  <c r="CU127" i="149"/>
  <c r="EB127" i="149"/>
  <c r="BF128" i="149"/>
  <c r="CT128" i="149"/>
  <c r="BF129" i="149"/>
  <c r="CT129" i="149"/>
  <c r="CU130" i="149"/>
  <c r="EB130" i="149"/>
  <c r="BF131" i="149"/>
  <c r="CT131" i="149"/>
  <c r="BF132" i="149"/>
  <c r="CU132" i="149"/>
  <c r="CT133" i="149"/>
  <c r="CU134" i="149"/>
  <c r="EB134" i="149"/>
  <c r="BF135" i="149"/>
  <c r="CT135" i="149"/>
  <c r="BF136" i="149"/>
  <c r="CU136" i="149"/>
  <c r="CT137" i="149"/>
  <c r="BF138" i="149"/>
  <c r="CU138" i="149"/>
  <c r="BF139" i="149"/>
  <c r="CT139" i="149"/>
  <c r="CT140" i="149"/>
  <c r="CU141" i="149"/>
  <c r="EB141" i="149"/>
  <c r="CT142" i="149"/>
  <c r="CT143" i="149"/>
  <c r="BF144" i="149"/>
  <c r="CT144" i="149"/>
  <c r="CU145" i="149"/>
  <c r="CU146" i="149"/>
  <c r="EB146" i="149"/>
  <c r="BF147" i="149"/>
  <c r="CT147" i="149"/>
  <c r="CU148" i="149"/>
  <c r="EB148" i="149"/>
  <c r="CT149" i="149"/>
  <c r="CU150" i="149"/>
  <c r="EB150" i="149"/>
  <c r="CT151" i="149"/>
  <c r="CT105" i="149"/>
  <c r="BF106" i="149"/>
  <c r="CU106" i="149"/>
  <c r="CT107" i="149"/>
  <c r="BF108" i="149"/>
  <c r="CU108" i="149"/>
  <c r="CT109" i="149"/>
  <c r="CU110" i="149"/>
  <c r="CT111" i="149"/>
  <c r="CU112" i="149"/>
  <c r="BF113" i="149"/>
  <c r="CT115" i="149"/>
  <c r="BF117" i="149"/>
  <c r="CU118" i="149"/>
  <c r="CT119" i="149"/>
  <c r="CU120" i="149"/>
  <c r="CT121" i="149"/>
  <c r="BF122" i="149"/>
  <c r="CU122" i="149"/>
  <c r="CT123" i="149"/>
  <c r="BF124" i="149"/>
  <c r="CU124" i="149"/>
  <c r="CT125" i="149"/>
  <c r="CU126" i="149"/>
  <c r="CT127" i="149"/>
  <c r="CU129" i="149"/>
  <c r="CT130" i="149"/>
  <c r="CU131" i="149"/>
  <c r="CT132" i="149"/>
  <c r="BF133" i="149"/>
  <c r="CU133" i="149"/>
  <c r="CT134" i="149"/>
  <c r="CU135" i="149"/>
  <c r="CT136" i="149"/>
  <c r="BF137" i="149"/>
  <c r="CU137" i="149"/>
  <c r="CT138" i="149"/>
  <c r="CU139" i="149"/>
  <c r="BF140" i="149"/>
  <c r="CU140" i="149"/>
  <c r="CT141" i="149"/>
  <c r="BF142" i="149"/>
  <c r="CU142" i="149"/>
  <c r="BF143" i="149"/>
  <c r="CU143" i="149"/>
  <c r="BF145" i="149"/>
  <c r="CT146" i="149"/>
  <c r="CU147" i="149"/>
  <c r="CT148" i="149"/>
  <c r="BF149" i="149"/>
  <c r="CU149" i="149"/>
  <c r="CT150" i="149"/>
  <c r="BF151" i="149"/>
  <c r="CU151" i="149"/>
  <c r="AM152" i="149"/>
  <c r="BF152" i="149"/>
  <c r="CT152" i="149"/>
  <c r="CT153" i="149"/>
  <c r="EB153" i="149"/>
  <c r="CT154" i="149"/>
  <c r="BF155" i="149"/>
  <c r="CU155" i="149"/>
  <c r="BF156" i="149"/>
  <c r="CT156" i="149"/>
  <c r="CT157" i="149"/>
  <c r="BF158" i="149"/>
  <c r="CU158" i="149"/>
  <c r="BF159" i="149"/>
  <c r="CU159" i="149"/>
  <c r="CT160" i="149"/>
  <c r="BF161" i="149"/>
  <c r="CU161" i="149"/>
  <c r="BF162" i="149"/>
  <c r="CU162" i="149"/>
  <c r="CT163" i="149"/>
  <c r="BF164" i="149"/>
  <c r="CU164" i="149"/>
  <c r="BF165" i="149"/>
  <c r="CU165" i="149"/>
  <c r="BF166" i="149"/>
  <c r="CT166" i="149"/>
  <c r="BF167" i="149"/>
  <c r="CU167" i="149"/>
  <c r="CT168" i="149"/>
  <c r="BF169" i="149"/>
  <c r="CU169" i="149"/>
  <c r="BF170" i="149"/>
  <c r="CU170" i="149"/>
  <c r="BF171" i="149"/>
  <c r="CU171" i="149"/>
  <c r="CU173" i="149"/>
  <c r="EB173" i="149"/>
  <c r="BF174" i="149"/>
  <c r="CU174" i="149"/>
  <c r="BF175" i="149"/>
  <c r="CU175" i="149"/>
  <c r="CT176" i="149"/>
  <c r="BF177" i="149"/>
  <c r="CU177" i="149"/>
  <c r="AT178" i="149"/>
  <c r="BF154" i="149"/>
  <c r="CU154" i="149"/>
  <c r="CT155" i="149"/>
  <c r="BF157" i="149"/>
  <c r="CU157" i="149"/>
  <c r="CT158" i="149"/>
  <c r="CT159" i="149"/>
  <c r="BF160" i="149"/>
  <c r="CU160" i="149"/>
  <c r="CT161" i="149"/>
  <c r="CT162" i="149"/>
  <c r="BF163" i="149"/>
  <c r="CU163" i="149"/>
  <c r="CT164" i="149"/>
  <c r="CT165" i="149"/>
  <c r="CU166" i="149"/>
  <c r="CT167" i="149"/>
  <c r="BF168" i="149"/>
  <c r="CU168" i="149"/>
  <c r="CT169" i="149"/>
  <c r="CT170" i="149"/>
  <c r="CT171" i="149"/>
  <c r="BG172" i="149"/>
  <c r="CT173" i="149"/>
  <c r="CT174" i="149"/>
  <c r="CT175" i="149"/>
  <c r="BF176" i="149"/>
  <c r="CU176" i="149"/>
  <c r="CT177" i="149"/>
  <c r="CU178" i="149"/>
  <c r="EB178" i="149"/>
  <c r="BF179" i="149"/>
  <c r="CT179" i="149"/>
  <c r="CU180" i="149"/>
  <c r="EB180" i="149"/>
  <c r="BF181" i="149"/>
  <c r="CT181" i="149"/>
  <c r="CU182" i="149"/>
  <c r="EB182" i="149"/>
  <c r="BF183" i="149"/>
  <c r="CT183" i="149"/>
  <c r="CU184" i="149"/>
  <c r="EB184" i="149"/>
  <c r="BF185" i="149"/>
  <c r="CT185" i="149"/>
  <c r="BF186" i="149"/>
  <c r="CT186" i="149"/>
  <c r="CU187" i="149"/>
  <c r="CU188" i="149"/>
  <c r="EB188" i="149"/>
  <c r="BF189" i="149"/>
  <c r="CT189" i="149"/>
  <c r="CU190" i="149"/>
  <c r="EB190" i="149"/>
  <c r="BF191" i="149"/>
  <c r="CT191" i="149"/>
  <c r="BF192" i="149"/>
  <c r="CT192" i="149"/>
  <c r="CU193" i="149"/>
  <c r="EB193" i="149"/>
  <c r="BF194" i="149"/>
  <c r="CT194" i="149"/>
  <c r="CT195" i="149"/>
  <c r="BF196" i="149"/>
  <c r="CU196" i="149"/>
  <c r="CT197" i="149"/>
  <c r="CT198" i="149"/>
  <c r="BF199" i="149"/>
  <c r="CU199" i="149"/>
  <c r="CT200" i="149"/>
  <c r="BF201" i="149"/>
  <c r="CU201" i="149"/>
  <c r="CT202" i="149"/>
  <c r="CT178" i="149"/>
  <c r="CU179" i="149"/>
  <c r="CT180" i="149"/>
  <c r="CU181" i="149"/>
  <c r="CT182" i="149"/>
  <c r="CU183" i="149"/>
  <c r="CT184" i="149"/>
  <c r="CU185" i="149"/>
  <c r="BF187" i="149"/>
  <c r="CT188" i="149"/>
  <c r="CU189" i="149"/>
  <c r="CT190" i="149"/>
  <c r="CU191" i="149"/>
  <c r="CU192" i="149"/>
  <c r="CT193" i="149"/>
  <c r="CU194" i="149"/>
  <c r="BF195" i="149"/>
  <c r="CU195" i="149"/>
  <c r="CT196" i="149"/>
  <c r="BF197" i="149"/>
  <c r="CU197" i="149"/>
  <c r="BF198" i="149"/>
  <c r="CU198" i="149"/>
  <c r="CT199" i="149"/>
  <c r="BF200" i="149"/>
  <c r="CU200" i="149"/>
  <c r="CT201" i="149"/>
  <c r="BF202" i="149"/>
  <c r="CU202" i="149"/>
  <c r="CT203" i="149"/>
  <c r="BF204" i="149"/>
  <c r="BF205" i="149"/>
  <c r="CP205" i="149"/>
  <c r="BF206" i="149"/>
  <c r="CT206" i="149"/>
  <c r="CU207" i="149"/>
  <c r="EB207" i="149"/>
  <c r="CT208" i="149"/>
  <c r="J209" i="149"/>
  <c r="BF209" i="149"/>
  <c r="BF210" i="149"/>
  <c r="CT211" i="149"/>
  <c r="CU212" i="149"/>
  <c r="EB212" i="149"/>
  <c r="CT213" i="149"/>
  <c r="CU214" i="149"/>
  <c r="EB214" i="149"/>
  <c r="BF203" i="149"/>
  <c r="CU203" i="149"/>
  <c r="CP204" i="149"/>
  <c r="CU206" i="149"/>
  <c r="CT207" i="149"/>
  <c r="BG208" i="149"/>
  <c r="CU208" i="149"/>
  <c r="AP210" i="149"/>
  <c r="BG211" i="149"/>
  <c r="CU211" i="149"/>
  <c r="CT212" i="149"/>
  <c r="BG213" i="149"/>
  <c r="CU213" i="149"/>
  <c r="CT214" i="149"/>
  <c r="K215" i="149"/>
  <c r="BF215" i="149"/>
  <c r="CU215" i="149"/>
  <c r="CT216" i="149"/>
  <c r="BF217" i="149"/>
  <c r="CU217" i="149"/>
  <c r="CT218" i="149"/>
  <c r="EB218" i="149"/>
  <c r="BF219" i="149"/>
  <c r="CT219" i="149"/>
  <c r="BF220" i="149"/>
  <c r="CT220" i="149"/>
  <c r="CU221" i="149"/>
  <c r="EB221" i="149"/>
  <c r="BF222" i="149"/>
  <c r="CT222" i="149"/>
  <c r="CU223" i="149"/>
  <c r="EB223" i="149"/>
  <c r="CT224" i="149"/>
  <c r="BF225" i="149"/>
  <c r="CT225" i="149"/>
  <c r="EB226" i="149"/>
  <c r="BF226" i="149"/>
  <c r="CE226" i="149"/>
  <c r="CQ226" i="149"/>
  <c r="CT226" i="149"/>
  <c r="CY226" i="149"/>
  <c r="CT215" i="149"/>
  <c r="BF216" i="149"/>
  <c r="CU216" i="149"/>
  <c r="CT217" i="149"/>
  <c r="CU220" i="149"/>
  <c r="CT221" i="149"/>
  <c r="CU222" i="149"/>
  <c r="CT223" i="149"/>
  <c r="BF224" i="149"/>
  <c r="CU224" i="149"/>
  <c r="CU227" i="149"/>
  <c r="EB227" i="149"/>
  <c r="BF228" i="149"/>
  <c r="CT228" i="149"/>
  <c r="CU229" i="149"/>
  <c r="EB229" i="149"/>
  <c r="BF230" i="149"/>
  <c r="CT230" i="149"/>
  <c r="BF231" i="149"/>
  <c r="CT231" i="149"/>
  <c r="CU226" i="149"/>
  <c r="CT227" i="149"/>
  <c r="CU228" i="149"/>
  <c r="CT229" i="149"/>
  <c r="CU231" i="149"/>
  <c r="EB232" i="149"/>
  <c r="BF232" i="149"/>
  <c r="BV232" i="149"/>
  <c r="CU232" i="149"/>
  <c r="CU233" i="149"/>
  <c r="BF234" i="149"/>
  <c r="CT234" i="149"/>
  <c r="CT235" i="149"/>
  <c r="CU236" i="149"/>
  <c r="BF237" i="149"/>
  <c r="CT237" i="149"/>
  <c r="CT232" i="149"/>
  <c r="BF233" i="149"/>
  <c r="BF235" i="149"/>
  <c r="CU235" i="149"/>
  <c r="BF236" i="149"/>
  <c r="BF238" i="149"/>
  <c r="CT238" i="149"/>
  <c r="CU239" i="149"/>
  <c r="BF240" i="149"/>
  <c r="CU240" i="149"/>
  <c r="EB241" i="149"/>
  <c r="BF241" i="149"/>
  <c r="BF239" i="149"/>
  <c r="CT240" i="149"/>
  <c r="CT241" i="149"/>
  <c r="E51" i="150" l="1"/>
  <c r="EA172" i="149"/>
  <c r="DX172" i="149"/>
  <c r="DY172" i="149"/>
  <c r="CP242" i="149"/>
  <c r="BV242" i="149"/>
  <c r="BF242" i="149"/>
  <c r="AP242" i="149"/>
  <c r="EB242" i="149"/>
  <c r="CT242" i="149"/>
  <c r="AT242" i="149"/>
  <c r="AX242" i="149"/>
  <c r="J8" i="149" l="1"/>
  <c r="J242" i="149" s="1"/>
  <c r="K8" i="149"/>
  <c r="K242" i="149" l="1"/>
  <c r="DW241" i="149" l="1"/>
  <c r="DW240" i="149"/>
  <c r="DW239" i="149"/>
  <c r="DW238" i="149"/>
  <c r="DW237" i="149"/>
  <c r="DW236" i="149"/>
  <c r="DW235" i="149"/>
  <c r="DW234" i="149"/>
  <c r="DW233" i="149"/>
  <c r="DW232" i="149"/>
  <c r="DW231" i="149"/>
  <c r="DW230" i="149"/>
  <c r="DW229" i="149"/>
  <c r="DW228" i="149"/>
  <c r="DW227" i="149"/>
  <c r="DW226" i="149"/>
  <c r="DW225" i="149"/>
  <c r="DW224" i="149"/>
  <c r="DW223" i="149"/>
  <c r="DW222" i="149"/>
  <c r="DW221" i="149"/>
  <c r="DW220" i="149"/>
  <c r="DW219" i="149"/>
  <c r="DW218" i="149"/>
  <c r="DW217" i="149"/>
  <c r="DW216" i="149"/>
  <c r="DW215" i="149"/>
  <c r="DW214" i="149"/>
  <c r="DW213" i="149"/>
  <c r="DW212" i="149"/>
  <c r="DW211" i="149"/>
  <c r="DW210" i="149"/>
  <c r="DW209" i="149"/>
  <c r="DW208" i="149"/>
  <c r="DW207" i="149"/>
  <c r="DW206" i="149"/>
  <c r="DW205" i="149"/>
  <c r="DW204" i="149"/>
  <c r="DW203" i="149"/>
  <c r="DW202" i="149"/>
  <c r="DW201" i="149"/>
  <c r="DW200" i="149"/>
  <c r="DW199" i="149"/>
  <c r="DW198" i="149"/>
  <c r="DW197" i="149"/>
  <c r="DW196" i="149"/>
  <c r="DW195" i="149"/>
  <c r="DW194" i="149"/>
  <c r="DW193" i="149"/>
  <c r="DW192" i="149"/>
  <c r="DW191" i="149"/>
  <c r="DW190" i="149"/>
  <c r="DW189" i="149"/>
  <c r="DW188" i="149"/>
  <c r="DW187" i="149"/>
  <c r="DW186" i="149"/>
  <c r="DW185" i="149"/>
  <c r="DW184" i="149"/>
  <c r="DW183" i="149"/>
  <c r="DW182" i="149"/>
  <c r="DW181" i="149"/>
  <c r="DW180" i="149"/>
  <c r="DW179" i="149"/>
  <c r="DW178" i="149"/>
  <c r="DW177" i="149"/>
  <c r="DW176" i="149"/>
  <c r="DW175" i="149"/>
  <c r="DW174" i="149"/>
  <c r="DW173" i="149"/>
  <c r="DW171" i="149"/>
  <c r="DW170" i="149"/>
  <c r="DW169" i="149"/>
  <c r="DW168" i="149"/>
  <c r="DW167" i="149"/>
  <c r="DW166" i="149"/>
  <c r="DW165" i="149"/>
  <c r="DW164" i="149"/>
  <c r="DW163" i="149"/>
  <c r="DW162" i="149"/>
  <c r="DW161" i="149"/>
  <c r="DW160" i="149"/>
  <c r="DW159" i="149"/>
  <c r="DW158" i="149"/>
  <c r="DW157" i="149"/>
  <c r="DW156" i="149"/>
  <c r="DW155" i="149"/>
  <c r="DW154" i="149"/>
  <c r="DW153" i="149"/>
  <c r="DW152" i="149"/>
  <c r="DW151" i="149"/>
  <c r="DW150" i="149"/>
  <c r="DW148" i="149"/>
  <c r="DW147" i="149"/>
  <c r="DW146" i="149"/>
  <c r="DW145" i="149"/>
  <c r="DW144" i="149"/>
  <c r="DW143" i="149"/>
  <c r="DW142" i="149"/>
  <c r="DW141" i="149"/>
  <c r="DW140" i="149"/>
  <c r="DW139" i="149"/>
  <c r="DW138" i="149"/>
  <c r="DW137" i="149"/>
  <c r="DW136" i="149"/>
  <c r="DW135" i="149"/>
  <c r="DW134" i="149"/>
  <c r="DW133" i="149"/>
  <c r="DW132" i="149"/>
  <c r="DW131" i="149"/>
  <c r="DW130" i="149"/>
  <c r="DW129" i="149"/>
  <c r="DW128" i="149"/>
  <c r="DW127" i="149"/>
  <c r="DW126" i="149"/>
  <c r="DW125" i="149"/>
  <c r="DW124" i="149"/>
  <c r="DW123" i="149"/>
  <c r="DW122" i="149"/>
  <c r="DW121" i="149"/>
  <c r="DW120" i="149"/>
  <c r="DW119" i="149"/>
  <c r="DW118" i="149"/>
  <c r="DW117" i="149"/>
  <c r="DW116" i="149"/>
  <c r="DW115" i="149"/>
  <c r="DW114" i="149"/>
  <c r="DW113" i="149"/>
  <c r="DW112" i="149"/>
  <c r="DW111" i="149"/>
  <c r="DW110" i="149"/>
  <c r="DW109" i="149"/>
  <c r="DW108" i="149"/>
  <c r="DW107" i="149"/>
  <c r="DW106" i="149"/>
  <c r="DW105" i="149"/>
  <c r="DW104" i="149"/>
  <c r="DW103" i="149"/>
  <c r="DW102" i="149"/>
  <c r="DW101" i="149"/>
  <c r="DW100" i="149"/>
  <c r="DW99" i="149"/>
  <c r="DW98" i="149"/>
  <c r="DW97" i="149"/>
  <c r="DW96" i="149"/>
  <c r="DW95" i="149"/>
  <c r="DW94" i="149"/>
  <c r="DW93" i="149"/>
  <c r="DW92" i="149"/>
  <c r="DW91" i="149"/>
  <c r="DW90" i="149"/>
  <c r="DW89" i="149"/>
  <c r="DW88" i="149"/>
  <c r="DW87" i="149"/>
  <c r="DW86" i="149"/>
  <c r="DW85" i="149"/>
  <c r="DW84" i="149"/>
  <c r="DW83" i="149"/>
  <c r="DW82" i="149"/>
  <c r="DW81" i="149"/>
  <c r="DW80" i="149"/>
  <c r="DW79" i="149"/>
  <c r="DW78" i="149"/>
  <c r="DW77" i="149"/>
  <c r="DW76" i="149"/>
  <c r="DW75" i="149"/>
  <c r="DW74" i="149"/>
  <c r="DW73" i="149"/>
  <c r="DW72" i="149"/>
  <c r="DW71" i="149"/>
  <c r="DW70" i="149"/>
  <c r="DW69" i="149"/>
  <c r="DW68" i="149"/>
  <c r="DW67" i="149"/>
  <c r="DW66" i="149"/>
  <c r="DW65" i="149"/>
  <c r="DW64" i="149"/>
  <c r="DW63" i="149"/>
  <c r="DW62" i="149"/>
  <c r="DW61" i="149"/>
  <c r="DW60" i="149"/>
  <c r="DW59" i="149"/>
  <c r="DW58" i="149"/>
  <c r="DW57" i="149"/>
  <c r="DW56" i="149"/>
  <c r="DW55" i="149"/>
  <c r="DW54" i="149"/>
  <c r="DW53" i="149"/>
  <c r="DW52" i="149"/>
  <c r="DW51" i="149"/>
  <c r="DW50" i="149"/>
  <c r="DW49" i="149"/>
  <c r="DW48" i="149"/>
  <c r="DW47" i="149"/>
  <c r="DW46" i="149"/>
  <c r="DW45" i="149"/>
  <c r="DW44" i="149"/>
  <c r="DW43" i="149"/>
  <c r="DW42" i="149"/>
  <c r="DW41" i="149"/>
  <c r="DW40" i="149"/>
  <c r="DW39" i="149"/>
  <c r="DW38" i="149"/>
  <c r="DW37" i="149"/>
  <c r="DW36" i="149"/>
  <c r="DW35" i="149"/>
  <c r="DW34" i="149"/>
  <c r="DW33" i="149"/>
  <c r="DW32" i="149"/>
  <c r="DW31" i="149"/>
  <c r="DW30" i="149"/>
  <c r="DW29" i="149"/>
  <c r="DW28" i="149"/>
  <c r="DW27" i="149"/>
  <c r="DW26" i="149"/>
  <c r="DW25" i="149"/>
  <c r="DW24" i="149"/>
  <c r="DW23" i="149"/>
  <c r="DW22" i="149"/>
  <c r="DW21" i="149"/>
  <c r="DW20" i="149"/>
  <c r="DW19" i="149"/>
  <c r="DW18" i="149"/>
  <c r="DW17" i="149"/>
  <c r="DW16" i="149"/>
  <c r="DW15" i="149"/>
  <c r="DW14" i="149"/>
  <c r="DW13" i="149"/>
  <c r="DW12" i="149"/>
  <c r="DW11" i="149"/>
  <c r="DW10" i="149"/>
  <c r="DW9" i="149"/>
  <c r="DQ242" i="149" l="1"/>
  <c r="DW8" i="149"/>
  <c r="D45" i="150"/>
  <c r="DW149" i="149"/>
  <c r="DV10" i="149"/>
  <c r="DR10" i="149"/>
  <c r="DV11" i="149"/>
  <c r="DY11" i="149" s="1"/>
  <c r="DR11" i="149"/>
  <c r="DV12" i="149"/>
  <c r="DR12" i="149"/>
  <c r="DV13" i="149"/>
  <c r="DY13" i="149" s="1"/>
  <c r="DR13" i="149"/>
  <c r="DV14" i="149"/>
  <c r="DR14" i="149"/>
  <c r="DV15" i="149"/>
  <c r="DY15" i="149" s="1"/>
  <c r="DR15" i="149"/>
  <c r="DV16" i="149"/>
  <c r="DR16" i="149"/>
  <c r="DV17" i="149"/>
  <c r="DY17" i="149" s="1"/>
  <c r="DR17" i="149"/>
  <c r="DV18" i="149"/>
  <c r="DR18" i="149"/>
  <c r="DV19" i="149"/>
  <c r="DY19" i="149" s="1"/>
  <c r="DR19" i="149"/>
  <c r="DV20" i="149"/>
  <c r="DR20" i="149"/>
  <c r="DV21" i="149"/>
  <c r="DY21" i="149" s="1"/>
  <c r="DR21" i="149"/>
  <c r="DV22" i="149"/>
  <c r="DR22" i="149"/>
  <c r="DV23" i="149"/>
  <c r="DY23" i="149" s="1"/>
  <c r="DR23" i="149"/>
  <c r="DV24" i="149"/>
  <c r="DR24" i="149"/>
  <c r="DV25" i="149"/>
  <c r="DY25" i="149" s="1"/>
  <c r="DR25" i="149"/>
  <c r="DV26" i="149"/>
  <c r="DR26" i="149"/>
  <c r="DV27" i="149"/>
  <c r="DY27" i="149" s="1"/>
  <c r="DR27" i="149"/>
  <c r="DV28" i="149"/>
  <c r="DR28" i="149"/>
  <c r="DV29" i="149"/>
  <c r="DY29" i="149" s="1"/>
  <c r="DR29" i="149"/>
  <c r="DV30" i="149"/>
  <c r="DR30" i="149"/>
  <c r="DV31" i="149"/>
  <c r="DY31" i="149" s="1"/>
  <c r="DR31" i="149"/>
  <c r="DV32" i="149"/>
  <c r="DR32" i="149"/>
  <c r="DV33" i="149"/>
  <c r="DY33" i="149" s="1"/>
  <c r="DR33" i="149"/>
  <c r="DV34" i="149"/>
  <c r="DR34" i="149"/>
  <c r="DV35" i="149"/>
  <c r="DY35" i="149" s="1"/>
  <c r="DR35" i="149"/>
  <c r="DV36" i="149"/>
  <c r="DR36" i="149"/>
  <c r="DV37" i="149"/>
  <c r="DY37" i="149" s="1"/>
  <c r="DR37" i="149"/>
  <c r="DV38" i="149"/>
  <c r="DR38" i="149"/>
  <c r="DV39" i="149"/>
  <c r="DY39" i="149" s="1"/>
  <c r="DR39" i="149"/>
  <c r="DV40" i="149"/>
  <c r="DR40" i="149"/>
  <c r="DV41" i="149"/>
  <c r="DY41" i="149" s="1"/>
  <c r="DR41" i="149"/>
  <c r="DV42" i="149"/>
  <c r="DR42" i="149"/>
  <c r="DV43" i="149"/>
  <c r="DY43" i="149" s="1"/>
  <c r="DR43" i="149"/>
  <c r="DV44" i="149"/>
  <c r="DR44" i="149"/>
  <c r="DV45" i="149"/>
  <c r="DY45" i="149" s="1"/>
  <c r="DR45" i="149"/>
  <c r="DV46" i="149"/>
  <c r="DR46" i="149"/>
  <c r="DV47" i="149"/>
  <c r="DY47" i="149" s="1"/>
  <c r="DR47" i="149"/>
  <c r="DV48" i="149"/>
  <c r="DR48" i="149"/>
  <c r="DV49" i="149"/>
  <c r="DY49" i="149" s="1"/>
  <c r="DR49" i="149"/>
  <c r="DV50" i="149"/>
  <c r="DR50" i="149"/>
  <c r="DV51" i="149"/>
  <c r="DY51" i="149" s="1"/>
  <c r="DR51" i="149"/>
  <c r="DV52" i="149"/>
  <c r="DR52" i="149"/>
  <c r="DV53" i="149"/>
  <c r="DY53" i="149" s="1"/>
  <c r="DR53" i="149"/>
  <c r="DV54" i="149"/>
  <c r="DR54" i="149"/>
  <c r="DV55" i="149"/>
  <c r="DY55" i="149" s="1"/>
  <c r="DR55" i="149"/>
  <c r="DV56" i="149"/>
  <c r="DR56" i="149"/>
  <c r="DV57" i="149"/>
  <c r="DY57" i="149" s="1"/>
  <c r="DR57" i="149"/>
  <c r="DV58" i="149"/>
  <c r="DR58" i="149"/>
  <c r="DV59" i="149"/>
  <c r="DY59" i="149" s="1"/>
  <c r="DR59" i="149"/>
  <c r="DV60" i="149"/>
  <c r="DR60" i="149"/>
  <c r="DV61" i="149"/>
  <c r="DY61" i="149" s="1"/>
  <c r="DR61" i="149"/>
  <c r="DV62" i="149"/>
  <c r="DR62" i="149"/>
  <c r="DV63" i="149"/>
  <c r="DY63" i="149" s="1"/>
  <c r="DR63" i="149"/>
  <c r="DV64" i="149"/>
  <c r="DR64" i="149"/>
  <c r="DV65" i="149"/>
  <c r="DY65" i="149" s="1"/>
  <c r="DR65" i="149"/>
  <c r="DV66" i="149"/>
  <c r="DR66" i="149"/>
  <c r="DV67" i="149"/>
  <c r="DY67" i="149" s="1"/>
  <c r="DR67" i="149"/>
  <c r="DV68" i="149"/>
  <c r="DR68" i="149"/>
  <c r="DV69" i="149"/>
  <c r="DY69" i="149" s="1"/>
  <c r="DR69" i="149"/>
  <c r="DV70" i="149"/>
  <c r="DR70" i="149"/>
  <c r="DV71" i="149"/>
  <c r="DY71" i="149" s="1"/>
  <c r="DR71" i="149"/>
  <c r="DV72" i="149"/>
  <c r="DR72" i="149"/>
  <c r="DV73" i="149"/>
  <c r="DY73" i="149" s="1"/>
  <c r="DR73" i="149"/>
  <c r="DV74" i="149"/>
  <c r="DR74" i="149"/>
  <c r="DV75" i="149"/>
  <c r="DY75" i="149" s="1"/>
  <c r="DR75" i="149"/>
  <c r="DV76" i="149"/>
  <c r="DR76" i="149"/>
  <c r="DV77" i="149"/>
  <c r="DY77" i="149" s="1"/>
  <c r="DR77" i="149"/>
  <c r="DV78" i="149"/>
  <c r="DR78" i="149"/>
  <c r="DV79" i="149"/>
  <c r="DY79" i="149" s="1"/>
  <c r="DR79" i="149"/>
  <c r="DV80" i="149"/>
  <c r="DR80" i="149"/>
  <c r="DV81" i="149"/>
  <c r="DY81" i="149" s="1"/>
  <c r="DR81" i="149"/>
  <c r="DV82" i="149"/>
  <c r="DR82" i="149"/>
  <c r="DV83" i="149"/>
  <c r="DY83" i="149" s="1"/>
  <c r="DR83" i="149"/>
  <c r="DV84" i="149"/>
  <c r="DR84" i="149"/>
  <c r="DV85" i="149"/>
  <c r="DY85" i="149" s="1"/>
  <c r="DR85" i="149"/>
  <c r="DV86" i="149"/>
  <c r="DR86" i="149"/>
  <c r="DV87" i="149"/>
  <c r="DY87" i="149" s="1"/>
  <c r="DR87" i="149"/>
  <c r="DV88" i="149"/>
  <c r="DR88" i="149"/>
  <c r="DV89" i="149"/>
  <c r="DY89" i="149" s="1"/>
  <c r="DR89" i="149"/>
  <c r="DV90" i="149"/>
  <c r="DR90" i="149"/>
  <c r="DV91" i="149"/>
  <c r="DY91" i="149" s="1"/>
  <c r="DR91" i="149"/>
  <c r="DV92" i="149"/>
  <c r="DR92" i="149"/>
  <c r="DV93" i="149"/>
  <c r="DY93" i="149" s="1"/>
  <c r="DR93" i="149"/>
  <c r="DV94" i="149"/>
  <c r="DR94" i="149"/>
  <c r="DV95" i="149"/>
  <c r="DY95" i="149" s="1"/>
  <c r="DR95" i="149"/>
  <c r="DV96" i="149"/>
  <c r="DR96" i="149"/>
  <c r="DV97" i="149"/>
  <c r="DY97" i="149" s="1"/>
  <c r="DR97" i="149"/>
  <c r="DV98" i="149"/>
  <c r="DR98" i="149"/>
  <c r="DV99" i="149"/>
  <c r="DY99" i="149" s="1"/>
  <c r="DR99" i="149"/>
  <c r="DV100" i="149"/>
  <c r="DR100" i="149"/>
  <c r="DV101" i="149"/>
  <c r="DY101" i="149" s="1"/>
  <c r="DR101" i="149"/>
  <c r="DV102" i="149"/>
  <c r="DR102" i="149"/>
  <c r="DV103" i="149"/>
  <c r="DY103" i="149" s="1"/>
  <c r="DR103" i="149"/>
  <c r="DV104" i="149"/>
  <c r="DR104" i="149"/>
  <c r="DV105" i="149"/>
  <c r="DY105" i="149" s="1"/>
  <c r="DR105" i="149"/>
  <c r="DV106" i="149"/>
  <c r="DR106" i="149"/>
  <c r="DV107" i="149"/>
  <c r="DY107" i="149" s="1"/>
  <c r="DR107" i="149"/>
  <c r="DV108" i="149"/>
  <c r="DR108" i="149"/>
  <c r="DV109" i="149"/>
  <c r="DY109" i="149" s="1"/>
  <c r="DR109" i="149"/>
  <c r="DV110" i="149"/>
  <c r="DR110" i="149"/>
  <c r="DV111" i="149"/>
  <c r="DY111" i="149" s="1"/>
  <c r="DR111" i="149"/>
  <c r="DV112" i="149"/>
  <c r="DR112" i="149"/>
  <c r="DV113" i="149"/>
  <c r="DY113" i="149" s="1"/>
  <c r="DR113" i="149"/>
  <c r="DV114" i="149"/>
  <c r="DR114" i="149"/>
  <c r="DV115" i="149"/>
  <c r="DY115" i="149" s="1"/>
  <c r="DR115" i="149"/>
  <c r="DV116" i="149"/>
  <c r="DR116" i="149"/>
  <c r="DV117" i="149"/>
  <c r="DY117" i="149" s="1"/>
  <c r="DR117" i="149"/>
  <c r="DV118" i="149"/>
  <c r="DR118" i="149"/>
  <c r="DV119" i="149"/>
  <c r="DY119" i="149" s="1"/>
  <c r="DR119" i="149"/>
  <c r="DV120" i="149"/>
  <c r="DR120" i="149"/>
  <c r="DV121" i="149"/>
  <c r="DY121" i="149" s="1"/>
  <c r="DR121" i="149"/>
  <c r="DV122" i="149"/>
  <c r="DR122" i="149"/>
  <c r="DV123" i="149"/>
  <c r="DY123" i="149" s="1"/>
  <c r="DR123" i="149"/>
  <c r="DV124" i="149"/>
  <c r="DR124" i="149"/>
  <c r="DV125" i="149"/>
  <c r="DY125" i="149" s="1"/>
  <c r="DR125" i="149"/>
  <c r="DV126" i="149"/>
  <c r="DR126" i="149"/>
  <c r="DV127" i="149"/>
  <c r="DY127" i="149" s="1"/>
  <c r="DR127" i="149"/>
  <c r="DV128" i="149"/>
  <c r="DR128" i="149"/>
  <c r="DV129" i="149"/>
  <c r="DY129" i="149" s="1"/>
  <c r="DR129" i="149"/>
  <c r="DV130" i="149"/>
  <c r="DR130" i="149"/>
  <c r="DV131" i="149"/>
  <c r="DY131" i="149" s="1"/>
  <c r="DR131" i="149"/>
  <c r="DV132" i="149"/>
  <c r="DR132" i="149"/>
  <c r="DV133" i="149"/>
  <c r="DY133" i="149" s="1"/>
  <c r="DR133" i="149"/>
  <c r="DV134" i="149"/>
  <c r="DR134" i="149"/>
  <c r="DV135" i="149"/>
  <c r="DY135" i="149" s="1"/>
  <c r="DR135" i="149"/>
  <c r="DV136" i="149"/>
  <c r="DR136" i="149"/>
  <c r="DV137" i="149"/>
  <c r="DY137" i="149" s="1"/>
  <c r="DR137" i="149"/>
  <c r="DV138" i="149"/>
  <c r="DR138" i="149"/>
  <c r="DV139" i="149"/>
  <c r="DY139" i="149" s="1"/>
  <c r="DR139" i="149"/>
  <c r="DV151" i="149"/>
  <c r="DR151" i="149"/>
  <c r="DV152" i="149"/>
  <c r="DY152" i="149" s="1"/>
  <c r="DR152" i="149"/>
  <c r="DV153" i="149"/>
  <c r="DR153" i="149"/>
  <c r="DV154" i="149"/>
  <c r="DY154" i="149" s="1"/>
  <c r="DR154" i="149"/>
  <c r="DV155" i="149"/>
  <c r="DR155" i="149"/>
  <c r="DV156" i="149"/>
  <c r="DY156" i="149" s="1"/>
  <c r="DR156" i="149"/>
  <c r="DV157" i="149"/>
  <c r="DR157" i="149"/>
  <c r="DV158" i="149"/>
  <c r="DY158" i="149" s="1"/>
  <c r="DR158" i="149"/>
  <c r="DV159" i="149"/>
  <c r="DR159" i="149"/>
  <c r="DV160" i="149"/>
  <c r="DY160" i="149" s="1"/>
  <c r="DR160" i="149"/>
  <c r="DV161" i="149"/>
  <c r="DR161" i="149"/>
  <c r="DV162" i="149"/>
  <c r="DY162" i="149" s="1"/>
  <c r="DR162" i="149"/>
  <c r="DV163" i="149"/>
  <c r="DR163" i="149"/>
  <c r="DV164" i="149"/>
  <c r="DY164" i="149" s="1"/>
  <c r="DR164" i="149"/>
  <c r="DV165" i="149"/>
  <c r="DR165" i="149"/>
  <c r="DV166" i="149"/>
  <c r="DY166" i="149" s="1"/>
  <c r="DR166" i="149"/>
  <c r="DV167" i="149"/>
  <c r="DR167" i="149"/>
  <c r="DV168" i="149"/>
  <c r="DY168" i="149" s="1"/>
  <c r="DR168" i="149"/>
  <c r="DV169" i="149"/>
  <c r="DR169" i="149"/>
  <c r="DV170" i="149"/>
  <c r="DY170" i="149" s="1"/>
  <c r="DR170" i="149"/>
  <c r="DV171" i="149"/>
  <c r="DR171" i="149"/>
  <c r="DV173" i="149"/>
  <c r="DY173" i="149" s="1"/>
  <c r="DR173" i="149"/>
  <c r="DV174" i="149"/>
  <c r="DR174" i="149"/>
  <c r="DV175" i="149"/>
  <c r="DY175" i="149" s="1"/>
  <c r="DR175" i="149"/>
  <c r="DV176" i="149"/>
  <c r="DR176" i="149"/>
  <c r="DV177" i="149"/>
  <c r="DY177" i="149" s="1"/>
  <c r="DR177" i="149"/>
  <c r="DV178" i="149"/>
  <c r="DR178" i="149"/>
  <c r="DV179" i="149"/>
  <c r="DY179" i="149" s="1"/>
  <c r="DR179" i="149"/>
  <c r="DV180" i="149"/>
  <c r="DR180" i="149"/>
  <c r="DV181" i="149"/>
  <c r="DY181" i="149" s="1"/>
  <c r="DR181" i="149"/>
  <c r="DV182" i="149"/>
  <c r="DR182" i="149"/>
  <c r="DV183" i="149"/>
  <c r="DY183" i="149" s="1"/>
  <c r="DR183" i="149"/>
  <c r="DV184" i="149"/>
  <c r="DR184" i="149"/>
  <c r="DV185" i="149"/>
  <c r="DY185" i="149" s="1"/>
  <c r="DR185" i="149"/>
  <c r="DV186" i="149"/>
  <c r="DR186" i="149"/>
  <c r="DV187" i="149"/>
  <c r="DY187" i="149" s="1"/>
  <c r="DR187" i="149"/>
  <c r="DV188" i="149"/>
  <c r="DR188" i="149"/>
  <c r="DV189" i="149"/>
  <c r="DY189" i="149" s="1"/>
  <c r="DR189" i="149"/>
  <c r="DV190" i="149"/>
  <c r="DR190" i="149"/>
  <c r="DV191" i="149"/>
  <c r="DY191" i="149" s="1"/>
  <c r="DR191" i="149"/>
  <c r="DV192" i="149"/>
  <c r="DR192" i="149"/>
  <c r="DV193" i="149"/>
  <c r="DY193" i="149" s="1"/>
  <c r="DR193" i="149"/>
  <c r="DV194" i="149"/>
  <c r="DR194" i="149"/>
  <c r="DV195" i="149"/>
  <c r="DY195" i="149" s="1"/>
  <c r="DR195" i="149"/>
  <c r="DV196" i="149"/>
  <c r="DR196" i="149"/>
  <c r="DV197" i="149"/>
  <c r="DY197" i="149" s="1"/>
  <c r="DR197" i="149"/>
  <c r="DV198" i="149"/>
  <c r="DR198" i="149"/>
  <c r="DV199" i="149"/>
  <c r="DY199" i="149" s="1"/>
  <c r="DR199" i="149"/>
  <c r="DV200" i="149"/>
  <c r="DR200" i="149"/>
  <c r="DV201" i="149"/>
  <c r="DY201" i="149" s="1"/>
  <c r="DR201" i="149"/>
  <c r="DV202" i="149"/>
  <c r="DR202" i="149"/>
  <c r="DV203" i="149"/>
  <c r="DY203" i="149" s="1"/>
  <c r="DR203" i="149"/>
  <c r="DV204" i="149"/>
  <c r="DR204" i="149"/>
  <c r="DV205" i="149"/>
  <c r="DY205" i="149" s="1"/>
  <c r="DR205" i="149"/>
  <c r="DV206" i="149"/>
  <c r="DR206" i="149"/>
  <c r="DV207" i="149"/>
  <c r="DR207" i="149"/>
  <c r="DV208" i="149"/>
  <c r="DR208" i="149"/>
  <c r="DV209" i="149"/>
  <c r="DR209" i="149"/>
  <c r="DV210" i="149"/>
  <c r="DR210" i="149"/>
  <c r="DV211" i="149"/>
  <c r="DR211" i="149"/>
  <c r="DV212" i="149"/>
  <c r="DR212" i="149"/>
  <c r="DV213" i="149"/>
  <c r="DR213" i="149"/>
  <c r="DV214" i="149"/>
  <c r="DR214" i="149"/>
  <c r="DV215" i="149"/>
  <c r="DR215" i="149"/>
  <c r="DV216" i="149"/>
  <c r="DR216" i="149"/>
  <c r="DV217" i="149"/>
  <c r="DR217" i="149"/>
  <c r="DV218" i="149"/>
  <c r="DR218" i="149"/>
  <c r="DV219" i="149"/>
  <c r="DR219" i="149"/>
  <c r="DV220" i="149"/>
  <c r="DR220" i="149"/>
  <c r="DV221" i="149"/>
  <c r="DR221" i="149"/>
  <c r="DV222" i="149"/>
  <c r="DR222" i="149"/>
  <c r="DV223" i="149"/>
  <c r="DR223" i="149"/>
  <c r="DV224" i="149"/>
  <c r="DR224" i="149"/>
  <c r="DV225" i="149"/>
  <c r="DR225" i="149"/>
  <c r="DV226" i="149"/>
  <c r="DR226" i="149"/>
  <c r="DV227" i="149"/>
  <c r="DR227" i="149"/>
  <c r="DV228" i="149"/>
  <c r="DR228" i="149"/>
  <c r="DV229" i="149"/>
  <c r="DR229" i="149"/>
  <c r="DV230" i="149"/>
  <c r="DR230" i="149"/>
  <c r="DV231" i="149"/>
  <c r="DR231" i="149"/>
  <c r="DV232" i="149"/>
  <c r="DR232" i="149"/>
  <c r="DV233" i="149"/>
  <c r="DR233" i="149"/>
  <c r="DV234" i="149"/>
  <c r="DR234" i="149"/>
  <c r="DV235" i="149"/>
  <c r="DR235" i="149"/>
  <c r="DV236" i="149"/>
  <c r="DR236" i="149"/>
  <c r="DV237" i="149"/>
  <c r="DR237" i="149"/>
  <c r="DV238" i="149"/>
  <c r="DR238" i="149"/>
  <c r="DV239" i="149"/>
  <c r="DR239" i="149"/>
  <c r="DV240" i="149"/>
  <c r="DR240" i="149"/>
  <c r="DV241" i="149"/>
  <c r="DR241" i="149"/>
  <c r="EA241" i="149" l="1"/>
  <c r="DX241" i="149"/>
  <c r="EA240" i="149"/>
  <c r="DX240" i="149"/>
  <c r="EA239" i="149"/>
  <c r="DX239" i="149"/>
  <c r="EA238" i="149"/>
  <c r="DX238" i="149"/>
  <c r="EA237" i="149"/>
  <c r="DX237" i="149"/>
  <c r="EA236" i="149"/>
  <c r="DX236" i="149"/>
  <c r="EA235" i="149"/>
  <c r="DX235" i="149"/>
  <c r="EA234" i="149"/>
  <c r="DX234" i="149"/>
  <c r="EA233" i="149"/>
  <c r="DX233" i="149"/>
  <c r="EA232" i="149"/>
  <c r="DX232" i="149"/>
  <c r="DX231" i="149"/>
  <c r="EA231" i="149"/>
  <c r="DX230" i="149"/>
  <c r="EA230" i="149"/>
  <c r="EA229" i="149"/>
  <c r="DX229" i="149"/>
  <c r="EA228" i="149"/>
  <c r="DX228" i="149"/>
  <c r="DX227" i="149"/>
  <c r="EA227" i="149"/>
  <c r="DX226" i="149"/>
  <c r="EA226" i="149"/>
  <c r="EA225" i="149"/>
  <c r="DX225" i="149"/>
  <c r="EA224" i="149"/>
  <c r="DX224" i="149"/>
  <c r="EA223" i="149"/>
  <c r="DX223" i="149"/>
  <c r="EA222" i="149"/>
  <c r="DX222" i="149"/>
  <c r="EA221" i="149"/>
  <c r="DX221" i="149"/>
  <c r="EA220" i="149"/>
  <c r="DX220" i="149"/>
  <c r="EA219" i="149"/>
  <c r="DX219" i="149"/>
  <c r="EA218" i="149"/>
  <c r="DX218" i="149"/>
  <c r="EA217" i="149"/>
  <c r="DX217" i="149"/>
  <c r="EA216" i="149"/>
  <c r="DX216" i="149"/>
  <c r="EA215" i="149"/>
  <c r="DX215" i="149"/>
  <c r="EA214" i="149"/>
  <c r="DX214" i="149"/>
  <c r="EA213" i="149"/>
  <c r="DX213" i="149"/>
  <c r="EA212" i="149"/>
  <c r="DX212" i="149"/>
  <c r="EA211" i="149"/>
  <c r="DX211" i="149"/>
  <c r="DX210" i="149"/>
  <c r="EA210" i="149"/>
  <c r="EA209" i="149"/>
  <c r="DX209" i="149"/>
  <c r="DX208" i="149"/>
  <c r="EA208" i="149"/>
  <c r="DX207" i="149"/>
  <c r="EA207" i="149"/>
  <c r="EA206" i="149"/>
  <c r="DX206" i="149"/>
  <c r="DX205" i="149"/>
  <c r="EA205" i="149"/>
  <c r="EA204" i="149"/>
  <c r="DX204" i="149"/>
  <c r="DX203" i="149"/>
  <c r="EA203" i="149"/>
  <c r="DX202" i="149"/>
  <c r="EA202" i="149"/>
  <c r="DX201" i="149"/>
  <c r="EA201" i="149"/>
  <c r="EA200" i="149"/>
  <c r="DX200" i="149"/>
  <c r="EA199" i="149"/>
  <c r="DX199" i="149"/>
  <c r="DX198" i="149"/>
  <c r="EA198" i="149"/>
  <c r="DX197" i="149"/>
  <c r="EA197" i="149"/>
  <c r="DX196" i="149"/>
  <c r="EA196" i="149"/>
  <c r="EA195" i="149"/>
  <c r="DX195" i="149"/>
  <c r="EA194" i="149"/>
  <c r="DX194" i="149"/>
  <c r="EA193" i="149"/>
  <c r="DX193" i="149"/>
  <c r="EA192" i="149"/>
  <c r="DX192" i="149"/>
  <c r="EA191" i="149"/>
  <c r="DX191" i="149"/>
  <c r="EA190" i="149"/>
  <c r="DX190" i="149"/>
  <c r="EA189" i="149"/>
  <c r="DX189" i="149"/>
  <c r="EA188" i="149"/>
  <c r="DX188" i="149"/>
  <c r="EA187" i="149"/>
  <c r="DX187" i="149"/>
  <c r="EA186" i="149"/>
  <c r="DX186" i="149"/>
  <c r="EA185" i="149"/>
  <c r="DX185" i="149"/>
  <c r="EA184" i="149"/>
  <c r="DX184" i="149"/>
  <c r="EA183" i="149"/>
  <c r="DX183" i="149"/>
  <c r="EA182" i="149"/>
  <c r="DX182" i="149"/>
  <c r="EA181" i="149"/>
  <c r="DX181" i="149"/>
  <c r="EA180" i="149"/>
  <c r="DX180" i="149"/>
  <c r="EA179" i="149"/>
  <c r="DX179" i="149"/>
  <c r="EA178" i="149"/>
  <c r="DX178" i="149"/>
  <c r="EA177" i="149"/>
  <c r="DX177" i="149"/>
  <c r="EA176" i="149"/>
  <c r="DX176" i="149"/>
  <c r="EA175" i="149"/>
  <c r="DX175" i="149"/>
  <c r="EA174" i="149"/>
  <c r="DX174" i="149"/>
  <c r="EA173" i="149"/>
  <c r="DX173" i="149"/>
  <c r="EA171" i="149"/>
  <c r="DX171" i="149"/>
  <c r="EA170" i="149"/>
  <c r="DX170" i="149"/>
  <c r="EA169" i="149"/>
  <c r="DX169" i="149"/>
  <c r="DX168" i="149"/>
  <c r="EA168" i="149"/>
  <c r="DX167" i="149"/>
  <c r="EA167" i="149"/>
  <c r="EA166" i="149"/>
  <c r="DX166" i="149"/>
  <c r="EA165" i="149"/>
  <c r="DX165" i="149"/>
  <c r="EA164" i="149"/>
  <c r="DX164" i="149"/>
  <c r="EA163" i="149"/>
  <c r="DX163" i="149"/>
  <c r="EA162" i="149"/>
  <c r="DX162" i="149"/>
  <c r="EA161" i="149"/>
  <c r="DX161" i="149"/>
  <c r="EA160" i="149"/>
  <c r="DX160" i="149"/>
  <c r="EA159" i="149"/>
  <c r="DX159" i="149"/>
  <c r="EA158" i="149"/>
  <c r="DX158" i="149"/>
  <c r="EA157" i="149"/>
  <c r="DX157" i="149"/>
  <c r="EA156" i="149"/>
  <c r="DX156" i="149"/>
  <c r="EA155" i="149"/>
  <c r="DX155" i="149"/>
  <c r="EA154" i="149"/>
  <c r="DX154" i="149"/>
  <c r="EA153" i="149"/>
  <c r="DX153" i="149"/>
  <c r="DX152" i="149"/>
  <c r="EA152" i="149"/>
  <c r="DX151" i="149"/>
  <c r="EA151" i="149"/>
  <c r="EA139" i="149"/>
  <c r="DX139" i="149"/>
  <c r="EA138" i="149"/>
  <c r="DX138" i="149"/>
  <c r="EA137" i="149"/>
  <c r="DX137" i="149"/>
  <c r="EA136" i="149"/>
  <c r="DX136" i="149"/>
  <c r="EA135" i="149"/>
  <c r="DX135" i="149"/>
  <c r="EA134" i="149"/>
  <c r="DX134" i="149"/>
  <c r="EA133" i="149"/>
  <c r="DX133" i="149"/>
  <c r="EA132" i="149"/>
  <c r="DX132" i="149"/>
  <c r="EA131" i="149"/>
  <c r="DX131" i="149"/>
  <c r="EA130" i="149"/>
  <c r="DX130" i="149"/>
  <c r="EA129" i="149"/>
  <c r="DX129" i="149"/>
  <c r="EA128" i="149"/>
  <c r="DX128" i="149"/>
  <c r="EA127" i="149"/>
  <c r="DX127" i="149"/>
  <c r="EA126" i="149"/>
  <c r="DX126" i="149"/>
  <c r="EA125" i="149"/>
  <c r="DX125" i="149"/>
  <c r="EA124" i="149"/>
  <c r="DX124" i="149"/>
  <c r="EA123" i="149"/>
  <c r="DX123" i="149"/>
  <c r="EA122" i="149"/>
  <c r="DX122" i="149"/>
  <c r="EA121" i="149"/>
  <c r="DX121" i="149"/>
  <c r="EA120" i="149"/>
  <c r="DX120" i="149"/>
  <c r="EA119" i="149"/>
  <c r="DX119" i="149"/>
  <c r="EA118" i="149"/>
  <c r="DX118" i="149"/>
  <c r="DX117" i="149"/>
  <c r="EA117" i="149"/>
  <c r="DX116" i="149"/>
  <c r="EA116" i="149"/>
  <c r="EA115" i="149"/>
  <c r="DX115" i="149"/>
  <c r="EA114" i="149"/>
  <c r="DX114" i="149"/>
  <c r="DX113" i="149"/>
  <c r="EA113" i="149"/>
  <c r="EA112" i="149"/>
  <c r="DX112" i="149"/>
  <c r="EA111" i="149"/>
  <c r="DX111" i="149"/>
  <c r="EA110" i="149"/>
  <c r="DX110" i="149"/>
  <c r="EA109" i="149"/>
  <c r="DX109" i="149"/>
  <c r="EA108" i="149"/>
  <c r="DX108" i="149"/>
  <c r="EA107" i="149"/>
  <c r="DX107" i="149"/>
  <c r="EA106" i="149"/>
  <c r="DX106" i="149"/>
  <c r="EA105" i="149"/>
  <c r="DX105" i="149"/>
  <c r="DX104" i="149"/>
  <c r="EA104" i="149"/>
  <c r="EA103" i="149"/>
  <c r="DX103" i="149"/>
  <c r="DX102" i="149"/>
  <c r="EA102" i="149"/>
  <c r="DX101" i="149"/>
  <c r="EA101" i="149"/>
  <c r="DX100" i="149"/>
  <c r="EA100" i="149"/>
  <c r="EA99" i="149"/>
  <c r="DX99" i="149"/>
  <c r="EA98" i="149"/>
  <c r="DX98" i="149"/>
  <c r="EA97" i="149"/>
  <c r="DX97" i="149"/>
  <c r="DX96" i="149"/>
  <c r="EA96" i="149"/>
  <c r="DX95" i="149"/>
  <c r="EA95" i="149"/>
  <c r="EA94" i="149"/>
  <c r="DX94" i="149"/>
  <c r="DX93" i="149"/>
  <c r="EA93" i="149"/>
  <c r="DX92" i="149"/>
  <c r="EA92" i="149"/>
  <c r="DX91" i="149"/>
  <c r="EA91" i="149"/>
  <c r="EA90" i="149"/>
  <c r="DX90" i="149"/>
  <c r="DX89" i="149"/>
  <c r="EA89" i="149"/>
  <c r="DX88" i="149"/>
  <c r="EA88" i="149"/>
  <c r="DX87" i="149"/>
  <c r="EA87" i="149"/>
  <c r="DX86" i="149"/>
  <c r="EA86" i="149"/>
  <c r="DX85" i="149"/>
  <c r="EA85" i="149"/>
  <c r="DX84" i="149"/>
  <c r="EA84" i="149"/>
  <c r="DX83" i="149"/>
  <c r="EA83" i="149"/>
  <c r="DX82" i="149"/>
  <c r="EA82" i="149"/>
  <c r="DX81" i="149"/>
  <c r="EA81" i="149"/>
  <c r="DX80" i="149"/>
  <c r="EA80" i="149"/>
  <c r="EA79" i="149"/>
  <c r="DX79" i="149"/>
  <c r="DX78" i="149"/>
  <c r="EA78" i="149"/>
  <c r="DX77" i="149"/>
  <c r="EA77" i="149"/>
  <c r="DX76" i="149"/>
  <c r="EA76" i="149"/>
  <c r="DX75" i="149"/>
  <c r="EA75" i="149"/>
  <c r="DX74" i="149"/>
  <c r="EA74" i="149"/>
  <c r="EA73" i="149"/>
  <c r="DX73" i="149"/>
  <c r="EA72" i="149"/>
  <c r="DX72" i="149"/>
  <c r="EA71" i="149"/>
  <c r="DX71" i="149"/>
  <c r="DX70" i="149"/>
  <c r="EA70" i="149"/>
  <c r="DX69" i="149"/>
  <c r="EA69" i="149"/>
  <c r="EA68" i="149"/>
  <c r="DX68" i="149"/>
  <c r="DX67" i="149"/>
  <c r="EA67" i="149"/>
  <c r="EA66" i="149"/>
  <c r="DX66" i="149"/>
  <c r="DX65" i="149"/>
  <c r="EA65" i="149"/>
  <c r="EA64" i="149"/>
  <c r="DX64" i="149"/>
  <c r="DX63" i="149"/>
  <c r="EA63" i="149"/>
  <c r="DX62" i="149"/>
  <c r="EA62" i="149"/>
  <c r="DX61" i="149"/>
  <c r="EA61" i="149"/>
  <c r="DX60" i="149"/>
  <c r="EA60" i="149"/>
  <c r="DX59" i="149"/>
  <c r="EA59" i="149"/>
  <c r="EA58" i="149"/>
  <c r="DX58" i="149"/>
  <c r="EA57" i="149"/>
  <c r="DX57" i="149"/>
  <c r="EA56" i="149"/>
  <c r="DX56" i="149"/>
  <c r="DX55" i="149"/>
  <c r="EA55" i="149"/>
  <c r="EA54" i="149"/>
  <c r="DX54" i="149"/>
  <c r="EA53" i="149"/>
  <c r="DX53" i="149"/>
  <c r="EA52" i="149"/>
  <c r="DX52" i="149"/>
  <c r="EA51" i="149"/>
  <c r="DX51" i="149"/>
  <c r="EA50" i="149"/>
  <c r="DX50" i="149"/>
  <c r="EA49" i="149"/>
  <c r="DX49" i="149"/>
  <c r="DX48" i="149"/>
  <c r="EA48" i="149"/>
  <c r="DX47" i="149"/>
  <c r="EA47" i="149"/>
  <c r="EA46" i="149"/>
  <c r="DX46" i="149"/>
  <c r="DX45" i="149"/>
  <c r="EA45" i="149"/>
  <c r="EA44" i="149"/>
  <c r="DX44" i="149"/>
  <c r="DX43" i="149"/>
  <c r="EA43" i="149"/>
  <c r="EA42" i="149"/>
  <c r="DX42" i="149"/>
  <c r="EA41" i="149"/>
  <c r="DX41" i="149"/>
  <c r="DX40" i="149"/>
  <c r="EA40" i="149"/>
  <c r="EA39" i="149"/>
  <c r="DX39" i="149"/>
  <c r="DX38" i="149"/>
  <c r="EA38" i="149"/>
  <c r="EA37" i="149"/>
  <c r="DX37" i="149"/>
  <c r="DX36" i="149"/>
  <c r="EA36" i="149"/>
  <c r="DX35" i="149"/>
  <c r="EA35" i="149"/>
  <c r="EA34" i="149"/>
  <c r="DX34" i="149"/>
  <c r="EA33" i="149"/>
  <c r="DX33" i="149"/>
  <c r="EA32" i="149"/>
  <c r="DX32" i="149"/>
  <c r="EA31" i="149"/>
  <c r="DX31" i="149"/>
  <c r="DX30" i="149"/>
  <c r="EA30" i="149"/>
  <c r="DX29" i="149"/>
  <c r="EA29" i="149"/>
  <c r="EA28" i="149"/>
  <c r="DX28" i="149"/>
  <c r="EA27" i="149"/>
  <c r="DX27" i="149"/>
  <c r="DX26" i="149"/>
  <c r="EA26" i="149"/>
  <c r="DX25" i="149"/>
  <c r="EA25" i="149"/>
  <c r="EA24" i="149"/>
  <c r="DX24" i="149"/>
  <c r="EA23" i="149"/>
  <c r="DX23" i="149"/>
  <c r="EA22" i="149"/>
  <c r="DX22" i="149"/>
  <c r="EA21" i="149"/>
  <c r="DX21" i="149"/>
  <c r="DX20" i="149"/>
  <c r="EA20" i="149"/>
  <c r="EA19" i="149"/>
  <c r="DX19" i="149"/>
  <c r="DX18" i="149"/>
  <c r="EA18" i="149"/>
  <c r="DX17" i="149"/>
  <c r="EA17" i="149"/>
  <c r="DX16" i="149"/>
  <c r="EA16" i="149"/>
  <c r="DX15" i="149"/>
  <c r="EA15" i="149"/>
  <c r="DX14" i="149"/>
  <c r="EA14" i="149"/>
  <c r="DX13" i="149"/>
  <c r="EA13" i="149"/>
  <c r="EA12" i="149"/>
  <c r="DX12" i="149"/>
  <c r="EA11" i="149"/>
  <c r="DX11" i="149"/>
  <c r="DX10" i="149"/>
  <c r="EA10" i="149"/>
  <c r="DV9" i="149"/>
  <c r="DR9" i="149"/>
  <c r="DV8" i="149"/>
  <c r="DY8" i="149" s="1"/>
  <c r="DP242" i="149"/>
  <c r="DR8" i="149"/>
  <c r="DY240" i="149"/>
  <c r="DY238" i="149"/>
  <c r="DY236" i="149"/>
  <c r="DY234" i="149"/>
  <c r="DY232" i="149"/>
  <c r="DY230" i="149"/>
  <c r="DY228" i="149"/>
  <c r="DY226" i="149"/>
  <c r="DY224" i="149"/>
  <c r="DY222" i="149"/>
  <c r="DY220" i="149"/>
  <c r="DY218" i="149"/>
  <c r="DY216" i="149"/>
  <c r="DY214" i="149"/>
  <c r="DY212" i="149"/>
  <c r="DY210" i="149"/>
  <c r="DY208" i="149"/>
  <c r="DY206" i="149"/>
  <c r="DY204" i="149"/>
  <c r="DY202" i="149"/>
  <c r="DY200" i="149"/>
  <c r="DY198" i="149"/>
  <c r="DY196" i="149"/>
  <c r="DY194" i="149"/>
  <c r="DY192" i="149"/>
  <c r="DY190" i="149"/>
  <c r="DY188" i="149"/>
  <c r="DY186" i="149"/>
  <c r="DY184" i="149"/>
  <c r="DY182" i="149"/>
  <c r="DY180" i="149"/>
  <c r="DY178" i="149"/>
  <c r="DY176" i="149"/>
  <c r="DY174" i="149"/>
  <c r="DY171" i="149"/>
  <c r="DY169" i="149"/>
  <c r="DY167" i="149"/>
  <c r="DY165" i="149"/>
  <c r="DY163" i="149"/>
  <c r="DY161" i="149"/>
  <c r="DY159" i="149"/>
  <c r="DY157" i="149"/>
  <c r="DY155" i="149"/>
  <c r="DY153" i="149"/>
  <c r="DY151" i="149"/>
  <c r="DY138" i="149"/>
  <c r="DY136" i="149"/>
  <c r="DY134" i="149"/>
  <c r="DY132" i="149"/>
  <c r="DY130" i="149"/>
  <c r="DY128" i="149"/>
  <c r="DY126" i="149"/>
  <c r="DY124" i="149"/>
  <c r="DY122" i="149"/>
  <c r="DY120" i="149"/>
  <c r="DY118" i="149"/>
  <c r="DY116" i="149"/>
  <c r="DY114" i="149"/>
  <c r="DY112" i="149"/>
  <c r="DY110" i="149"/>
  <c r="DY108" i="149"/>
  <c r="DY106" i="149"/>
  <c r="DY104" i="149"/>
  <c r="DY102" i="149"/>
  <c r="DY100" i="149"/>
  <c r="DY98" i="149"/>
  <c r="DY96" i="149"/>
  <c r="DY94" i="149"/>
  <c r="DY92" i="149"/>
  <c r="DY90" i="149"/>
  <c r="DY88" i="149"/>
  <c r="DY86" i="149"/>
  <c r="DY84" i="149"/>
  <c r="DY82" i="149"/>
  <c r="DY80" i="149"/>
  <c r="DY78" i="149"/>
  <c r="DY76" i="149"/>
  <c r="DY74" i="149"/>
  <c r="DY72" i="149"/>
  <c r="DY70" i="149"/>
  <c r="DY68" i="149"/>
  <c r="DY66" i="149"/>
  <c r="DY64" i="149"/>
  <c r="DY62" i="149"/>
  <c r="DY60" i="149"/>
  <c r="DY58" i="149"/>
  <c r="DY56" i="149"/>
  <c r="DY54" i="149"/>
  <c r="DY52" i="149"/>
  <c r="DY50" i="149"/>
  <c r="DY48" i="149"/>
  <c r="DY46" i="149"/>
  <c r="DY44" i="149"/>
  <c r="DY42" i="149"/>
  <c r="DY40" i="149"/>
  <c r="DY38" i="149"/>
  <c r="DY36" i="149"/>
  <c r="DY34" i="149"/>
  <c r="DY32" i="149"/>
  <c r="DY30" i="149"/>
  <c r="DY28" i="149"/>
  <c r="DY26" i="149"/>
  <c r="DY24" i="149"/>
  <c r="DY22" i="149"/>
  <c r="DY20" i="149"/>
  <c r="DY18" i="149"/>
  <c r="DY16" i="149"/>
  <c r="DY14" i="149"/>
  <c r="DY12" i="149"/>
  <c r="DY10" i="149"/>
  <c r="DW242" i="149"/>
  <c r="DV150" i="149"/>
  <c r="DR150" i="149"/>
  <c r="C45" i="150"/>
  <c r="F45" i="150" s="1"/>
  <c r="DV149" i="149"/>
  <c r="DY149" i="149" s="1"/>
  <c r="DR149" i="149"/>
  <c r="DV148" i="149"/>
  <c r="DR148" i="149"/>
  <c r="DV147" i="149"/>
  <c r="DR147" i="149"/>
  <c r="DV146" i="149"/>
  <c r="DR146" i="149"/>
  <c r="DV145" i="149"/>
  <c r="DR145" i="149"/>
  <c r="DV144" i="149"/>
  <c r="DR144" i="149"/>
  <c r="DV143" i="149"/>
  <c r="DR143" i="149"/>
  <c r="DV142" i="149"/>
  <c r="DR142" i="149"/>
  <c r="DV141" i="149"/>
  <c r="DR141" i="149"/>
  <c r="DV140" i="149"/>
  <c r="DR140" i="149"/>
  <c r="DY241" i="149"/>
  <c r="DY239" i="149"/>
  <c r="DY237" i="149"/>
  <c r="DY235" i="149"/>
  <c r="DY233" i="149"/>
  <c r="DY231" i="149"/>
  <c r="DY229" i="149"/>
  <c r="DY227" i="149"/>
  <c r="DY225" i="149"/>
  <c r="DY223" i="149"/>
  <c r="DY221" i="149"/>
  <c r="DY219" i="149"/>
  <c r="DY217" i="149"/>
  <c r="DY215" i="149"/>
  <c r="DY213" i="149"/>
  <c r="DY211" i="149"/>
  <c r="DY209" i="149"/>
  <c r="DY207" i="149"/>
  <c r="D47" i="150"/>
  <c r="DR242" i="149" l="1"/>
  <c r="D49" i="150"/>
  <c r="DX140" i="149"/>
  <c r="EA140" i="149"/>
  <c r="DY140" i="149"/>
  <c r="DX141" i="149"/>
  <c r="EA141" i="149"/>
  <c r="DY141" i="149"/>
  <c r="DX142" i="149"/>
  <c r="EA142" i="149"/>
  <c r="DY142" i="149"/>
  <c r="DX143" i="149"/>
  <c r="EA143" i="149"/>
  <c r="DY143" i="149"/>
  <c r="EA144" i="149"/>
  <c r="DX144" i="149"/>
  <c r="DY144" i="149"/>
  <c r="DX145" i="149"/>
  <c r="EA145" i="149"/>
  <c r="DY145" i="149"/>
  <c r="DX146" i="149"/>
  <c r="EA146" i="149"/>
  <c r="DY146" i="149"/>
  <c r="DX147" i="149"/>
  <c r="EA147" i="149"/>
  <c r="DY147" i="149"/>
  <c r="DX148" i="149"/>
  <c r="EA148" i="149"/>
  <c r="DY148" i="149"/>
  <c r="DX149" i="149"/>
  <c r="EA149" i="149"/>
  <c r="DV242" i="149"/>
  <c r="DY242" i="149" s="1"/>
  <c r="EA8" i="149"/>
  <c r="D53" i="150" s="1"/>
  <c r="DX8" i="149"/>
  <c r="EA9" i="149"/>
  <c r="DX9" i="149"/>
  <c r="DY9" i="149"/>
  <c r="E45" i="150"/>
  <c r="C47" i="150"/>
  <c r="DX150" i="149"/>
  <c r="EA150" i="149"/>
  <c r="DY150" i="149"/>
  <c r="DX242" i="149" l="1"/>
  <c r="EA242" i="149"/>
  <c r="C49" i="150"/>
  <c r="E49" i="150" s="1"/>
  <c r="E47" i="150"/>
  <c r="F47" i="150"/>
  <c r="F49" i="150" l="1"/>
</calcChain>
</file>

<file path=xl/comments1.xml><?xml version="1.0" encoding="utf-8"?>
<comments xmlns="http://schemas.openxmlformats.org/spreadsheetml/2006/main">
  <authors>
    <author>Автор</author>
  </authors>
  <commentList>
    <comment ref="CF4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снято суммы с начисления, перенесено на електропост
</t>
        </r>
      </text>
    </comment>
    <comment ref="CF5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снято сумму с начисления
</t>
        </r>
      </text>
    </comment>
    <comment ref="CF5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снято суммы с начисления
</t>
        </r>
      </text>
    </comment>
  </commentList>
</comments>
</file>

<file path=xl/sharedStrings.xml><?xml version="1.0" encoding="utf-8"?>
<sst xmlns="http://schemas.openxmlformats.org/spreadsheetml/2006/main" count="975" uniqueCount="615">
  <si>
    <t>Комунальне підприємство "ЖЕК-10" Чернігівської міської ради</t>
  </si>
  <si>
    <t>Показники</t>
  </si>
  <si>
    <t>Поверх</t>
  </si>
  <si>
    <t>Під"їзд</t>
  </si>
  <si>
    <t>Заг площа житл та нежитл прим., м2</t>
  </si>
  <si>
    <t>Адреса будинку</t>
  </si>
  <si>
    <t>Нараховано згідно тарифу, грн</t>
  </si>
  <si>
    <t>Фактично виконано, грн</t>
  </si>
  <si>
    <t>1-ГО ТРАВНЯ 155</t>
  </si>
  <si>
    <t>1-ГО ТРАВНЯ 157</t>
  </si>
  <si>
    <t>1-ГО ТРАВНЯ 159</t>
  </si>
  <si>
    <t>1-ГО ТРАВНЯ 161</t>
  </si>
  <si>
    <t>1-ГО ТРАВНЯ 161а</t>
  </si>
  <si>
    <t>1-ГО ТРАВНЯ 163</t>
  </si>
  <si>
    <t>1-ГО ТРАВНЯ 165 к1</t>
  </si>
  <si>
    <t>1-ГО ТРАВНЯ 165 к2</t>
  </si>
  <si>
    <t>1-ГО ТРАВНЯ 167</t>
  </si>
  <si>
    <t>1-ГО ТРАВНЯ 167а</t>
  </si>
  <si>
    <t>1-ГО ТРАВНЯ 169 к1</t>
  </si>
  <si>
    <t>1-ГО ТРАВНЯ 169 к2</t>
  </si>
  <si>
    <t>1-ГО ТРАВНЯ 171</t>
  </si>
  <si>
    <t>1-ГО ТРАВНЯ 182</t>
  </si>
  <si>
    <t>1-ГО ТРАВНЯ 189</t>
  </si>
  <si>
    <t>БОРЩОВА 2</t>
  </si>
  <si>
    <t>БОРЩОВА 4</t>
  </si>
  <si>
    <t>БОРЩОВА 4а</t>
  </si>
  <si>
    <t>БОРЩОВА 5</t>
  </si>
  <si>
    <t>БОРЩОВА 6а</t>
  </si>
  <si>
    <t>ВЕРЬОВКИ 12</t>
  </si>
  <si>
    <t>ВСIХСВЯТСЬКА 10а</t>
  </si>
  <si>
    <t>ВСIХСВЯТСЬКА 12</t>
  </si>
  <si>
    <t>ВСIХСВЯТСЬКА 12а</t>
  </si>
  <si>
    <t>ВСIХСВЯТСЬКА 16</t>
  </si>
  <si>
    <t>ВСIХСВЯТСЬКА 16а</t>
  </si>
  <si>
    <t>ВСIХСВЯТСЬКА 18</t>
  </si>
  <si>
    <t>ВСIХСВЯТСЬКА 18а</t>
  </si>
  <si>
    <t>ВСIХСВЯТСЬКА 18б</t>
  </si>
  <si>
    <t>ВСIХСВЯТСЬКА 6</t>
  </si>
  <si>
    <t>ВСIХСВЯТСЬКА 6а</t>
  </si>
  <si>
    <t>ВСIХСВЯТСЬКА 8</t>
  </si>
  <si>
    <t>ГЕНЕРАЛА БЄЛОВА 10</t>
  </si>
  <si>
    <t>ГЕНЕРАЛА БЄЛОВА 12</t>
  </si>
  <si>
    <t>ГЕНЕРАЛА БЄЛОВА 12а</t>
  </si>
  <si>
    <t>ГЕНЕРАЛА БЄЛОВА 14</t>
  </si>
  <si>
    <t>ГЕНЕРАЛА БЄЛОВА 17</t>
  </si>
  <si>
    <t>ГЕНЕРАЛА БЄЛОВА 18</t>
  </si>
  <si>
    <t>ГЕНЕРАЛА БЄЛОВА 2</t>
  </si>
  <si>
    <t>ГЕНЕРАЛА БЄЛОВА 20</t>
  </si>
  <si>
    <t>ГЕНЕРАЛА БЄЛОВА 21 к1</t>
  </si>
  <si>
    <t>ГЕНЕРАЛА БЄЛОВА 21 к2</t>
  </si>
  <si>
    <t>ГЕНЕРАЛА БЄЛОВА 21 к3</t>
  </si>
  <si>
    <t>ГЕНЕРАЛА БЄЛОВА 22</t>
  </si>
  <si>
    <t>ГЕНЕРАЛА БЄЛОВА 23 к1</t>
  </si>
  <si>
    <t>ГЕНЕРАЛА БЄЛОВА 23 к2</t>
  </si>
  <si>
    <t>ГЕНЕРАЛА БЄЛОВА 23 к3</t>
  </si>
  <si>
    <t>ГЕНЕРАЛА БЄЛОВА 23 к4</t>
  </si>
  <si>
    <t>ГЕНЕРАЛА БЄЛОВА 24</t>
  </si>
  <si>
    <t>ГЕНЕРАЛА БЄЛОВА 25</t>
  </si>
  <si>
    <t>ГЕНЕРАЛА БЄЛОВА 27</t>
  </si>
  <si>
    <t>ГЕНЕРАЛА БЄЛОВА 29 п1</t>
  </si>
  <si>
    <t>ГЕНЕРАЛА БЄЛОВА 29 п2-3</t>
  </si>
  <si>
    <t>ГЕНЕРАЛА БЄЛОВА 30 к1</t>
  </si>
  <si>
    <t>ГЕНЕРАЛА БЄЛОВА 30 к2</t>
  </si>
  <si>
    <t>ГЕНЕРАЛА БЄЛОВА 30 к3</t>
  </si>
  <si>
    <t>ГЕНЕРАЛА БЄЛОВА 37 к1</t>
  </si>
  <si>
    <t>ГЕНЕРАЛА БЄЛОВА 37 к2</t>
  </si>
  <si>
    <t>ГЕНЕРАЛА БЄЛОВА 37 к3</t>
  </si>
  <si>
    <t>ГЕНЕРАЛА БЄЛОВА 37 к4</t>
  </si>
  <si>
    <t>ГЕНЕРАЛА БЄЛОВА 37 к5</t>
  </si>
  <si>
    <t>ГЕНЕРАЛА БЄЛОВА 6</t>
  </si>
  <si>
    <t>ГЕНЕРАЛА БЄЛОВА 8</t>
  </si>
  <si>
    <t>ГЕНЕРАЛА ПУХОВА 103</t>
  </si>
  <si>
    <t>ГЕНЕРАЛА ПУХОВА 105</t>
  </si>
  <si>
    <t>ГЕНЕРАЛА ПУХОВА 107</t>
  </si>
  <si>
    <t>ГЕНЕРАЛА ПУХОВА 109 к1</t>
  </si>
  <si>
    <t>ГЕНЕРАЛА ПУХОВА 109 к2</t>
  </si>
  <si>
    <t>ГЕНЕРАЛА ПУХОВА 109 к3</t>
  </si>
  <si>
    <t>ГЕНЕРАЛА ПУХОВА 111 к1</t>
  </si>
  <si>
    <t>ГЕНЕРАЛА ПУХОВА 111 к2</t>
  </si>
  <si>
    <t>ГЕНЕРАЛА ПУХОВА 115а</t>
  </si>
  <si>
    <t>ГЕНЕРАЛА ПУХОВА 117</t>
  </si>
  <si>
    <t>ГЕНЕРАЛА ПУХОВА 119</t>
  </si>
  <si>
    <t>ГЕНЕРАЛА ПУХОВА 121</t>
  </si>
  <si>
    <t>ГЕНЕРАЛА ПУХОВА 129 к1</t>
  </si>
  <si>
    <t>ГЕНЕРАЛА ПУХОВА 129 к2</t>
  </si>
  <si>
    <t>ГЕНЕРАЛА ПУХОВА 129 к3</t>
  </si>
  <si>
    <t>ГЕНЕРАЛА ПУХОВА 130</t>
  </si>
  <si>
    <t>ГЕНЕРАЛА ПУХОВА 131 к1</t>
  </si>
  <si>
    <t>ГЕНЕРАЛА ПУХОВА 131 к2</t>
  </si>
  <si>
    <t>ГЕНЕРАЛА ПУХОВА 131 к3</t>
  </si>
  <si>
    <t>ГЕНЕРАЛА ПУХОВА 132</t>
  </si>
  <si>
    <t>ГЕНЕРАЛА ПУХОВА 133</t>
  </si>
  <si>
    <t>ГЕНЕРАЛА ПУХОВА 136</t>
  </si>
  <si>
    <t>ГЕНЕРАЛА ПУХОВА 138</t>
  </si>
  <si>
    <t>ГЕНЕРАЛА ПУХОВА 140</t>
  </si>
  <si>
    <t>ГЕНЕРАЛА ПУХОВА 142</t>
  </si>
  <si>
    <t>ГЕНЕРАЛА ПУХОВА 148</t>
  </si>
  <si>
    <t>ГЕНЕРАЛА ПУХОВА 150</t>
  </si>
  <si>
    <t>ГЕНЕРАЛА ПУХОВА 152</t>
  </si>
  <si>
    <t>ГЕНЕРАЛА ПУХОВА 154</t>
  </si>
  <si>
    <t>ГЕНЕРАЛА ПУХОВА 45</t>
  </si>
  <si>
    <t>ГЕНЕРАЛА ПУХОВА 51</t>
  </si>
  <si>
    <t>ДОЦЕНКА 1</t>
  </si>
  <si>
    <t>ДОЦЕНКА 10</t>
  </si>
  <si>
    <t>ДОЦЕНКА 11</t>
  </si>
  <si>
    <t>ДОЦЕНКА 12</t>
  </si>
  <si>
    <t>ДОЦЕНКА 14</t>
  </si>
  <si>
    <t>ДОЦЕНКА 15</t>
  </si>
  <si>
    <t>ДОЦЕНКА 16</t>
  </si>
  <si>
    <t>ДОЦЕНКА 17а</t>
  </si>
  <si>
    <t>ДОЦЕНКА 17б</t>
  </si>
  <si>
    <t>ДОЦЕНКА 17в</t>
  </si>
  <si>
    <t>ДОЦЕНКА 17г</t>
  </si>
  <si>
    <t>ДОЦЕНКА 2</t>
  </si>
  <si>
    <t>ДОЦЕНКА 21</t>
  </si>
  <si>
    <t>ДОЦЕНКА 25в</t>
  </si>
  <si>
    <t>ДОЦЕНКА 26а</t>
  </si>
  <si>
    <t>ДОЦЕНКА 27</t>
  </si>
  <si>
    <t>ДОЦЕНКА 3</t>
  </si>
  <si>
    <t>ДОЦЕНКА 30</t>
  </si>
  <si>
    <t>ДОЦЕНКА 32</t>
  </si>
  <si>
    <t>ДОЦЕНКА 3а</t>
  </si>
  <si>
    <t>ДОЦЕНКА 4</t>
  </si>
  <si>
    <t>ДОЦЕНКА 4а</t>
  </si>
  <si>
    <t>ДОЦЕНКА 4б</t>
  </si>
  <si>
    <t>ДОЦЕНКА 5</t>
  </si>
  <si>
    <t>ДОЦЕНКА 5а</t>
  </si>
  <si>
    <t>ДОЦЕНКА 7</t>
  </si>
  <si>
    <t>ДОЦЕНКА 7а</t>
  </si>
  <si>
    <t>ДОЦЕНКА 7в</t>
  </si>
  <si>
    <t>ДОЦЕНКА 8а</t>
  </si>
  <si>
    <t>ЗАХИСНИКIВ УКРАЇНИ 1</t>
  </si>
  <si>
    <t>ЗАХИСНИКIВ УКРАЇНИ 10</t>
  </si>
  <si>
    <t>ЗАХИСНИКIВ УКРАЇНИ 10а</t>
  </si>
  <si>
    <t>ЗАХИСНИКIВ УКРАЇНИ 11а</t>
  </si>
  <si>
    <t>ЗАХИСНИКIВ УКРАЇНИ 11б</t>
  </si>
  <si>
    <t>ЗАХИСНИКIВ УКРАЇНИ 12</t>
  </si>
  <si>
    <t>ЗАХИСНИКIВ УКРАЇНИ 12а</t>
  </si>
  <si>
    <t>ЗАХИСНИКIВ УКРАЇНИ 12б</t>
  </si>
  <si>
    <t>ЗАХИСНИКIВ УКРАЇНИ 13</t>
  </si>
  <si>
    <t>ЗАХИСНИКIВ УКРАЇНИ 13а</t>
  </si>
  <si>
    <t>ЗАХИСНИКIВ УКРАЇНИ 13б</t>
  </si>
  <si>
    <t>ЗАХИСНИКIВ УКРАЇНИ 14</t>
  </si>
  <si>
    <t>ЗАХИСНИКIВ УКРАЇНИ 14б</t>
  </si>
  <si>
    <t>ЗАХИСНИКIВ УКРАЇНИ 16</t>
  </si>
  <si>
    <t>ЗАХИСНИКIВ УКРАЇНИ 17</t>
  </si>
  <si>
    <t>ЗАХИСНИКIВ УКРАЇНИ 3</t>
  </si>
  <si>
    <t>ЗАХИСНИКIВ УКРАЇНИ 3а</t>
  </si>
  <si>
    <t>ЗАХИСНИКIВ УКРАЇНИ 5</t>
  </si>
  <si>
    <t>ЗАХИСНИКIВ УКРАЇНИ 6</t>
  </si>
  <si>
    <t>ЗАХИСНИКIВ УКРАЇНИ 7</t>
  </si>
  <si>
    <t>ЗАХИСНИКIВ УКРАЇНИ 8</t>
  </si>
  <si>
    <t>ЗАХИСНИКIВ УКРАЇНИ 9а</t>
  </si>
  <si>
    <t>КIЛЬЦЕВА 20</t>
  </si>
  <si>
    <t>КЛЕНОВА 12а</t>
  </si>
  <si>
    <t>КЛЕНОВА 18</t>
  </si>
  <si>
    <t>КЛЕНОВА 32</t>
  </si>
  <si>
    <t>КОРОЛЬОВА 10</t>
  </si>
  <si>
    <t>КОРОЛЬОВА 10а</t>
  </si>
  <si>
    <t>КОРОЛЬОВА 10б</t>
  </si>
  <si>
    <t>КОРОЛЬОВА 10в</t>
  </si>
  <si>
    <t>КОРОЛЬОВА 11</t>
  </si>
  <si>
    <t>КОРОЛЬОВА 12</t>
  </si>
  <si>
    <t>КОРОЛЬОВА 13</t>
  </si>
  <si>
    <t>КОРОЛЬОВА 14</t>
  </si>
  <si>
    <t>КОРОЛЬОВА 14а</t>
  </si>
  <si>
    <t>КОРОЛЬОВА 15</t>
  </si>
  <si>
    <t>КОРОЛЬОВА 16</t>
  </si>
  <si>
    <t>КОРОЛЬОВА 17</t>
  </si>
  <si>
    <t>КОРОЛЬОВА 18</t>
  </si>
  <si>
    <t>КОРОЛЬОВА 18а</t>
  </si>
  <si>
    <t>КОРОЛЬОВА 19</t>
  </si>
  <si>
    <t>КОРОЛЬОВА 21</t>
  </si>
  <si>
    <t>КОРОЛЬОВА 4</t>
  </si>
  <si>
    <t>КОРОЛЬОВА 4а</t>
  </si>
  <si>
    <t>КОРОЛЬОВА 8</t>
  </si>
  <si>
    <t>КОРОЛЬОВА 9</t>
  </si>
  <si>
    <t>КОСМОНАВТIВ 1</t>
  </si>
  <si>
    <t>КОСМОНАВТIВ 10</t>
  </si>
  <si>
    <t>КОСМОНАВТIВ 10а</t>
  </si>
  <si>
    <t>КОСМОНАВТIВ 12</t>
  </si>
  <si>
    <t>КОСМОНАВТIВ 1а</t>
  </si>
  <si>
    <t>КОСМОНАВТIВ 2</t>
  </si>
  <si>
    <t>КОСМОНАВТIВ 20</t>
  </si>
  <si>
    <t>КОСМОНАВТIВ 22</t>
  </si>
  <si>
    <t>КОСМОНАВТIВ 24</t>
  </si>
  <si>
    <t>КОСМОНАВТIВ 26</t>
  </si>
  <si>
    <t>КОСМОНАВТIВ 3</t>
  </si>
  <si>
    <t>КОСМОНАВТIВ 4</t>
  </si>
  <si>
    <t>КОСМОНАВТIВ 4а</t>
  </si>
  <si>
    <t>КОСМОНАВТIВ 5</t>
  </si>
  <si>
    <t>КОСМОНАВТIВ 5а</t>
  </si>
  <si>
    <t>КОСМОНАВТIВ 6</t>
  </si>
  <si>
    <t>КОСМОНАВТIВ 8</t>
  </si>
  <si>
    <t>МАКСИМА БЕРЕЗОВСЬКОГО 1</t>
  </si>
  <si>
    <t>МАКСИМА БЕРЕЗОВСЬКОГО 2</t>
  </si>
  <si>
    <t>МАЛИНОВСЬКОГО 38</t>
  </si>
  <si>
    <t>МАЛИНОВСЬКОГО 39</t>
  </si>
  <si>
    <t>МАЛИНОВСЬКОГО 41</t>
  </si>
  <si>
    <t>МАЛИНОВСЬКОГО 55</t>
  </si>
  <si>
    <t>МАЛИНОВСЬКОГО 57</t>
  </si>
  <si>
    <t>МАРЕСЬЄВА 1</t>
  </si>
  <si>
    <t>МАРЕСЬЄВА 4</t>
  </si>
  <si>
    <t>ПЕТРА СМОЛIЧЕВА 12</t>
  </si>
  <si>
    <t>РОКОССОВСЬКОГО 10</t>
  </si>
  <si>
    <t>РОКОССОВСЬКОГО 12а</t>
  </si>
  <si>
    <t>РОКОССОВСЬКОГО 12б</t>
  </si>
  <si>
    <t>РОКОССОВСЬКОГО 12в</t>
  </si>
  <si>
    <t>РОКОССОВСЬКОГО 14</t>
  </si>
  <si>
    <t>РОКОССОВСЬКОГО 14а</t>
  </si>
  <si>
    <t>РОКОССОВСЬКОГО 14б</t>
  </si>
  <si>
    <t>РОКОССОВСЬКОГО 14в</t>
  </si>
  <si>
    <t>РОКОССОВСЬКОГО 18</t>
  </si>
  <si>
    <t>РОКОССОВСЬКОГО 20</t>
  </si>
  <si>
    <t>РОКОССОВСЬКОГО 20б</t>
  </si>
  <si>
    <t>РОКОССОВСЬКОГО 22</t>
  </si>
  <si>
    <t>РОКОССОВСЬКОГО 28</t>
  </si>
  <si>
    <t>РОКОССОВСЬКОГО 30</t>
  </si>
  <si>
    <t>РОКОССОВСЬКОГО 32</t>
  </si>
  <si>
    <t>РОКОССОВСЬКОГО 34</t>
  </si>
  <si>
    <t>РОКОССОВСЬКОГО 36</t>
  </si>
  <si>
    <t>РОКОССОВСЬКОГО 38</t>
  </si>
  <si>
    <t>РОКОССОВСЬКОГО 4</t>
  </si>
  <si>
    <t>РОКОССОВСЬКОГО 40</t>
  </si>
  <si>
    <t>РОКОССОВСЬКОГО 42</t>
  </si>
  <si>
    <t>РОКОССОВСЬКОГО 42а</t>
  </si>
  <si>
    <t>РОКОССОВСЬКОГО 44</t>
  </si>
  <si>
    <t>РОКОССОВСЬКОГО 46</t>
  </si>
  <si>
    <t>РОКОССОВСЬКОГО 48</t>
  </si>
  <si>
    <t>РОКОССОВСЬКОГО 50</t>
  </si>
  <si>
    <t>РОКОССОВСЬКОГО 54</t>
  </si>
  <si>
    <t>РОКОССОВСЬКОГО 54а</t>
  </si>
  <si>
    <t>РОКОССОВСЬКОГО 58</t>
  </si>
  <si>
    <t>РОКОССОВСЬКОГО 6</t>
  </si>
  <si>
    <t>РОКОССОВСЬКОГО 60</t>
  </si>
  <si>
    <t>РОКОССОВСЬКОГО 62</t>
  </si>
  <si>
    <t>РОКОССОВСЬКОГО 66</t>
  </si>
  <si>
    <t>РОКОССОВСЬКОГО 68</t>
  </si>
  <si>
    <t>ШЕВЧЕНКА 101</t>
  </si>
  <si>
    <t>ШЕВЧЕНКА 248а</t>
  </si>
  <si>
    <t>РАЗОМ</t>
  </si>
  <si>
    <t>Начальник ПЕВ</t>
  </si>
  <si>
    <t>Всього, грн</t>
  </si>
  <si>
    <t>в т.ч. поточний ремонт, грн</t>
  </si>
  <si>
    <t>РОКОССОВСЬКОГО 12к1</t>
  </si>
  <si>
    <t>Винагорода управителю Нараховано</t>
  </si>
  <si>
    <t>Винагорода управителю Виконано</t>
  </si>
  <si>
    <t>НАЧАЛЬНИК КП ЖЕК - 10</t>
  </si>
  <si>
    <t>НАЧАЛЬНИК ПЕВ</t>
  </si>
  <si>
    <t>вик. Олена Чернявська</t>
  </si>
  <si>
    <t>КОРОЛЬОВА 2</t>
  </si>
  <si>
    <t xml:space="preserve"> - перев</t>
  </si>
  <si>
    <t xml:space="preserve"> + недовик</t>
  </si>
  <si>
    <t>№ договору від 20.02. 2019</t>
  </si>
  <si>
    <t>1.1.1. Технічне обслуговування ВБС                           ХОЛОДНОГО ВОДОПОСТАЧАННЯ</t>
  </si>
  <si>
    <t>1.1.2 Технічне обслуговування ВБС  ВОДОВІДВЕДЕННЯ</t>
  </si>
  <si>
    <t>1.1.3  Технічне обслуговування ВБС ТЕПЛОПОСТАЧАННЯ</t>
  </si>
  <si>
    <t>1.1.4  Технічне обслуговування ВБС                         ГАРЯЧОГО  ВОДОПОСТАЧАННЯ</t>
  </si>
  <si>
    <t>1.1.5 Технічне обслуговування ВБС                                          ЗЛИВОВОЇ  КАНАЛІЗАЦІЇ</t>
  </si>
  <si>
    <t>1.1.6 Технічне обслуговування ВБС ЕЛЕКТРОПОСТАЧАННЯ</t>
  </si>
  <si>
    <t>1.1.7 Технічне обслуговування ВБС                    ГАЗОПОСТАЧАННЯ</t>
  </si>
  <si>
    <t>1.1.8 Аварійне обслуговування</t>
  </si>
  <si>
    <t>1.2. Технiчне обслуговування лiфтiв</t>
  </si>
  <si>
    <t>1.3. Обслуговування систем диспетчеризацiї</t>
  </si>
  <si>
    <t>1.4  Обслуговування димових та вентиляцiйних каналiв</t>
  </si>
  <si>
    <t>1.5 Технічне обслуговування систем ППА та димовидалення                ( У разі їх наявності)</t>
  </si>
  <si>
    <t xml:space="preserve">1.6  Поточний ремонт конструктивних елементів </t>
  </si>
  <si>
    <t>1.7.1 Поточний ремонт ВБС                                                             ХОЛОДНОГО  ВОДОПОСТАЧАННЯ</t>
  </si>
  <si>
    <t>1.7.2 Поточний ремонт ВБС                                                             ВОДОВІДВЕДЕННЯ</t>
  </si>
  <si>
    <t>1.7.3 Поточний ремонт ВБС                                                             ТЕПЛОПОСТАЧАННЯ</t>
  </si>
  <si>
    <t>1.7.4 Поточний ремонт ВБС                                                             ГАРЯЧОГО ВОДОПОСТАЧАННЯ</t>
  </si>
  <si>
    <t>1.7.5 Поточний ремонт ВБС                                                             ЗЛИВОВОЇ  КАНАЛІЗАЦІЇ</t>
  </si>
  <si>
    <t>1.7.6 Поточний ремонт ВБС                                                     ЕЛЕКТРОПОСТАЧАННЯ</t>
  </si>
  <si>
    <t>1.7.7 Поточний ремонт ВБС                                                     ГАЗОПОСТАЧАННЯ</t>
  </si>
  <si>
    <t>1.8 Поточний ремонт систем ППА та димовидалення                ( У разі їх наявності)</t>
  </si>
  <si>
    <t>1.9  Прибирання прибудинкової територiї</t>
  </si>
  <si>
    <t>1.10. Прибирання приміщень загального користування ( у т.ч. допоміжних).</t>
  </si>
  <si>
    <t>1.11  Прибирання i вивезення снiгу, посипання частини прибудинкової території, призначеної для проходу та проїзду, протиожеледними сумішами</t>
  </si>
  <si>
    <t>1.12  Дератизацiя</t>
  </si>
  <si>
    <t>1.13. Дезинсекцiя</t>
  </si>
  <si>
    <t>1.14.1  Освiтлення мiсць загального користування і підвалів та пiдкачування води</t>
  </si>
  <si>
    <t>1.14.2.Живлення лiфтiв</t>
  </si>
  <si>
    <t>2. Інші роботи ( Повірка теплолічильника)</t>
  </si>
  <si>
    <t>віхилення: + недовик,                - перевик</t>
  </si>
  <si>
    <t>% виконання</t>
  </si>
  <si>
    <t>віхилення:                  + недовик,                - перевик</t>
  </si>
  <si>
    <t>Просрочена понад місяць заборгованість</t>
  </si>
  <si>
    <t>К-ть місяців просроченої заборгов</t>
  </si>
  <si>
    <t>№ 4/159</t>
  </si>
  <si>
    <t>№ 4/160</t>
  </si>
  <si>
    <t>№ 4/161</t>
  </si>
  <si>
    <t>№ 4/162</t>
  </si>
  <si>
    <t>№ 4/226</t>
  </si>
  <si>
    <t>№ 4/163</t>
  </si>
  <si>
    <t>№ 4/164</t>
  </si>
  <si>
    <t>№ 4/165</t>
  </si>
  <si>
    <t>№ 4/4</t>
  </si>
  <si>
    <t>№ 4/166</t>
  </si>
  <si>
    <t>№ 4/167</t>
  </si>
  <si>
    <t>№ 4/168</t>
  </si>
  <si>
    <t>№ 4/169</t>
  </si>
  <si>
    <t>№ 4/5</t>
  </si>
  <si>
    <t>№ 4/39</t>
  </si>
  <si>
    <t>№ 4/6</t>
  </si>
  <si>
    <t>№ 4/7</t>
  </si>
  <si>
    <t>№ 4/8</t>
  </si>
  <si>
    <t>№ 4/9</t>
  </si>
  <si>
    <t>№ 4/1</t>
  </si>
  <si>
    <t>№ 4/155</t>
  </si>
  <si>
    <t>№ 4/40</t>
  </si>
  <si>
    <t>№ 4/41</t>
  </si>
  <si>
    <t>№ 4/42</t>
  </si>
  <si>
    <t>№ 4/170</t>
  </si>
  <si>
    <t>№ 4/43</t>
  </si>
  <si>
    <t>№ 4/171</t>
  </si>
  <si>
    <t>№ 4/44</t>
  </si>
  <si>
    <t>№ 4/45</t>
  </si>
  <si>
    <t>№ 4/172</t>
  </si>
  <si>
    <t>№ 4/46</t>
  </si>
  <si>
    <t>№ 4/173</t>
  </si>
  <si>
    <t>№ 4/47</t>
  </si>
  <si>
    <t>№ 4/48</t>
  </si>
  <si>
    <t>№ 4/49</t>
  </si>
  <si>
    <t>№ 4/50</t>
  </si>
  <si>
    <t>№ 4/231</t>
  </si>
  <si>
    <t>№ 4/174</t>
  </si>
  <si>
    <t>№ 4/175</t>
  </si>
  <si>
    <t>№ 4/176</t>
  </si>
  <si>
    <t>№ 4/177</t>
  </si>
  <si>
    <t>№ 4/178</t>
  </si>
  <si>
    <t>№ 4/179</t>
  </si>
  <si>
    <t>№ 4/180</t>
  </si>
  <si>
    <t>№ 4/181</t>
  </si>
  <si>
    <t>№ 4/182</t>
  </si>
  <si>
    <t>№ 4/183</t>
  </si>
  <si>
    <t>№ 4/184</t>
  </si>
  <si>
    <t>№ 4/185</t>
  </si>
  <si>
    <t>№ 4/232</t>
  </si>
  <si>
    <t>№ 4/233</t>
  </si>
  <si>
    <t>№ 4/186</t>
  </si>
  <si>
    <t>№ 4/51</t>
  </si>
  <si>
    <t>№ 4/52</t>
  </si>
  <si>
    <t>№ 4/53</t>
  </si>
  <si>
    <t>№ 4/54</t>
  </si>
  <si>
    <t>№ 4/187</t>
  </si>
  <si>
    <t>№ 4/188</t>
  </si>
  <si>
    <t>№ 4/189</t>
  </si>
  <si>
    <t>№ 4/190</t>
  </si>
  <si>
    <t>№ 4/191</t>
  </si>
  <si>
    <t>№ 4/55</t>
  </si>
  <si>
    <t>№ 4/56</t>
  </si>
  <si>
    <t>№ 4/193</t>
  </si>
  <si>
    <t>№ 4/194</t>
  </si>
  <si>
    <t>№ 4/195</t>
  </si>
  <si>
    <t>№ 4/57</t>
  </si>
  <si>
    <t>№ 4/58</t>
  </si>
  <si>
    <t>№ 4/59</t>
  </si>
  <si>
    <t>№ 4/60</t>
  </si>
  <si>
    <t>№ 4/61</t>
  </si>
  <si>
    <t>№ 4/196</t>
  </si>
  <si>
    <t>№ 4/62</t>
  </si>
  <si>
    <t>№ 4/63</t>
  </si>
  <si>
    <t>№ 4/64</t>
  </si>
  <si>
    <t>№ 4/65</t>
  </si>
  <si>
    <t>№ 4/66</t>
  </si>
  <si>
    <t>№ 4/67</t>
  </si>
  <si>
    <t>№ 4/197</t>
  </si>
  <si>
    <t>№ 4/68</t>
  </si>
  <si>
    <t>№ 4/69</t>
  </si>
  <si>
    <t>№ 4/70</t>
  </si>
  <si>
    <t>№ 4/156</t>
  </si>
  <si>
    <t>№ 4/71</t>
  </si>
  <si>
    <t>№ 4/157</t>
  </si>
  <si>
    <t>№ 4/158</t>
  </si>
  <si>
    <t>№ 4/198</t>
  </si>
  <si>
    <t>№ 4/199</t>
  </si>
  <si>
    <t>№ 4/200</t>
  </si>
  <si>
    <t>№ 4/201</t>
  </si>
  <si>
    <t>№ 4/202</t>
  </si>
  <si>
    <t>№ 4/227</t>
  </si>
  <si>
    <t>№ 4/72</t>
  </si>
  <si>
    <t>№ 4/73</t>
  </si>
  <si>
    <t>№ 4/74</t>
  </si>
  <si>
    <t>№ 4/203</t>
  </si>
  <si>
    <t>№ 4/204</t>
  </si>
  <si>
    <t>№ 4/75</t>
  </si>
  <si>
    <t>№ 4/76</t>
  </si>
  <si>
    <t>№ 4/77</t>
  </si>
  <si>
    <t>№ 4/78</t>
  </si>
  <si>
    <t>№ 4/79</t>
  </si>
  <si>
    <t>№ 4/80</t>
  </si>
  <si>
    <t>№ 4/81</t>
  </si>
  <si>
    <t>№ 4/82</t>
  </si>
  <si>
    <t>№ 4/205</t>
  </si>
  <si>
    <t>№ 4/206</t>
  </si>
  <si>
    <t>№ 4/83</t>
  </si>
  <si>
    <t>№ 4/207</t>
  </si>
  <si>
    <t>№ 4/208</t>
  </si>
  <si>
    <t>№ 4/84</t>
  </si>
  <si>
    <t>№ 4/85</t>
  </si>
  <si>
    <t>№ 4/86</t>
  </si>
  <si>
    <t>№ 4/87</t>
  </si>
  <si>
    <t>№ 4/88</t>
  </si>
  <si>
    <t>№ 4/89</t>
  </si>
  <si>
    <t>№ 4/90</t>
  </si>
  <si>
    <t>№ 4/91</t>
  </si>
  <si>
    <t>№ 4/92</t>
  </si>
  <si>
    <t>№ 4/93</t>
  </si>
  <si>
    <t>№ 4/209</t>
  </si>
  <si>
    <t>№ 4/94</t>
  </si>
  <si>
    <t>№ 4/95</t>
  </si>
  <si>
    <t>№ 4/96</t>
  </si>
  <si>
    <t>№ 4/97</t>
  </si>
  <si>
    <t>№ 4/98</t>
  </si>
  <si>
    <t>№ 4/99</t>
  </si>
  <si>
    <t>№ 4/100</t>
  </si>
  <si>
    <t>№ 4/101</t>
  </si>
  <si>
    <t>№ 4/102</t>
  </si>
  <si>
    <t>№ 4/103</t>
  </si>
  <si>
    <t>№ 4/104</t>
  </si>
  <si>
    <t>№ 4/105</t>
  </si>
  <si>
    <t>№ 4/106</t>
  </si>
  <si>
    <t>№ 4/107</t>
  </si>
  <si>
    <t>№ 4/108</t>
  </si>
  <si>
    <t>№ 4/210</t>
  </si>
  <si>
    <t>№ 4/211</t>
  </si>
  <si>
    <t>№ 4/109</t>
  </si>
  <si>
    <t>№ 4/110</t>
  </si>
  <si>
    <t>№ 4/111</t>
  </si>
  <si>
    <t>№ 4/112</t>
  </si>
  <si>
    <t>№ 4/113</t>
  </si>
  <si>
    <t>№ 4/114</t>
  </si>
  <si>
    <t>№ 4/212</t>
  </si>
  <si>
    <t>№ 4/213</t>
  </si>
  <si>
    <t>№ 4/10</t>
  </si>
  <si>
    <t>№ 4/11</t>
  </si>
  <si>
    <t>№ 4/2</t>
  </si>
  <si>
    <t>№ 4/12</t>
  </si>
  <si>
    <t>№ 4/13</t>
  </si>
  <si>
    <t>№ 4/30</t>
  </si>
  <si>
    <t>№ 4/31</t>
  </si>
  <si>
    <t>№ 4/14</t>
  </si>
  <si>
    <t>№ 4/32</t>
  </si>
  <si>
    <t>№ 4/15</t>
  </si>
  <si>
    <t>№ 4/16</t>
  </si>
  <si>
    <t>№ 4/38</t>
  </si>
  <si>
    <t>№ 4/17</t>
  </si>
  <si>
    <t>№ 4/33</t>
  </si>
  <si>
    <t>№ 4/18</t>
  </si>
  <si>
    <t>№ 4/34</t>
  </si>
  <si>
    <t>№ 4/35</t>
  </si>
  <si>
    <t>№ 4/19</t>
  </si>
  <si>
    <t>№ 4/235</t>
  </si>
  <si>
    <t>№ 4/20</t>
  </si>
  <si>
    <t>№ 4/21</t>
  </si>
  <si>
    <t>№ 4/36</t>
  </si>
  <si>
    <t>№ 4/22</t>
  </si>
  <si>
    <t>№ 4/23</t>
  </si>
  <si>
    <t>№ 4/115</t>
  </si>
  <si>
    <t>№ 4/116</t>
  </si>
  <si>
    <t>№ 4/117</t>
  </si>
  <si>
    <t>№ 4/118</t>
  </si>
  <si>
    <t>№ 4/119</t>
  </si>
  <si>
    <t>№ 4/120</t>
  </si>
  <si>
    <t>№ 4/121</t>
  </si>
  <si>
    <t>№ 4/122</t>
  </si>
  <si>
    <t>№ 4/214</t>
  </si>
  <si>
    <t>№ 4/215</t>
  </si>
  <si>
    <t>№ 4/123</t>
  </si>
  <si>
    <t>№ 4/124</t>
  </si>
  <si>
    <t>№ 4/125</t>
  </si>
  <si>
    <t>№ 4/126</t>
  </si>
  <si>
    <t>№ 4/127</t>
  </si>
  <si>
    <t>№ 4/128</t>
  </si>
  <si>
    <t>№ 4/129</t>
  </si>
  <si>
    <t>№ 4/130</t>
  </si>
  <si>
    <t>№ 4/37</t>
  </si>
  <si>
    <t>№ 4/24</t>
  </si>
  <si>
    <t>№ 4/131</t>
  </si>
  <si>
    <t>№ 4/132</t>
  </si>
  <si>
    <t>№ 4/25</t>
  </si>
  <si>
    <t>№ 4/26</t>
  </si>
  <si>
    <t>№ 4/27</t>
  </si>
  <si>
    <t>№ 4/28</t>
  </si>
  <si>
    <t>№ 4/3</t>
  </si>
  <si>
    <t>№ 4/216</t>
  </si>
  <si>
    <t>№ 4/133</t>
  </si>
  <si>
    <t>№ 4/134</t>
  </si>
  <si>
    <t>№ 4/135</t>
  </si>
  <si>
    <t>№ 4/217</t>
  </si>
  <si>
    <t>№ 4/218</t>
  </si>
  <si>
    <t>№ 4/136</t>
  </si>
  <si>
    <t>№ 4/137</t>
  </si>
  <si>
    <t>№ 4/138</t>
  </si>
  <si>
    <t>№ 4/139</t>
  </si>
  <si>
    <t>№ 4/140</t>
  </si>
  <si>
    <t>№ 4/141</t>
  </si>
  <si>
    <t>№ 4/142</t>
  </si>
  <si>
    <t>№ 4/234</t>
  </si>
  <si>
    <t>№ 4/219</t>
  </si>
  <si>
    <t>№ 4/143</t>
  </si>
  <si>
    <t>№ 4/144</t>
  </si>
  <si>
    <t>№ 4/145</t>
  </si>
  <si>
    <t>№ 4/146</t>
  </si>
  <si>
    <t>№ 4/147</t>
  </si>
  <si>
    <t>№ 4/220</t>
  </si>
  <si>
    <t>№ 4/148</t>
  </si>
  <si>
    <t>№ 4/149</t>
  </si>
  <si>
    <t>№ 4/150</t>
  </si>
  <si>
    <t>№ 4/151</t>
  </si>
  <si>
    <t>№ 4/221</t>
  </si>
  <si>
    <t>№ 4/152</t>
  </si>
  <si>
    <t>№ 4/153</t>
  </si>
  <si>
    <t>№ 4/222</t>
  </si>
  <si>
    <t>№ 4/223</t>
  </si>
  <si>
    <t>№ 4/154</t>
  </si>
  <si>
    <t>№ 4/224</t>
  </si>
  <si>
    <t>№ 4/228</t>
  </si>
  <si>
    <t>№ 4/229</t>
  </si>
  <si>
    <t>№ 4/230</t>
  </si>
  <si>
    <t>№ 4/29</t>
  </si>
  <si>
    <t>№ 4/225</t>
  </si>
  <si>
    <t>ІГОР ЛУЩАЙ</t>
  </si>
  <si>
    <t>ВАЛЕНТИНА РУДЕНОК</t>
  </si>
  <si>
    <t>Звіт про виконання кошторису на послуги з  управління багатоповерховими будинками</t>
  </si>
  <si>
    <t xml:space="preserve">Договір </t>
  </si>
  <si>
    <t>УВАГА! ВИБРАТИ СВОЮ АДРЕСУ!</t>
  </si>
  <si>
    <t>від  20.02.2019р</t>
  </si>
  <si>
    <t>діє з 01.03.2019р.</t>
  </si>
  <si>
    <t>пн</t>
  </si>
  <si>
    <t>Складова витрат на утримання будинку та прибудинкової території та поточний ремонт спільного майна будинку (далі-витрати)</t>
  </si>
  <si>
    <t>Витрати, грн ( з ПДВ)</t>
  </si>
  <si>
    <t>плановий кошторис</t>
  </si>
  <si>
    <t>ФАКТ</t>
  </si>
  <si>
    <t>віхилення:                      + недовик,                - перевик</t>
  </si>
  <si>
    <t>% виконання кошторису</t>
  </si>
  <si>
    <t>Загальна площа, м2</t>
  </si>
  <si>
    <t>1.</t>
  </si>
  <si>
    <t>Обов'язковий перелік робіт (послуг)</t>
  </si>
  <si>
    <t>1.1.</t>
  </si>
  <si>
    <t>Технічне обслуговування внутрішньобудинкових систем</t>
  </si>
  <si>
    <t>1.1.1.</t>
  </si>
  <si>
    <t xml:space="preserve">водопостачання </t>
  </si>
  <si>
    <t>1.1.2.</t>
  </si>
  <si>
    <t>водовідведення</t>
  </si>
  <si>
    <t>1.1.3.</t>
  </si>
  <si>
    <t>теплопостачання</t>
  </si>
  <si>
    <t>1.1.4.</t>
  </si>
  <si>
    <t>гарячого водопостачання</t>
  </si>
  <si>
    <t>1.1.5.</t>
  </si>
  <si>
    <t>зливової каналізації</t>
  </si>
  <si>
    <t>1.1.6.</t>
  </si>
  <si>
    <t>електропостачання</t>
  </si>
  <si>
    <t>1.1.7.</t>
  </si>
  <si>
    <t>газопостачання</t>
  </si>
  <si>
    <t>1.1.8.</t>
  </si>
  <si>
    <t>аварійне обслуговування</t>
  </si>
  <si>
    <t>1.2.</t>
  </si>
  <si>
    <t>Технічне обслуговування ліфтів</t>
  </si>
  <si>
    <t>1.3.</t>
  </si>
  <si>
    <t>Обслуговування систем диспетчеризації</t>
  </si>
  <si>
    <t>1.4.</t>
  </si>
  <si>
    <t>Обслуговування димових та вентиляційних каналів</t>
  </si>
  <si>
    <t>1.5.</t>
  </si>
  <si>
    <t>Технічне обслуговування систем ППА та димовидалення (у разі їх наявності)</t>
  </si>
  <si>
    <t>1.6.</t>
  </si>
  <si>
    <r>
      <t>Поточний ремонт конструктивних елементів, технічних пристроїв та елементів зовнішнього упорядження, що розміщені на закріпленій в установленому порядку прибудинковій території</t>
    </r>
    <r>
      <rPr>
        <b/>
        <sz val="10"/>
        <rFont val="Times New Roman"/>
        <family val="1"/>
        <charset val="204"/>
      </rPr>
      <t xml:space="preserve"> (в т.ч спорт., дитячих та інших майданчиків), та іншого спільного майна багатоквартирного будинку*</t>
    </r>
  </si>
  <si>
    <t>1.7.</t>
  </si>
  <si>
    <t>Поточний ремонт внутрішньобудинкових систем</t>
  </si>
  <si>
    <t>1.7.1.</t>
  </si>
  <si>
    <t>1.7.2.</t>
  </si>
  <si>
    <t>1.7.3.</t>
  </si>
  <si>
    <t>1.7.4.</t>
  </si>
  <si>
    <t>1.7.5.</t>
  </si>
  <si>
    <t>1.7.6.</t>
  </si>
  <si>
    <t>1.7.7.</t>
  </si>
  <si>
    <t>1.8.</t>
  </si>
  <si>
    <t>Поточний ремонт систем ППА та димовидалення (у разі їх наявності)</t>
  </si>
  <si>
    <t>1.9.</t>
  </si>
  <si>
    <t>Прибирання прибудинкової території</t>
  </si>
  <si>
    <t>1.10.</t>
  </si>
  <si>
    <t>Прибирання приміщень загального користування (у т.ч допоміжних)</t>
  </si>
  <si>
    <t>1.11.</t>
  </si>
  <si>
    <t>Прибирання та вивезення снігу, посипання частини прибудинкової території, призначеної для проходу та проїзду, протиожеледними сумішами</t>
  </si>
  <si>
    <t>1.12.</t>
  </si>
  <si>
    <t>12. Дератизація</t>
  </si>
  <si>
    <t>1.13.</t>
  </si>
  <si>
    <t>13. Дезінсекція</t>
  </si>
  <si>
    <t>1.14.</t>
  </si>
  <si>
    <t>14. Придбання електричної енергії для освітлення місць загального користуванння, живлення ліфтів та забезпечення функціонування іншого спільного майна багатоквартирного будинку</t>
  </si>
  <si>
    <t>1.14.1.</t>
  </si>
  <si>
    <t>для освітлення місць загального користування</t>
  </si>
  <si>
    <t>1.14.2.</t>
  </si>
  <si>
    <t>для живлення ліфтів</t>
  </si>
  <si>
    <t>2.</t>
  </si>
  <si>
    <r>
      <t>Інші роботи (послуги) понад обов'язковий перелік</t>
    </r>
    <r>
      <rPr>
        <b/>
        <i/>
        <sz val="11"/>
        <rFont val="Times New Roman"/>
        <family val="1"/>
        <charset val="204"/>
      </rPr>
      <t xml:space="preserve"> (повірка загальнобудинкового лічильника)</t>
    </r>
  </si>
  <si>
    <t>4.</t>
  </si>
  <si>
    <t>Загальна сума витрат (з урахуванням ПДВ)</t>
  </si>
  <si>
    <t>5.</t>
  </si>
  <si>
    <t xml:space="preserve">Винагорода управителю </t>
  </si>
  <si>
    <t>6.</t>
  </si>
  <si>
    <t>Загальна сума витрат з ПДВ та  винагородою управителю</t>
  </si>
  <si>
    <t>Прострочена заборгованість населення станом на            (без поточних нарахувань)</t>
  </si>
  <si>
    <t>місяці</t>
  </si>
  <si>
    <t>наявність коштів (+);                                           відсутні кошти (-)</t>
  </si>
  <si>
    <t>Адміністрація  КП "ЖЕК-10</t>
  </si>
  <si>
    <r>
      <t xml:space="preserve"> за </t>
    </r>
    <r>
      <rPr>
        <b/>
        <sz val="12"/>
        <color theme="1"/>
        <rFont val="Times New Roman"/>
        <family val="1"/>
        <charset val="204"/>
      </rPr>
      <t>БЕРЕЗЕНЬ 2021 - ТРАВЕНЬ</t>
    </r>
    <r>
      <rPr>
        <b/>
        <sz val="13"/>
        <color theme="1"/>
        <rFont val="Times New Roman"/>
        <family val="1"/>
        <charset val="204"/>
      </rPr>
      <t xml:space="preserve"> 2021 року</t>
    </r>
  </si>
  <si>
    <t xml:space="preserve"> РАЗОМ з ПДВ побудинкові доходи та витрати  за березень-травень 2021</t>
  </si>
  <si>
    <t>НАРАУВАННЯ за ТРАВЕНЬ 2021</t>
  </si>
  <si>
    <t>БОРГ на 01.06.2021 без нарахування  травня</t>
  </si>
  <si>
    <t>Наявність коштів станом на 01.06.2021</t>
  </si>
  <si>
    <t>(з врахуванням 2016-2020 років + січень-травень 2021р.)</t>
  </si>
  <si>
    <t>Фактичне виконання тарифів на послуги з утримання будинків і споруд та прибудинкових територій по кожному будинку  за березень 2021-травень 2021 р.</t>
  </si>
  <si>
    <t>Недовиконано (+) або перевиконано (-) послуг за 2016- 2020 рік,+ січень-лютий 2021</t>
  </si>
  <si>
    <t>Недовиконано (+) або перевиконано (-) послуг за березень 2021 - травень 2021 з урахуванням  2016-2020 + І-ІІ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</si>
</sst>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_ ;[Red]\-0.00\ "/>
    <numFmt numFmtId="165" formatCode="0.0%"/>
    <numFmt numFmtId="166" formatCode="0.0"/>
  </numFmts>
  <fonts count="5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9"/>
      <color rgb="FFFF0000"/>
      <name val="Arial"/>
      <family val="2"/>
      <charset val="204"/>
    </font>
    <font>
      <b/>
      <i/>
      <sz val="9"/>
      <color rgb="FFFF0000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color rgb="FF002060"/>
      <name val="Arial"/>
      <family val="2"/>
      <charset val="204"/>
    </font>
    <font>
      <sz val="9"/>
      <color rgb="FFFF0000"/>
      <name val="Arial"/>
      <family val="2"/>
      <charset val="204"/>
    </font>
    <font>
      <i/>
      <sz val="9"/>
      <color rgb="FFFF0000"/>
      <name val="Arial"/>
      <family val="2"/>
      <charset val="204"/>
    </font>
    <font>
      <i/>
      <sz val="9"/>
      <name val="Arial"/>
      <family val="2"/>
      <charset val="204"/>
    </font>
    <font>
      <sz val="9"/>
      <color rgb="FF002060"/>
      <name val="Arial"/>
      <family val="2"/>
      <charset val="204"/>
    </font>
    <font>
      <sz val="9"/>
      <color rgb="FFC00000"/>
      <name val="Arial"/>
      <family val="2"/>
      <charset val="204"/>
    </font>
    <font>
      <i/>
      <sz val="9"/>
      <color rgb="FF002060"/>
      <name val="Arial"/>
      <family val="2"/>
      <charset val="204"/>
    </font>
    <font>
      <b/>
      <sz val="9"/>
      <color rgb="FFC00000"/>
      <name val="Arial"/>
      <family val="2"/>
      <charset val="204"/>
    </font>
    <font>
      <i/>
      <sz val="9"/>
      <color rgb="FFC00000"/>
      <name val="Arial"/>
      <family val="2"/>
      <charset val="204"/>
    </font>
    <font>
      <b/>
      <sz val="9"/>
      <color rgb="FF00B050"/>
      <name val="Arial"/>
      <family val="2"/>
      <charset val="204"/>
    </font>
    <font>
      <b/>
      <sz val="8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name val="Calibri"/>
      <family val="2"/>
      <scheme val="minor"/>
    </font>
    <font>
      <sz val="9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2"/>
      </top>
      <bottom style="thin">
        <color indexed="62"/>
      </bottom>
      <diagonal/>
    </border>
    <border>
      <left style="medium">
        <color indexed="64"/>
      </left>
      <right/>
      <top style="thin">
        <color indexed="62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2"/>
      </bottom>
      <diagonal/>
    </border>
    <border>
      <left style="thin">
        <color indexed="64"/>
      </left>
      <right/>
      <top style="medium">
        <color indexed="64"/>
      </top>
      <bottom style="thin">
        <color indexed="6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2"/>
      </top>
      <bottom style="thin">
        <color indexed="62"/>
      </bottom>
      <diagonal/>
    </border>
    <border>
      <left style="thin">
        <color indexed="64"/>
      </left>
      <right/>
      <top style="thin">
        <color indexed="62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1" fillId="0" borderId="0"/>
    <xf numFmtId="0" fontId="20" fillId="0" borderId="0"/>
    <xf numFmtId="0" fontId="1" fillId="0" borderId="0"/>
    <xf numFmtId="0" fontId="22" fillId="0" borderId="0"/>
    <xf numFmtId="0" fontId="1" fillId="0" borderId="0"/>
  </cellStyleXfs>
  <cellXfs count="312">
    <xf numFmtId="0" fontId="0" fillId="0" borderId="0" xfId="0"/>
    <xf numFmtId="0" fontId="9" fillId="3" borderId="0" xfId="0" applyFont="1" applyFill="1"/>
    <xf numFmtId="2" fontId="9" fillId="3" borderId="0" xfId="0" applyNumberFormat="1" applyFont="1" applyFill="1"/>
    <xf numFmtId="0" fontId="13" fillId="3" borderId="0" xfId="0" applyFont="1" applyFill="1"/>
    <xf numFmtId="0" fontId="5" fillId="3" borderId="0" xfId="0" applyFont="1" applyFill="1"/>
    <xf numFmtId="0" fontId="4" fillId="4" borderId="23" xfId="0" applyFont="1" applyFill="1" applyBorder="1" applyAlignment="1">
      <alignment horizontal="center" vertical="center" wrapText="1"/>
    </xf>
    <xf numFmtId="0" fontId="3" fillId="3" borderId="0" xfId="0" applyFont="1" applyFill="1"/>
    <xf numFmtId="2" fontId="3" fillId="3" borderId="0" xfId="0" applyNumberFormat="1" applyFont="1" applyFill="1"/>
    <xf numFmtId="0" fontId="4" fillId="2" borderId="32" xfId="0" applyFont="1" applyFill="1" applyBorder="1" applyAlignment="1">
      <alignment horizontal="center" vertical="center" wrapText="1"/>
    </xf>
    <xf numFmtId="0" fontId="4" fillId="0" borderId="0" xfId="0" applyFont="1"/>
    <xf numFmtId="0" fontId="6" fillId="0" borderId="0" xfId="0" applyFont="1"/>
    <xf numFmtId="0" fontId="5" fillId="0" borderId="0" xfId="0" applyFont="1"/>
    <xf numFmtId="10" fontId="6" fillId="0" borderId="0" xfId="0" applyNumberFormat="1" applyFont="1"/>
    <xf numFmtId="10" fontId="5" fillId="0" borderId="0" xfId="0" applyNumberFormat="1" applyFont="1"/>
    <xf numFmtId="164" fontId="5" fillId="0" borderId="0" xfId="0" applyNumberFormat="1" applyFont="1"/>
    <xf numFmtId="164" fontId="7" fillId="0" borderId="0" xfId="0" applyNumberFormat="1" applyFont="1"/>
    <xf numFmtId="0" fontId="8" fillId="0" borderId="0" xfId="0" applyFont="1"/>
    <xf numFmtId="0" fontId="8" fillId="3" borderId="0" xfId="0" applyFont="1" applyFill="1"/>
    <xf numFmtId="0" fontId="3" fillId="0" borderId="0" xfId="0" applyFont="1"/>
    <xf numFmtId="0" fontId="10" fillId="0" borderId="0" xfId="0" applyFont="1"/>
    <xf numFmtId="0" fontId="10" fillId="3" borderId="0" xfId="0" applyFont="1" applyFill="1"/>
    <xf numFmtId="0" fontId="9" fillId="0" borderId="0" xfId="0" applyFont="1"/>
    <xf numFmtId="10" fontId="10" fillId="0" borderId="0" xfId="0" applyNumberFormat="1" applyFont="1"/>
    <xf numFmtId="10" fontId="9" fillId="0" borderId="0" xfId="0" applyNumberFormat="1" applyFont="1"/>
    <xf numFmtId="164" fontId="9" fillId="0" borderId="0" xfId="0" applyNumberFormat="1" applyFont="1"/>
    <xf numFmtId="164" fontId="11" fillId="0" borderId="0" xfId="0" applyNumberFormat="1" applyFont="1"/>
    <xf numFmtId="0" fontId="12" fillId="0" borderId="0" xfId="0" applyFont="1"/>
    <xf numFmtId="0" fontId="12" fillId="3" borderId="0" xfId="0" applyFont="1" applyFill="1"/>
    <xf numFmtId="0" fontId="7" fillId="0" borderId="0" xfId="0" applyFont="1"/>
    <xf numFmtId="10" fontId="9" fillId="3" borderId="0" xfId="0" applyNumberFormat="1" applyFont="1" applyFill="1"/>
    <xf numFmtId="0" fontId="4" fillId="0" borderId="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7" fillId="4" borderId="46" xfId="0" applyFont="1" applyFill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10" fontId="4" fillId="0" borderId="55" xfId="0" applyNumberFormat="1" applyFont="1" applyBorder="1" applyAlignment="1">
      <alignment horizontal="center" vertical="center" wrapText="1"/>
    </xf>
    <xf numFmtId="10" fontId="4" fillId="0" borderId="53" xfId="0" applyNumberFormat="1" applyFont="1" applyBorder="1" applyAlignment="1">
      <alignment horizontal="center" vertical="center" wrapText="1"/>
    </xf>
    <xf numFmtId="10" fontId="4" fillId="0" borderId="24" xfId="0" applyNumberFormat="1" applyFont="1" applyBorder="1" applyAlignment="1">
      <alignment horizontal="center" vertical="center" wrapText="1"/>
    </xf>
    <xf numFmtId="10" fontId="4" fillId="0" borderId="56" xfId="0" applyNumberFormat="1" applyFont="1" applyBorder="1" applyAlignment="1">
      <alignment horizontal="center" vertical="center" wrapText="1"/>
    </xf>
    <xf numFmtId="164" fontId="4" fillId="0" borderId="5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7" fillId="3" borderId="55" xfId="0" applyFont="1" applyFill="1" applyBorder="1" applyAlignment="1">
      <alignment horizontal="center" vertical="top" wrapText="1"/>
    </xf>
    <xf numFmtId="0" fontId="27" fillId="0" borderId="16" xfId="0" applyFont="1" applyBorder="1" applyAlignment="1">
      <alignment horizontal="center" vertical="center" textRotation="90" wrapText="1" shrinkToFit="1"/>
    </xf>
    <xf numFmtId="0" fontId="4" fillId="0" borderId="2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top" wrapText="1"/>
    </xf>
    <xf numFmtId="0" fontId="4" fillId="0" borderId="44" xfId="0" applyFont="1" applyBorder="1" applyAlignment="1">
      <alignment horizontal="center" vertical="top" wrapText="1"/>
    </xf>
    <xf numFmtId="0" fontId="4" fillId="0" borderId="52" xfId="0" applyFont="1" applyBorder="1" applyAlignment="1">
      <alignment horizontal="center" vertical="top" wrapText="1"/>
    </xf>
    <xf numFmtId="0" fontId="4" fillId="0" borderId="50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57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3" borderId="27" xfId="0" applyFont="1" applyFill="1" applyBorder="1" applyAlignment="1">
      <alignment horizontal="left"/>
    </xf>
    <xf numFmtId="0" fontId="3" fillId="3" borderId="58" xfId="1" applyFont="1" applyFill="1" applyBorder="1" applyAlignment="1">
      <alignment horizontal="center" vertical="top" wrapText="1"/>
    </xf>
    <xf numFmtId="0" fontId="3" fillId="3" borderId="59" xfId="1" applyFont="1" applyFill="1" applyBorder="1" applyAlignment="1">
      <alignment horizontal="center" vertical="top" wrapText="1"/>
    </xf>
    <xf numFmtId="0" fontId="28" fillId="3" borderId="16" xfId="1" applyFont="1" applyFill="1" applyBorder="1" applyAlignment="1">
      <alignment horizontal="center" vertical="top" wrapText="1"/>
    </xf>
    <xf numFmtId="2" fontId="3" fillId="3" borderId="18" xfId="2" applyNumberFormat="1" applyFont="1" applyFill="1" applyBorder="1" applyAlignment="1">
      <alignment vertical="top" wrapText="1"/>
    </xf>
    <xf numFmtId="1" fontId="3" fillId="4" borderId="16" xfId="2" applyNumberFormat="1" applyFont="1" applyFill="1" applyBorder="1" applyAlignment="1">
      <alignment vertical="top" wrapText="1"/>
    </xf>
    <xf numFmtId="1" fontId="3" fillId="4" borderId="43" xfId="2" applyNumberFormat="1" applyFont="1" applyFill="1" applyBorder="1" applyAlignment="1">
      <alignment vertical="top" wrapText="1"/>
    </xf>
    <xf numFmtId="1" fontId="3" fillId="3" borderId="18" xfId="0" applyNumberFormat="1" applyFont="1" applyFill="1" applyBorder="1"/>
    <xf numFmtId="1" fontId="3" fillId="3" borderId="16" xfId="0" applyNumberFormat="1" applyFont="1" applyFill="1" applyBorder="1"/>
    <xf numFmtId="1" fontId="7" fillId="3" borderId="16" xfId="0" applyNumberFormat="1" applyFont="1" applyFill="1" applyBorder="1"/>
    <xf numFmtId="165" fontId="7" fillId="3" borderId="19" xfId="0" applyNumberFormat="1" applyFont="1" applyFill="1" applyBorder="1"/>
    <xf numFmtId="1" fontId="3" fillId="3" borderId="34" xfId="0" applyNumberFormat="1" applyFont="1" applyFill="1" applyBorder="1"/>
    <xf numFmtId="166" fontId="7" fillId="3" borderId="19" xfId="0" applyNumberFormat="1" applyFont="1" applyFill="1" applyBorder="1"/>
    <xf numFmtId="165" fontId="7" fillId="3" borderId="43" xfId="0" applyNumberFormat="1" applyFont="1" applyFill="1" applyBorder="1"/>
    <xf numFmtId="1" fontId="4" fillId="3" borderId="16" xfId="0" applyNumberFormat="1" applyFont="1" applyFill="1" applyBorder="1"/>
    <xf numFmtId="1" fontId="4" fillId="3" borderId="14" xfId="0" applyNumberFormat="1" applyFont="1" applyFill="1" applyBorder="1"/>
    <xf numFmtId="10" fontId="7" fillId="3" borderId="45" xfId="0" applyNumberFormat="1" applyFont="1" applyFill="1" applyBorder="1"/>
    <xf numFmtId="1" fontId="7" fillId="3" borderId="34" xfId="0" applyNumberFormat="1" applyFont="1" applyFill="1" applyBorder="1"/>
    <xf numFmtId="1" fontId="7" fillId="3" borderId="19" xfId="0" applyNumberFormat="1" applyFont="1" applyFill="1" applyBorder="1"/>
    <xf numFmtId="1" fontId="7" fillId="3" borderId="43" xfId="0" applyNumberFormat="1" applyFont="1" applyFill="1" applyBorder="1"/>
    <xf numFmtId="1" fontId="3" fillId="3" borderId="18" xfId="1" applyNumberFormat="1" applyFont="1" applyFill="1" applyBorder="1"/>
    <xf numFmtId="165" fontId="4" fillId="3" borderId="43" xfId="0" applyNumberFormat="1" applyFont="1" applyFill="1" applyBorder="1"/>
    <xf numFmtId="1" fontId="0" fillId="0" borderId="18" xfId="0" applyNumberFormat="1" applyBorder="1"/>
    <xf numFmtId="10" fontId="7" fillId="3" borderId="43" xfId="0" applyNumberFormat="1" applyFont="1" applyFill="1" applyBorder="1"/>
    <xf numFmtId="1" fontId="3" fillId="3" borderId="22" xfId="0" applyNumberFormat="1" applyFont="1" applyFill="1" applyBorder="1"/>
    <xf numFmtId="1" fontId="4" fillId="3" borderId="18" xfId="0" applyNumberFormat="1" applyFont="1" applyFill="1" applyBorder="1"/>
    <xf numFmtId="1" fontId="7" fillId="3" borderId="13" xfId="0" applyNumberFormat="1" applyFont="1" applyFill="1" applyBorder="1"/>
    <xf numFmtId="1" fontId="3" fillId="3" borderId="18" xfId="2" applyNumberFormat="1" applyFont="1" applyFill="1" applyBorder="1" applyAlignment="1">
      <alignment vertical="top" wrapText="1"/>
    </xf>
    <xf numFmtId="1" fontId="9" fillId="3" borderId="0" xfId="0" applyNumberFormat="1" applyFont="1" applyFill="1"/>
    <xf numFmtId="1" fontId="29" fillId="0" borderId="16" xfId="0" applyNumberFormat="1" applyFont="1" applyBorder="1"/>
    <xf numFmtId="1" fontId="1" fillId="0" borderId="16" xfId="0" applyNumberFormat="1" applyFont="1" applyBorder="1"/>
    <xf numFmtId="166" fontId="0" fillId="0" borderId="16" xfId="0" applyNumberFormat="1" applyBorder="1"/>
    <xf numFmtId="0" fontId="4" fillId="3" borderId="60" xfId="0" applyFont="1" applyFill="1" applyBorder="1" applyAlignment="1">
      <alignment horizontal="left"/>
    </xf>
    <xf numFmtId="0" fontId="3" fillId="3" borderId="30" xfId="1" applyFont="1" applyFill="1" applyBorder="1" applyAlignment="1">
      <alignment horizontal="center" vertical="top" wrapText="1"/>
    </xf>
    <xf numFmtId="0" fontId="3" fillId="3" borderId="61" xfId="1" applyFont="1" applyFill="1" applyBorder="1" applyAlignment="1">
      <alignment horizontal="center" vertical="top" wrapText="1"/>
    </xf>
    <xf numFmtId="1" fontId="7" fillId="3" borderId="17" xfId="0" applyNumberFormat="1" applyFont="1" applyFill="1" applyBorder="1"/>
    <xf numFmtId="0" fontId="4" fillId="3" borderId="60" xfId="0" applyFont="1" applyFill="1" applyBorder="1"/>
    <xf numFmtId="1" fontId="5" fillId="3" borderId="0" xfId="0" applyNumberFormat="1" applyFont="1" applyFill="1"/>
    <xf numFmtId="1" fontId="9" fillId="0" borderId="0" xfId="0" applyNumberFormat="1" applyFont="1"/>
    <xf numFmtId="1" fontId="5" fillId="0" borderId="0" xfId="0" applyNumberFormat="1" applyFont="1"/>
    <xf numFmtId="1" fontId="13" fillId="3" borderId="0" xfId="0" applyNumberFormat="1" applyFont="1" applyFill="1"/>
    <xf numFmtId="0" fontId="3" fillId="3" borderId="31" xfId="1" applyFont="1" applyFill="1" applyBorder="1" applyAlignment="1">
      <alignment horizontal="center" vertical="top" wrapText="1"/>
    </xf>
    <xf numFmtId="0" fontId="3" fillId="3" borderId="62" xfId="1" applyFont="1" applyFill="1" applyBorder="1" applyAlignment="1">
      <alignment horizontal="center" vertical="top" wrapText="1"/>
    </xf>
    <xf numFmtId="1" fontId="3" fillId="3" borderId="48" xfId="0" applyNumberFormat="1" applyFont="1" applyFill="1" applyBorder="1"/>
    <xf numFmtId="1" fontId="7" fillId="3" borderId="48" xfId="0" applyNumberFormat="1" applyFont="1" applyFill="1" applyBorder="1"/>
    <xf numFmtId="165" fontId="7" fillId="3" borderId="28" xfId="0" applyNumberFormat="1" applyFont="1" applyFill="1" applyBorder="1"/>
    <xf numFmtId="166" fontId="7" fillId="3" borderId="28" xfId="0" applyNumberFormat="1" applyFont="1" applyFill="1" applyBorder="1"/>
    <xf numFmtId="165" fontId="7" fillId="3" borderId="46" xfId="0" applyNumberFormat="1" applyFont="1" applyFill="1" applyBorder="1"/>
    <xf numFmtId="1" fontId="4" fillId="3" borderId="48" xfId="0" applyNumberFormat="1" applyFont="1" applyFill="1" applyBorder="1"/>
    <xf numFmtId="10" fontId="7" fillId="3" borderId="46" xfId="0" applyNumberFormat="1" applyFont="1" applyFill="1" applyBorder="1"/>
    <xf numFmtId="1" fontId="7" fillId="3" borderId="28" xfId="0" applyNumberFormat="1" applyFont="1" applyFill="1" applyBorder="1"/>
    <xf numFmtId="1" fontId="7" fillId="3" borderId="46" xfId="0" applyNumberFormat="1" applyFont="1" applyFill="1" applyBorder="1"/>
    <xf numFmtId="165" fontId="4" fillId="3" borderId="46" xfId="0" applyNumberFormat="1" applyFont="1" applyFill="1" applyBorder="1"/>
    <xf numFmtId="1" fontId="3" fillId="3" borderId="9" xfId="2" applyNumberFormat="1" applyFont="1" applyFill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2" fontId="7" fillId="0" borderId="12" xfId="0" applyNumberFormat="1" applyFont="1" applyBorder="1"/>
    <xf numFmtId="1" fontId="7" fillId="2" borderId="26" xfId="0" applyNumberFormat="1" applyFont="1" applyFill="1" applyBorder="1"/>
    <xf numFmtId="1" fontId="7" fillId="2" borderId="8" xfId="0" applyNumberFormat="1" applyFont="1" applyFill="1" applyBorder="1"/>
    <xf numFmtId="1" fontId="7" fillId="2" borderId="6" xfId="0" applyNumberFormat="1" applyFont="1" applyFill="1" applyBorder="1"/>
    <xf numFmtId="1" fontId="7" fillId="2" borderId="7" xfId="0" applyNumberFormat="1" applyFont="1" applyFill="1" applyBorder="1"/>
    <xf numFmtId="165" fontId="7" fillId="3" borderId="11" xfId="0" applyNumberFormat="1" applyFont="1" applyFill="1" applyBorder="1"/>
    <xf numFmtId="165" fontId="7" fillId="3" borderId="8" xfId="0" applyNumberFormat="1" applyFont="1" applyFill="1" applyBorder="1"/>
    <xf numFmtId="165" fontId="7" fillId="2" borderId="11" xfId="0" applyNumberFormat="1" applyFont="1" applyFill="1" applyBorder="1"/>
    <xf numFmtId="165" fontId="7" fillId="2" borderId="8" xfId="0" applyNumberFormat="1" applyFont="1" applyFill="1" applyBorder="1"/>
    <xf numFmtId="1" fontId="7" fillId="2" borderId="64" xfId="0" applyNumberFormat="1" applyFont="1" applyFill="1" applyBorder="1"/>
    <xf numFmtId="1" fontId="7" fillId="2" borderId="42" xfId="0" applyNumberFormat="1" applyFont="1" applyFill="1" applyBorder="1"/>
    <xf numFmtId="165" fontId="7" fillId="2" borderId="25" xfId="0" applyNumberFormat="1" applyFont="1" applyFill="1" applyBorder="1"/>
    <xf numFmtId="1" fontId="7" fillId="2" borderId="11" xfId="0" applyNumberFormat="1" applyFont="1" applyFill="1" applyBorder="1"/>
    <xf numFmtId="1" fontId="7" fillId="2" borderId="1" xfId="0" applyNumberFormat="1" applyFont="1" applyFill="1" applyBorder="1"/>
    <xf numFmtId="1" fontId="7" fillId="2" borderId="4" xfId="0" applyNumberFormat="1" applyFont="1" applyFill="1" applyBorder="1"/>
    <xf numFmtId="1" fontId="7" fillId="2" borderId="29" xfId="0" applyNumberFormat="1" applyFont="1" applyFill="1" applyBorder="1"/>
    <xf numFmtId="1" fontId="7" fillId="2" borderId="65" xfId="0" applyNumberFormat="1" applyFont="1" applyFill="1" applyBorder="1"/>
    <xf numFmtId="165" fontId="7" fillId="2" borderId="7" xfId="0" applyNumberFormat="1" applyFont="1" applyFill="1" applyBorder="1"/>
    <xf numFmtId="165" fontId="7" fillId="2" borderId="26" xfId="0" applyNumberFormat="1" applyFont="1" applyFill="1" applyBorder="1"/>
    <xf numFmtId="10" fontId="7" fillId="2" borderId="7" xfId="0" applyNumberFormat="1" applyFont="1" applyFill="1" applyBorder="1"/>
    <xf numFmtId="1" fontId="7" fillId="3" borderId="11" xfId="0" applyNumberFormat="1" applyFont="1" applyFill="1" applyBorder="1"/>
    <xf numFmtId="1" fontId="25" fillId="0" borderId="16" xfId="0" applyNumberFormat="1" applyFont="1" applyBorder="1"/>
    <xf numFmtId="0" fontId="25" fillId="0" borderId="16" xfId="0" applyFont="1" applyBorder="1"/>
    <xf numFmtId="10" fontId="3" fillId="3" borderId="0" xfId="0" applyNumberFormat="1" applyFont="1" applyFill="1"/>
    <xf numFmtId="164" fontId="3" fillId="3" borderId="0" xfId="0" applyNumberFormat="1" applyFont="1" applyFill="1"/>
    <xf numFmtId="2" fontId="14" fillId="3" borderId="0" xfId="0" applyNumberFormat="1" applyFont="1" applyFill="1"/>
    <xf numFmtId="2" fontId="3" fillId="0" borderId="0" xfId="0" applyNumberFormat="1" applyFont="1"/>
    <xf numFmtId="2" fontId="4" fillId="0" borderId="0" xfId="0" applyNumberFormat="1" applyFont="1"/>
    <xf numFmtId="2" fontId="11" fillId="0" borderId="0" xfId="0" applyNumberFormat="1" applyFont="1"/>
    <xf numFmtId="0" fontId="11" fillId="0" borderId="0" xfId="0" applyFont="1"/>
    <xf numFmtId="2" fontId="9" fillId="0" borderId="0" xfId="0" applyNumberFormat="1" applyFont="1"/>
    <xf numFmtId="10" fontId="3" fillId="0" borderId="0" xfId="0" applyNumberFormat="1" applyFont="1"/>
    <xf numFmtId="164" fontId="3" fillId="0" borderId="0" xfId="0" applyNumberFormat="1" applyFont="1"/>
    <xf numFmtId="2" fontId="5" fillId="0" borderId="0" xfId="0" applyNumberFormat="1" applyFont="1"/>
    <xf numFmtId="164" fontId="10" fillId="0" borderId="0" xfId="0" applyNumberFormat="1" applyFont="1"/>
    <xf numFmtId="0" fontId="16" fillId="0" borderId="0" xfId="0" applyFont="1"/>
    <xf numFmtId="2" fontId="13" fillId="0" borderId="0" xfId="0" applyNumberFormat="1" applyFont="1"/>
    <xf numFmtId="0" fontId="13" fillId="0" borderId="0" xfId="0" applyFont="1"/>
    <xf numFmtId="10" fontId="16" fillId="0" borderId="0" xfId="0" applyNumberFormat="1" applyFont="1"/>
    <xf numFmtId="0" fontId="15" fillId="0" borderId="0" xfId="0" applyFont="1"/>
    <xf numFmtId="164" fontId="13" fillId="0" borderId="0" xfId="0" applyNumberFormat="1" applyFont="1"/>
    <xf numFmtId="10" fontId="13" fillId="0" borderId="0" xfId="0" applyNumberFormat="1" applyFont="1"/>
    <xf numFmtId="164" fontId="16" fillId="0" borderId="0" xfId="0" applyNumberFormat="1" applyFont="1"/>
    <xf numFmtId="2" fontId="15" fillId="0" borderId="0" xfId="0" applyNumberFormat="1" applyFont="1"/>
    <xf numFmtId="2" fontId="10" fillId="0" borderId="0" xfId="0" applyNumberFormat="1" applyFont="1"/>
    <xf numFmtId="2" fontId="17" fillId="0" borderId="0" xfId="0" applyNumberFormat="1" applyFont="1"/>
    <xf numFmtId="10" fontId="4" fillId="0" borderId="0" xfId="0" applyNumberFormat="1" applyFont="1"/>
    <xf numFmtId="2" fontId="4" fillId="0" borderId="0" xfId="0" applyNumberFormat="1" applyFont="1" applyProtection="1">
      <protection hidden="1"/>
    </xf>
    <xf numFmtId="164" fontId="4" fillId="0" borderId="0" xfId="0" applyNumberFormat="1" applyFont="1"/>
    <xf numFmtId="10" fontId="17" fillId="3" borderId="0" xfId="0" applyNumberFormat="1" applyFont="1" applyFill="1"/>
    <xf numFmtId="2" fontId="4" fillId="3" borderId="0" xfId="0" applyNumberFormat="1" applyFont="1" applyFill="1"/>
    <xf numFmtId="10" fontId="4" fillId="0" borderId="0" xfId="3" applyNumberFormat="1" applyFont="1" applyAlignment="1">
      <alignment horizontal="center" vertical="center" wrapText="1"/>
    </xf>
    <xf numFmtId="2" fontId="15" fillId="3" borderId="0" xfId="0" applyNumberFormat="1" applyFont="1" applyFill="1"/>
    <xf numFmtId="2" fontId="15" fillId="0" borderId="0" xfId="0" applyNumberFormat="1" applyFont="1" applyBorder="1"/>
    <xf numFmtId="2" fontId="17" fillId="0" borderId="0" xfId="0" applyNumberFormat="1" applyFont="1" applyAlignment="1">
      <alignment horizontal="center"/>
    </xf>
    <xf numFmtId="10" fontId="4" fillId="3" borderId="0" xfId="0" applyNumberFormat="1" applyFont="1" applyFill="1"/>
    <xf numFmtId="164" fontId="4" fillId="3" borderId="0" xfId="0" applyNumberFormat="1" applyFont="1" applyFill="1"/>
    <xf numFmtId="0" fontId="2" fillId="0" borderId="0" xfId="0" applyFont="1"/>
    <xf numFmtId="0" fontId="31" fillId="0" borderId="0" xfId="6" applyFont="1"/>
    <xf numFmtId="0" fontId="21" fillId="0" borderId="0" xfId="6"/>
    <xf numFmtId="0" fontId="32" fillId="0" borderId="0" xfId="5" applyFont="1" applyAlignment="1">
      <alignment horizontal="center" vertical="center"/>
    </xf>
    <xf numFmtId="0" fontId="34" fillId="0" borderId="0" xfId="6" applyFont="1"/>
    <xf numFmtId="0" fontId="35" fillId="0" borderId="0" xfId="6" applyFont="1"/>
    <xf numFmtId="0" fontId="31" fillId="0" borderId="0" xfId="5" applyFont="1" applyAlignment="1">
      <alignment horizontal="center" vertical="center"/>
    </xf>
    <xf numFmtId="0" fontId="34" fillId="0" borderId="0" xfId="5" applyFont="1"/>
    <xf numFmtId="0" fontId="32" fillId="0" borderId="43" xfId="5" applyFont="1" applyBorder="1" applyAlignment="1">
      <alignment vertical="center"/>
    </xf>
    <xf numFmtId="3" fontId="37" fillId="0" borderId="36" xfId="5" applyNumberFormat="1" applyFont="1" applyBorder="1" applyAlignment="1">
      <alignment horizontal="center" vertical="center"/>
    </xf>
    <xf numFmtId="3" fontId="38" fillId="0" borderId="0" xfId="5" applyNumberFormat="1" applyFont="1" applyAlignment="1">
      <alignment horizontal="center" vertical="center"/>
    </xf>
    <xf numFmtId="3" fontId="39" fillId="0" borderId="0" xfId="5" applyNumberFormat="1" applyFont="1" applyAlignment="1">
      <alignment horizontal="left" vertical="center"/>
    </xf>
    <xf numFmtId="0" fontId="31" fillId="0" borderId="0" xfId="5" applyFont="1"/>
    <xf numFmtId="3" fontId="40" fillId="0" borderId="14" xfId="5" applyNumberFormat="1" applyFont="1" applyBorder="1" applyAlignment="1">
      <alignment horizontal="center" vertical="center"/>
    </xf>
    <xf numFmtId="0" fontId="31" fillId="0" borderId="0" xfId="5" applyFont="1" applyAlignment="1">
      <alignment horizontal="center"/>
    </xf>
    <xf numFmtId="0" fontId="41" fillId="0" borderId="0" xfId="5" applyFont="1" applyAlignment="1">
      <alignment horizontal="center"/>
    </xf>
    <xf numFmtId="0" fontId="41" fillId="0" borderId="0" xfId="6" applyFont="1" applyAlignment="1">
      <alignment horizontal="center"/>
    </xf>
    <xf numFmtId="3" fontId="31" fillId="0" borderId="48" xfId="5" applyNumberFormat="1" applyFont="1" applyBorder="1" applyAlignment="1">
      <alignment horizontal="center" vertical="center" wrapText="1"/>
    </xf>
    <xf numFmtId="0" fontId="32" fillId="0" borderId="48" xfId="5" applyFont="1" applyBorder="1" applyAlignment="1">
      <alignment horizontal="center" vertical="center" wrapText="1"/>
    </xf>
    <xf numFmtId="0" fontId="27" fillId="0" borderId="48" xfId="6" applyFont="1" applyBorder="1" applyAlignment="1">
      <alignment horizontal="center" vertical="center" wrapText="1"/>
    </xf>
    <xf numFmtId="0" fontId="31" fillId="0" borderId="28" xfId="5" applyFont="1" applyBorder="1" applyAlignment="1">
      <alignment horizontal="center" vertical="center" wrapText="1"/>
    </xf>
    <xf numFmtId="0" fontId="44" fillId="0" borderId="63" xfId="5" applyFont="1" applyBorder="1" applyAlignment="1">
      <alignment horizontal="center" vertical="center" wrapText="1"/>
    </xf>
    <xf numFmtId="0" fontId="45" fillId="0" borderId="14" xfId="5" applyFont="1" applyBorder="1" applyAlignment="1">
      <alignment horizontal="right" vertical="center" wrapText="1"/>
    </xf>
    <xf numFmtId="4" fontId="43" fillId="0" borderId="14" xfId="5" applyNumberFormat="1" applyFont="1" applyBorder="1" applyAlignment="1">
      <alignment horizontal="center" vertical="center"/>
    </xf>
    <xf numFmtId="0" fontId="46" fillId="0" borderId="14" xfId="5" applyFont="1" applyBorder="1" applyAlignment="1">
      <alignment vertical="center"/>
    </xf>
    <xf numFmtId="0" fontId="31" fillId="0" borderId="47" xfId="5" applyFont="1" applyBorder="1" applyAlignment="1">
      <alignment vertical="center"/>
    </xf>
    <xf numFmtId="0" fontId="37" fillId="0" borderId="18" xfId="5" applyFont="1" applyBorder="1" applyAlignment="1">
      <alignment horizontal="center" vertical="center"/>
    </xf>
    <xf numFmtId="0" fontId="37" fillId="0" borderId="16" xfId="5" applyFont="1" applyBorder="1" applyAlignment="1">
      <alignment vertical="center"/>
    </xf>
    <xf numFmtId="3" fontId="31" fillId="0" borderId="16" xfId="5" applyNumberFormat="1" applyFont="1" applyBorder="1" applyAlignment="1">
      <alignment horizontal="center" vertical="center"/>
    </xf>
    <xf numFmtId="0" fontId="31" fillId="0" borderId="16" xfId="5" applyFont="1" applyBorder="1" applyAlignment="1">
      <alignment vertical="center"/>
    </xf>
    <xf numFmtId="0" fontId="31" fillId="0" borderId="19" xfId="5" applyFont="1" applyBorder="1" applyAlignment="1">
      <alignment vertical="center"/>
    </xf>
    <xf numFmtId="16" fontId="37" fillId="0" borderId="18" xfId="5" applyNumberFormat="1" applyFont="1" applyBorder="1" applyAlignment="1">
      <alignment horizontal="center" vertical="center"/>
    </xf>
    <xf numFmtId="0" fontId="37" fillId="0" borderId="16" xfId="5" applyFont="1" applyBorder="1" applyAlignment="1">
      <alignment vertical="center" wrapText="1"/>
    </xf>
    <xf numFmtId="3" fontId="32" fillId="5" borderId="16" xfId="5" applyNumberFormat="1" applyFont="1" applyFill="1" applyBorder="1" applyAlignment="1">
      <alignment horizontal="center" vertical="center"/>
    </xf>
    <xf numFmtId="165" fontId="32" fillId="5" borderId="19" xfId="5" applyNumberFormat="1" applyFont="1" applyFill="1" applyBorder="1" applyAlignment="1">
      <alignment horizontal="center" vertical="center"/>
    </xf>
    <xf numFmtId="0" fontId="43" fillId="0" borderId="18" xfId="5" applyFont="1" applyBorder="1" applyAlignment="1">
      <alignment horizontal="center" vertical="center"/>
    </xf>
    <xf numFmtId="0" fontId="43" fillId="0" borderId="16" xfId="5" applyFont="1" applyBorder="1" applyAlignment="1">
      <alignment vertical="center"/>
    </xf>
    <xf numFmtId="165" fontId="31" fillId="0" borderId="19" xfId="5" applyNumberFormat="1" applyFont="1" applyBorder="1" applyAlignment="1">
      <alignment horizontal="center" vertical="center"/>
    </xf>
    <xf numFmtId="16" fontId="43" fillId="0" borderId="16" xfId="5" applyNumberFormat="1" applyFont="1" applyBorder="1" applyAlignment="1">
      <alignment vertical="center"/>
    </xf>
    <xf numFmtId="3" fontId="37" fillId="0" borderId="16" xfId="5" applyNumberFormat="1" applyFont="1" applyBorder="1" applyAlignment="1">
      <alignment horizontal="center" vertical="center"/>
    </xf>
    <xf numFmtId="3" fontId="32" fillId="0" borderId="16" xfId="5" applyNumberFormat="1" applyFont="1" applyBorder="1" applyAlignment="1">
      <alignment horizontal="center" vertical="center"/>
    </xf>
    <xf numFmtId="165" fontId="32" fillId="0" borderId="19" xfId="5" applyNumberFormat="1" applyFont="1" applyBorder="1" applyAlignment="1">
      <alignment horizontal="center" vertical="center"/>
    </xf>
    <xf numFmtId="3" fontId="43" fillId="0" borderId="16" xfId="5" applyNumberFormat="1" applyFont="1" applyBorder="1" applyAlignment="1">
      <alignment horizontal="center" vertical="center"/>
    </xf>
    <xf numFmtId="0" fontId="43" fillId="0" borderId="16" xfId="5" applyFont="1" applyBorder="1" applyAlignment="1">
      <alignment vertical="center" wrapText="1"/>
    </xf>
    <xf numFmtId="0" fontId="32" fillId="0" borderId="0" xfId="6" applyFont="1"/>
    <xf numFmtId="0" fontId="43" fillId="0" borderId="38" xfId="5" applyFont="1" applyBorder="1" applyAlignment="1">
      <alignment horizontal="center" vertical="center"/>
    </xf>
    <xf numFmtId="0" fontId="48" fillId="0" borderId="36" xfId="5" applyFont="1" applyBorder="1" applyAlignment="1">
      <alignment vertical="center" wrapText="1"/>
    </xf>
    <xf numFmtId="3" fontId="32" fillId="0" borderId="36" xfId="5" applyNumberFormat="1" applyFont="1" applyBorder="1" applyAlignment="1">
      <alignment horizontal="center" vertical="center"/>
    </xf>
    <xf numFmtId="165" fontId="32" fillId="0" borderId="41" xfId="5" applyNumberFormat="1" applyFont="1" applyBorder="1" applyAlignment="1">
      <alignment horizontal="center" vertical="center"/>
    </xf>
    <xf numFmtId="0" fontId="37" fillId="6" borderId="6" xfId="5" applyFont="1" applyFill="1" applyBorder="1" applyAlignment="1">
      <alignment horizontal="center" vertical="center"/>
    </xf>
    <xf numFmtId="0" fontId="49" fillId="6" borderId="7" xfId="5" applyFont="1" applyFill="1" applyBorder="1" applyAlignment="1">
      <alignment vertical="center" wrapText="1"/>
    </xf>
    <xf numFmtId="3" fontId="32" fillId="6" borderId="7" xfId="5" applyNumberFormat="1" applyFont="1" applyFill="1" applyBorder="1" applyAlignment="1">
      <alignment horizontal="center" vertical="center"/>
    </xf>
    <xf numFmtId="165" fontId="32" fillId="6" borderId="11" xfId="5" applyNumberFormat="1" applyFont="1" applyFill="1" applyBorder="1" applyAlignment="1">
      <alignment horizontal="center" vertical="center"/>
    </xf>
    <xf numFmtId="0" fontId="50" fillId="0" borderId="54" xfId="5" applyFont="1" applyBorder="1" applyAlignment="1">
      <alignment horizontal="center" vertical="center"/>
    </xf>
    <xf numFmtId="0" fontId="51" fillId="0" borderId="50" xfId="5" applyFont="1" applyBorder="1" applyAlignment="1">
      <alignment vertical="center" wrapText="1"/>
    </xf>
    <xf numFmtId="3" fontId="52" fillId="0" borderId="50" xfId="5" applyNumberFormat="1" applyFont="1" applyBorder="1" applyAlignment="1">
      <alignment horizontal="center" vertical="center"/>
    </xf>
    <xf numFmtId="165" fontId="52" fillId="0" borderId="55" xfId="5" applyNumberFormat="1" applyFont="1" applyBorder="1" applyAlignment="1">
      <alignment horizontal="center" vertical="center"/>
    </xf>
    <xf numFmtId="0" fontId="50" fillId="7" borderId="6" xfId="5" applyFont="1" applyFill="1" applyBorder="1" applyAlignment="1">
      <alignment horizontal="center" vertical="center"/>
    </xf>
    <xf numFmtId="0" fontId="51" fillId="7" borderId="7" xfId="5" applyFont="1" applyFill="1" applyBorder="1" applyAlignment="1">
      <alignment vertical="center" wrapText="1"/>
    </xf>
    <xf numFmtId="3" fontId="50" fillId="7" borderId="7" xfId="5" applyNumberFormat="1" applyFont="1" applyFill="1" applyBorder="1" applyAlignment="1">
      <alignment horizontal="center" vertical="center"/>
    </xf>
    <xf numFmtId="165" fontId="50" fillId="7" borderId="11" xfId="5" applyNumberFormat="1" applyFont="1" applyFill="1" applyBorder="1" applyAlignment="1">
      <alignment horizontal="center" vertical="center"/>
    </xf>
    <xf numFmtId="0" fontId="31" fillId="0" borderId="0" xfId="5" applyFont="1" applyAlignment="1">
      <alignment horizontal="center" wrapText="1"/>
    </xf>
    <xf numFmtId="0" fontId="53" fillId="0" borderId="16" xfId="5" applyFont="1" applyBorder="1" applyAlignment="1">
      <alignment horizontal="right" vertical="center" wrapText="1"/>
    </xf>
    <xf numFmtId="14" fontId="53" fillId="0" borderId="16" xfId="5" applyNumberFormat="1" applyFont="1" applyBorder="1" applyAlignment="1">
      <alignment horizontal="center" vertical="center"/>
    </xf>
    <xf numFmtId="166" fontId="53" fillId="0" borderId="0" xfId="5" applyNumberFormat="1" applyFont="1" applyAlignment="1">
      <alignment vertical="center"/>
    </xf>
    <xf numFmtId="0" fontId="53" fillId="0" borderId="0" xfId="5" applyFont="1" applyAlignment="1">
      <alignment vertical="center"/>
    </xf>
    <xf numFmtId="0" fontId="31" fillId="0" borderId="0" xfId="6" applyFont="1" applyAlignment="1">
      <alignment horizontal="center"/>
    </xf>
    <xf numFmtId="0" fontId="43" fillId="0" borderId="0" xfId="6" applyFont="1" applyAlignment="1">
      <alignment horizontal="center"/>
    </xf>
    <xf numFmtId="0" fontId="44" fillId="0" borderId="16" xfId="5" applyFont="1" applyBorder="1" applyAlignment="1">
      <alignment horizontal="right" vertical="center"/>
    </xf>
    <xf numFmtId="3" fontId="54" fillId="0" borderId="16" xfId="5" applyNumberFormat="1" applyFont="1" applyBorder="1" applyAlignment="1">
      <alignment horizontal="right" vertical="center" wrapText="1"/>
    </xf>
    <xf numFmtId="3" fontId="44" fillId="0" borderId="16" xfId="5" applyNumberFormat="1" applyFont="1" applyBorder="1" applyAlignment="1">
      <alignment horizontal="right" vertical="center"/>
    </xf>
    <xf numFmtId="0" fontId="55" fillId="0" borderId="0" xfId="5" applyFont="1" applyAlignment="1">
      <alignment horizontal="left" vertical="center"/>
    </xf>
    <xf numFmtId="0" fontId="43" fillId="0" borderId="0" xfId="5" applyFont="1"/>
    <xf numFmtId="0" fontId="43" fillId="0" borderId="0" xfId="6" applyFont="1"/>
    <xf numFmtId="0" fontId="56" fillId="0" borderId="0" xfId="6" applyFont="1"/>
    <xf numFmtId="0" fontId="44" fillId="0" borderId="0" xfId="5" applyFont="1" applyAlignment="1">
      <alignment horizontal="right" vertical="center"/>
    </xf>
    <xf numFmtId="3" fontId="43" fillId="0" borderId="0" xfId="5" applyNumberFormat="1" applyFont="1" applyAlignment="1">
      <alignment vertical="center"/>
    </xf>
    <xf numFmtId="3" fontId="43" fillId="0" borderId="0" xfId="6" applyNumberFormat="1" applyFont="1"/>
    <xf numFmtId="0" fontId="36" fillId="0" borderId="0" xfId="5" applyFont="1" applyAlignment="1">
      <alignment vertical="center"/>
    </xf>
    <xf numFmtId="3" fontId="36" fillId="0" borderId="0" xfId="5" applyNumberFormat="1" applyFont="1" applyAlignment="1">
      <alignment horizontal="center" vertical="center"/>
    </xf>
    <xf numFmtId="0" fontId="57" fillId="0" borderId="0" xfId="5" applyFont="1" applyAlignment="1">
      <alignment vertical="center"/>
    </xf>
    <xf numFmtId="0" fontId="31" fillId="0" borderId="0" xfId="5" applyFont="1" applyAlignment="1">
      <alignment vertical="center"/>
    </xf>
    <xf numFmtId="0" fontId="34" fillId="0" borderId="0" xfId="5" applyFont="1" applyAlignment="1">
      <alignment vertical="center"/>
    </xf>
    <xf numFmtId="3" fontId="34" fillId="0" borderId="0" xfId="5" applyNumberFormat="1" applyFont="1" applyAlignment="1">
      <alignment horizontal="center" vertical="center"/>
    </xf>
    <xf numFmtId="1" fontId="10" fillId="0" borderId="0" xfId="0" applyNumberFormat="1" applyFont="1"/>
    <xf numFmtId="0" fontId="4" fillId="0" borderId="2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3" fillId="0" borderId="2" xfId="5" applyFont="1" applyBorder="1" applyAlignment="1">
      <alignment horizontal="center" vertical="center" wrapText="1"/>
    </xf>
    <xf numFmtId="0" fontId="31" fillId="0" borderId="9" xfId="5" applyFont="1" applyBorder="1" applyAlignment="1">
      <alignment horizontal="center" vertical="center" wrapText="1"/>
    </xf>
    <xf numFmtId="0" fontId="43" fillId="0" borderId="15" xfId="5" applyFont="1" applyBorder="1" applyAlignment="1">
      <alignment vertical="center" wrapText="1"/>
    </xf>
    <xf numFmtId="0" fontId="31" fillId="0" borderId="48" xfId="5" applyFont="1" applyBorder="1" applyAlignment="1">
      <alignment vertical="center" wrapText="1"/>
    </xf>
    <xf numFmtId="0" fontId="32" fillId="0" borderId="15" xfId="5" applyFont="1" applyBorder="1" applyAlignment="1">
      <alignment horizontal="center" vertical="center" wrapText="1"/>
    </xf>
    <xf numFmtId="0" fontId="32" fillId="0" borderId="20" xfId="5" applyFont="1" applyBorder="1" applyAlignment="1">
      <alignment horizontal="center" vertical="center" wrapText="1"/>
    </xf>
    <xf numFmtId="0" fontId="34" fillId="0" borderId="0" xfId="5" applyFont="1" applyAlignment="1">
      <alignment horizontal="right" vertical="center"/>
    </xf>
    <xf numFmtId="0" fontId="30" fillId="0" borderId="0" xfId="5" applyFont="1" applyAlignment="1">
      <alignment horizontal="center" vertical="center"/>
    </xf>
    <xf numFmtId="0" fontId="33" fillId="0" borderId="0" xfId="5" applyFont="1" applyAlignment="1">
      <alignment horizontal="center" vertical="center"/>
    </xf>
    <xf numFmtId="0" fontId="30" fillId="0" borderId="0" xfId="6" applyFont="1" applyAlignment="1">
      <alignment horizontal="right"/>
    </xf>
    <xf numFmtId="3" fontId="30" fillId="5" borderId="1" xfId="5" applyNumberFormat="1" applyFont="1" applyFill="1" applyBorder="1" applyAlignment="1">
      <alignment horizontal="center" vertical="center"/>
    </xf>
    <xf numFmtId="3" fontId="30" fillId="5" borderId="5" xfId="5" applyNumberFormat="1" applyFont="1" applyFill="1" applyBorder="1" applyAlignment="1">
      <alignment horizontal="center" vertical="center"/>
    </xf>
    <xf numFmtId="0" fontId="42" fillId="0" borderId="43" xfId="5" applyFont="1" applyBorder="1" applyAlignment="1">
      <alignment horizontal="center" vertical="center"/>
    </xf>
    <xf numFmtId="0" fontId="42" fillId="0" borderId="34" xfId="5" applyFont="1" applyBorder="1" applyAlignment="1">
      <alignment horizontal="center" vertical="center"/>
    </xf>
  </cellXfs>
  <cellStyles count="11">
    <cellStyle name="Обычный" xfId="0" builtinId="0"/>
    <cellStyle name="Обычный 10" xfId="7"/>
    <cellStyle name="Обычный 2" xfId="4"/>
    <cellStyle name="Обычный 2 8" xfId="8"/>
    <cellStyle name="Обычный 3" xfId="3"/>
    <cellStyle name="Обычный 3 6" xfId="9"/>
    <cellStyle name="Обычный 4" xfId="5"/>
    <cellStyle name="Обычный 5" xfId="6"/>
    <cellStyle name="Обычный 9" xfId="10"/>
    <cellStyle name="Обычный_Лист1" xfId="1"/>
    <cellStyle name="Обычный_Прибирал горищ ,підвал-0,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135</xdr:col>
      <xdr:colOff>0</xdr:colOff>
      <xdr:row>13</xdr:row>
      <xdr:rowOff>0</xdr:rowOff>
    </xdr:from>
    <xdr:to>
      <xdr:col>136</xdr:col>
      <xdr:colOff>0</xdr:colOff>
      <xdr:row>13</xdr:row>
      <xdr:rowOff>0</xdr:rowOff>
    </xdr:to>
    <xdr:pic>
      <xdr:nvPicPr>
        <xdr:cNvPr id="2" name="Picture 248">
          <a:extLst>
            <a:ext uri="{FF2B5EF4-FFF2-40B4-BE49-F238E27FC236}">
              <a16:creationId xmlns="" xmlns:a16="http://schemas.microsoft.com/office/drawing/2014/main" id="{00000000-0008-0000-11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6004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14</xdr:row>
      <xdr:rowOff>0</xdr:rowOff>
    </xdr:from>
    <xdr:to>
      <xdr:col>136</xdr:col>
      <xdr:colOff>0</xdr:colOff>
      <xdr:row>14</xdr:row>
      <xdr:rowOff>0</xdr:rowOff>
    </xdr:to>
    <xdr:pic>
      <xdr:nvPicPr>
        <xdr:cNvPr id="3" name="Picture 247">
          <a:extLst>
            <a:ext uri="{FF2B5EF4-FFF2-40B4-BE49-F238E27FC236}">
              <a16:creationId xmlns="" xmlns:a16="http://schemas.microsoft.com/office/drawing/2014/main" id="{00000000-0008-0000-11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8004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15</xdr:row>
      <xdr:rowOff>0</xdr:rowOff>
    </xdr:from>
    <xdr:to>
      <xdr:col>136</xdr:col>
      <xdr:colOff>0</xdr:colOff>
      <xdr:row>15</xdr:row>
      <xdr:rowOff>0</xdr:rowOff>
    </xdr:to>
    <xdr:pic>
      <xdr:nvPicPr>
        <xdr:cNvPr id="4" name="Picture 246">
          <a:extLst>
            <a:ext uri="{FF2B5EF4-FFF2-40B4-BE49-F238E27FC236}">
              <a16:creationId xmlns="" xmlns:a16="http://schemas.microsoft.com/office/drawing/2014/main" id="{00000000-0008-0000-11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0005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16</xdr:row>
      <xdr:rowOff>0</xdr:rowOff>
    </xdr:from>
    <xdr:to>
      <xdr:col>136</xdr:col>
      <xdr:colOff>0</xdr:colOff>
      <xdr:row>16</xdr:row>
      <xdr:rowOff>0</xdr:rowOff>
    </xdr:to>
    <xdr:pic>
      <xdr:nvPicPr>
        <xdr:cNvPr id="5" name="Picture 245">
          <a:extLst>
            <a:ext uri="{FF2B5EF4-FFF2-40B4-BE49-F238E27FC236}">
              <a16:creationId xmlns="" xmlns:a16="http://schemas.microsoft.com/office/drawing/2014/main" id="{00000000-0008-0000-11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2005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17</xdr:row>
      <xdr:rowOff>0</xdr:rowOff>
    </xdr:from>
    <xdr:to>
      <xdr:col>136</xdr:col>
      <xdr:colOff>0</xdr:colOff>
      <xdr:row>17</xdr:row>
      <xdr:rowOff>0</xdr:rowOff>
    </xdr:to>
    <xdr:pic>
      <xdr:nvPicPr>
        <xdr:cNvPr id="6" name="Picture 244">
          <a:extLst>
            <a:ext uri="{FF2B5EF4-FFF2-40B4-BE49-F238E27FC236}">
              <a16:creationId xmlns="" xmlns:a16="http://schemas.microsoft.com/office/drawing/2014/main" id="{00000000-0008-0000-11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4005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18</xdr:row>
      <xdr:rowOff>0</xdr:rowOff>
    </xdr:from>
    <xdr:to>
      <xdr:col>136</xdr:col>
      <xdr:colOff>0</xdr:colOff>
      <xdr:row>18</xdr:row>
      <xdr:rowOff>0</xdr:rowOff>
    </xdr:to>
    <xdr:pic>
      <xdr:nvPicPr>
        <xdr:cNvPr id="7" name="Picture 243">
          <a:extLst>
            <a:ext uri="{FF2B5EF4-FFF2-40B4-BE49-F238E27FC236}">
              <a16:creationId xmlns="" xmlns:a16="http://schemas.microsoft.com/office/drawing/2014/main" id="{00000000-0008-0000-11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6005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19</xdr:row>
      <xdr:rowOff>0</xdr:rowOff>
    </xdr:from>
    <xdr:to>
      <xdr:col>136</xdr:col>
      <xdr:colOff>0</xdr:colOff>
      <xdr:row>19</xdr:row>
      <xdr:rowOff>0</xdr:rowOff>
    </xdr:to>
    <xdr:pic>
      <xdr:nvPicPr>
        <xdr:cNvPr id="8" name="Picture 242">
          <a:extLst>
            <a:ext uri="{FF2B5EF4-FFF2-40B4-BE49-F238E27FC236}">
              <a16:creationId xmlns="" xmlns:a16="http://schemas.microsoft.com/office/drawing/2014/main" id="{00000000-0008-0000-11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8006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20</xdr:row>
      <xdr:rowOff>0</xdr:rowOff>
    </xdr:from>
    <xdr:to>
      <xdr:col>136</xdr:col>
      <xdr:colOff>0</xdr:colOff>
      <xdr:row>20</xdr:row>
      <xdr:rowOff>0</xdr:rowOff>
    </xdr:to>
    <xdr:pic>
      <xdr:nvPicPr>
        <xdr:cNvPr id="9" name="Picture 241">
          <a:extLst>
            <a:ext uri="{FF2B5EF4-FFF2-40B4-BE49-F238E27FC236}">
              <a16:creationId xmlns="" xmlns:a16="http://schemas.microsoft.com/office/drawing/2014/main" id="{00000000-0008-0000-11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50006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21</xdr:row>
      <xdr:rowOff>0</xdr:rowOff>
    </xdr:from>
    <xdr:to>
      <xdr:col>136</xdr:col>
      <xdr:colOff>0</xdr:colOff>
      <xdr:row>21</xdr:row>
      <xdr:rowOff>0</xdr:rowOff>
    </xdr:to>
    <xdr:pic>
      <xdr:nvPicPr>
        <xdr:cNvPr id="10" name="Picture 240">
          <a:extLst>
            <a:ext uri="{FF2B5EF4-FFF2-40B4-BE49-F238E27FC236}">
              <a16:creationId xmlns="" xmlns:a16="http://schemas.microsoft.com/office/drawing/2014/main" id="{00000000-0008-0000-11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52006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22</xdr:row>
      <xdr:rowOff>0</xdr:rowOff>
    </xdr:from>
    <xdr:to>
      <xdr:col>136</xdr:col>
      <xdr:colOff>0</xdr:colOff>
      <xdr:row>22</xdr:row>
      <xdr:rowOff>0</xdr:rowOff>
    </xdr:to>
    <xdr:pic>
      <xdr:nvPicPr>
        <xdr:cNvPr id="11" name="Picture 239">
          <a:extLst>
            <a:ext uri="{FF2B5EF4-FFF2-40B4-BE49-F238E27FC236}">
              <a16:creationId xmlns="" xmlns:a16="http://schemas.microsoft.com/office/drawing/2014/main" id="{00000000-0008-0000-11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54006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22</xdr:row>
      <xdr:rowOff>0</xdr:rowOff>
    </xdr:from>
    <xdr:to>
      <xdr:col>136</xdr:col>
      <xdr:colOff>0</xdr:colOff>
      <xdr:row>22</xdr:row>
      <xdr:rowOff>0</xdr:rowOff>
    </xdr:to>
    <xdr:pic>
      <xdr:nvPicPr>
        <xdr:cNvPr id="12" name="Picture 238">
          <a:extLst>
            <a:ext uri="{FF2B5EF4-FFF2-40B4-BE49-F238E27FC236}">
              <a16:creationId xmlns="" xmlns:a16="http://schemas.microsoft.com/office/drawing/2014/main" id="{00000000-0008-0000-11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54006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23</xdr:row>
      <xdr:rowOff>0</xdr:rowOff>
    </xdr:from>
    <xdr:to>
      <xdr:col>136</xdr:col>
      <xdr:colOff>0</xdr:colOff>
      <xdr:row>23</xdr:row>
      <xdr:rowOff>0</xdr:rowOff>
    </xdr:to>
    <xdr:pic>
      <xdr:nvPicPr>
        <xdr:cNvPr id="13" name="Picture 237">
          <a:extLst>
            <a:ext uri="{FF2B5EF4-FFF2-40B4-BE49-F238E27FC236}">
              <a16:creationId xmlns="" xmlns:a16="http://schemas.microsoft.com/office/drawing/2014/main" id="{00000000-0008-0000-11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56007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24</xdr:row>
      <xdr:rowOff>0</xdr:rowOff>
    </xdr:from>
    <xdr:to>
      <xdr:col>136</xdr:col>
      <xdr:colOff>0</xdr:colOff>
      <xdr:row>24</xdr:row>
      <xdr:rowOff>0</xdr:rowOff>
    </xdr:to>
    <xdr:pic>
      <xdr:nvPicPr>
        <xdr:cNvPr id="14" name="Picture 236">
          <a:extLst>
            <a:ext uri="{FF2B5EF4-FFF2-40B4-BE49-F238E27FC236}">
              <a16:creationId xmlns="" xmlns:a16="http://schemas.microsoft.com/office/drawing/2014/main" id="{00000000-0008-0000-11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58007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25</xdr:row>
      <xdr:rowOff>0</xdr:rowOff>
    </xdr:from>
    <xdr:to>
      <xdr:col>136</xdr:col>
      <xdr:colOff>0</xdr:colOff>
      <xdr:row>25</xdr:row>
      <xdr:rowOff>0</xdr:rowOff>
    </xdr:to>
    <xdr:pic>
      <xdr:nvPicPr>
        <xdr:cNvPr id="15" name="Picture 235">
          <a:extLst>
            <a:ext uri="{FF2B5EF4-FFF2-40B4-BE49-F238E27FC236}">
              <a16:creationId xmlns="" xmlns:a16="http://schemas.microsoft.com/office/drawing/2014/main" id="{00000000-0008-0000-11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60007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25</xdr:row>
      <xdr:rowOff>0</xdr:rowOff>
    </xdr:from>
    <xdr:to>
      <xdr:col>136</xdr:col>
      <xdr:colOff>0</xdr:colOff>
      <xdr:row>25</xdr:row>
      <xdr:rowOff>0</xdr:rowOff>
    </xdr:to>
    <xdr:pic>
      <xdr:nvPicPr>
        <xdr:cNvPr id="16" name="Picture 234">
          <a:extLst>
            <a:ext uri="{FF2B5EF4-FFF2-40B4-BE49-F238E27FC236}">
              <a16:creationId xmlns="" xmlns:a16="http://schemas.microsoft.com/office/drawing/2014/main" id="{00000000-0008-0000-11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60007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26</xdr:row>
      <xdr:rowOff>0</xdr:rowOff>
    </xdr:from>
    <xdr:to>
      <xdr:col>136</xdr:col>
      <xdr:colOff>0</xdr:colOff>
      <xdr:row>26</xdr:row>
      <xdr:rowOff>0</xdr:rowOff>
    </xdr:to>
    <xdr:pic>
      <xdr:nvPicPr>
        <xdr:cNvPr id="17" name="Picture 233">
          <a:extLst>
            <a:ext uri="{FF2B5EF4-FFF2-40B4-BE49-F238E27FC236}">
              <a16:creationId xmlns="" xmlns:a16="http://schemas.microsoft.com/office/drawing/2014/main" id="{00000000-0008-0000-11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62007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27</xdr:row>
      <xdr:rowOff>0</xdr:rowOff>
    </xdr:from>
    <xdr:to>
      <xdr:col>136</xdr:col>
      <xdr:colOff>0</xdr:colOff>
      <xdr:row>27</xdr:row>
      <xdr:rowOff>0</xdr:rowOff>
    </xdr:to>
    <xdr:pic>
      <xdr:nvPicPr>
        <xdr:cNvPr id="18" name="Picture 232">
          <a:extLst>
            <a:ext uri="{FF2B5EF4-FFF2-40B4-BE49-F238E27FC236}">
              <a16:creationId xmlns="" xmlns:a16="http://schemas.microsoft.com/office/drawing/2014/main" id="{00000000-0008-0000-11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64008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27</xdr:row>
      <xdr:rowOff>0</xdr:rowOff>
    </xdr:from>
    <xdr:to>
      <xdr:col>136</xdr:col>
      <xdr:colOff>0</xdr:colOff>
      <xdr:row>27</xdr:row>
      <xdr:rowOff>0</xdr:rowOff>
    </xdr:to>
    <xdr:pic>
      <xdr:nvPicPr>
        <xdr:cNvPr id="19" name="Picture 231">
          <a:extLst>
            <a:ext uri="{FF2B5EF4-FFF2-40B4-BE49-F238E27FC236}">
              <a16:creationId xmlns="" xmlns:a16="http://schemas.microsoft.com/office/drawing/2014/main" id="{00000000-0008-0000-11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64008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28</xdr:row>
      <xdr:rowOff>0</xdr:rowOff>
    </xdr:from>
    <xdr:to>
      <xdr:col>136</xdr:col>
      <xdr:colOff>0</xdr:colOff>
      <xdr:row>28</xdr:row>
      <xdr:rowOff>0</xdr:rowOff>
    </xdr:to>
    <xdr:pic>
      <xdr:nvPicPr>
        <xdr:cNvPr id="20" name="Picture 230">
          <a:extLst>
            <a:ext uri="{FF2B5EF4-FFF2-40B4-BE49-F238E27FC236}">
              <a16:creationId xmlns="" xmlns:a16="http://schemas.microsoft.com/office/drawing/2014/main" id="{00000000-0008-0000-11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66008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29</xdr:row>
      <xdr:rowOff>0</xdr:rowOff>
    </xdr:from>
    <xdr:to>
      <xdr:col>136</xdr:col>
      <xdr:colOff>0</xdr:colOff>
      <xdr:row>29</xdr:row>
      <xdr:rowOff>0</xdr:rowOff>
    </xdr:to>
    <xdr:pic>
      <xdr:nvPicPr>
        <xdr:cNvPr id="21" name="Picture 229">
          <a:extLst>
            <a:ext uri="{FF2B5EF4-FFF2-40B4-BE49-F238E27FC236}">
              <a16:creationId xmlns="" xmlns:a16="http://schemas.microsoft.com/office/drawing/2014/main" id="{00000000-0008-0000-11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68008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30</xdr:row>
      <xdr:rowOff>0</xdr:rowOff>
    </xdr:from>
    <xdr:to>
      <xdr:col>136</xdr:col>
      <xdr:colOff>0</xdr:colOff>
      <xdr:row>30</xdr:row>
      <xdr:rowOff>0</xdr:rowOff>
    </xdr:to>
    <xdr:pic>
      <xdr:nvPicPr>
        <xdr:cNvPr id="22" name="Picture 228">
          <a:extLst>
            <a:ext uri="{FF2B5EF4-FFF2-40B4-BE49-F238E27FC236}">
              <a16:creationId xmlns="" xmlns:a16="http://schemas.microsoft.com/office/drawing/2014/main" id="{00000000-0008-0000-11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70008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31</xdr:row>
      <xdr:rowOff>0</xdr:rowOff>
    </xdr:from>
    <xdr:to>
      <xdr:col>136</xdr:col>
      <xdr:colOff>0</xdr:colOff>
      <xdr:row>31</xdr:row>
      <xdr:rowOff>0</xdr:rowOff>
    </xdr:to>
    <xdr:pic>
      <xdr:nvPicPr>
        <xdr:cNvPr id="23" name="Picture 227">
          <a:extLst>
            <a:ext uri="{FF2B5EF4-FFF2-40B4-BE49-F238E27FC236}">
              <a16:creationId xmlns="" xmlns:a16="http://schemas.microsoft.com/office/drawing/2014/main" id="{00000000-0008-0000-11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72009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32</xdr:row>
      <xdr:rowOff>0</xdr:rowOff>
    </xdr:from>
    <xdr:to>
      <xdr:col>136</xdr:col>
      <xdr:colOff>0</xdr:colOff>
      <xdr:row>32</xdr:row>
      <xdr:rowOff>0</xdr:rowOff>
    </xdr:to>
    <xdr:pic>
      <xdr:nvPicPr>
        <xdr:cNvPr id="24" name="Picture 226">
          <a:extLst>
            <a:ext uri="{FF2B5EF4-FFF2-40B4-BE49-F238E27FC236}">
              <a16:creationId xmlns="" xmlns:a16="http://schemas.microsoft.com/office/drawing/2014/main" id="{00000000-0008-0000-11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74009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33</xdr:row>
      <xdr:rowOff>0</xdr:rowOff>
    </xdr:from>
    <xdr:to>
      <xdr:col>136</xdr:col>
      <xdr:colOff>0</xdr:colOff>
      <xdr:row>33</xdr:row>
      <xdr:rowOff>0</xdr:rowOff>
    </xdr:to>
    <xdr:pic>
      <xdr:nvPicPr>
        <xdr:cNvPr id="25" name="Picture 225">
          <a:extLst>
            <a:ext uri="{FF2B5EF4-FFF2-40B4-BE49-F238E27FC236}">
              <a16:creationId xmlns="" xmlns:a16="http://schemas.microsoft.com/office/drawing/2014/main" id="{00000000-0008-0000-11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76009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34</xdr:row>
      <xdr:rowOff>0</xdr:rowOff>
    </xdr:from>
    <xdr:to>
      <xdr:col>136</xdr:col>
      <xdr:colOff>0</xdr:colOff>
      <xdr:row>34</xdr:row>
      <xdr:rowOff>0</xdr:rowOff>
    </xdr:to>
    <xdr:pic>
      <xdr:nvPicPr>
        <xdr:cNvPr id="26" name="Picture 224">
          <a:extLst>
            <a:ext uri="{FF2B5EF4-FFF2-40B4-BE49-F238E27FC236}">
              <a16:creationId xmlns="" xmlns:a16="http://schemas.microsoft.com/office/drawing/2014/main" id="{00000000-0008-0000-11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78009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35</xdr:row>
      <xdr:rowOff>0</xdr:rowOff>
    </xdr:from>
    <xdr:to>
      <xdr:col>136</xdr:col>
      <xdr:colOff>0</xdr:colOff>
      <xdr:row>35</xdr:row>
      <xdr:rowOff>0</xdr:rowOff>
    </xdr:to>
    <xdr:pic>
      <xdr:nvPicPr>
        <xdr:cNvPr id="27" name="Picture 223">
          <a:extLst>
            <a:ext uri="{FF2B5EF4-FFF2-40B4-BE49-F238E27FC236}">
              <a16:creationId xmlns="" xmlns:a16="http://schemas.microsoft.com/office/drawing/2014/main" id="{00000000-0008-0000-11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80010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36</xdr:row>
      <xdr:rowOff>0</xdr:rowOff>
    </xdr:from>
    <xdr:to>
      <xdr:col>136</xdr:col>
      <xdr:colOff>0</xdr:colOff>
      <xdr:row>36</xdr:row>
      <xdr:rowOff>0</xdr:rowOff>
    </xdr:to>
    <xdr:pic>
      <xdr:nvPicPr>
        <xdr:cNvPr id="28" name="Picture 222">
          <a:extLst>
            <a:ext uri="{FF2B5EF4-FFF2-40B4-BE49-F238E27FC236}">
              <a16:creationId xmlns="" xmlns:a16="http://schemas.microsoft.com/office/drawing/2014/main" id="{00000000-0008-0000-11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82010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37</xdr:row>
      <xdr:rowOff>0</xdr:rowOff>
    </xdr:from>
    <xdr:to>
      <xdr:col>136</xdr:col>
      <xdr:colOff>0</xdr:colOff>
      <xdr:row>37</xdr:row>
      <xdr:rowOff>0</xdr:rowOff>
    </xdr:to>
    <xdr:pic>
      <xdr:nvPicPr>
        <xdr:cNvPr id="29" name="Picture 221">
          <a:extLst>
            <a:ext uri="{FF2B5EF4-FFF2-40B4-BE49-F238E27FC236}">
              <a16:creationId xmlns="" xmlns:a16="http://schemas.microsoft.com/office/drawing/2014/main" id="{00000000-0008-0000-11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84010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38</xdr:row>
      <xdr:rowOff>0</xdr:rowOff>
    </xdr:from>
    <xdr:to>
      <xdr:col>136</xdr:col>
      <xdr:colOff>0</xdr:colOff>
      <xdr:row>38</xdr:row>
      <xdr:rowOff>0</xdr:rowOff>
    </xdr:to>
    <xdr:pic>
      <xdr:nvPicPr>
        <xdr:cNvPr id="30" name="Picture 220">
          <a:extLst>
            <a:ext uri="{FF2B5EF4-FFF2-40B4-BE49-F238E27FC236}">
              <a16:creationId xmlns="" xmlns:a16="http://schemas.microsoft.com/office/drawing/2014/main" id="{00000000-0008-0000-11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86010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39</xdr:row>
      <xdr:rowOff>0</xdr:rowOff>
    </xdr:from>
    <xdr:to>
      <xdr:col>136</xdr:col>
      <xdr:colOff>0</xdr:colOff>
      <xdr:row>39</xdr:row>
      <xdr:rowOff>0</xdr:rowOff>
    </xdr:to>
    <xdr:pic>
      <xdr:nvPicPr>
        <xdr:cNvPr id="31" name="Picture 219">
          <a:extLst>
            <a:ext uri="{FF2B5EF4-FFF2-40B4-BE49-F238E27FC236}">
              <a16:creationId xmlns="" xmlns:a16="http://schemas.microsoft.com/office/drawing/2014/main" id="{00000000-0008-0000-11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88011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40</xdr:row>
      <xdr:rowOff>0</xdr:rowOff>
    </xdr:from>
    <xdr:to>
      <xdr:col>136</xdr:col>
      <xdr:colOff>0</xdr:colOff>
      <xdr:row>40</xdr:row>
      <xdr:rowOff>0</xdr:rowOff>
    </xdr:to>
    <xdr:pic>
      <xdr:nvPicPr>
        <xdr:cNvPr id="32" name="Picture 218">
          <a:extLst>
            <a:ext uri="{FF2B5EF4-FFF2-40B4-BE49-F238E27FC236}">
              <a16:creationId xmlns="" xmlns:a16="http://schemas.microsoft.com/office/drawing/2014/main" id="{00000000-0008-0000-11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90011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41</xdr:row>
      <xdr:rowOff>0</xdr:rowOff>
    </xdr:from>
    <xdr:to>
      <xdr:col>136</xdr:col>
      <xdr:colOff>0</xdr:colOff>
      <xdr:row>41</xdr:row>
      <xdr:rowOff>0</xdr:rowOff>
    </xdr:to>
    <xdr:pic>
      <xdr:nvPicPr>
        <xdr:cNvPr id="33" name="Picture 217">
          <a:extLst>
            <a:ext uri="{FF2B5EF4-FFF2-40B4-BE49-F238E27FC236}">
              <a16:creationId xmlns="" xmlns:a16="http://schemas.microsoft.com/office/drawing/2014/main" id="{00000000-0008-0000-11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92011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42</xdr:row>
      <xdr:rowOff>0</xdr:rowOff>
    </xdr:from>
    <xdr:to>
      <xdr:col>136</xdr:col>
      <xdr:colOff>0</xdr:colOff>
      <xdr:row>42</xdr:row>
      <xdr:rowOff>0</xdr:rowOff>
    </xdr:to>
    <xdr:pic>
      <xdr:nvPicPr>
        <xdr:cNvPr id="34" name="Picture 216">
          <a:extLst>
            <a:ext uri="{FF2B5EF4-FFF2-40B4-BE49-F238E27FC236}">
              <a16:creationId xmlns="" xmlns:a16="http://schemas.microsoft.com/office/drawing/2014/main" id="{00000000-0008-0000-11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94011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43</xdr:row>
      <xdr:rowOff>0</xdr:rowOff>
    </xdr:from>
    <xdr:to>
      <xdr:col>136</xdr:col>
      <xdr:colOff>0</xdr:colOff>
      <xdr:row>43</xdr:row>
      <xdr:rowOff>0</xdr:rowOff>
    </xdr:to>
    <xdr:pic>
      <xdr:nvPicPr>
        <xdr:cNvPr id="35" name="Picture 215">
          <a:extLst>
            <a:ext uri="{FF2B5EF4-FFF2-40B4-BE49-F238E27FC236}">
              <a16:creationId xmlns="" xmlns:a16="http://schemas.microsoft.com/office/drawing/2014/main" id="{00000000-0008-0000-11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96012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44</xdr:row>
      <xdr:rowOff>0</xdr:rowOff>
    </xdr:from>
    <xdr:to>
      <xdr:col>136</xdr:col>
      <xdr:colOff>0</xdr:colOff>
      <xdr:row>44</xdr:row>
      <xdr:rowOff>0</xdr:rowOff>
    </xdr:to>
    <xdr:pic>
      <xdr:nvPicPr>
        <xdr:cNvPr id="36" name="Picture 214">
          <a:extLst>
            <a:ext uri="{FF2B5EF4-FFF2-40B4-BE49-F238E27FC236}">
              <a16:creationId xmlns="" xmlns:a16="http://schemas.microsoft.com/office/drawing/2014/main" id="{00000000-0008-0000-11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98012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45</xdr:row>
      <xdr:rowOff>0</xdr:rowOff>
    </xdr:from>
    <xdr:to>
      <xdr:col>136</xdr:col>
      <xdr:colOff>0</xdr:colOff>
      <xdr:row>45</xdr:row>
      <xdr:rowOff>0</xdr:rowOff>
    </xdr:to>
    <xdr:pic>
      <xdr:nvPicPr>
        <xdr:cNvPr id="37" name="Picture 213">
          <a:extLst>
            <a:ext uri="{FF2B5EF4-FFF2-40B4-BE49-F238E27FC236}">
              <a16:creationId xmlns="" xmlns:a16="http://schemas.microsoft.com/office/drawing/2014/main" id="{00000000-0008-0000-11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00012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46</xdr:row>
      <xdr:rowOff>0</xdr:rowOff>
    </xdr:from>
    <xdr:to>
      <xdr:col>136</xdr:col>
      <xdr:colOff>0</xdr:colOff>
      <xdr:row>46</xdr:row>
      <xdr:rowOff>0</xdr:rowOff>
    </xdr:to>
    <xdr:pic>
      <xdr:nvPicPr>
        <xdr:cNvPr id="38" name="Picture 212">
          <a:extLst>
            <a:ext uri="{FF2B5EF4-FFF2-40B4-BE49-F238E27FC236}">
              <a16:creationId xmlns="" xmlns:a16="http://schemas.microsoft.com/office/drawing/2014/main" id="{00000000-0008-0000-11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02012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47</xdr:row>
      <xdr:rowOff>0</xdr:rowOff>
    </xdr:from>
    <xdr:to>
      <xdr:col>136</xdr:col>
      <xdr:colOff>0</xdr:colOff>
      <xdr:row>47</xdr:row>
      <xdr:rowOff>0</xdr:rowOff>
    </xdr:to>
    <xdr:pic>
      <xdr:nvPicPr>
        <xdr:cNvPr id="39" name="Picture 211">
          <a:extLst>
            <a:ext uri="{FF2B5EF4-FFF2-40B4-BE49-F238E27FC236}">
              <a16:creationId xmlns="" xmlns:a16="http://schemas.microsoft.com/office/drawing/2014/main" id="{00000000-0008-0000-11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04013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48</xdr:row>
      <xdr:rowOff>0</xdr:rowOff>
    </xdr:from>
    <xdr:to>
      <xdr:col>136</xdr:col>
      <xdr:colOff>0</xdr:colOff>
      <xdr:row>48</xdr:row>
      <xdr:rowOff>0</xdr:rowOff>
    </xdr:to>
    <xdr:pic>
      <xdr:nvPicPr>
        <xdr:cNvPr id="40" name="Picture 210">
          <a:extLst>
            <a:ext uri="{FF2B5EF4-FFF2-40B4-BE49-F238E27FC236}">
              <a16:creationId xmlns="" xmlns:a16="http://schemas.microsoft.com/office/drawing/2014/main" id="{00000000-0008-0000-11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06013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49</xdr:row>
      <xdr:rowOff>0</xdr:rowOff>
    </xdr:from>
    <xdr:to>
      <xdr:col>136</xdr:col>
      <xdr:colOff>0</xdr:colOff>
      <xdr:row>49</xdr:row>
      <xdr:rowOff>0</xdr:rowOff>
    </xdr:to>
    <xdr:pic>
      <xdr:nvPicPr>
        <xdr:cNvPr id="41" name="Picture 209">
          <a:extLst>
            <a:ext uri="{FF2B5EF4-FFF2-40B4-BE49-F238E27FC236}">
              <a16:creationId xmlns="" xmlns:a16="http://schemas.microsoft.com/office/drawing/2014/main" id="{00000000-0008-0000-11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08013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50</xdr:row>
      <xdr:rowOff>0</xdr:rowOff>
    </xdr:from>
    <xdr:to>
      <xdr:col>136</xdr:col>
      <xdr:colOff>0</xdr:colOff>
      <xdr:row>50</xdr:row>
      <xdr:rowOff>0</xdr:rowOff>
    </xdr:to>
    <xdr:pic>
      <xdr:nvPicPr>
        <xdr:cNvPr id="42" name="Picture 208">
          <a:extLst>
            <a:ext uri="{FF2B5EF4-FFF2-40B4-BE49-F238E27FC236}">
              <a16:creationId xmlns="" xmlns:a16="http://schemas.microsoft.com/office/drawing/2014/main" id="{00000000-0008-0000-11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10013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51</xdr:row>
      <xdr:rowOff>0</xdr:rowOff>
    </xdr:from>
    <xdr:to>
      <xdr:col>136</xdr:col>
      <xdr:colOff>0</xdr:colOff>
      <xdr:row>51</xdr:row>
      <xdr:rowOff>0</xdr:rowOff>
    </xdr:to>
    <xdr:pic>
      <xdr:nvPicPr>
        <xdr:cNvPr id="43" name="Picture 207">
          <a:extLst>
            <a:ext uri="{FF2B5EF4-FFF2-40B4-BE49-F238E27FC236}">
              <a16:creationId xmlns="" xmlns:a16="http://schemas.microsoft.com/office/drawing/2014/main" id="{00000000-0008-0000-11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12014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52</xdr:row>
      <xdr:rowOff>0</xdr:rowOff>
    </xdr:from>
    <xdr:to>
      <xdr:col>136</xdr:col>
      <xdr:colOff>0</xdr:colOff>
      <xdr:row>52</xdr:row>
      <xdr:rowOff>0</xdr:rowOff>
    </xdr:to>
    <xdr:pic>
      <xdr:nvPicPr>
        <xdr:cNvPr id="44" name="Picture 206">
          <a:extLst>
            <a:ext uri="{FF2B5EF4-FFF2-40B4-BE49-F238E27FC236}">
              <a16:creationId xmlns="" xmlns:a16="http://schemas.microsoft.com/office/drawing/2014/main" id="{00000000-0008-0000-11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14014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53</xdr:row>
      <xdr:rowOff>0</xdr:rowOff>
    </xdr:from>
    <xdr:to>
      <xdr:col>136</xdr:col>
      <xdr:colOff>0</xdr:colOff>
      <xdr:row>53</xdr:row>
      <xdr:rowOff>0</xdr:rowOff>
    </xdr:to>
    <xdr:pic>
      <xdr:nvPicPr>
        <xdr:cNvPr id="45" name="Picture 205">
          <a:extLst>
            <a:ext uri="{FF2B5EF4-FFF2-40B4-BE49-F238E27FC236}">
              <a16:creationId xmlns="" xmlns:a16="http://schemas.microsoft.com/office/drawing/2014/main" id="{00000000-0008-0000-11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16014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54</xdr:row>
      <xdr:rowOff>0</xdr:rowOff>
    </xdr:from>
    <xdr:to>
      <xdr:col>136</xdr:col>
      <xdr:colOff>0</xdr:colOff>
      <xdr:row>54</xdr:row>
      <xdr:rowOff>0</xdr:rowOff>
    </xdr:to>
    <xdr:pic>
      <xdr:nvPicPr>
        <xdr:cNvPr id="46" name="Picture 204">
          <a:extLst>
            <a:ext uri="{FF2B5EF4-FFF2-40B4-BE49-F238E27FC236}">
              <a16:creationId xmlns="" xmlns:a16="http://schemas.microsoft.com/office/drawing/2014/main" id="{00000000-0008-0000-11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18014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55</xdr:row>
      <xdr:rowOff>0</xdr:rowOff>
    </xdr:from>
    <xdr:to>
      <xdr:col>136</xdr:col>
      <xdr:colOff>0</xdr:colOff>
      <xdr:row>55</xdr:row>
      <xdr:rowOff>0</xdr:rowOff>
    </xdr:to>
    <xdr:pic>
      <xdr:nvPicPr>
        <xdr:cNvPr id="47" name="Picture 203">
          <a:extLst>
            <a:ext uri="{FF2B5EF4-FFF2-40B4-BE49-F238E27FC236}">
              <a16:creationId xmlns="" xmlns:a16="http://schemas.microsoft.com/office/drawing/2014/main" id="{00000000-0008-0000-11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20015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56</xdr:row>
      <xdr:rowOff>0</xdr:rowOff>
    </xdr:from>
    <xdr:to>
      <xdr:col>136</xdr:col>
      <xdr:colOff>0</xdr:colOff>
      <xdr:row>56</xdr:row>
      <xdr:rowOff>0</xdr:rowOff>
    </xdr:to>
    <xdr:pic>
      <xdr:nvPicPr>
        <xdr:cNvPr id="48" name="Picture 202">
          <a:extLst>
            <a:ext uri="{FF2B5EF4-FFF2-40B4-BE49-F238E27FC236}">
              <a16:creationId xmlns="" xmlns:a16="http://schemas.microsoft.com/office/drawing/2014/main" id="{00000000-0008-0000-11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22015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57</xdr:row>
      <xdr:rowOff>0</xdr:rowOff>
    </xdr:from>
    <xdr:to>
      <xdr:col>136</xdr:col>
      <xdr:colOff>0</xdr:colOff>
      <xdr:row>57</xdr:row>
      <xdr:rowOff>0</xdr:rowOff>
    </xdr:to>
    <xdr:pic>
      <xdr:nvPicPr>
        <xdr:cNvPr id="49" name="Picture 201">
          <a:extLst>
            <a:ext uri="{FF2B5EF4-FFF2-40B4-BE49-F238E27FC236}">
              <a16:creationId xmlns="" xmlns:a16="http://schemas.microsoft.com/office/drawing/2014/main" id="{00000000-0008-0000-11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24015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58</xdr:row>
      <xdr:rowOff>0</xdr:rowOff>
    </xdr:from>
    <xdr:to>
      <xdr:col>136</xdr:col>
      <xdr:colOff>0</xdr:colOff>
      <xdr:row>58</xdr:row>
      <xdr:rowOff>0</xdr:rowOff>
    </xdr:to>
    <xdr:pic>
      <xdr:nvPicPr>
        <xdr:cNvPr id="50" name="Picture 200">
          <a:extLst>
            <a:ext uri="{FF2B5EF4-FFF2-40B4-BE49-F238E27FC236}">
              <a16:creationId xmlns="" xmlns:a16="http://schemas.microsoft.com/office/drawing/2014/main" id="{00000000-0008-0000-11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26015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59</xdr:row>
      <xdr:rowOff>0</xdr:rowOff>
    </xdr:from>
    <xdr:to>
      <xdr:col>136</xdr:col>
      <xdr:colOff>0</xdr:colOff>
      <xdr:row>59</xdr:row>
      <xdr:rowOff>0</xdr:rowOff>
    </xdr:to>
    <xdr:pic>
      <xdr:nvPicPr>
        <xdr:cNvPr id="51" name="Picture 199">
          <a:extLst>
            <a:ext uri="{FF2B5EF4-FFF2-40B4-BE49-F238E27FC236}">
              <a16:creationId xmlns="" xmlns:a16="http://schemas.microsoft.com/office/drawing/2014/main" id="{00000000-0008-0000-11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28016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60</xdr:row>
      <xdr:rowOff>0</xdr:rowOff>
    </xdr:from>
    <xdr:to>
      <xdr:col>136</xdr:col>
      <xdr:colOff>0</xdr:colOff>
      <xdr:row>60</xdr:row>
      <xdr:rowOff>0</xdr:rowOff>
    </xdr:to>
    <xdr:pic>
      <xdr:nvPicPr>
        <xdr:cNvPr id="52" name="Picture 198">
          <a:extLst>
            <a:ext uri="{FF2B5EF4-FFF2-40B4-BE49-F238E27FC236}">
              <a16:creationId xmlns="" xmlns:a16="http://schemas.microsoft.com/office/drawing/2014/main" id="{00000000-0008-0000-11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30016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61</xdr:row>
      <xdr:rowOff>0</xdr:rowOff>
    </xdr:from>
    <xdr:to>
      <xdr:col>136</xdr:col>
      <xdr:colOff>0</xdr:colOff>
      <xdr:row>61</xdr:row>
      <xdr:rowOff>0</xdr:rowOff>
    </xdr:to>
    <xdr:pic>
      <xdr:nvPicPr>
        <xdr:cNvPr id="53" name="Picture 197">
          <a:extLst>
            <a:ext uri="{FF2B5EF4-FFF2-40B4-BE49-F238E27FC236}">
              <a16:creationId xmlns="" xmlns:a16="http://schemas.microsoft.com/office/drawing/2014/main" id="{00000000-0008-0000-11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32016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62</xdr:row>
      <xdr:rowOff>0</xdr:rowOff>
    </xdr:from>
    <xdr:to>
      <xdr:col>136</xdr:col>
      <xdr:colOff>0</xdr:colOff>
      <xdr:row>62</xdr:row>
      <xdr:rowOff>0</xdr:rowOff>
    </xdr:to>
    <xdr:pic>
      <xdr:nvPicPr>
        <xdr:cNvPr id="54" name="Picture 196">
          <a:extLst>
            <a:ext uri="{FF2B5EF4-FFF2-40B4-BE49-F238E27FC236}">
              <a16:creationId xmlns="" xmlns:a16="http://schemas.microsoft.com/office/drawing/2014/main" id="{00000000-0008-0000-11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34016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63</xdr:row>
      <xdr:rowOff>0</xdr:rowOff>
    </xdr:from>
    <xdr:to>
      <xdr:col>136</xdr:col>
      <xdr:colOff>0</xdr:colOff>
      <xdr:row>63</xdr:row>
      <xdr:rowOff>0</xdr:rowOff>
    </xdr:to>
    <xdr:pic>
      <xdr:nvPicPr>
        <xdr:cNvPr id="55" name="Picture 195">
          <a:extLst>
            <a:ext uri="{FF2B5EF4-FFF2-40B4-BE49-F238E27FC236}">
              <a16:creationId xmlns="" xmlns:a16="http://schemas.microsoft.com/office/drawing/2014/main" id="{00000000-0008-0000-11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36017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64</xdr:row>
      <xdr:rowOff>0</xdr:rowOff>
    </xdr:from>
    <xdr:to>
      <xdr:col>136</xdr:col>
      <xdr:colOff>0</xdr:colOff>
      <xdr:row>64</xdr:row>
      <xdr:rowOff>0</xdr:rowOff>
    </xdr:to>
    <xdr:pic>
      <xdr:nvPicPr>
        <xdr:cNvPr id="56" name="Picture 194">
          <a:extLst>
            <a:ext uri="{FF2B5EF4-FFF2-40B4-BE49-F238E27FC236}">
              <a16:creationId xmlns="" xmlns:a16="http://schemas.microsoft.com/office/drawing/2014/main" id="{00000000-0008-0000-11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38017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65</xdr:row>
      <xdr:rowOff>0</xdr:rowOff>
    </xdr:from>
    <xdr:to>
      <xdr:col>136</xdr:col>
      <xdr:colOff>0</xdr:colOff>
      <xdr:row>65</xdr:row>
      <xdr:rowOff>0</xdr:rowOff>
    </xdr:to>
    <xdr:pic>
      <xdr:nvPicPr>
        <xdr:cNvPr id="57" name="Picture 193">
          <a:extLst>
            <a:ext uri="{FF2B5EF4-FFF2-40B4-BE49-F238E27FC236}">
              <a16:creationId xmlns="" xmlns:a16="http://schemas.microsoft.com/office/drawing/2014/main" id="{00000000-0008-0000-11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40017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66</xdr:row>
      <xdr:rowOff>0</xdr:rowOff>
    </xdr:from>
    <xdr:to>
      <xdr:col>136</xdr:col>
      <xdr:colOff>0</xdr:colOff>
      <xdr:row>66</xdr:row>
      <xdr:rowOff>0</xdr:rowOff>
    </xdr:to>
    <xdr:pic>
      <xdr:nvPicPr>
        <xdr:cNvPr id="58" name="Picture 192">
          <a:extLst>
            <a:ext uri="{FF2B5EF4-FFF2-40B4-BE49-F238E27FC236}">
              <a16:creationId xmlns="" xmlns:a16="http://schemas.microsoft.com/office/drawing/2014/main" id="{00000000-0008-0000-11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42017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67</xdr:row>
      <xdr:rowOff>0</xdr:rowOff>
    </xdr:from>
    <xdr:to>
      <xdr:col>136</xdr:col>
      <xdr:colOff>0</xdr:colOff>
      <xdr:row>67</xdr:row>
      <xdr:rowOff>0</xdr:rowOff>
    </xdr:to>
    <xdr:pic>
      <xdr:nvPicPr>
        <xdr:cNvPr id="59" name="Picture 191">
          <a:extLst>
            <a:ext uri="{FF2B5EF4-FFF2-40B4-BE49-F238E27FC236}">
              <a16:creationId xmlns="" xmlns:a16="http://schemas.microsoft.com/office/drawing/2014/main" id="{00000000-0008-0000-11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44018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68</xdr:row>
      <xdr:rowOff>0</xdr:rowOff>
    </xdr:from>
    <xdr:to>
      <xdr:col>136</xdr:col>
      <xdr:colOff>0</xdr:colOff>
      <xdr:row>68</xdr:row>
      <xdr:rowOff>0</xdr:rowOff>
    </xdr:to>
    <xdr:pic>
      <xdr:nvPicPr>
        <xdr:cNvPr id="60" name="Picture 190">
          <a:extLst>
            <a:ext uri="{FF2B5EF4-FFF2-40B4-BE49-F238E27FC236}">
              <a16:creationId xmlns="" xmlns:a16="http://schemas.microsoft.com/office/drawing/2014/main" id="{00000000-0008-0000-11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46018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69</xdr:row>
      <xdr:rowOff>0</xdr:rowOff>
    </xdr:from>
    <xdr:to>
      <xdr:col>136</xdr:col>
      <xdr:colOff>0</xdr:colOff>
      <xdr:row>69</xdr:row>
      <xdr:rowOff>0</xdr:rowOff>
    </xdr:to>
    <xdr:pic>
      <xdr:nvPicPr>
        <xdr:cNvPr id="61" name="Picture 189">
          <a:extLst>
            <a:ext uri="{FF2B5EF4-FFF2-40B4-BE49-F238E27FC236}">
              <a16:creationId xmlns="" xmlns:a16="http://schemas.microsoft.com/office/drawing/2014/main" id="{00000000-0008-0000-11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48018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70</xdr:row>
      <xdr:rowOff>0</xdr:rowOff>
    </xdr:from>
    <xdr:to>
      <xdr:col>136</xdr:col>
      <xdr:colOff>0</xdr:colOff>
      <xdr:row>70</xdr:row>
      <xdr:rowOff>0</xdr:rowOff>
    </xdr:to>
    <xdr:pic>
      <xdr:nvPicPr>
        <xdr:cNvPr id="62" name="Picture 188">
          <a:extLst>
            <a:ext uri="{FF2B5EF4-FFF2-40B4-BE49-F238E27FC236}">
              <a16:creationId xmlns="" xmlns:a16="http://schemas.microsoft.com/office/drawing/2014/main" id="{00000000-0008-0000-11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50018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70</xdr:row>
      <xdr:rowOff>0</xdr:rowOff>
    </xdr:from>
    <xdr:to>
      <xdr:col>136</xdr:col>
      <xdr:colOff>0</xdr:colOff>
      <xdr:row>70</xdr:row>
      <xdr:rowOff>0</xdr:rowOff>
    </xdr:to>
    <xdr:pic>
      <xdr:nvPicPr>
        <xdr:cNvPr id="63" name="Picture 187">
          <a:extLst>
            <a:ext uri="{FF2B5EF4-FFF2-40B4-BE49-F238E27FC236}">
              <a16:creationId xmlns="" xmlns:a16="http://schemas.microsoft.com/office/drawing/2014/main" id="{00000000-0008-0000-11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52019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71</xdr:row>
      <xdr:rowOff>0</xdr:rowOff>
    </xdr:from>
    <xdr:to>
      <xdr:col>136</xdr:col>
      <xdr:colOff>0</xdr:colOff>
      <xdr:row>71</xdr:row>
      <xdr:rowOff>0</xdr:rowOff>
    </xdr:to>
    <xdr:pic>
      <xdr:nvPicPr>
        <xdr:cNvPr id="64" name="Picture 186">
          <a:extLst>
            <a:ext uri="{FF2B5EF4-FFF2-40B4-BE49-F238E27FC236}">
              <a16:creationId xmlns="" xmlns:a16="http://schemas.microsoft.com/office/drawing/2014/main" id="{00000000-0008-0000-11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54019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72</xdr:row>
      <xdr:rowOff>0</xdr:rowOff>
    </xdr:from>
    <xdr:to>
      <xdr:col>136</xdr:col>
      <xdr:colOff>0</xdr:colOff>
      <xdr:row>72</xdr:row>
      <xdr:rowOff>0</xdr:rowOff>
    </xdr:to>
    <xdr:pic>
      <xdr:nvPicPr>
        <xdr:cNvPr id="65" name="Picture 185">
          <a:extLst>
            <a:ext uri="{FF2B5EF4-FFF2-40B4-BE49-F238E27FC236}">
              <a16:creationId xmlns="" xmlns:a16="http://schemas.microsoft.com/office/drawing/2014/main" id="{00000000-0008-0000-11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56019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73</xdr:row>
      <xdr:rowOff>0</xdr:rowOff>
    </xdr:from>
    <xdr:to>
      <xdr:col>136</xdr:col>
      <xdr:colOff>0</xdr:colOff>
      <xdr:row>73</xdr:row>
      <xdr:rowOff>0</xdr:rowOff>
    </xdr:to>
    <xdr:pic>
      <xdr:nvPicPr>
        <xdr:cNvPr id="66" name="Picture 184">
          <a:extLst>
            <a:ext uri="{FF2B5EF4-FFF2-40B4-BE49-F238E27FC236}">
              <a16:creationId xmlns="" xmlns:a16="http://schemas.microsoft.com/office/drawing/2014/main" id="{00000000-0008-0000-11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58019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74</xdr:row>
      <xdr:rowOff>0</xdr:rowOff>
    </xdr:from>
    <xdr:to>
      <xdr:col>136</xdr:col>
      <xdr:colOff>0</xdr:colOff>
      <xdr:row>74</xdr:row>
      <xdr:rowOff>0</xdr:rowOff>
    </xdr:to>
    <xdr:pic>
      <xdr:nvPicPr>
        <xdr:cNvPr id="67" name="Picture 183">
          <a:extLst>
            <a:ext uri="{FF2B5EF4-FFF2-40B4-BE49-F238E27FC236}">
              <a16:creationId xmlns="" xmlns:a16="http://schemas.microsoft.com/office/drawing/2014/main" id="{00000000-0008-0000-11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60020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75</xdr:row>
      <xdr:rowOff>0</xdr:rowOff>
    </xdr:from>
    <xdr:to>
      <xdr:col>136</xdr:col>
      <xdr:colOff>0</xdr:colOff>
      <xdr:row>75</xdr:row>
      <xdr:rowOff>0</xdr:rowOff>
    </xdr:to>
    <xdr:pic>
      <xdr:nvPicPr>
        <xdr:cNvPr id="68" name="Picture 182">
          <a:extLst>
            <a:ext uri="{FF2B5EF4-FFF2-40B4-BE49-F238E27FC236}">
              <a16:creationId xmlns="" xmlns:a16="http://schemas.microsoft.com/office/drawing/2014/main" id="{00000000-0008-0000-11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62020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76</xdr:row>
      <xdr:rowOff>0</xdr:rowOff>
    </xdr:from>
    <xdr:to>
      <xdr:col>136</xdr:col>
      <xdr:colOff>0</xdr:colOff>
      <xdr:row>76</xdr:row>
      <xdr:rowOff>0</xdr:rowOff>
    </xdr:to>
    <xdr:pic>
      <xdr:nvPicPr>
        <xdr:cNvPr id="69" name="Picture 181">
          <a:extLst>
            <a:ext uri="{FF2B5EF4-FFF2-40B4-BE49-F238E27FC236}">
              <a16:creationId xmlns="" xmlns:a16="http://schemas.microsoft.com/office/drawing/2014/main" id="{00000000-0008-0000-11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64020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77</xdr:row>
      <xdr:rowOff>0</xdr:rowOff>
    </xdr:from>
    <xdr:to>
      <xdr:col>136</xdr:col>
      <xdr:colOff>0</xdr:colOff>
      <xdr:row>77</xdr:row>
      <xdr:rowOff>0</xdr:rowOff>
    </xdr:to>
    <xdr:pic>
      <xdr:nvPicPr>
        <xdr:cNvPr id="70" name="Picture 180">
          <a:extLst>
            <a:ext uri="{FF2B5EF4-FFF2-40B4-BE49-F238E27FC236}">
              <a16:creationId xmlns="" xmlns:a16="http://schemas.microsoft.com/office/drawing/2014/main" id="{00000000-0008-0000-11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66020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78</xdr:row>
      <xdr:rowOff>0</xdr:rowOff>
    </xdr:from>
    <xdr:to>
      <xdr:col>136</xdr:col>
      <xdr:colOff>0</xdr:colOff>
      <xdr:row>78</xdr:row>
      <xdr:rowOff>0</xdr:rowOff>
    </xdr:to>
    <xdr:pic>
      <xdr:nvPicPr>
        <xdr:cNvPr id="71" name="Picture 179">
          <a:extLst>
            <a:ext uri="{FF2B5EF4-FFF2-40B4-BE49-F238E27FC236}">
              <a16:creationId xmlns="" xmlns:a16="http://schemas.microsoft.com/office/drawing/2014/main" id="{00000000-0008-0000-11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68021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78</xdr:row>
      <xdr:rowOff>0</xdr:rowOff>
    </xdr:from>
    <xdr:to>
      <xdr:col>136</xdr:col>
      <xdr:colOff>0</xdr:colOff>
      <xdr:row>78</xdr:row>
      <xdr:rowOff>0</xdr:rowOff>
    </xdr:to>
    <xdr:pic>
      <xdr:nvPicPr>
        <xdr:cNvPr id="72" name="Picture 178">
          <a:extLst>
            <a:ext uri="{FF2B5EF4-FFF2-40B4-BE49-F238E27FC236}">
              <a16:creationId xmlns="" xmlns:a16="http://schemas.microsoft.com/office/drawing/2014/main" id="{00000000-0008-0000-11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68021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78</xdr:row>
      <xdr:rowOff>0</xdr:rowOff>
    </xdr:from>
    <xdr:to>
      <xdr:col>136</xdr:col>
      <xdr:colOff>0</xdr:colOff>
      <xdr:row>78</xdr:row>
      <xdr:rowOff>0</xdr:rowOff>
    </xdr:to>
    <xdr:pic>
      <xdr:nvPicPr>
        <xdr:cNvPr id="73" name="Picture 177">
          <a:extLst>
            <a:ext uri="{FF2B5EF4-FFF2-40B4-BE49-F238E27FC236}">
              <a16:creationId xmlns="" xmlns:a16="http://schemas.microsoft.com/office/drawing/2014/main" id="{00000000-0008-0000-11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68021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79</xdr:row>
      <xdr:rowOff>0</xdr:rowOff>
    </xdr:from>
    <xdr:to>
      <xdr:col>136</xdr:col>
      <xdr:colOff>0</xdr:colOff>
      <xdr:row>79</xdr:row>
      <xdr:rowOff>0</xdr:rowOff>
    </xdr:to>
    <xdr:pic>
      <xdr:nvPicPr>
        <xdr:cNvPr id="74" name="Picture 176">
          <a:extLst>
            <a:ext uri="{FF2B5EF4-FFF2-40B4-BE49-F238E27FC236}">
              <a16:creationId xmlns="" xmlns:a16="http://schemas.microsoft.com/office/drawing/2014/main" id="{00000000-0008-0000-11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70021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80</xdr:row>
      <xdr:rowOff>0</xdr:rowOff>
    </xdr:from>
    <xdr:to>
      <xdr:col>136</xdr:col>
      <xdr:colOff>0</xdr:colOff>
      <xdr:row>80</xdr:row>
      <xdr:rowOff>0</xdr:rowOff>
    </xdr:to>
    <xdr:pic>
      <xdr:nvPicPr>
        <xdr:cNvPr id="75" name="Picture 175">
          <a:extLst>
            <a:ext uri="{FF2B5EF4-FFF2-40B4-BE49-F238E27FC236}">
              <a16:creationId xmlns="" xmlns:a16="http://schemas.microsoft.com/office/drawing/2014/main" id="{00000000-0008-0000-11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72021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81</xdr:row>
      <xdr:rowOff>0</xdr:rowOff>
    </xdr:from>
    <xdr:to>
      <xdr:col>136</xdr:col>
      <xdr:colOff>0</xdr:colOff>
      <xdr:row>81</xdr:row>
      <xdr:rowOff>0</xdr:rowOff>
    </xdr:to>
    <xdr:pic>
      <xdr:nvPicPr>
        <xdr:cNvPr id="76" name="Picture 174">
          <a:extLst>
            <a:ext uri="{FF2B5EF4-FFF2-40B4-BE49-F238E27FC236}">
              <a16:creationId xmlns="" xmlns:a16="http://schemas.microsoft.com/office/drawing/2014/main" id="{00000000-0008-0000-11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74021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82</xdr:row>
      <xdr:rowOff>0</xdr:rowOff>
    </xdr:from>
    <xdr:to>
      <xdr:col>136</xdr:col>
      <xdr:colOff>0</xdr:colOff>
      <xdr:row>82</xdr:row>
      <xdr:rowOff>0</xdr:rowOff>
    </xdr:to>
    <xdr:pic>
      <xdr:nvPicPr>
        <xdr:cNvPr id="77" name="Picture 173">
          <a:extLst>
            <a:ext uri="{FF2B5EF4-FFF2-40B4-BE49-F238E27FC236}">
              <a16:creationId xmlns="" xmlns:a16="http://schemas.microsoft.com/office/drawing/2014/main" id="{00000000-0008-0000-11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76022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83</xdr:row>
      <xdr:rowOff>0</xdr:rowOff>
    </xdr:from>
    <xdr:to>
      <xdr:col>136</xdr:col>
      <xdr:colOff>0</xdr:colOff>
      <xdr:row>83</xdr:row>
      <xdr:rowOff>0</xdr:rowOff>
    </xdr:to>
    <xdr:pic>
      <xdr:nvPicPr>
        <xdr:cNvPr id="78" name="Picture 172">
          <a:extLst>
            <a:ext uri="{FF2B5EF4-FFF2-40B4-BE49-F238E27FC236}">
              <a16:creationId xmlns="" xmlns:a16="http://schemas.microsoft.com/office/drawing/2014/main" id="{00000000-0008-0000-11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78022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84</xdr:row>
      <xdr:rowOff>0</xdr:rowOff>
    </xdr:from>
    <xdr:to>
      <xdr:col>136</xdr:col>
      <xdr:colOff>0</xdr:colOff>
      <xdr:row>84</xdr:row>
      <xdr:rowOff>0</xdr:rowOff>
    </xdr:to>
    <xdr:pic>
      <xdr:nvPicPr>
        <xdr:cNvPr id="79" name="Picture 171">
          <a:extLst>
            <a:ext uri="{FF2B5EF4-FFF2-40B4-BE49-F238E27FC236}">
              <a16:creationId xmlns="" xmlns:a16="http://schemas.microsoft.com/office/drawing/2014/main" id="{00000000-0008-0000-11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80022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85</xdr:row>
      <xdr:rowOff>0</xdr:rowOff>
    </xdr:from>
    <xdr:to>
      <xdr:col>136</xdr:col>
      <xdr:colOff>0</xdr:colOff>
      <xdr:row>85</xdr:row>
      <xdr:rowOff>0</xdr:rowOff>
    </xdr:to>
    <xdr:pic>
      <xdr:nvPicPr>
        <xdr:cNvPr id="80" name="Picture 170">
          <a:extLst>
            <a:ext uri="{FF2B5EF4-FFF2-40B4-BE49-F238E27FC236}">
              <a16:creationId xmlns="" xmlns:a16="http://schemas.microsoft.com/office/drawing/2014/main" id="{00000000-0008-0000-11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82022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86</xdr:row>
      <xdr:rowOff>0</xdr:rowOff>
    </xdr:from>
    <xdr:to>
      <xdr:col>136</xdr:col>
      <xdr:colOff>0</xdr:colOff>
      <xdr:row>86</xdr:row>
      <xdr:rowOff>0</xdr:rowOff>
    </xdr:to>
    <xdr:pic>
      <xdr:nvPicPr>
        <xdr:cNvPr id="81" name="Picture 169">
          <a:extLst>
            <a:ext uri="{FF2B5EF4-FFF2-40B4-BE49-F238E27FC236}">
              <a16:creationId xmlns="" xmlns:a16="http://schemas.microsoft.com/office/drawing/2014/main" id="{00000000-0008-0000-11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84023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87</xdr:row>
      <xdr:rowOff>0</xdr:rowOff>
    </xdr:from>
    <xdr:to>
      <xdr:col>136</xdr:col>
      <xdr:colOff>0</xdr:colOff>
      <xdr:row>87</xdr:row>
      <xdr:rowOff>0</xdr:rowOff>
    </xdr:to>
    <xdr:pic>
      <xdr:nvPicPr>
        <xdr:cNvPr id="82" name="Picture 168">
          <a:extLst>
            <a:ext uri="{FF2B5EF4-FFF2-40B4-BE49-F238E27FC236}">
              <a16:creationId xmlns="" xmlns:a16="http://schemas.microsoft.com/office/drawing/2014/main" id="{00000000-0008-0000-11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86023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88</xdr:row>
      <xdr:rowOff>0</xdr:rowOff>
    </xdr:from>
    <xdr:to>
      <xdr:col>136</xdr:col>
      <xdr:colOff>0</xdr:colOff>
      <xdr:row>88</xdr:row>
      <xdr:rowOff>0</xdr:rowOff>
    </xdr:to>
    <xdr:pic>
      <xdr:nvPicPr>
        <xdr:cNvPr id="83" name="Picture 167">
          <a:extLst>
            <a:ext uri="{FF2B5EF4-FFF2-40B4-BE49-F238E27FC236}">
              <a16:creationId xmlns="" xmlns:a16="http://schemas.microsoft.com/office/drawing/2014/main" id="{00000000-0008-0000-11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88023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89</xdr:row>
      <xdr:rowOff>0</xdr:rowOff>
    </xdr:from>
    <xdr:to>
      <xdr:col>136</xdr:col>
      <xdr:colOff>0</xdr:colOff>
      <xdr:row>89</xdr:row>
      <xdr:rowOff>0</xdr:rowOff>
    </xdr:to>
    <xdr:pic>
      <xdr:nvPicPr>
        <xdr:cNvPr id="84" name="Picture 166">
          <a:extLst>
            <a:ext uri="{FF2B5EF4-FFF2-40B4-BE49-F238E27FC236}">
              <a16:creationId xmlns="" xmlns:a16="http://schemas.microsoft.com/office/drawing/2014/main" id="{00000000-0008-0000-11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90023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90</xdr:row>
      <xdr:rowOff>0</xdr:rowOff>
    </xdr:from>
    <xdr:to>
      <xdr:col>136</xdr:col>
      <xdr:colOff>0</xdr:colOff>
      <xdr:row>90</xdr:row>
      <xdr:rowOff>0</xdr:rowOff>
    </xdr:to>
    <xdr:pic>
      <xdr:nvPicPr>
        <xdr:cNvPr id="85" name="Picture 165">
          <a:extLst>
            <a:ext uri="{FF2B5EF4-FFF2-40B4-BE49-F238E27FC236}">
              <a16:creationId xmlns="" xmlns:a16="http://schemas.microsoft.com/office/drawing/2014/main" id="{00000000-0008-0000-11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92024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91</xdr:row>
      <xdr:rowOff>0</xdr:rowOff>
    </xdr:from>
    <xdr:to>
      <xdr:col>136</xdr:col>
      <xdr:colOff>0</xdr:colOff>
      <xdr:row>91</xdr:row>
      <xdr:rowOff>0</xdr:rowOff>
    </xdr:to>
    <xdr:pic>
      <xdr:nvPicPr>
        <xdr:cNvPr id="86" name="Picture 164">
          <a:extLst>
            <a:ext uri="{FF2B5EF4-FFF2-40B4-BE49-F238E27FC236}">
              <a16:creationId xmlns="" xmlns:a16="http://schemas.microsoft.com/office/drawing/2014/main" id="{00000000-0008-0000-11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94024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92</xdr:row>
      <xdr:rowOff>0</xdr:rowOff>
    </xdr:from>
    <xdr:to>
      <xdr:col>136</xdr:col>
      <xdr:colOff>0</xdr:colOff>
      <xdr:row>92</xdr:row>
      <xdr:rowOff>0</xdr:rowOff>
    </xdr:to>
    <xdr:pic>
      <xdr:nvPicPr>
        <xdr:cNvPr id="87" name="Picture 163">
          <a:extLst>
            <a:ext uri="{FF2B5EF4-FFF2-40B4-BE49-F238E27FC236}">
              <a16:creationId xmlns="" xmlns:a16="http://schemas.microsoft.com/office/drawing/2014/main" id="{00000000-0008-0000-11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96024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93</xdr:row>
      <xdr:rowOff>0</xdr:rowOff>
    </xdr:from>
    <xdr:to>
      <xdr:col>136</xdr:col>
      <xdr:colOff>0</xdr:colOff>
      <xdr:row>93</xdr:row>
      <xdr:rowOff>0</xdr:rowOff>
    </xdr:to>
    <xdr:pic>
      <xdr:nvPicPr>
        <xdr:cNvPr id="88" name="Picture 162">
          <a:extLst>
            <a:ext uri="{FF2B5EF4-FFF2-40B4-BE49-F238E27FC236}">
              <a16:creationId xmlns="" xmlns:a16="http://schemas.microsoft.com/office/drawing/2014/main" id="{00000000-0008-0000-11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98024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94</xdr:row>
      <xdr:rowOff>0</xdr:rowOff>
    </xdr:from>
    <xdr:to>
      <xdr:col>136</xdr:col>
      <xdr:colOff>0</xdr:colOff>
      <xdr:row>94</xdr:row>
      <xdr:rowOff>0</xdr:rowOff>
    </xdr:to>
    <xdr:pic>
      <xdr:nvPicPr>
        <xdr:cNvPr id="89" name="Picture 161">
          <a:extLst>
            <a:ext uri="{FF2B5EF4-FFF2-40B4-BE49-F238E27FC236}">
              <a16:creationId xmlns="" xmlns:a16="http://schemas.microsoft.com/office/drawing/2014/main" id="{00000000-0008-0000-11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00025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95</xdr:row>
      <xdr:rowOff>0</xdr:rowOff>
    </xdr:from>
    <xdr:to>
      <xdr:col>136</xdr:col>
      <xdr:colOff>0</xdr:colOff>
      <xdr:row>95</xdr:row>
      <xdr:rowOff>0</xdr:rowOff>
    </xdr:to>
    <xdr:pic>
      <xdr:nvPicPr>
        <xdr:cNvPr id="90" name="Picture 160">
          <a:extLst>
            <a:ext uri="{FF2B5EF4-FFF2-40B4-BE49-F238E27FC236}">
              <a16:creationId xmlns="" xmlns:a16="http://schemas.microsoft.com/office/drawing/2014/main" id="{00000000-0008-0000-11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02025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96</xdr:row>
      <xdr:rowOff>0</xdr:rowOff>
    </xdr:from>
    <xdr:to>
      <xdr:col>136</xdr:col>
      <xdr:colOff>0</xdr:colOff>
      <xdr:row>96</xdr:row>
      <xdr:rowOff>0</xdr:rowOff>
    </xdr:to>
    <xdr:pic>
      <xdr:nvPicPr>
        <xdr:cNvPr id="91" name="Picture 159">
          <a:extLst>
            <a:ext uri="{FF2B5EF4-FFF2-40B4-BE49-F238E27FC236}">
              <a16:creationId xmlns="" xmlns:a16="http://schemas.microsoft.com/office/drawing/2014/main" id="{00000000-0008-0000-11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04025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97</xdr:row>
      <xdr:rowOff>0</xdr:rowOff>
    </xdr:from>
    <xdr:to>
      <xdr:col>136</xdr:col>
      <xdr:colOff>0</xdr:colOff>
      <xdr:row>97</xdr:row>
      <xdr:rowOff>0</xdr:rowOff>
    </xdr:to>
    <xdr:pic>
      <xdr:nvPicPr>
        <xdr:cNvPr id="92" name="Picture 158">
          <a:extLst>
            <a:ext uri="{FF2B5EF4-FFF2-40B4-BE49-F238E27FC236}">
              <a16:creationId xmlns="" xmlns:a16="http://schemas.microsoft.com/office/drawing/2014/main" id="{00000000-0008-0000-11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06025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98</xdr:row>
      <xdr:rowOff>0</xdr:rowOff>
    </xdr:from>
    <xdr:to>
      <xdr:col>136</xdr:col>
      <xdr:colOff>0</xdr:colOff>
      <xdr:row>98</xdr:row>
      <xdr:rowOff>0</xdr:rowOff>
    </xdr:to>
    <xdr:pic>
      <xdr:nvPicPr>
        <xdr:cNvPr id="93" name="Picture 157">
          <a:extLst>
            <a:ext uri="{FF2B5EF4-FFF2-40B4-BE49-F238E27FC236}">
              <a16:creationId xmlns="" xmlns:a16="http://schemas.microsoft.com/office/drawing/2014/main" id="{00000000-0008-0000-11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08026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99</xdr:row>
      <xdr:rowOff>0</xdr:rowOff>
    </xdr:from>
    <xdr:to>
      <xdr:col>136</xdr:col>
      <xdr:colOff>0</xdr:colOff>
      <xdr:row>99</xdr:row>
      <xdr:rowOff>0</xdr:rowOff>
    </xdr:to>
    <xdr:pic>
      <xdr:nvPicPr>
        <xdr:cNvPr id="94" name="Picture 156">
          <a:extLst>
            <a:ext uri="{FF2B5EF4-FFF2-40B4-BE49-F238E27FC236}">
              <a16:creationId xmlns="" xmlns:a16="http://schemas.microsoft.com/office/drawing/2014/main" id="{00000000-0008-0000-11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10026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100</xdr:row>
      <xdr:rowOff>0</xdr:rowOff>
    </xdr:from>
    <xdr:to>
      <xdr:col>136</xdr:col>
      <xdr:colOff>0</xdr:colOff>
      <xdr:row>100</xdr:row>
      <xdr:rowOff>0</xdr:rowOff>
    </xdr:to>
    <xdr:pic>
      <xdr:nvPicPr>
        <xdr:cNvPr id="95" name="Picture 155">
          <a:extLst>
            <a:ext uri="{FF2B5EF4-FFF2-40B4-BE49-F238E27FC236}">
              <a16:creationId xmlns="" xmlns:a16="http://schemas.microsoft.com/office/drawing/2014/main" id="{00000000-0008-0000-11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12026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101</xdr:row>
      <xdr:rowOff>0</xdr:rowOff>
    </xdr:from>
    <xdr:to>
      <xdr:col>136</xdr:col>
      <xdr:colOff>0</xdr:colOff>
      <xdr:row>101</xdr:row>
      <xdr:rowOff>0</xdr:rowOff>
    </xdr:to>
    <xdr:pic>
      <xdr:nvPicPr>
        <xdr:cNvPr id="96" name="Picture 154">
          <a:extLst>
            <a:ext uri="{FF2B5EF4-FFF2-40B4-BE49-F238E27FC236}">
              <a16:creationId xmlns="" xmlns:a16="http://schemas.microsoft.com/office/drawing/2014/main" id="{00000000-0008-0000-11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14026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102</xdr:row>
      <xdr:rowOff>0</xdr:rowOff>
    </xdr:from>
    <xdr:to>
      <xdr:col>136</xdr:col>
      <xdr:colOff>0</xdr:colOff>
      <xdr:row>102</xdr:row>
      <xdr:rowOff>0</xdr:rowOff>
    </xdr:to>
    <xdr:pic>
      <xdr:nvPicPr>
        <xdr:cNvPr id="97" name="Picture 153">
          <a:extLst>
            <a:ext uri="{FF2B5EF4-FFF2-40B4-BE49-F238E27FC236}">
              <a16:creationId xmlns="" xmlns:a16="http://schemas.microsoft.com/office/drawing/2014/main" id="{00000000-0008-0000-11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16027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103</xdr:row>
      <xdr:rowOff>0</xdr:rowOff>
    </xdr:from>
    <xdr:to>
      <xdr:col>136</xdr:col>
      <xdr:colOff>0</xdr:colOff>
      <xdr:row>103</xdr:row>
      <xdr:rowOff>0</xdr:rowOff>
    </xdr:to>
    <xdr:pic>
      <xdr:nvPicPr>
        <xdr:cNvPr id="98" name="Picture 152">
          <a:extLst>
            <a:ext uri="{FF2B5EF4-FFF2-40B4-BE49-F238E27FC236}">
              <a16:creationId xmlns="" xmlns:a16="http://schemas.microsoft.com/office/drawing/2014/main" id="{00000000-0008-0000-11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18027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104</xdr:row>
      <xdr:rowOff>0</xdr:rowOff>
    </xdr:from>
    <xdr:to>
      <xdr:col>136</xdr:col>
      <xdr:colOff>0</xdr:colOff>
      <xdr:row>104</xdr:row>
      <xdr:rowOff>0</xdr:rowOff>
    </xdr:to>
    <xdr:pic>
      <xdr:nvPicPr>
        <xdr:cNvPr id="99" name="Picture 151">
          <a:extLst>
            <a:ext uri="{FF2B5EF4-FFF2-40B4-BE49-F238E27FC236}">
              <a16:creationId xmlns="" xmlns:a16="http://schemas.microsoft.com/office/drawing/2014/main" id="{00000000-0008-0000-11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20027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105</xdr:row>
      <xdr:rowOff>0</xdr:rowOff>
    </xdr:from>
    <xdr:to>
      <xdr:col>136</xdr:col>
      <xdr:colOff>0</xdr:colOff>
      <xdr:row>105</xdr:row>
      <xdr:rowOff>0</xdr:rowOff>
    </xdr:to>
    <xdr:pic>
      <xdr:nvPicPr>
        <xdr:cNvPr id="100" name="Picture 150">
          <a:extLst>
            <a:ext uri="{FF2B5EF4-FFF2-40B4-BE49-F238E27FC236}">
              <a16:creationId xmlns="" xmlns:a16="http://schemas.microsoft.com/office/drawing/2014/main" id="{00000000-0008-0000-11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22027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106</xdr:row>
      <xdr:rowOff>0</xdr:rowOff>
    </xdr:from>
    <xdr:to>
      <xdr:col>136</xdr:col>
      <xdr:colOff>0</xdr:colOff>
      <xdr:row>106</xdr:row>
      <xdr:rowOff>0</xdr:rowOff>
    </xdr:to>
    <xdr:pic>
      <xdr:nvPicPr>
        <xdr:cNvPr id="101" name="Picture 149">
          <a:extLst>
            <a:ext uri="{FF2B5EF4-FFF2-40B4-BE49-F238E27FC236}">
              <a16:creationId xmlns="" xmlns:a16="http://schemas.microsoft.com/office/drawing/2014/main" id="{00000000-0008-0000-11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24028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107</xdr:row>
      <xdr:rowOff>0</xdr:rowOff>
    </xdr:from>
    <xdr:to>
      <xdr:col>136</xdr:col>
      <xdr:colOff>0</xdr:colOff>
      <xdr:row>107</xdr:row>
      <xdr:rowOff>0</xdr:rowOff>
    </xdr:to>
    <xdr:pic>
      <xdr:nvPicPr>
        <xdr:cNvPr id="102" name="Picture 148">
          <a:extLst>
            <a:ext uri="{FF2B5EF4-FFF2-40B4-BE49-F238E27FC236}">
              <a16:creationId xmlns="" xmlns:a16="http://schemas.microsoft.com/office/drawing/2014/main" id="{00000000-0008-0000-11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26028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108</xdr:row>
      <xdr:rowOff>0</xdr:rowOff>
    </xdr:from>
    <xdr:to>
      <xdr:col>136</xdr:col>
      <xdr:colOff>0</xdr:colOff>
      <xdr:row>108</xdr:row>
      <xdr:rowOff>0</xdr:rowOff>
    </xdr:to>
    <xdr:pic>
      <xdr:nvPicPr>
        <xdr:cNvPr id="103" name="Picture 147">
          <a:extLst>
            <a:ext uri="{FF2B5EF4-FFF2-40B4-BE49-F238E27FC236}">
              <a16:creationId xmlns="" xmlns:a16="http://schemas.microsoft.com/office/drawing/2014/main" id="{00000000-0008-0000-11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28028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109</xdr:row>
      <xdr:rowOff>0</xdr:rowOff>
    </xdr:from>
    <xdr:to>
      <xdr:col>136</xdr:col>
      <xdr:colOff>0</xdr:colOff>
      <xdr:row>109</xdr:row>
      <xdr:rowOff>0</xdr:rowOff>
    </xdr:to>
    <xdr:pic>
      <xdr:nvPicPr>
        <xdr:cNvPr id="104" name="Picture 146">
          <a:extLst>
            <a:ext uri="{FF2B5EF4-FFF2-40B4-BE49-F238E27FC236}">
              <a16:creationId xmlns="" xmlns:a16="http://schemas.microsoft.com/office/drawing/2014/main" id="{00000000-0008-0000-11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30028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110</xdr:row>
      <xdr:rowOff>0</xdr:rowOff>
    </xdr:from>
    <xdr:to>
      <xdr:col>136</xdr:col>
      <xdr:colOff>0</xdr:colOff>
      <xdr:row>110</xdr:row>
      <xdr:rowOff>0</xdr:rowOff>
    </xdr:to>
    <xdr:pic>
      <xdr:nvPicPr>
        <xdr:cNvPr id="105" name="Picture 145">
          <a:extLst>
            <a:ext uri="{FF2B5EF4-FFF2-40B4-BE49-F238E27FC236}">
              <a16:creationId xmlns="" xmlns:a16="http://schemas.microsoft.com/office/drawing/2014/main" id="{00000000-0008-0000-11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32029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111</xdr:row>
      <xdr:rowOff>0</xdr:rowOff>
    </xdr:from>
    <xdr:to>
      <xdr:col>136</xdr:col>
      <xdr:colOff>0</xdr:colOff>
      <xdr:row>111</xdr:row>
      <xdr:rowOff>0</xdr:rowOff>
    </xdr:to>
    <xdr:pic>
      <xdr:nvPicPr>
        <xdr:cNvPr id="106" name="Picture 144">
          <a:extLst>
            <a:ext uri="{FF2B5EF4-FFF2-40B4-BE49-F238E27FC236}">
              <a16:creationId xmlns="" xmlns:a16="http://schemas.microsoft.com/office/drawing/2014/main" id="{00000000-0008-0000-11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34029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112</xdr:row>
      <xdr:rowOff>0</xdr:rowOff>
    </xdr:from>
    <xdr:to>
      <xdr:col>136</xdr:col>
      <xdr:colOff>0</xdr:colOff>
      <xdr:row>112</xdr:row>
      <xdr:rowOff>0</xdr:rowOff>
    </xdr:to>
    <xdr:pic>
      <xdr:nvPicPr>
        <xdr:cNvPr id="107" name="Picture 143">
          <a:extLst>
            <a:ext uri="{FF2B5EF4-FFF2-40B4-BE49-F238E27FC236}">
              <a16:creationId xmlns="" xmlns:a16="http://schemas.microsoft.com/office/drawing/2014/main" id="{00000000-0008-0000-11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36029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113</xdr:row>
      <xdr:rowOff>0</xdr:rowOff>
    </xdr:from>
    <xdr:to>
      <xdr:col>136</xdr:col>
      <xdr:colOff>0</xdr:colOff>
      <xdr:row>113</xdr:row>
      <xdr:rowOff>0</xdr:rowOff>
    </xdr:to>
    <xdr:pic>
      <xdr:nvPicPr>
        <xdr:cNvPr id="108" name="Picture 142">
          <a:extLst>
            <a:ext uri="{FF2B5EF4-FFF2-40B4-BE49-F238E27FC236}">
              <a16:creationId xmlns="" xmlns:a16="http://schemas.microsoft.com/office/drawing/2014/main" id="{00000000-0008-0000-11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38029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114</xdr:row>
      <xdr:rowOff>0</xdr:rowOff>
    </xdr:from>
    <xdr:to>
      <xdr:col>136</xdr:col>
      <xdr:colOff>0</xdr:colOff>
      <xdr:row>114</xdr:row>
      <xdr:rowOff>0</xdr:rowOff>
    </xdr:to>
    <xdr:pic>
      <xdr:nvPicPr>
        <xdr:cNvPr id="109" name="Picture 141">
          <a:extLst>
            <a:ext uri="{FF2B5EF4-FFF2-40B4-BE49-F238E27FC236}">
              <a16:creationId xmlns="" xmlns:a16="http://schemas.microsoft.com/office/drawing/2014/main" id="{00000000-0008-0000-11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40030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114</xdr:row>
      <xdr:rowOff>0</xdr:rowOff>
    </xdr:from>
    <xdr:to>
      <xdr:col>136</xdr:col>
      <xdr:colOff>0</xdr:colOff>
      <xdr:row>114</xdr:row>
      <xdr:rowOff>0</xdr:rowOff>
    </xdr:to>
    <xdr:pic>
      <xdr:nvPicPr>
        <xdr:cNvPr id="110" name="Picture 140">
          <a:extLst>
            <a:ext uri="{FF2B5EF4-FFF2-40B4-BE49-F238E27FC236}">
              <a16:creationId xmlns="" xmlns:a16="http://schemas.microsoft.com/office/drawing/2014/main" id="{00000000-0008-0000-11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40030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114</xdr:row>
      <xdr:rowOff>0</xdr:rowOff>
    </xdr:from>
    <xdr:to>
      <xdr:col>136</xdr:col>
      <xdr:colOff>0</xdr:colOff>
      <xdr:row>114</xdr:row>
      <xdr:rowOff>0</xdr:rowOff>
    </xdr:to>
    <xdr:pic>
      <xdr:nvPicPr>
        <xdr:cNvPr id="111" name="Picture 139">
          <a:extLst>
            <a:ext uri="{FF2B5EF4-FFF2-40B4-BE49-F238E27FC236}">
              <a16:creationId xmlns="" xmlns:a16="http://schemas.microsoft.com/office/drawing/2014/main" id="{00000000-0008-0000-11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40030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115</xdr:row>
      <xdr:rowOff>0</xdr:rowOff>
    </xdr:from>
    <xdr:to>
      <xdr:col>136</xdr:col>
      <xdr:colOff>0</xdr:colOff>
      <xdr:row>115</xdr:row>
      <xdr:rowOff>0</xdr:rowOff>
    </xdr:to>
    <xdr:pic>
      <xdr:nvPicPr>
        <xdr:cNvPr id="112" name="Picture 138">
          <a:extLst>
            <a:ext uri="{FF2B5EF4-FFF2-40B4-BE49-F238E27FC236}">
              <a16:creationId xmlns="" xmlns:a16="http://schemas.microsoft.com/office/drawing/2014/main" id="{00000000-0008-0000-11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42030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116</xdr:row>
      <xdr:rowOff>0</xdr:rowOff>
    </xdr:from>
    <xdr:to>
      <xdr:col>136</xdr:col>
      <xdr:colOff>0</xdr:colOff>
      <xdr:row>116</xdr:row>
      <xdr:rowOff>0</xdr:rowOff>
    </xdr:to>
    <xdr:pic>
      <xdr:nvPicPr>
        <xdr:cNvPr id="113" name="Picture 137">
          <a:extLst>
            <a:ext uri="{FF2B5EF4-FFF2-40B4-BE49-F238E27FC236}">
              <a16:creationId xmlns="" xmlns:a16="http://schemas.microsoft.com/office/drawing/2014/main" id="{00000000-0008-0000-11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44030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117</xdr:row>
      <xdr:rowOff>0</xdr:rowOff>
    </xdr:from>
    <xdr:to>
      <xdr:col>136</xdr:col>
      <xdr:colOff>0</xdr:colOff>
      <xdr:row>117</xdr:row>
      <xdr:rowOff>0</xdr:rowOff>
    </xdr:to>
    <xdr:pic>
      <xdr:nvPicPr>
        <xdr:cNvPr id="114" name="Picture 136">
          <a:extLst>
            <a:ext uri="{FF2B5EF4-FFF2-40B4-BE49-F238E27FC236}">
              <a16:creationId xmlns="" xmlns:a16="http://schemas.microsoft.com/office/drawing/2014/main" id="{00000000-0008-0000-11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46030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118</xdr:row>
      <xdr:rowOff>0</xdr:rowOff>
    </xdr:from>
    <xdr:to>
      <xdr:col>136</xdr:col>
      <xdr:colOff>0</xdr:colOff>
      <xdr:row>118</xdr:row>
      <xdr:rowOff>0</xdr:rowOff>
    </xdr:to>
    <xdr:pic>
      <xdr:nvPicPr>
        <xdr:cNvPr id="115" name="Picture 135">
          <a:extLst>
            <a:ext uri="{FF2B5EF4-FFF2-40B4-BE49-F238E27FC236}">
              <a16:creationId xmlns="" xmlns:a16="http://schemas.microsoft.com/office/drawing/2014/main" id="{00000000-0008-0000-11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48031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119</xdr:row>
      <xdr:rowOff>0</xdr:rowOff>
    </xdr:from>
    <xdr:to>
      <xdr:col>136</xdr:col>
      <xdr:colOff>0</xdr:colOff>
      <xdr:row>119</xdr:row>
      <xdr:rowOff>0</xdr:rowOff>
    </xdr:to>
    <xdr:pic>
      <xdr:nvPicPr>
        <xdr:cNvPr id="116" name="Picture 134">
          <a:extLst>
            <a:ext uri="{FF2B5EF4-FFF2-40B4-BE49-F238E27FC236}">
              <a16:creationId xmlns="" xmlns:a16="http://schemas.microsoft.com/office/drawing/2014/main" id="{00000000-0008-0000-11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50031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120</xdr:row>
      <xdr:rowOff>0</xdr:rowOff>
    </xdr:from>
    <xdr:to>
      <xdr:col>136</xdr:col>
      <xdr:colOff>0</xdr:colOff>
      <xdr:row>120</xdr:row>
      <xdr:rowOff>0</xdr:rowOff>
    </xdr:to>
    <xdr:pic>
      <xdr:nvPicPr>
        <xdr:cNvPr id="117" name="Picture 133">
          <a:extLst>
            <a:ext uri="{FF2B5EF4-FFF2-40B4-BE49-F238E27FC236}">
              <a16:creationId xmlns="" xmlns:a16="http://schemas.microsoft.com/office/drawing/2014/main" id="{00000000-0008-0000-11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52031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121</xdr:row>
      <xdr:rowOff>0</xdr:rowOff>
    </xdr:from>
    <xdr:to>
      <xdr:col>136</xdr:col>
      <xdr:colOff>0</xdr:colOff>
      <xdr:row>121</xdr:row>
      <xdr:rowOff>0</xdr:rowOff>
    </xdr:to>
    <xdr:pic>
      <xdr:nvPicPr>
        <xdr:cNvPr id="118" name="Picture 132">
          <a:extLst>
            <a:ext uri="{FF2B5EF4-FFF2-40B4-BE49-F238E27FC236}">
              <a16:creationId xmlns="" xmlns:a16="http://schemas.microsoft.com/office/drawing/2014/main" id="{00000000-0008-0000-11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54031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122</xdr:row>
      <xdr:rowOff>0</xdr:rowOff>
    </xdr:from>
    <xdr:to>
      <xdr:col>136</xdr:col>
      <xdr:colOff>0</xdr:colOff>
      <xdr:row>122</xdr:row>
      <xdr:rowOff>0</xdr:rowOff>
    </xdr:to>
    <xdr:pic>
      <xdr:nvPicPr>
        <xdr:cNvPr id="119" name="Picture 131">
          <a:extLst>
            <a:ext uri="{FF2B5EF4-FFF2-40B4-BE49-F238E27FC236}">
              <a16:creationId xmlns="" xmlns:a16="http://schemas.microsoft.com/office/drawing/2014/main" id="{00000000-0008-0000-11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56032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123</xdr:row>
      <xdr:rowOff>0</xdr:rowOff>
    </xdr:from>
    <xdr:to>
      <xdr:col>136</xdr:col>
      <xdr:colOff>0</xdr:colOff>
      <xdr:row>123</xdr:row>
      <xdr:rowOff>0</xdr:rowOff>
    </xdr:to>
    <xdr:pic>
      <xdr:nvPicPr>
        <xdr:cNvPr id="120" name="Picture 130">
          <a:extLst>
            <a:ext uri="{FF2B5EF4-FFF2-40B4-BE49-F238E27FC236}">
              <a16:creationId xmlns="" xmlns:a16="http://schemas.microsoft.com/office/drawing/2014/main" id="{00000000-0008-0000-11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58032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124</xdr:row>
      <xdr:rowOff>0</xdr:rowOff>
    </xdr:from>
    <xdr:to>
      <xdr:col>136</xdr:col>
      <xdr:colOff>0</xdr:colOff>
      <xdr:row>124</xdr:row>
      <xdr:rowOff>0</xdr:rowOff>
    </xdr:to>
    <xdr:pic>
      <xdr:nvPicPr>
        <xdr:cNvPr id="121" name="Picture 129">
          <a:extLst>
            <a:ext uri="{FF2B5EF4-FFF2-40B4-BE49-F238E27FC236}">
              <a16:creationId xmlns="" xmlns:a16="http://schemas.microsoft.com/office/drawing/2014/main" id="{00000000-0008-0000-11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60032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125</xdr:row>
      <xdr:rowOff>0</xdr:rowOff>
    </xdr:from>
    <xdr:to>
      <xdr:col>136</xdr:col>
      <xdr:colOff>0</xdr:colOff>
      <xdr:row>125</xdr:row>
      <xdr:rowOff>0</xdr:rowOff>
    </xdr:to>
    <xdr:pic>
      <xdr:nvPicPr>
        <xdr:cNvPr id="122" name="Picture 128">
          <a:extLst>
            <a:ext uri="{FF2B5EF4-FFF2-40B4-BE49-F238E27FC236}">
              <a16:creationId xmlns="" xmlns:a16="http://schemas.microsoft.com/office/drawing/2014/main" id="{00000000-0008-0000-11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62032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126</xdr:row>
      <xdr:rowOff>0</xdr:rowOff>
    </xdr:from>
    <xdr:to>
      <xdr:col>136</xdr:col>
      <xdr:colOff>0</xdr:colOff>
      <xdr:row>126</xdr:row>
      <xdr:rowOff>0</xdr:rowOff>
    </xdr:to>
    <xdr:pic>
      <xdr:nvPicPr>
        <xdr:cNvPr id="123" name="Picture 127">
          <a:extLst>
            <a:ext uri="{FF2B5EF4-FFF2-40B4-BE49-F238E27FC236}">
              <a16:creationId xmlns="" xmlns:a16="http://schemas.microsoft.com/office/drawing/2014/main" id="{00000000-0008-0000-11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64033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127</xdr:row>
      <xdr:rowOff>0</xdr:rowOff>
    </xdr:from>
    <xdr:to>
      <xdr:col>136</xdr:col>
      <xdr:colOff>0</xdr:colOff>
      <xdr:row>127</xdr:row>
      <xdr:rowOff>0</xdr:rowOff>
    </xdr:to>
    <xdr:pic>
      <xdr:nvPicPr>
        <xdr:cNvPr id="124" name="Picture 126">
          <a:extLst>
            <a:ext uri="{FF2B5EF4-FFF2-40B4-BE49-F238E27FC236}">
              <a16:creationId xmlns="" xmlns:a16="http://schemas.microsoft.com/office/drawing/2014/main" id="{00000000-0008-0000-11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66033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128</xdr:row>
      <xdr:rowOff>0</xdr:rowOff>
    </xdr:from>
    <xdr:to>
      <xdr:col>136</xdr:col>
      <xdr:colOff>0</xdr:colOff>
      <xdr:row>128</xdr:row>
      <xdr:rowOff>0</xdr:rowOff>
    </xdr:to>
    <xdr:pic>
      <xdr:nvPicPr>
        <xdr:cNvPr id="125" name="Picture 125">
          <a:extLst>
            <a:ext uri="{FF2B5EF4-FFF2-40B4-BE49-F238E27FC236}">
              <a16:creationId xmlns="" xmlns:a16="http://schemas.microsoft.com/office/drawing/2014/main" id="{00000000-0008-0000-11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68033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129</xdr:row>
      <xdr:rowOff>0</xdr:rowOff>
    </xdr:from>
    <xdr:to>
      <xdr:col>136</xdr:col>
      <xdr:colOff>0</xdr:colOff>
      <xdr:row>129</xdr:row>
      <xdr:rowOff>0</xdr:rowOff>
    </xdr:to>
    <xdr:pic>
      <xdr:nvPicPr>
        <xdr:cNvPr id="126" name="Picture 124">
          <a:extLst>
            <a:ext uri="{FF2B5EF4-FFF2-40B4-BE49-F238E27FC236}">
              <a16:creationId xmlns="" xmlns:a16="http://schemas.microsoft.com/office/drawing/2014/main" id="{00000000-0008-0000-11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70033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130</xdr:row>
      <xdr:rowOff>0</xdr:rowOff>
    </xdr:from>
    <xdr:to>
      <xdr:col>136</xdr:col>
      <xdr:colOff>0</xdr:colOff>
      <xdr:row>130</xdr:row>
      <xdr:rowOff>0</xdr:rowOff>
    </xdr:to>
    <xdr:pic>
      <xdr:nvPicPr>
        <xdr:cNvPr id="127" name="Picture 123">
          <a:extLst>
            <a:ext uri="{FF2B5EF4-FFF2-40B4-BE49-F238E27FC236}">
              <a16:creationId xmlns="" xmlns:a16="http://schemas.microsoft.com/office/drawing/2014/main" id="{00000000-0008-0000-11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72034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131</xdr:row>
      <xdr:rowOff>0</xdr:rowOff>
    </xdr:from>
    <xdr:to>
      <xdr:col>136</xdr:col>
      <xdr:colOff>0</xdr:colOff>
      <xdr:row>131</xdr:row>
      <xdr:rowOff>0</xdr:rowOff>
    </xdr:to>
    <xdr:pic>
      <xdr:nvPicPr>
        <xdr:cNvPr id="128" name="Picture 122">
          <a:extLst>
            <a:ext uri="{FF2B5EF4-FFF2-40B4-BE49-F238E27FC236}">
              <a16:creationId xmlns="" xmlns:a16="http://schemas.microsoft.com/office/drawing/2014/main" id="{00000000-0008-0000-11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74034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132</xdr:row>
      <xdr:rowOff>0</xdr:rowOff>
    </xdr:from>
    <xdr:to>
      <xdr:col>136</xdr:col>
      <xdr:colOff>0</xdr:colOff>
      <xdr:row>132</xdr:row>
      <xdr:rowOff>0</xdr:rowOff>
    </xdr:to>
    <xdr:pic>
      <xdr:nvPicPr>
        <xdr:cNvPr id="129" name="Picture 121">
          <a:extLst>
            <a:ext uri="{FF2B5EF4-FFF2-40B4-BE49-F238E27FC236}">
              <a16:creationId xmlns="" xmlns:a16="http://schemas.microsoft.com/office/drawing/2014/main" id="{00000000-0008-0000-11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76034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133</xdr:row>
      <xdr:rowOff>0</xdr:rowOff>
    </xdr:from>
    <xdr:to>
      <xdr:col>136</xdr:col>
      <xdr:colOff>0</xdr:colOff>
      <xdr:row>133</xdr:row>
      <xdr:rowOff>0</xdr:rowOff>
    </xdr:to>
    <xdr:pic>
      <xdr:nvPicPr>
        <xdr:cNvPr id="130" name="Picture 120">
          <a:extLst>
            <a:ext uri="{FF2B5EF4-FFF2-40B4-BE49-F238E27FC236}">
              <a16:creationId xmlns="" xmlns:a16="http://schemas.microsoft.com/office/drawing/2014/main" id="{00000000-0008-0000-11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78034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134</xdr:row>
      <xdr:rowOff>0</xdr:rowOff>
    </xdr:from>
    <xdr:to>
      <xdr:col>136</xdr:col>
      <xdr:colOff>0</xdr:colOff>
      <xdr:row>134</xdr:row>
      <xdr:rowOff>0</xdr:rowOff>
    </xdr:to>
    <xdr:pic>
      <xdr:nvPicPr>
        <xdr:cNvPr id="131" name="Picture 119">
          <a:extLst>
            <a:ext uri="{FF2B5EF4-FFF2-40B4-BE49-F238E27FC236}">
              <a16:creationId xmlns="" xmlns:a16="http://schemas.microsoft.com/office/drawing/2014/main" id="{00000000-0008-0000-11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80035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135</xdr:row>
      <xdr:rowOff>0</xdr:rowOff>
    </xdr:from>
    <xdr:to>
      <xdr:col>136</xdr:col>
      <xdr:colOff>0</xdr:colOff>
      <xdr:row>135</xdr:row>
      <xdr:rowOff>0</xdr:rowOff>
    </xdr:to>
    <xdr:pic>
      <xdr:nvPicPr>
        <xdr:cNvPr id="132" name="Picture 118">
          <a:extLst>
            <a:ext uri="{FF2B5EF4-FFF2-40B4-BE49-F238E27FC236}">
              <a16:creationId xmlns="" xmlns:a16="http://schemas.microsoft.com/office/drawing/2014/main" id="{00000000-0008-0000-11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82035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136</xdr:row>
      <xdr:rowOff>0</xdr:rowOff>
    </xdr:from>
    <xdr:to>
      <xdr:col>136</xdr:col>
      <xdr:colOff>0</xdr:colOff>
      <xdr:row>136</xdr:row>
      <xdr:rowOff>0</xdr:rowOff>
    </xdr:to>
    <xdr:pic>
      <xdr:nvPicPr>
        <xdr:cNvPr id="133" name="Picture 117">
          <a:extLst>
            <a:ext uri="{FF2B5EF4-FFF2-40B4-BE49-F238E27FC236}">
              <a16:creationId xmlns="" xmlns:a16="http://schemas.microsoft.com/office/drawing/2014/main" id="{00000000-0008-0000-11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84035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137</xdr:row>
      <xdr:rowOff>0</xdr:rowOff>
    </xdr:from>
    <xdr:to>
      <xdr:col>136</xdr:col>
      <xdr:colOff>0</xdr:colOff>
      <xdr:row>137</xdr:row>
      <xdr:rowOff>0</xdr:rowOff>
    </xdr:to>
    <xdr:pic>
      <xdr:nvPicPr>
        <xdr:cNvPr id="134" name="Picture 116">
          <a:extLst>
            <a:ext uri="{FF2B5EF4-FFF2-40B4-BE49-F238E27FC236}">
              <a16:creationId xmlns="" xmlns:a16="http://schemas.microsoft.com/office/drawing/2014/main" id="{00000000-0008-0000-11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86035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138</xdr:row>
      <xdr:rowOff>0</xdr:rowOff>
    </xdr:from>
    <xdr:to>
      <xdr:col>136</xdr:col>
      <xdr:colOff>0</xdr:colOff>
      <xdr:row>138</xdr:row>
      <xdr:rowOff>0</xdr:rowOff>
    </xdr:to>
    <xdr:pic>
      <xdr:nvPicPr>
        <xdr:cNvPr id="135" name="Picture 115">
          <a:extLst>
            <a:ext uri="{FF2B5EF4-FFF2-40B4-BE49-F238E27FC236}">
              <a16:creationId xmlns="" xmlns:a16="http://schemas.microsoft.com/office/drawing/2014/main" id="{00000000-0008-0000-11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88036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139</xdr:row>
      <xdr:rowOff>0</xdr:rowOff>
    </xdr:from>
    <xdr:to>
      <xdr:col>136</xdr:col>
      <xdr:colOff>0</xdr:colOff>
      <xdr:row>139</xdr:row>
      <xdr:rowOff>0</xdr:rowOff>
    </xdr:to>
    <xdr:pic>
      <xdr:nvPicPr>
        <xdr:cNvPr id="136" name="Picture 114">
          <a:extLst>
            <a:ext uri="{FF2B5EF4-FFF2-40B4-BE49-F238E27FC236}">
              <a16:creationId xmlns="" xmlns:a16="http://schemas.microsoft.com/office/drawing/2014/main" id="{00000000-0008-0000-11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90036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140</xdr:row>
      <xdr:rowOff>0</xdr:rowOff>
    </xdr:from>
    <xdr:to>
      <xdr:col>136</xdr:col>
      <xdr:colOff>0</xdr:colOff>
      <xdr:row>140</xdr:row>
      <xdr:rowOff>0</xdr:rowOff>
    </xdr:to>
    <xdr:pic>
      <xdr:nvPicPr>
        <xdr:cNvPr id="137" name="Picture 113">
          <a:extLst>
            <a:ext uri="{FF2B5EF4-FFF2-40B4-BE49-F238E27FC236}">
              <a16:creationId xmlns="" xmlns:a16="http://schemas.microsoft.com/office/drawing/2014/main" id="{00000000-0008-0000-11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92036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141</xdr:row>
      <xdr:rowOff>0</xdr:rowOff>
    </xdr:from>
    <xdr:to>
      <xdr:col>136</xdr:col>
      <xdr:colOff>0</xdr:colOff>
      <xdr:row>141</xdr:row>
      <xdr:rowOff>0</xdr:rowOff>
    </xdr:to>
    <xdr:pic>
      <xdr:nvPicPr>
        <xdr:cNvPr id="138" name="Picture 112">
          <a:extLst>
            <a:ext uri="{FF2B5EF4-FFF2-40B4-BE49-F238E27FC236}">
              <a16:creationId xmlns="" xmlns:a16="http://schemas.microsoft.com/office/drawing/2014/main" id="{00000000-0008-0000-11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94036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142</xdr:row>
      <xdr:rowOff>0</xdr:rowOff>
    </xdr:from>
    <xdr:to>
      <xdr:col>136</xdr:col>
      <xdr:colOff>0</xdr:colOff>
      <xdr:row>142</xdr:row>
      <xdr:rowOff>0</xdr:rowOff>
    </xdr:to>
    <xdr:pic>
      <xdr:nvPicPr>
        <xdr:cNvPr id="139" name="Picture 111">
          <a:extLst>
            <a:ext uri="{FF2B5EF4-FFF2-40B4-BE49-F238E27FC236}">
              <a16:creationId xmlns="" xmlns:a16="http://schemas.microsoft.com/office/drawing/2014/main" id="{00000000-0008-0000-11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96037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143</xdr:row>
      <xdr:rowOff>0</xdr:rowOff>
    </xdr:from>
    <xdr:to>
      <xdr:col>136</xdr:col>
      <xdr:colOff>0</xdr:colOff>
      <xdr:row>143</xdr:row>
      <xdr:rowOff>0</xdr:rowOff>
    </xdr:to>
    <xdr:pic>
      <xdr:nvPicPr>
        <xdr:cNvPr id="140" name="Picture 110">
          <a:extLst>
            <a:ext uri="{FF2B5EF4-FFF2-40B4-BE49-F238E27FC236}">
              <a16:creationId xmlns="" xmlns:a16="http://schemas.microsoft.com/office/drawing/2014/main" id="{00000000-0008-0000-11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98037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144</xdr:row>
      <xdr:rowOff>0</xdr:rowOff>
    </xdr:from>
    <xdr:to>
      <xdr:col>136</xdr:col>
      <xdr:colOff>0</xdr:colOff>
      <xdr:row>144</xdr:row>
      <xdr:rowOff>0</xdr:rowOff>
    </xdr:to>
    <xdr:pic>
      <xdr:nvPicPr>
        <xdr:cNvPr id="141" name="Picture 109">
          <a:extLst>
            <a:ext uri="{FF2B5EF4-FFF2-40B4-BE49-F238E27FC236}">
              <a16:creationId xmlns="" xmlns:a16="http://schemas.microsoft.com/office/drawing/2014/main" id="{00000000-0008-0000-11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00037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145</xdr:row>
      <xdr:rowOff>0</xdr:rowOff>
    </xdr:from>
    <xdr:to>
      <xdr:col>136</xdr:col>
      <xdr:colOff>0</xdr:colOff>
      <xdr:row>145</xdr:row>
      <xdr:rowOff>0</xdr:rowOff>
    </xdr:to>
    <xdr:pic>
      <xdr:nvPicPr>
        <xdr:cNvPr id="142" name="Picture 108">
          <a:extLst>
            <a:ext uri="{FF2B5EF4-FFF2-40B4-BE49-F238E27FC236}">
              <a16:creationId xmlns="" xmlns:a16="http://schemas.microsoft.com/office/drawing/2014/main" id="{00000000-0008-0000-11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02037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146</xdr:row>
      <xdr:rowOff>0</xdr:rowOff>
    </xdr:from>
    <xdr:to>
      <xdr:col>136</xdr:col>
      <xdr:colOff>0</xdr:colOff>
      <xdr:row>146</xdr:row>
      <xdr:rowOff>0</xdr:rowOff>
    </xdr:to>
    <xdr:pic>
      <xdr:nvPicPr>
        <xdr:cNvPr id="143" name="Picture 107">
          <a:extLst>
            <a:ext uri="{FF2B5EF4-FFF2-40B4-BE49-F238E27FC236}">
              <a16:creationId xmlns="" xmlns:a16="http://schemas.microsoft.com/office/drawing/2014/main" id="{00000000-0008-0000-11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04038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147</xdr:row>
      <xdr:rowOff>0</xdr:rowOff>
    </xdr:from>
    <xdr:to>
      <xdr:col>136</xdr:col>
      <xdr:colOff>0</xdr:colOff>
      <xdr:row>147</xdr:row>
      <xdr:rowOff>0</xdr:rowOff>
    </xdr:to>
    <xdr:pic>
      <xdr:nvPicPr>
        <xdr:cNvPr id="144" name="Picture 106">
          <a:extLst>
            <a:ext uri="{FF2B5EF4-FFF2-40B4-BE49-F238E27FC236}">
              <a16:creationId xmlns="" xmlns:a16="http://schemas.microsoft.com/office/drawing/2014/main" id="{00000000-0008-0000-11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06038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148</xdr:row>
      <xdr:rowOff>0</xdr:rowOff>
    </xdr:from>
    <xdr:to>
      <xdr:col>136</xdr:col>
      <xdr:colOff>0</xdr:colOff>
      <xdr:row>148</xdr:row>
      <xdr:rowOff>0</xdr:rowOff>
    </xdr:to>
    <xdr:pic>
      <xdr:nvPicPr>
        <xdr:cNvPr id="145" name="Picture 105">
          <a:extLst>
            <a:ext uri="{FF2B5EF4-FFF2-40B4-BE49-F238E27FC236}">
              <a16:creationId xmlns="" xmlns:a16="http://schemas.microsoft.com/office/drawing/2014/main" id="{00000000-0008-0000-11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08038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149</xdr:row>
      <xdr:rowOff>0</xdr:rowOff>
    </xdr:from>
    <xdr:to>
      <xdr:col>136</xdr:col>
      <xdr:colOff>0</xdr:colOff>
      <xdr:row>149</xdr:row>
      <xdr:rowOff>0</xdr:rowOff>
    </xdr:to>
    <xdr:pic>
      <xdr:nvPicPr>
        <xdr:cNvPr id="146" name="Picture 104">
          <a:extLst>
            <a:ext uri="{FF2B5EF4-FFF2-40B4-BE49-F238E27FC236}">
              <a16:creationId xmlns="" xmlns:a16="http://schemas.microsoft.com/office/drawing/2014/main" id="{00000000-0008-0000-11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10038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150</xdr:row>
      <xdr:rowOff>0</xdr:rowOff>
    </xdr:from>
    <xdr:to>
      <xdr:col>136</xdr:col>
      <xdr:colOff>0</xdr:colOff>
      <xdr:row>150</xdr:row>
      <xdr:rowOff>0</xdr:rowOff>
    </xdr:to>
    <xdr:pic>
      <xdr:nvPicPr>
        <xdr:cNvPr id="147" name="Picture 103">
          <a:extLst>
            <a:ext uri="{FF2B5EF4-FFF2-40B4-BE49-F238E27FC236}">
              <a16:creationId xmlns="" xmlns:a16="http://schemas.microsoft.com/office/drawing/2014/main" id="{00000000-0008-0000-11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12039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151</xdr:row>
      <xdr:rowOff>0</xdr:rowOff>
    </xdr:from>
    <xdr:to>
      <xdr:col>136</xdr:col>
      <xdr:colOff>0</xdr:colOff>
      <xdr:row>151</xdr:row>
      <xdr:rowOff>0</xdr:rowOff>
    </xdr:to>
    <xdr:pic>
      <xdr:nvPicPr>
        <xdr:cNvPr id="148" name="Picture 102">
          <a:extLst>
            <a:ext uri="{FF2B5EF4-FFF2-40B4-BE49-F238E27FC236}">
              <a16:creationId xmlns="" xmlns:a16="http://schemas.microsoft.com/office/drawing/2014/main" id="{00000000-0008-0000-11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14039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152</xdr:row>
      <xdr:rowOff>0</xdr:rowOff>
    </xdr:from>
    <xdr:to>
      <xdr:col>136</xdr:col>
      <xdr:colOff>0</xdr:colOff>
      <xdr:row>152</xdr:row>
      <xdr:rowOff>0</xdr:rowOff>
    </xdr:to>
    <xdr:pic>
      <xdr:nvPicPr>
        <xdr:cNvPr id="149" name="Picture 101">
          <a:extLst>
            <a:ext uri="{FF2B5EF4-FFF2-40B4-BE49-F238E27FC236}">
              <a16:creationId xmlns="" xmlns:a16="http://schemas.microsoft.com/office/drawing/2014/main" id="{00000000-0008-0000-11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16039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153</xdr:row>
      <xdr:rowOff>0</xdr:rowOff>
    </xdr:from>
    <xdr:to>
      <xdr:col>136</xdr:col>
      <xdr:colOff>0</xdr:colOff>
      <xdr:row>153</xdr:row>
      <xdr:rowOff>0</xdr:rowOff>
    </xdr:to>
    <xdr:pic>
      <xdr:nvPicPr>
        <xdr:cNvPr id="150" name="Picture 100">
          <a:extLst>
            <a:ext uri="{FF2B5EF4-FFF2-40B4-BE49-F238E27FC236}">
              <a16:creationId xmlns="" xmlns:a16="http://schemas.microsoft.com/office/drawing/2014/main" id="{00000000-0008-0000-11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18039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154</xdr:row>
      <xdr:rowOff>0</xdr:rowOff>
    </xdr:from>
    <xdr:to>
      <xdr:col>136</xdr:col>
      <xdr:colOff>0</xdr:colOff>
      <xdr:row>154</xdr:row>
      <xdr:rowOff>0</xdr:rowOff>
    </xdr:to>
    <xdr:pic>
      <xdr:nvPicPr>
        <xdr:cNvPr id="151" name="Picture 99">
          <a:extLst>
            <a:ext uri="{FF2B5EF4-FFF2-40B4-BE49-F238E27FC236}">
              <a16:creationId xmlns="" xmlns:a16="http://schemas.microsoft.com/office/drawing/2014/main" id="{00000000-0008-0000-11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20040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154</xdr:row>
      <xdr:rowOff>0</xdr:rowOff>
    </xdr:from>
    <xdr:to>
      <xdr:col>136</xdr:col>
      <xdr:colOff>0</xdr:colOff>
      <xdr:row>154</xdr:row>
      <xdr:rowOff>0</xdr:rowOff>
    </xdr:to>
    <xdr:pic>
      <xdr:nvPicPr>
        <xdr:cNvPr id="152" name="Picture 98">
          <a:extLst>
            <a:ext uri="{FF2B5EF4-FFF2-40B4-BE49-F238E27FC236}">
              <a16:creationId xmlns="" xmlns:a16="http://schemas.microsoft.com/office/drawing/2014/main" id="{00000000-0008-0000-11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20040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155</xdr:row>
      <xdr:rowOff>0</xdr:rowOff>
    </xdr:from>
    <xdr:to>
      <xdr:col>136</xdr:col>
      <xdr:colOff>0</xdr:colOff>
      <xdr:row>155</xdr:row>
      <xdr:rowOff>0</xdr:rowOff>
    </xdr:to>
    <xdr:pic>
      <xdr:nvPicPr>
        <xdr:cNvPr id="153" name="Picture 97">
          <a:extLst>
            <a:ext uri="{FF2B5EF4-FFF2-40B4-BE49-F238E27FC236}">
              <a16:creationId xmlns="" xmlns:a16="http://schemas.microsoft.com/office/drawing/2014/main" id="{00000000-0008-0000-11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22040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155</xdr:row>
      <xdr:rowOff>0</xdr:rowOff>
    </xdr:from>
    <xdr:to>
      <xdr:col>136</xdr:col>
      <xdr:colOff>0</xdr:colOff>
      <xdr:row>155</xdr:row>
      <xdr:rowOff>0</xdr:rowOff>
    </xdr:to>
    <xdr:pic>
      <xdr:nvPicPr>
        <xdr:cNvPr id="154" name="Picture 95">
          <a:extLst>
            <a:ext uri="{FF2B5EF4-FFF2-40B4-BE49-F238E27FC236}">
              <a16:creationId xmlns="" xmlns:a16="http://schemas.microsoft.com/office/drawing/2014/main" id="{00000000-0008-0000-11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22040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156</xdr:row>
      <xdr:rowOff>0</xdr:rowOff>
    </xdr:from>
    <xdr:to>
      <xdr:col>136</xdr:col>
      <xdr:colOff>0</xdr:colOff>
      <xdr:row>156</xdr:row>
      <xdr:rowOff>0</xdr:rowOff>
    </xdr:to>
    <xdr:pic>
      <xdr:nvPicPr>
        <xdr:cNvPr id="155" name="Picture 94">
          <a:extLst>
            <a:ext uri="{FF2B5EF4-FFF2-40B4-BE49-F238E27FC236}">
              <a16:creationId xmlns="" xmlns:a16="http://schemas.microsoft.com/office/drawing/2014/main" id="{00000000-0008-0000-11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24040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156</xdr:row>
      <xdr:rowOff>0</xdr:rowOff>
    </xdr:from>
    <xdr:to>
      <xdr:col>136</xdr:col>
      <xdr:colOff>0</xdr:colOff>
      <xdr:row>156</xdr:row>
      <xdr:rowOff>0</xdr:rowOff>
    </xdr:to>
    <xdr:pic>
      <xdr:nvPicPr>
        <xdr:cNvPr id="156" name="Picture 92">
          <a:extLst>
            <a:ext uri="{FF2B5EF4-FFF2-40B4-BE49-F238E27FC236}">
              <a16:creationId xmlns="" xmlns:a16="http://schemas.microsoft.com/office/drawing/2014/main" id="{00000000-0008-0000-11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24040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157</xdr:row>
      <xdr:rowOff>0</xdr:rowOff>
    </xdr:from>
    <xdr:to>
      <xdr:col>136</xdr:col>
      <xdr:colOff>0</xdr:colOff>
      <xdr:row>157</xdr:row>
      <xdr:rowOff>0</xdr:rowOff>
    </xdr:to>
    <xdr:pic>
      <xdr:nvPicPr>
        <xdr:cNvPr id="157" name="Picture 91">
          <a:extLst>
            <a:ext uri="{FF2B5EF4-FFF2-40B4-BE49-F238E27FC236}">
              <a16:creationId xmlns="" xmlns:a16="http://schemas.microsoft.com/office/drawing/2014/main" id="{00000000-0008-0000-11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26040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158</xdr:row>
      <xdr:rowOff>0</xdr:rowOff>
    </xdr:from>
    <xdr:to>
      <xdr:col>136</xdr:col>
      <xdr:colOff>0</xdr:colOff>
      <xdr:row>158</xdr:row>
      <xdr:rowOff>0</xdr:rowOff>
    </xdr:to>
    <xdr:pic>
      <xdr:nvPicPr>
        <xdr:cNvPr id="158" name="Picture 90">
          <a:extLst>
            <a:ext uri="{FF2B5EF4-FFF2-40B4-BE49-F238E27FC236}">
              <a16:creationId xmlns="" xmlns:a16="http://schemas.microsoft.com/office/drawing/2014/main" id="{00000000-0008-0000-11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28041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159</xdr:row>
      <xdr:rowOff>0</xdr:rowOff>
    </xdr:from>
    <xdr:to>
      <xdr:col>136</xdr:col>
      <xdr:colOff>0</xdr:colOff>
      <xdr:row>159</xdr:row>
      <xdr:rowOff>0</xdr:rowOff>
    </xdr:to>
    <xdr:pic>
      <xdr:nvPicPr>
        <xdr:cNvPr id="159" name="Picture 89">
          <a:extLst>
            <a:ext uri="{FF2B5EF4-FFF2-40B4-BE49-F238E27FC236}">
              <a16:creationId xmlns="" xmlns:a16="http://schemas.microsoft.com/office/drawing/2014/main" id="{00000000-0008-0000-11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30041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160</xdr:row>
      <xdr:rowOff>0</xdr:rowOff>
    </xdr:from>
    <xdr:to>
      <xdr:col>136</xdr:col>
      <xdr:colOff>0</xdr:colOff>
      <xdr:row>160</xdr:row>
      <xdr:rowOff>0</xdr:rowOff>
    </xdr:to>
    <xdr:pic>
      <xdr:nvPicPr>
        <xdr:cNvPr id="160" name="Picture 88">
          <a:extLst>
            <a:ext uri="{FF2B5EF4-FFF2-40B4-BE49-F238E27FC236}">
              <a16:creationId xmlns="" xmlns:a16="http://schemas.microsoft.com/office/drawing/2014/main" id="{00000000-0008-0000-11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32041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161</xdr:row>
      <xdr:rowOff>0</xdr:rowOff>
    </xdr:from>
    <xdr:to>
      <xdr:col>136</xdr:col>
      <xdr:colOff>0</xdr:colOff>
      <xdr:row>161</xdr:row>
      <xdr:rowOff>0</xdr:rowOff>
    </xdr:to>
    <xdr:pic>
      <xdr:nvPicPr>
        <xdr:cNvPr id="161" name="Picture 87">
          <a:extLst>
            <a:ext uri="{FF2B5EF4-FFF2-40B4-BE49-F238E27FC236}">
              <a16:creationId xmlns="" xmlns:a16="http://schemas.microsoft.com/office/drawing/2014/main" id="{00000000-0008-0000-11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34041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162</xdr:row>
      <xdr:rowOff>0</xdr:rowOff>
    </xdr:from>
    <xdr:to>
      <xdr:col>136</xdr:col>
      <xdr:colOff>0</xdr:colOff>
      <xdr:row>162</xdr:row>
      <xdr:rowOff>0</xdr:rowOff>
    </xdr:to>
    <xdr:pic>
      <xdr:nvPicPr>
        <xdr:cNvPr id="162" name="Picture 86">
          <a:extLst>
            <a:ext uri="{FF2B5EF4-FFF2-40B4-BE49-F238E27FC236}">
              <a16:creationId xmlns="" xmlns:a16="http://schemas.microsoft.com/office/drawing/2014/main" id="{00000000-0008-0000-11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36042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163</xdr:row>
      <xdr:rowOff>0</xdr:rowOff>
    </xdr:from>
    <xdr:to>
      <xdr:col>136</xdr:col>
      <xdr:colOff>0</xdr:colOff>
      <xdr:row>163</xdr:row>
      <xdr:rowOff>0</xdr:rowOff>
    </xdr:to>
    <xdr:pic>
      <xdr:nvPicPr>
        <xdr:cNvPr id="163" name="Picture 85">
          <a:extLst>
            <a:ext uri="{FF2B5EF4-FFF2-40B4-BE49-F238E27FC236}">
              <a16:creationId xmlns="" xmlns:a16="http://schemas.microsoft.com/office/drawing/2014/main" id="{00000000-0008-0000-11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38042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164</xdr:row>
      <xdr:rowOff>0</xdr:rowOff>
    </xdr:from>
    <xdr:to>
      <xdr:col>136</xdr:col>
      <xdr:colOff>0</xdr:colOff>
      <xdr:row>164</xdr:row>
      <xdr:rowOff>0</xdr:rowOff>
    </xdr:to>
    <xdr:pic>
      <xdr:nvPicPr>
        <xdr:cNvPr id="164" name="Picture 84">
          <a:extLst>
            <a:ext uri="{FF2B5EF4-FFF2-40B4-BE49-F238E27FC236}">
              <a16:creationId xmlns="" xmlns:a16="http://schemas.microsoft.com/office/drawing/2014/main" id="{00000000-0008-0000-11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40042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165</xdr:row>
      <xdr:rowOff>0</xdr:rowOff>
    </xdr:from>
    <xdr:to>
      <xdr:col>136</xdr:col>
      <xdr:colOff>0</xdr:colOff>
      <xdr:row>165</xdr:row>
      <xdr:rowOff>0</xdr:rowOff>
    </xdr:to>
    <xdr:pic>
      <xdr:nvPicPr>
        <xdr:cNvPr id="165" name="Picture 83">
          <a:extLst>
            <a:ext uri="{FF2B5EF4-FFF2-40B4-BE49-F238E27FC236}">
              <a16:creationId xmlns="" xmlns:a16="http://schemas.microsoft.com/office/drawing/2014/main" id="{00000000-0008-0000-11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42042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166</xdr:row>
      <xdr:rowOff>0</xdr:rowOff>
    </xdr:from>
    <xdr:to>
      <xdr:col>136</xdr:col>
      <xdr:colOff>0</xdr:colOff>
      <xdr:row>166</xdr:row>
      <xdr:rowOff>0</xdr:rowOff>
    </xdr:to>
    <xdr:pic>
      <xdr:nvPicPr>
        <xdr:cNvPr id="166" name="Picture 82">
          <a:extLst>
            <a:ext uri="{FF2B5EF4-FFF2-40B4-BE49-F238E27FC236}">
              <a16:creationId xmlns="" xmlns:a16="http://schemas.microsoft.com/office/drawing/2014/main" id="{00000000-0008-0000-11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44043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167</xdr:row>
      <xdr:rowOff>0</xdr:rowOff>
    </xdr:from>
    <xdr:to>
      <xdr:col>136</xdr:col>
      <xdr:colOff>0</xdr:colOff>
      <xdr:row>167</xdr:row>
      <xdr:rowOff>0</xdr:rowOff>
    </xdr:to>
    <xdr:pic>
      <xdr:nvPicPr>
        <xdr:cNvPr id="167" name="Picture 81">
          <a:extLst>
            <a:ext uri="{FF2B5EF4-FFF2-40B4-BE49-F238E27FC236}">
              <a16:creationId xmlns="" xmlns:a16="http://schemas.microsoft.com/office/drawing/2014/main" id="{00000000-0008-0000-11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46043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168</xdr:row>
      <xdr:rowOff>0</xdr:rowOff>
    </xdr:from>
    <xdr:to>
      <xdr:col>136</xdr:col>
      <xdr:colOff>0</xdr:colOff>
      <xdr:row>168</xdr:row>
      <xdr:rowOff>0</xdr:rowOff>
    </xdr:to>
    <xdr:pic>
      <xdr:nvPicPr>
        <xdr:cNvPr id="168" name="Picture 80">
          <a:extLst>
            <a:ext uri="{FF2B5EF4-FFF2-40B4-BE49-F238E27FC236}">
              <a16:creationId xmlns="" xmlns:a16="http://schemas.microsoft.com/office/drawing/2014/main" id="{00000000-0008-0000-11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48043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169</xdr:row>
      <xdr:rowOff>0</xdr:rowOff>
    </xdr:from>
    <xdr:to>
      <xdr:col>136</xdr:col>
      <xdr:colOff>0</xdr:colOff>
      <xdr:row>169</xdr:row>
      <xdr:rowOff>0</xdr:rowOff>
    </xdr:to>
    <xdr:pic>
      <xdr:nvPicPr>
        <xdr:cNvPr id="169" name="Picture 79">
          <a:extLst>
            <a:ext uri="{FF2B5EF4-FFF2-40B4-BE49-F238E27FC236}">
              <a16:creationId xmlns="" xmlns:a16="http://schemas.microsoft.com/office/drawing/2014/main" id="{00000000-0008-0000-11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50043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170</xdr:row>
      <xdr:rowOff>0</xdr:rowOff>
    </xdr:from>
    <xdr:to>
      <xdr:col>136</xdr:col>
      <xdr:colOff>0</xdr:colOff>
      <xdr:row>170</xdr:row>
      <xdr:rowOff>0</xdr:rowOff>
    </xdr:to>
    <xdr:pic>
      <xdr:nvPicPr>
        <xdr:cNvPr id="170" name="Picture 78">
          <a:extLst>
            <a:ext uri="{FF2B5EF4-FFF2-40B4-BE49-F238E27FC236}">
              <a16:creationId xmlns="" xmlns:a16="http://schemas.microsoft.com/office/drawing/2014/main" id="{00000000-0008-0000-11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52044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171</xdr:row>
      <xdr:rowOff>0</xdr:rowOff>
    </xdr:from>
    <xdr:to>
      <xdr:col>136</xdr:col>
      <xdr:colOff>0</xdr:colOff>
      <xdr:row>171</xdr:row>
      <xdr:rowOff>0</xdr:rowOff>
    </xdr:to>
    <xdr:pic>
      <xdr:nvPicPr>
        <xdr:cNvPr id="171" name="Picture 77">
          <a:extLst>
            <a:ext uri="{FF2B5EF4-FFF2-40B4-BE49-F238E27FC236}">
              <a16:creationId xmlns="" xmlns:a16="http://schemas.microsoft.com/office/drawing/2014/main" id="{00000000-0008-0000-11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54044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173</xdr:row>
      <xdr:rowOff>0</xdr:rowOff>
    </xdr:from>
    <xdr:to>
      <xdr:col>136</xdr:col>
      <xdr:colOff>0</xdr:colOff>
      <xdr:row>173</xdr:row>
      <xdr:rowOff>0</xdr:rowOff>
    </xdr:to>
    <xdr:pic>
      <xdr:nvPicPr>
        <xdr:cNvPr id="172" name="Picture 76">
          <a:extLst>
            <a:ext uri="{FF2B5EF4-FFF2-40B4-BE49-F238E27FC236}">
              <a16:creationId xmlns="" xmlns:a16="http://schemas.microsoft.com/office/drawing/2014/main" id="{00000000-0008-0000-11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58044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174</xdr:row>
      <xdr:rowOff>0</xdr:rowOff>
    </xdr:from>
    <xdr:to>
      <xdr:col>136</xdr:col>
      <xdr:colOff>0</xdr:colOff>
      <xdr:row>174</xdr:row>
      <xdr:rowOff>0</xdr:rowOff>
    </xdr:to>
    <xdr:pic>
      <xdr:nvPicPr>
        <xdr:cNvPr id="173" name="Picture 75">
          <a:extLst>
            <a:ext uri="{FF2B5EF4-FFF2-40B4-BE49-F238E27FC236}">
              <a16:creationId xmlns="" xmlns:a16="http://schemas.microsoft.com/office/drawing/2014/main" id="{00000000-0008-0000-11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60045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175</xdr:row>
      <xdr:rowOff>0</xdr:rowOff>
    </xdr:from>
    <xdr:to>
      <xdr:col>136</xdr:col>
      <xdr:colOff>0</xdr:colOff>
      <xdr:row>175</xdr:row>
      <xdr:rowOff>0</xdr:rowOff>
    </xdr:to>
    <xdr:pic>
      <xdr:nvPicPr>
        <xdr:cNvPr id="174" name="Picture 74">
          <a:extLst>
            <a:ext uri="{FF2B5EF4-FFF2-40B4-BE49-F238E27FC236}">
              <a16:creationId xmlns="" xmlns:a16="http://schemas.microsoft.com/office/drawing/2014/main" id="{00000000-0008-0000-11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62045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176</xdr:row>
      <xdr:rowOff>0</xdr:rowOff>
    </xdr:from>
    <xdr:to>
      <xdr:col>136</xdr:col>
      <xdr:colOff>0</xdr:colOff>
      <xdr:row>176</xdr:row>
      <xdr:rowOff>0</xdr:rowOff>
    </xdr:to>
    <xdr:pic>
      <xdr:nvPicPr>
        <xdr:cNvPr id="175" name="Picture 73">
          <a:extLst>
            <a:ext uri="{FF2B5EF4-FFF2-40B4-BE49-F238E27FC236}">
              <a16:creationId xmlns="" xmlns:a16="http://schemas.microsoft.com/office/drawing/2014/main" id="{00000000-0008-0000-11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64045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177</xdr:row>
      <xdr:rowOff>0</xdr:rowOff>
    </xdr:from>
    <xdr:to>
      <xdr:col>136</xdr:col>
      <xdr:colOff>0</xdr:colOff>
      <xdr:row>177</xdr:row>
      <xdr:rowOff>0</xdr:rowOff>
    </xdr:to>
    <xdr:pic>
      <xdr:nvPicPr>
        <xdr:cNvPr id="176" name="Picture 72">
          <a:extLst>
            <a:ext uri="{FF2B5EF4-FFF2-40B4-BE49-F238E27FC236}">
              <a16:creationId xmlns="" xmlns:a16="http://schemas.microsoft.com/office/drawing/2014/main" id="{00000000-0008-0000-11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66045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178</xdr:row>
      <xdr:rowOff>0</xdr:rowOff>
    </xdr:from>
    <xdr:to>
      <xdr:col>136</xdr:col>
      <xdr:colOff>0</xdr:colOff>
      <xdr:row>178</xdr:row>
      <xdr:rowOff>0</xdr:rowOff>
    </xdr:to>
    <xdr:pic>
      <xdr:nvPicPr>
        <xdr:cNvPr id="177" name="Picture 71">
          <a:extLst>
            <a:ext uri="{FF2B5EF4-FFF2-40B4-BE49-F238E27FC236}">
              <a16:creationId xmlns="" xmlns:a16="http://schemas.microsoft.com/office/drawing/2014/main" id="{00000000-0008-0000-11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68046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179</xdr:row>
      <xdr:rowOff>0</xdr:rowOff>
    </xdr:from>
    <xdr:to>
      <xdr:col>136</xdr:col>
      <xdr:colOff>0</xdr:colOff>
      <xdr:row>179</xdr:row>
      <xdr:rowOff>0</xdr:rowOff>
    </xdr:to>
    <xdr:pic>
      <xdr:nvPicPr>
        <xdr:cNvPr id="178" name="Picture 70">
          <a:extLst>
            <a:ext uri="{FF2B5EF4-FFF2-40B4-BE49-F238E27FC236}">
              <a16:creationId xmlns="" xmlns:a16="http://schemas.microsoft.com/office/drawing/2014/main" id="{00000000-0008-0000-11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70046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180</xdr:row>
      <xdr:rowOff>0</xdr:rowOff>
    </xdr:from>
    <xdr:to>
      <xdr:col>136</xdr:col>
      <xdr:colOff>0</xdr:colOff>
      <xdr:row>180</xdr:row>
      <xdr:rowOff>0</xdr:rowOff>
    </xdr:to>
    <xdr:pic>
      <xdr:nvPicPr>
        <xdr:cNvPr id="179" name="Picture 69">
          <a:extLst>
            <a:ext uri="{FF2B5EF4-FFF2-40B4-BE49-F238E27FC236}">
              <a16:creationId xmlns="" xmlns:a16="http://schemas.microsoft.com/office/drawing/2014/main" id="{00000000-0008-0000-11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72046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181</xdr:row>
      <xdr:rowOff>0</xdr:rowOff>
    </xdr:from>
    <xdr:to>
      <xdr:col>136</xdr:col>
      <xdr:colOff>0</xdr:colOff>
      <xdr:row>181</xdr:row>
      <xdr:rowOff>0</xdr:rowOff>
    </xdr:to>
    <xdr:pic>
      <xdr:nvPicPr>
        <xdr:cNvPr id="180" name="Picture 68">
          <a:extLst>
            <a:ext uri="{FF2B5EF4-FFF2-40B4-BE49-F238E27FC236}">
              <a16:creationId xmlns="" xmlns:a16="http://schemas.microsoft.com/office/drawing/2014/main" id="{00000000-0008-0000-11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74046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182</xdr:row>
      <xdr:rowOff>0</xdr:rowOff>
    </xdr:from>
    <xdr:to>
      <xdr:col>136</xdr:col>
      <xdr:colOff>0</xdr:colOff>
      <xdr:row>182</xdr:row>
      <xdr:rowOff>0</xdr:rowOff>
    </xdr:to>
    <xdr:pic>
      <xdr:nvPicPr>
        <xdr:cNvPr id="181" name="Picture 67">
          <a:extLst>
            <a:ext uri="{FF2B5EF4-FFF2-40B4-BE49-F238E27FC236}">
              <a16:creationId xmlns="" xmlns:a16="http://schemas.microsoft.com/office/drawing/2014/main" id="{00000000-0008-0000-11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76047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183</xdr:row>
      <xdr:rowOff>0</xdr:rowOff>
    </xdr:from>
    <xdr:to>
      <xdr:col>136</xdr:col>
      <xdr:colOff>0</xdr:colOff>
      <xdr:row>183</xdr:row>
      <xdr:rowOff>0</xdr:rowOff>
    </xdr:to>
    <xdr:pic>
      <xdr:nvPicPr>
        <xdr:cNvPr id="182" name="Picture 66">
          <a:extLst>
            <a:ext uri="{FF2B5EF4-FFF2-40B4-BE49-F238E27FC236}">
              <a16:creationId xmlns="" xmlns:a16="http://schemas.microsoft.com/office/drawing/2014/main" id="{00000000-0008-0000-11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78047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184</xdr:row>
      <xdr:rowOff>0</xdr:rowOff>
    </xdr:from>
    <xdr:to>
      <xdr:col>136</xdr:col>
      <xdr:colOff>0</xdr:colOff>
      <xdr:row>184</xdr:row>
      <xdr:rowOff>0</xdr:rowOff>
    </xdr:to>
    <xdr:pic>
      <xdr:nvPicPr>
        <xdr:cNvPr id="183" name="Picture 65">
          <a:extLst>
            <a:ext uri="{FF2B5EF4-FFF2-40B4-BE49-F238E27FC236}">
              <a16:creationId xmlns="" xmlns:a16="http://schemas.microsoft.com/office/drawing/2014/main" id="{00000000-0008-0000-11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80047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185</xdr:row>
      <xdr:rowOff>0</xdr:rowOff>
    </xdr:from>
    <xdr:to>
      <xdr:col>136</xdr:col>
      <xdr:colOff>0</xdr:colOff>
      <xdr:row>185</xdr:row>
      <xdr:rowOff>0</xdr:rowOff>
    </xdr:to>
    <xdr:pic>
      <xdr:nvPicPr>
        <xdr:cNvPr id="184" name="Picture 64">
          <a:extLst>
            <a:ext uri="{FF2B5EF4-FFF2-40B4-BE49-F238E27FC236}">
              <a16:creationId xmlns="" xmlns:a16="http://schemas.microsoft.com/office/drawing/2014/main" id="{00000000-0008-0000-11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82047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186</xdr:row>
      <xdr:rowOff>0</xdr:rowOff>
    </xdr:from>
    <xdr:to>
      <xdr:col>136</xdr:col>
      <xdr:colOff>0</xdr:colOff>
      <xdr:row>186</xdr:row>
      <xdr:rowOff>0</xdr:rowOff>
    </xdr:to>
    <xdr:pic>
      <xdr:nvPicPr>
        <xdr:cNvPr id="185" name="Picture 63">
          <a:extLst>
            <a:ext uri="{FF2B5EF4-FFF2-40B4-BE49-F238E27FC236}">
              <a16:creationId xmlns="" xmlns:a16="http://schemas.microsoft.com/office/drawing/2014/main" id="{00000000-0008-0000-11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84048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187</xdr:row>
      <xdr:rowOff>0</xdr:rowOff>
    </xdr:from>
    <xdr:to>
      <xdr:col>136</xdr:col>
      <xdr:colOff>0</xdr:colOff>
      <xdr:row>187</xdr:row>
      <xdr:rowOff>0</xdr:rowOff>
    </xdr:to>
    <xdr:pic>
      <xdr:nvPicPr>
        <xdr:cNvPr id="186" name="Picture 62">
          <a:extLst>
            <a:ext uri="{FF2B5EF4-FFF2-40B4-BE49-F238E27FC236}">
              <a16:creationId xmlns="" xmlns:a16="http://schemas.microsoft.com/office/drawing/2014/main" id="{00000000-0008-0000-11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86048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188</xdr:row>
      <xdr:rowOff>0</xdr:rowOff>
    </xdr:from>
    <xdr:to>
      <xdr:col>136</xdr:col>
      <xdr:colOff>0</xdr:colOff>
      <xdr:row>188</xdr:row>
      <xdr:rowOff>0</xdr:rowOff>
    </xdr:to>
    <xdr:pic>
      <xdr:nvPicPr>
        <xdr:cNvPr id="187" name="Picture 61">
          <a:extLst>
            <a:ext uri="{FF2B5EF4-FFF2-40B4-BE49-F238E27FC236}">
              <a16:creationId xmlns="" xmlns:a16="http://schemas.microsoft.com/office/drawing/2014/main" id="{00000000-0008-0000-11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88048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189</xdr:row>
      <xdr:rowOff>0</xdr:rowOff>
    </xdr:from>
    <xdr:to>
      <xdr:col>136</xdr:col>
      <xdr:colOff>0</xdr:colOff>
      <xdr:row>189</xdr:row>
      <xdr:rowOff>0</xdr:rowOff>
    </xdr:to>
    <xdr:pic>
      <xdr:nvPicPr>
        <xdr:cNvPr id="188" name="Picture 60">
          <a:extLst>
            <a:ext uri="{FF2B5EF4-FFF2-40B4-BE49-F238E27FC236}">
              <a16:creationId xmlns="" xmlns:a16="http://schemas.microsoft.com/office/drawing/2014/main" id="{00000000-0008-0000-11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90048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190</xdr:row>
      <xdr:rowOff>0</xdr:rowOff>
    </xdr:from>
    <xdr:to>
      <xdr:col>136</xdr:col>
      <xdr:colOff>0</xdr:colOff>
      <xdr:row>190</xdr:row>
      <xdr:rowOff>0</xdr:rowOff>
    </xdr:to>
    <xdr:pic>
      <xdr:nvPicPr>
        <xdr:cNvPr id="189" name="Picture 59">
          <a:extLst>
            <a:ext uri="{FF2B5EF4-FFF2-40B4-BE49-F238E27FC236}">
              <a16:creationId xmlns="" xmlns:a16="http://schemas.microsoft.com/office/drawing/2014/main" id="{00000000-0008-0000-11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92049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191</xdr:row>
      <xdr:rowOff>0</xdr:rowOff>
    </xdr:from>
    <xdr:to>
      <xdr:col>136</xdr:col>
      <xdr:colOff>0</xdr:colOff>
      <xdr:row>191</xdr:row>
      <xdr:rowOff>0</xdr:rowOff>
    </xdr:to>
    <xdr:pic>
      <xdr:nvPicPr>
        <xdr:cNvPr id="190" name="Picture 58">
          <a:extLst>
            <a:ext uri="{FF2B5EF4-FFF2-40B4-BE49-F238E27FC236}">
              <a16:creationId xmlns="" xmlns:a16="http://schemas.microsoft.com/office/drawing/2014/main" id="{00000000-0008-0000-11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94049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192</xdr:row>
      <xdr:rowOff>0</xdr:rowOff>
    </xdr:from>
    <xdr:to>
      <xdr:col>136</xdr:col>
      <xdr:colOff>0</xdr:colOff>
      <xdr:row>192</xdr:row>
      <xdr:rowOff>0</xdr:rowOff>
    </xdr:to>
    <xdr:pic>
      <xdr:nvPicPr>
        <xdr:cNvPr id="191" name="Picture 57">
          <a:extLst>
            <a:ext uri="{FF2B5EF4-FFF2-40B4-BE49-F238E27FC236}">
              <a16:creationId xmlns="" xmlns:a16="http://schemas.microsoft.com/office/drawing/2014/main" id="{00000000-0008-0000-11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96049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193</xdr:row>
      <xdr:rowOff>0</xdr:rowOff>
    </xdr:from>
    <xdr:to>
      <xdr:col>136</xdr:col>
      <xdr:colOff>0</xdr:colOff>
      <xdr:row>193</xdr:row>
      <xdr:rowOff>0</xdr:rowOff>
    </xdr:to>
    <xdr:pic>
      <xdr:nvPicPr>
        <xdr:cNvPr id="192" name="Picture 56">
          <a:extLst>
            <a:ext uri="{FF2B5EF4-FFF2-40B4-BE49-F238E27FC236}">
              <a16:creationId xmlns="" xmlns:a16="http://schemas.microsoft.com/office/drawing/2014/main" id="{00000000-0008-0000-11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98049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194</xdr:row>
      <xdr:rowOff>0</xdr:rowOff>
    </xdr:from>
    <xdr:to>
      <xdr:col>136</xdr:col>
      <xdr:colOff>0</xdr:colOff>
      <xdr:row>194</xdr:row>
      <xdr:rowOff>0</xdr:rowOff>
    </xdr:to>
    <xdr:pic>
      <xdr:nvPicPr>
        <xdr:cNvPr id="193" name="Picture 55">
          <a:extLst>
            <a:ext uri="{FF2B5EF4-FFF2-40B4-BE49-F238E27FC236}">
              <a16:creationId xmlns="" xmlns:a16="http://schemas.microsoft.com/office/drawing/2014/main" id="{00000000-0008-0000-11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00050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194</xdr:row>
      <xdr:rowOff>0</xdr:rowOff>
    </xdr:from>
    <xdr:to>
      <xdr:col>136</xdr:col>
      <xdr:colOff>0</xdr:colOff>
      <xdr:row>194</xdr:row>
      <xdr:rowOff>0</xdr:rowOff>
    </xdr:to>
    <xdr:pic>
      <xdr:nvPicPr>
        <xdr:cNvPr id="194" name="Picture 54">
          <a:extLst>
            <a:ext uri="{FF2B5EF4-FFF2-40B4-BE49-F238E27FC236}">
              <a16:creationId xmlns="" xmlns:a16="http://schemas.microsoft.com/office/drawing/2014/main" id="{00000000-0008-0000-11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00050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195</xdr:row>
      <xdr:rowOff>0</xdr:rowOff>
    </xdr:from>
    <xdr:to>
      <xdr:col>136</xdr:col>
      <xdr:colOff>0</xdr:colOff>
      <xdr:row>195</xdr:row>
      <xdr:rowOff>0</xdr:rowOff>
    </xdr:to>
    <xdr:pic>
      <xdr:nvPicPr>
        <xdr:cNvPr id="195" name="Picture 53">
          <a:extLst>
            <a:ext uri="{FF2B5EF4-FFF2-40B4-BE49-F238E27FC236}">
              <a16:creationId xmlns="" xmlns:a16="http://schemas.microsoft.com/office/drawing/2014/main" id="{00000000-0008-0000-11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02050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196</xdr:row>
      <xdr:rowOff>0</xdr:rowOff>
    </xdr:from>
    <xdr:to>
      <xdr:col>136</xdr:col>
      <xdr:colOff>0</xdr:colOff>
      <xdr:row>196</xdr:row>
      <xdr:rowOff>0</xdr:rowOff>
    </xdr:to>
    <xdr:pic>
      <xdr:nvPicPr>
        <xdr:cNvPr id="196" name="Picture 52">
          <a:extLst>
            <a:ext uri="{FF2B5EF4-FFF2-40B4-BE49-F238E27FC236}">
              <a16:creationId xmlns="" xmlns:a16="http://schemas.microsoft.com/office/drawing/2014/main" id="{00000000-0008-0000-11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04050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197</xdr:row>
      <xdr:rowOff>0</xdr:rowOff>
    </xdr:from>
    <xdr:to>
      <xdr:col>136</xdr:col>
      <xdr:colOff>0</xdr:colOff>
      <xdr:row>197</xdr:row>
      <xdr:rowOff>0</xdr:rowOff>
    </xdr:to>
    <xdr:pic>
      <xdr:nvPicPr>
        <xdr:cNvPr id="197" name="Picture 51">
          <a:extLst>
            <a:ext uri="{FF2B5EF4-FFF2-40B4-BE49-F238E27FC236}">
              <a16:creationId xmlns="" xmlns:a16="http://schemas.microsoft.com/office/drawing/2014/main" id="{00000000-0008-0000-11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06050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198</xdr:row>
      <xdr:rowOff>0</xdr:rowOff>
    </xdr:from>
    <xdr:to>
      <xdr:col>136</xdr:col>
      <xdr:colOff>0</xdr:colOff>
      <xdr:row>198</xdr:row>
      <xdr:rowOff>0</xdr:rowOff>
    </xdr:to>
    <xdr:pic>
      <xdr:nvPicPr>
        <xdr:cNvPr id="198" name="Picture 50">
          <a:extLst>
            <a:ext uri="{FF2B5EF4-FFF2-40B4-BE49-F238E27FC236}">
              <a16:creationId xmlns="" xmlns:a16="http://schemas.microsoft.com/office/drawing/2014/main" id="{00000000-0008-0000-11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08051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199</xdr:row>
      <xdr:rowOff>0</xdr:rowOff>
    </xdr:from>
    <xdr:to>
      <xdr:col>136</xdr:col>
      <xdr:colOff>0</xdr:colOff>
      <xdr:row>199</xdr:row>
      <xdr:rowOff>0</xdr:rowOff>
    </xdr:to>
    <xdr:pic>
      <xdr:nvPicPr>
        <xdr:cNvPr id="199" name="Picture 49">
          <a:extLst>
            <a:ext uri="{FF2B5EF4-FFF2-40B4-BE49-F238E27FC236}">
              <a16:creationId xmlns="" xmlns:a16="http://schemas.microsoft.com/office/drawing/2014/main" id="{00000000-0008-0000-11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10051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200</xdr:row>
      <xdr:rowOff>0</xdr:rowOff>
    </xdr:from>
    <xdr:to>
      <xdr:col>136</xdr:col>
      <xdr:colOff>0</xdr:colOff>
      <xdr:row>200</xdr:row>
      <xdr:rowOff>0</xdr:rowOff>
    </xdr:to>
    <xdr:pic>
      <xdr:nvPicPr>
        <xdr:cNvPr id="200" name="Picture 48">
          <a:extLst>
            <a:ext uri="{FF2B5EF4-FFF2-40B4-BE49-F238E27FC236}">
              <a16:creationId xmlns="" xmlns:a16="http://schemas.microsoft.com/office/drawing/2014/main" id="{00000000-0008-0000-11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12051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201</xdr:row>
      <xdr:rowOff>0</xdr:rowOff>
    </xdr:from>
    <xdr:to>
      <xdr:col>136</xdr:col>
      <xdr:colOff>0</xdr:colOff>
      <xdr:row>201</xdr:row>
      <xdr:rowOff>0</xdr:rowOff>
    </xdr:to>
    <xdr:pic>
      <xdr:nvPicPr>
        <xdr:cNvPr id="201" name="Picture 47">
          <a:extLst>
            <a:ext uri="{FF2B5EF4-FFF2-40B4-BE49-F238E27FC236}">
              <a16:creationId xmlns="" xmlns:a16="http://schemas.microsoft.com/office/drawing/2014/main" id="{00000000-0008-0000-11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14051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202</xdr:row>
      <xdr:rowOff>0</xdr:rowOff>
    </xdr:from>
    <xdr:to>
      <xdr:col>136</xdr:col>
      <xdr:colOff>0</xdr:colOff>
      <xdr:row>202</xdr:row>
      <xdr:rowOff>0</xdr:rowOff>
    </xdr:to>
    <xdr:pic>
      <xdr:nvPicPr>
        <xdr:cNvPr id="202" name="Picture 46">
          <a:extLst>
            <a:ext uri="{FF2B5EF4-FFF2-40B4-BE49-F238E27FC236}">
              <a16:creationId xmlns="" xmlns:a16="http://schemas.microsoft.com/office/drawing/2014/main" id="{00000000-0008-0000-11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16052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203</xdr:row>
      <xdr:rowOff>0</xdr:rowOff>
    </xdr:from>
    <xdr:to>
      <xdr:col>136</xdr:col>
      <xdr:colOff>0</xdr:colOff>
      <xdr:row>203</xdr:row>
      <xdr:rowOff>0</xdr:rowOff>
    </xdr:to>
    <xdr:pic>
      <xdr:nvPicPr>
        <xdr:cNvPr id="203" name="Picture 45">
          <a:extLst>
            <a:ext uri="{FF2B5EF4-FFF2-40B4-BE49-F238E27FC236}">
              <a16:creationId xmlns="" xmlns:a16="http://schemas.microsoft.com/office/drawing/2014/main" id="{00000000-0008-0000-11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18052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203</xdr:row>
      <xdr:rowOff>0</xdr:rowOff>
    </xdr:from>
    <xdr:to>
      <xdr:col>136</xdr:col>
      <xdr:colOff>0</xdr:colOff>
      <xdr:row>203</xdr:row>
      <xdr:rowOff>0</xdr:rowOff>
    </xdr:to>
    <xdr:pic>
      <xdr:nvPicPr>
        <xdr:cNvPr id="204" name="Picture 44">
          <a:extLst>
            <a:ext uri="{FF2B5EF4-FFF2-40B4-BE49-F238E27FC236}">
              <a16:creationId xmlns="" xmlns:a16="http://schemas.microsoft.com/office/drawing/2014/main" id="{00000000-0008-0000-11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18052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204</xdr:row>
      <xdr:rowOff>0</xdr:rowOff>
    </xdr:from>
    <xdr:to>
      <xdr:col>136</xdr:col>
      <xdr:colOff>0</xdr:colOff>
      <xdr:row>204</xdr:row>
      <xdr:rowOff>0</xdr:rowOff>
    </xdr:to>
    <xdr:pic>
      <xdr:nvPicPr>
        <xdr:cNvPr id="205" name="Picture 43">
          <a:extLst>
            <a:ext uri="{FF2B5EF4-FFF2-40B4-BE49-F238E27FC236}">
              <a16:creationId xmlns="" xmlns:a16="http://schemas.microsoft.com/office/drawing/2014/main" id="{00000000-0008-0000-11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20052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205</xdr:row>
      <xdr:rowOff>0</xdr:rowOff>
    </xdr:from>
    <xdr:to>
      <xdr:col>136</xdr:col>
      <xdr:colOff>0</xdr:colOff>
      <xdr:row>205</xdr:row>
      <xdr:rowOff>0</xdr:rowOff>
    </xdr:to>
    <xdr:pic>
      <xdr:nvPicPr>
        <xdr:cNvPr id="206" name="Picture 42">
          <a:extLst>
            <a:ext uri="{FF2B5EF4-FFF2-40B4-BE49-F238E27FC236}">
              <a16:creationId xmlns="" xmlns:a16="http://schemas.microsoft.com/office/drawing/2014/main" id="{00000000-0008-0000-11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22052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207</xdr:row>
      <xdr:rowOff>0</xdr:rowOff>
    </xdr:from>
    <xdr:to>
      <xdr:col>136</xdr:col>
      <xdr:colOff>0</xdr:colOff>
      <xdr:row>207</xdr:row>
      <xdr:rowOff>0</xdr:rowOff>
    </xdr:to>
    <xdr:pic>
      <xdr:nvPicPr>
        <xdr:cNvPr id="207" name="Picture 41">
          <a:extLst>
            <a:ext uri="{FF2B5EF4-FFF2-40B4-BE49-F238E27FC236}">
              <a16:creationId xmlns="" xmlns:a16="http://schemas.microsoft.com/office/drawing/2014/main" id="{00000000-0008-0000-11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26053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208</xdr:row>
      <xdr:rowOff>0</xdr:rowOff>
    </xdr:from>
    <xdr:to>
      <xdr:col>136</xdr:col>
      <xdr:colOff>0</xdr:colOff>
      <xdr:row>208</xdr:row>
      <xdr:rowOff>0</xdr:rowOff>
    </xdr:to>
    <xdr:pic>
      <xdr:nvPicPr>
        <xdr:cNvPr id="208" name="Picture 40">
          <a:extLst>
            <a:ext uri="{FF2B5EF4-FFF2-40B4-BE49-F238E27FC236}">
              <a16:creationId xmlns="" xmlns:a16="http://schemas.microsoft.com/office/drawing/2014/main" id="{00000000-0008-0000-11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28053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209</xdr:row>
      <xdr:rowOff>0</xdr:rowOff>
    </xdr:from>
    <xdr:to>
      <xdr:col>136</xdr:col>
      <xdr:colOff>0</xdr:colOff>
      <xdr:row>209</xdr:row>
      <xdr:rowOff>0</xdr:rowOff>
    </xdr:to>
    <xdr:pic>
      <xdr:nvPicPr>
        <xdr:cNvPr id="209" name="Picture 39">
          <a:extLst>
            <a:ext uri="{FF2B5EF4-FFF2-40B4-BE49-F238E27FC236}">
              <a16:creationId xmlns="" xmlns:a16="http://schemas.microsoft.com/office/drawing/2014/main" id="{00000000-0008-0000-11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30053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210</xdr:row>
      <xdr:rowOff>0</xdr:rowOff>
    </xdr:from>
    <xdr:to>
      <xdr:col>136</xdr:col>
      <xdr:colOff>0</xdr:colOff>
      <xdr:row>210</xdr:row>
      <xdr:rowOff>0</xdr:rowOff>
    </xdr:to>
    <xdr:pic>
      <xdr:nvPicPr>
        <xdr:cNvPr id="210" name="Picture 38">
          <a:extLst>
            <a:ext uri="{FF2B5EF4-FFF2-40B4-BE49-F238E27FC236}">
              <a16:creationId xmlns="" xmlns:a16="http://schemas.microsoft.com/office/drawing/2014/main" id="{00000000-0008-0000-1100-0000C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32054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210</xdr:row>
      <xdr:rowOff>0</xdr:rowOff>
    </xdr:from>
    <xdr:to>
      <xdr:col>136</xdr:col>
      <xdr:colOff>0</xdr:colOff>
      <xdr:row>210</xdr:row>
      <xdr:rowOff>0</xdr:rowOff>
    </xdr:to>
    <xdr:pic>
      <xdr:nvPicPr>
        <xdr:cNvPr id="211" name="Picture 37">
          <a:extLst>
            <a:ext uri="{FF2B5EF4-FFF2-40B4-BE49-F238E27FC236}">
              <a16:creationId xmlns="" xmlns:a16="http://schemas.microsoft.com/office/drawing/2014/main" id="{00000000-0008-0000-11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32054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211</xdr:row>
      <xdr:rowOff>0</xdr:rowOff>
    </xdr:from>
    <xdr:to>
      <xdr:col>136</xdr:col>
      <xdr:colOff>0</xdr:colOff>
      <xdr:row>211</xdr:row>
      <xdr:rowOff>0</xdr:rowOff>
    </xdr:to>
    <xdr:pic>
      <xdr:nvPicPr>
        <xdr:cNvPr id="212" name="Picture 36">
          <a:extLst>
            <a:ext uri="{FF2B5EF4-FFF2-40B4-BE49-F238E27FC236}">
              <a16:creationId xmlns="" xmlns:a16="http://schemas.microsoft.com/office/drawing/2014/main" id="{00000000-0008-0000-11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34054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212</xdr:row>
      <xdr:rowOff>0</xdr:rowOff>
    </xdr:from>
    <xdr:to>
      <xdr:col>136</xdr:col>
      <xdr:colOff>0</xdr:colOff>
      <xdr:row>212</xdr:row>
      <xdr:rowOff>0</xdr:rowOff>
    </xdr:to>
    <xdr:pic>
      <xdr:nvPicPr>
        <xdr:cNvPr id="213" name="Picture 35">
          <a:extLst>
            <a:ext uri="{FF2B5EF4-FFF2-40B4-BE49-F238E27FC236}">
              <a16:creationId xmlns="" xmlns:a16="http://schemas.microsoft.com/office/drawing/2014/main" id="{00000000-0008-0000-11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36054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214</xdr:row>
      <xdr:rowOff>0</xdr:rowOff>
    </xdr:from>
    <xdr:to>
      <xdr:col>136</xdr:col>
      <xdr:colOff>0</xdr:colOff>
      <xdr:row>214</xdr:row>
      <xdr:rowOff>0</xdr:rowOff>
    </xdr:to>
    <xdr:pic>
      <xdr:nvPicPr>
        <xdr:cNvPr id="214" name="Picture 34">
          <a:extLst>
            <a:ext uri="{FF2B5EF4-FFF2-40B4-BE49-F238E27FC236}">
              <a16:creationId xmlns="" xmlns:a16="http://schemas.microsoft.com/office/drawing/2014/main" id="{00000000-0008-0000-11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40055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214</xdr:row>
      <xdr:rowOff>0</xdr:rowOff>
    </xdr:from>
    <xdr:to>
      <xdr:col>136</xdr:col>
      <xdr:colOff>0</xdr:colOff>
      <xdr:row>214</xdr:row>
      <xdr:rowOff>0</xdr:rowOff>
    </xdr:to>
    <xdr:pic>
      <xdr:nvPicPr>
        <xdr:cNvPr id="215" name="Picture 33">
          <a:extLst>
            <a:ext uri="{FF2B5EF4-FFF2-40B4-BE49-F238E27FC236}">
              <a16:creationId xmlns="" xmlns:a16="http://schemas.microsoft.com/office/drawing/2014/main" id="{00000000-0008-0000-11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40055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215</xdr:row>
      <xdr:rowOff>0</xdr:rowOff>
    </xdr:from>
    <xdr:to>
      <xdr:col>136</xdr:col>
      <xdr:colOff>0</xdr:colOff>
      <xdr:row>215</xdr:row>
      <xdr:rowOff>0</xdr:rowOff>
    </xdr:to>
    <xdr:pic>
      <xdr:nvPicPr>
        <xdr:cNvPr id="216" name="Picture 32">
          <a:extLst>
            <a:ext uri="{FF2B5EF4-FFF2-40B4-BE49-F238E27FC236}">
              <a16:creationId xmlns="" xmlns:a16="http://schemas.microsoft.com/office/drawing/2014/main" id="{00000000-0008-0000-11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42055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216</xdr:row>
      <xdr:rowOff>0</xdr:rowOff>
    </xdr:from>
    <xdr:to>
      <xdr:col>136</xdr:col>
      <xdr:colOff>0</xdr:colOff>
      <xdr:row>216</xdr:row>
      <xdr:rowOff>0</xdr:rowOff>
    </xdr:to>
    <xdr:pic>
      <xdr:nvPicPr>
        <xdr:cNvPr id="217" name="Picture 31">
          <a:extLst>
            <a:ext uri="{FF2B5EF4-FFF2-40B4-BE49-F238E27FC236}">
              <a16:creationId xmlns="" xmlns:a16="http://schemas.microsoft.com/office/drawing/2014/main" id="{00000000-0008-0000-11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44055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217</xdr:row>
      <xdr:rowOff>0</xdr:rowOff>
    </xdr:from>
    <xdr:to>
      <xdr:col>136</xdr:col>
      <xdr:colOff>0</xdr:colOff>
      <xdr:row>217</xdr:row>
      <xdr:rowOff>0</xdr:rowOff>
    </xdr:to>
    <xdr:pic>
      <xdr:nvPicPr>
        <xdr:cNvPr id="218" name="Picture 30">
          <a:extLst>
            <a:ext uri="{FF2B5EF4-FFF2-40B4-BE49-F238E27FC236}">
              <a16:creationId xmlns="" xmlns:a16="http://schemas.microsoft.com/office/drawing/2014/main" id="{00000000-0008-0000-11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46055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218</xdr:row>
      <xdr:rowOff>0</xdr:rowOff>
    </xdr:from>
    <xdr:to>
      <xdr:col>136</xdr:col>
      <xdr:colOff>0</xdr:colOff>
      <xdr:row>218</xdr:row>
      <xdr:rowOff>0</xdr:rowOff>
    </xdr:to>
    <xdr:pic>
      <xdr:nvPicPr>
        <xdr:cNvPr id="219" name="Picture 29">
          <a:extLst>
            <a:ext uri="{FF2B5EF4-FFF2-40B4-BE49-F238E27FC236}">
              <a16:creationId xmlns="" xmlns:a16="http://schemas.microsoft.com/office/drawing/2014/main" id="{00000000-0008-0000-11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48056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219</xdr:row>
      <xdr:rowOff>0</xdr:rowOff>
    </xdr:from>
    <xdr:to>
      <xdr:col>136</xdr:col>
      <xdr:colOff>0</xdr:colOff>
      <xdr:row>219</xdr:row>
      <xdr:rowOff>0</xdr:rowOff>
    </xdr:to>
    <xdr:pic>
      <xdr:nvPicPr>
        <xdr:cNvPr id="220" name="Picture 28">
          <a:extLst>
            <a:ext uri="{FF2B5EF4-FFF2-40B4-BE49-F238E27FC236}">
              <a16:creationId xmlns="" xmlns:a16="http://schemas.microsoft.com/office/drawing/2014/main" id="{00000000-0008-0000-11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50056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220</xdr:row>
      <xdr:rowOff>0</xdr:rowOff>
    </xdr:from>
    <xdr:to>
      <xdr:col>136</xdr:col>
      <xdr:colOff>0</xdr:colOff>
      <xdr:row>220</xdr:row>
      <xdr:rowOff>0</xdr:rowOff>
    </xdr:to>
    <xdr:pic>
      <xdr:nvPicPr>
        <xdr:cNvPr id="221" name="Picture 27">
          <a:extLst>
            <a:ext uri="{FF2B5EF4-FFF2-40B4-BE49-F238E27FC236}">
              <a16:creationId xmlns="" xmlns:a16="http://schemas.microsoft.com/office/drawing/2014/main" id="{00000000-0008-0000-11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52056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221</xdr:row>
      <xdr:rowOff>0</xdr:rowOff>
    </xdr:from>
    <xdr:to>
      <xdr:col>136</xdr:col>
      <xdr:colOff>0</xdr:colOff>
      <xdr:row>221</xdr:row>
      <xdr:rowOff>0</xdr:rowOff>
    </xdr:to>
    <xdr:pic>
      <xdr:nvPicPr>
        <xdr:cNvPr id="222" name="Picture 26">
          <a:extLst>
            <a:ext uri="{FF2B5EF4-FFF2-40B4-BE49-F238E27FC236}">
              <a16:creationId xmlns="" xmlns:a16="http://schemas.microsoft.com/office/drawing/2014/main" id="{00000000-0008-0000-11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54056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222</xdr:row>
      <xdr:rowOff>0</xdr:rowOff>
    </xdr:from>
    <xdr:to>
      <xdr:col>136</xdr:col>
      <xdr:colOff>0</xdr:colOff>
      <xdr:row>222</xdr:row>
      <xdr:rowOff>0</xdr:rowOff>
    </xdr:to>
    <xdr:pic>
      <xdr:nvPicPr>
        <xdr:cNvPr id="223" name="Picture 25">
          <a:extLst>
            <a:ext uri="{FF2B5EF4-FFF2-40B4-BE49-F238E27FC236}">
              <a16:creationId xmlns="" xmlns:a16="http://schemas.microsoft.com/office/drawing/2014/main" id="{00000000-0008-0000-11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56057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223</xdr:row>
      <xdr:rowOff>0</xdr:rowOff>
    </xdr:from>
    <xdr:to>
      <xdr:col>136</xdr:col>
      <xdr:colOff>0</xdr:colOff>
      <xdr:row>223</xdr:row>
      <xdr:rowOff>0</xdr:rowOff>
    </xdr:to>
    <xdr:pic>
      <xdr:nvPicPr>
        <xdr:cNvPr id="224" name="Picture 24">
          <a:extLst>
            <a:ext uri="{FF2B5EF4-FFF2-40B4-BE49-F238E27FC236}">
              <a16:creationId xmlns="" xmlns:a16="http://schemas.microsoft.com/office/drawing/2014/main" id="{00000000-0008-0000-11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58057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224</xdr:row>
      <xdr:rowOff>0</xdr:rowOff>
    </xdr:from>
    <xdr:to>
      <xdr:col>136</xdr:col>
      <xdr:colOff>0</xdr:colOff>
      <xdr:row>224</xdr:row>
      <xdr:rowOff>0</xdr:rowOff>
    </xdr:to>
    <xdr:pic>
      <xdr:nvPicPr>
        <xdr:cNvPr id="225" name="Picture 23">
          <a:extLst>
            <a:ext uri="{FF2B5EF4-FFF2-40B4-BE49-F238E27FC236}">
              <a16:creationId xmlns="" xmlns:a16="http://schemas.microsoft.com/office/drawing/2014/main" id="{00000000-0008-0000-11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60057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226</xdr:row>
      <xdr:rowOff>0</xdr:rowOff>
    </xdr:from>
    <xdr:to>
      <xdr:col>136</xdr:col>
      <xdr:colOff>0</xdr:colOff>
      <xdr:row>226</xdr:row>
      <xdr:rowOff>0</xdr:rowOff>
    </xdr:to>
    <xdr:pic>
      <xdr:nvPicPr>
        <xdr:cNvPr id="226" name="Picture 22">
          <a:extLst>
            <a:ext uri="{FF2B5EF4-FFF2-40B4-BE49-F238E27FC236}">
              <a16:creationId xmlns="" xmlns:a16="http://schemas.microsoft.com/office/drawing/2014/main" id="{00000000-0008-0000-11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64058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226</xdr:row>
      <xdr:rowOff>0</xdr:rowOff>
    </xdr:from>
    <xdr:to>
      <xdr:col>136</xdr:col>
      <xdr:colOff>0</xdr:colOff>
      <xdr:row>226</xdr:row>
      <xdr:rowOff>0</xdr:rowOff>
    </xdr:to>
    <xdr:pic>
      <xdr:nvPicPr>
        <xdr:cNvPr id="227" name="Picture 21">
          <a:extLst>
            <a:ext uri="{FF2B5EF4-FFF2-40B4-BE49-F238E27FC236}">
              <a16:creationId xmlns="" xmlns:a16="http://schemas.microsoft.com/office/drawing/2014/main" id="{00000000-0008-0000-1100-0000D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64058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227</xdr:row>
      <xdr:rowOff>0</xdr:rowOff>
    </xdr:from>
    <xdr:to>
      <xdr:col>136</xdr:col>
      <xdr:colOff>0</xdr:colOff>
      <xdr:row>227</xdr:row>
      <xdr:rowOff>0</xdr:rowOff>
    </xdr:to>
    <xdr:pic>
      <xdr:nvPicPr>
        <xdr:cNvPr id="228" name="Picture 20">
          <a:extLst>
            <a:ext uri="{FF2B5EF4-FFF2-40B4-BE49-F238E27FC236}">
              <a16:creationId xmlns="" xmlns:a16="http://schemas.microsoft.com/office/drawing/2014/main" id="{00000000-0008-0000-11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66058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228</xdr:row>
      <xdr:rowOff>0</xdr:rowOff>
    </xdr:from>
    <xdr:to>
      <xdr:col>136</xdr:col>
      <xdr:colOff>0</xdr:colOff>
      <xdr:row>228</xdr:row>
      <xdr:rowOff>0</xdr:rowOff>
    </xdr:to>
    <xdr:pic>
      <xdr:nvPicPr>
        <xdr:cNvPr id="229" name="Picture 19">
          <a:extLst>
            <a:ext uri="{FF2B5EF4-FFF2-40B4-BE49-F238E27FC236}">
              <a16:creationId xmlns="" xmlns:a16="http://schemas.microsoft.com/office/drawing/2014/main" id="{00000000-0008-0000-11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68058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229</xdr:row>
      <xdr:rowOff>0</xdr:rowOff>
    </xdr:from>
    <xdr:to>
      <xdr:col>136</xdr:col>
      <xdr:colOff>0</xdr:colOff>
      <xdr:row>229</xdr:row>
      <xdr:rowOff>0</xdr:rowOff>
    </xdr:to>
    <xdr:pic>
      <xdr:nvPicPr>
        <xdr:cNvPr id="230" name="Picture 18">
          <a:extLst>
            <a:ext uri="{FF2B5EF4-FFF2-40B4-BE49-F238E27FC236}">
              <a16:creationId xmlns="" xmlns:a16="http://schemas.microsoft.com/office/drawing/2014/main" id="{00000000-0008-0000-11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70058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230</xdr:row>
      <xdr:rowOff>0</xdr:rowOff>
    </xdr:from>
    <xdr:to>
      <xdr:col>136</xdr:col>
      <xdr:colOff>0</xdr:colOff>
      <xdr:row>230</xdr:row>
      <xdr:rowOff>0</xdr:rowOff>
    </xdr:to>
    <xdr:pic>
      <xdr:nvPicPr>
        <xdr:cNvPr id="231" name="Picture 17">
          <a:extLst>
            <a:ext uri="{FF2B5EF4-FFF2-40B4-BE49-F238E27FC236}">
              <a16:creationId xmlns="" xmlns:a16="http://schemas.microsoft.com/office/drawing/2014/main" id="{00000000-0008-0000-11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72059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231</xdr:row>
      <xdr:rowOff>0</xdr:rowOff>
    </xdr:from>
    <xdr:to>
      <xdr:col>136</xdr:col>
      <xdr:colOff>0</xdr:colOff>
      <xdr:row>231</xdr:row>
      <xdr:rowOff>0</xdr:rowOff>
    </xdr:to>
    <xdr:pic>
      <xdr:nvPicPr>
        <xdr:cNvPr id="232" name="Picture 16">
          <a:extLst>
            <a:ext uri="{FF2B5EF4-FFF2-40B4-BE49-F238E27FC236}">
              <a16:creationId xmlns="" xmlns:a16="http://schemas.microsoft.com/office/drawing/2014/main" id="{00000000-0008-0000-11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74059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232</xdr:row>
      <xdr:rowOff>0</xdr:rowOff>
    </xdr:from>
    <xdr:to>
      <xdr:col>136</xdr:col>
      <xdr:colOff>0</xdr:colOff>
      <xdr:row>232</xdr:row>
      <xdr:rowOff>0</xdr:rowOff>
    </xdr:to>
    <xdr:pic>
      <xdr:nvPicPr>
        <xdr:cNvPr id="233" name="Picture 15">
          <a:extLst>
            <a:ext uri="{FF2B5EF4-FFF2-40B4-BE49-F238E27FC236}">
              <a16:creationId xmlns="" xmlns:a16="http://schemas.microsoft.com/office/drawing/2014/main" id="{00000000-0008-0000-11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76059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233</xdr:row>
      <xdr:rowOff>0</xdr:rowOff>
    </xdr:from>
    <xdr:to>
      <xdr:col>136</xdr:col>
      <xdr:colOff>0</xdr:colOff>
      <xdr:row>233</xdr:row>
      <xdr:rowOff>0</xdr:rowOff>
    </xdr:to>
    <xdr:pic>
      <xdr:nvPicPr>
        <xdr:cNvPr id="234" name="Picture 14">
          <a:extLst>
            <a:ext uri="{FF2B5EF4-FFF2-40B4-BE49-F238E27FC236}">
              <a16:creationId xmlns="" xmlns:a16="http://schemas.microsoft.com/office/drawing/2014/main" id="{00000000-0008-0000-11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78059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234</xdr:row>
      <xdr:rowOff>0</xdr:rowOff>
    </xdr:from>
    <xdr:to>
      <xdr:col>136</xdr:col>
      <xdr:colOff>0</xdr:colOff>
      <xdr:row>234</xdr:row>
      <xdr:rowOff>0</xdr:rowOff>
    </xdr:to>
    <xdr:pic>
      <xdr:nvPicPr>
        <xdr:cNvPr id="235" name="Picture 13">
          <a:extLst>
            <a:ext uri="{FF2B5EF4-FFF2-40B4-BE49-F238E27FC236}">
              <a16:creationId xmlns="" xmlns:a16="http://schemas.microsoft.com/office/drawing/2014/main" id="{00000000-0008-0000-11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80060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235</xdr:row>
      <xdr:rowOff>0</xdr:rowOff>
    </xdr:from>
    <xdr:to>
      <xdr:col>136</xdr:col>
      <xdr:colOff>0</xdr:colOff>
      <xdr:row>235</xdr:row>
      <xdr:rowOff>0</xdr:rowOff>
    </xdr:to>
    <xdr:pic>
      <xdr:nvPicPr>
        <xdr:cNvPr id="236" name="Picture 12">
          <a:extLst>
            <a:ext uri="{FF2B5EF4-FFF2-40B4-BE49-F238E27FC236}">
              <a16:creationId xmlns="" xmlns:a16="http://schemas.microsoft.com/office/drawing/2014/main" id="{00000000-0008-0000-11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82060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237</xdr:row>
      <xdr:rowOff>0</xdr:rowOff>
    </xdr:from>
    <xdr:to>
      <xdr:col>136</xdr:col>
      <xdr:colOff>0</xdr:colOff>
      <xdr:row>237</xdr:row>
      <xdr:rowOff>0</xdr:rowOff>
    </xdr:to>
    <xdr:pic>
      <xdr:nvPicPr>
        <xdr:cNvPr id="237" name="Picture 11">
          <a:extLst>
            <a:ext uri="{FF2B5EF4-FFF2-40B4-BE49-F238E27FC236}">
              <a16:creationId xmlns="" xmlns:a16="http://schemas.microsoft.com/office/drawing/2014/main" id="{00000000-0008-0000-11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86060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237</xdr:row>
      <xdr:rowOff>0</xdr:rowOff>
    </xdr:from>
    <xdr:to>
      <xdr:col>136</xdr:col>
      <xdr:colOff>0</xdr:colOff>
      <xdr:row>237</xdr:row>
      <xdr:rowOff>0</xdr:rowOff>
    </xdr:to>
    <xdr:pic>
      <xdr:nvPicPr>
        <xdr:cNvPr id="238" name="Picture 10">
          <a:extLst>
            <a:ext uri="{FF2B5EF4-FFF2-40B4-BE49-F238E27FC236}">
              <a16:creationId xmlns="" xmlns:a16="http://schemas.microsoft.com/office/drawing/2014/main" id="{00000000-0008-0000-11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86060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238</xdr:row>
      <xdr:rowOff>0</xdr:rowOff>
    </xdr:from>
    <xdr:to>
      <xdr:col>136</xdr:col>
      <xdr:colOff>0</xdr:colOff>
      <xdr:row>238</xdr:row>
      <xdr:rowOff>0</xdr:rowOff>
    </xdr:to>
    <xdr:pic>
      <xdr:nvPicPr>
        <xdr:cNvPr id="239" name="Picture 9">
          <a:extLst>
            <a:ext uri="{FF2B5EF4-FFF2-40B4-BE49-F238E27FC236}">
              <a16:creationId xmlns="" xmlns:a16="http://schemas.microsoft.com/office/drawing/2014/main" id="{00000000-0008-0000-11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88061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239</xdr:row>
      <xdr:rowOff>0</xdr:rowOff>
    </xdr:from>
    <xdr:to>
      <xdr:col>136</xdr:col>
      <xdr:colOff>0</xdr:colOff>
      <xdr:row>239</xdr:row>
      <xdr:rowOff>0</xdr:rowOff>
    </xdr:to>
    <xdr:pic>
      <xdr:nvPicPr>
        <xdr:cNvPr id="240" name="Picture 8">
          <a:extLst>
            <a:ext uri="{FF2B5EF4-FFF2-40B4-BE49-F238E27FC236}">
              <a16:creationId xmlns="" xmlns:a16="http://schemas.microsoft.com/office/drawing/2014/main" id="{00000000-0008-0000-11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90061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239</xdr:row>
      <xdr:rowOff>0</xdr:rowOff>
    </xdr:from>
    <xdr:to>
      <xdr:col>136</xdr:col>
      <xdr:colOff>0</xdr:colOff>
      <xdr:row>239</xdr:row>
      <xdr:rowOff>0</xdr:rowOff>
    </xdr:to>
    <xdr:pic>
      <xdr:nvPicPr>
        <xdr:cNvPr id="241" name="Picture 6">
          <a:extLst>
            <a:ext uri="{FF2B5EF4-FFF2-40B4-BE49-F238E27FC236}">
              <a16:creationId xmlns="" xmlns:a16="http://schemas.microsoft.com/office/drawing/2014/main" id="{00000000-0008-0000-11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90061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240</xdr:row>
      <xdr:rowOff>0</xdr:rowOff>
    </xdr:from>
    <xdr:to>
      <xdr:col>136</xdr:col>
      <xdr:colOff>0</xdr:colOff>
      <xdr:row>240</xdr:row>
      <xdr:rowOff>0</xdr:rowOff>
    </xdr:to>
    <xdr:pic>
      <xdr:nvPicPr>
        <xdr:cNvPr id="242" name="Picture 5">
          <a:extLst>
            <a:ext uri="{FF2B5EF4-FFF2-40B4-BE49-F238E27FC236}">
              <a16:creationId xmlns="" xmlns:a16="http://schemas.microsoft.com/office/drawing/2014/main" id="{00000000-0008-0000-11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92061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240</xdr:row>
      <xdr:rowOff>0</xdr:rowOff>
    </xdr:from>
    <xdr:to>
      <xdr:col>136</xdr:col>
      <xdr:colOff>0</xdr:colOff>
      <xdr:row>240</xdr:row>
      <xdr:rowOff>0</xdr:rowOff>
    </xdr:to>
    <xdr:pic>
      <xdr:nvPicPr>
        <xdr:cNvPr id="243" name="Picture 3">
          <a:extLst>
            <a:ext uri="{FF2B5EF4-FFF2-40B4-BE49-F238E27FC236}">
              <a16:creationId xmlns="" xmlns:a16="http://schemas.microsoft.com/office/drawing/2014/main" id="{00000000-0008-0000-11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92061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42;&#1030;&#1058;%20&#1055;&#1056;&#1054;%20&#1042;&#1048;&#1050;&#1054;&#1053;&#1040;&#1053;&#1053;&#1071;%20&#1055;&#1054;&#1057;&#1051;&#1059;&#1043;&#1048;%20&#1047;%20&#1059;&#1055;&#1056;&#1040;&#1042;&#1051;&#1030;&#1053;&#1053;&#1071;%20&#1079;&#1072;%20&#1087;&#1077;&#1088;&#1110;&#1086;&#1076;%20&#1079;%20&#1073;&#1077;&#1088;&#1077;&#1079;&#1085;&#1103;%202020&#1088;.%20&#1087;&#1086;%20&#1075;&#1088;&#1091;&#1076;&#1077;&#1085;&#1100;%202020&#1088;.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резень 2020"/>
      <sheetName val="квітень 2020 "/>
      <sheetName val="березень-квітень 2020  (2)"/>
      <sheetName val="травень 2020 (2)"/>
      <sheetName val="березень-травень 2020"/>
      <sheetName val="червень 2020 (2)"/>
      <sheetName val="березень-червень 2020"/>
      <sheetName val="липень 2020"/>
      <sheetName val="березень-липень 2020"/>
      <sheetName val="серпень 2020"/>
      <sheetName val="березень-серпень 2020"/>
      <sheetName val="вересень 2020"/>
      <sheetName val="березень-вересень 2020"/>
      <sheetName val="жовтень 2020"/>
      <sheetName val="березень-жовтень 2020"/>
      <sheetName val="листопад 2020"/>
      <sheetName val="березень-листопад 2020"/>
      <sheetName val="Data"/>
      <sheetName val="Rep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8">
          <cell r="A8" t="str">
            <v>1-ГО ТРАВНЯ 155</v>
          </cell>
        </row>
        <row r="9">
          <cell r="A9" t="str">
            <v>1-ГО ТРАВНЯ 157</v>
          </cell>
        </row>
        <row r="10">
          <cell r="A10" t="str">
            <v>1-ГО ТРАВНЯ 159</v>
          </cell>
        </row>
        <row r="11">
          <cell r="A11" t="str">
            <v>1-ГО ТРАВНЯ 161</v>
          </cell>
        </row>
        <row r="12">
          <cell r="A12" t="str">
            <v>1-ГО ТРАВНЯ 161а</v>
          </cell>
        </row>
        <row r="13">
          <cell r="A13" t="str">
            <v>1-ГО ТРАВНЯ 163</v>
          </cell>
        </row>
        <row r="14">
          <cell r="A14" t="str">
            <v>1-ГО ТРАВНЯ 165 к1</v>
          </cell>
        </row>
        <row r="15">
          <cell r="A15" t="str">
            <v>1-ГО ТРАВНЯ 165 к2</v>
          </cell>
        </row>
        <row r="16">
          <cell r="A16" t="str">
            <v>1-ГО ТРАВНЯ 167</v>
          </cell>
        </row>
        <row r="17">
          <cell r="A17" t="str">
            <v>1-ГО ТРАВНЯ 167а</v>
          </cell>
        </row>
        <row r="18">
          <cell r="A18" t="str">
            <v>1-ГО ТРАВНЯ 169 к1</v>
          </cell>
        </row>
        <row r="19">
          <cell r="A19" t="str">
            <v>1-ГО ТРАВНЯ 169 к2</v>
          </cell>
        </row>
        <row r="20">
          <cell r="A20" t="str">
            <v>1-ГО ТРАВНЯ 171</v>
          </cell>
        </row>
        <row r="21">
          <cell r="A21" t="str">
            <v>1-ГО ТРАВНЯ 182</v>
          </cell>
        </row>
        <row r="22">
          <cell r="A22" t="str">
            <v>1-ГО ТРАВНЯ 189</v>
          </cell>
        </row>
        <row r="23">
          <cell r="A23" t="str">
            <v>БОРЩОВА 2</v>
          </cell>
        </row>
        <row r="24">
          <cell r="A24" t="str">
            <v>БОРЩОВА 4</v>
          </cell>
        </row>
        <row r="25">
          <cell r="A25" t="str">
            <v>БОРЩОВА 4а</v>
          </cell>
        </row>
        <row r="26">
          <cell r="A26" t="str">
            <v>БОРЩОВА 5</v>
          </cell>
        </row>
        <row r="27">
          <cell r="A27" t="str">
            <v>БОРЩОВА 6а</v>
          </cell>
        </row>
        <row r="28">
          <cell r="A28" t="str">
            <v>ВЕРЬОВКИ 12</v>
          </cell>
        </row>
        <row r="29">
          <cell r="A29" t="str">
            <v>ВСIХСВЯТСЬКА 10а</v>
          </cell>
        </row>
        <row r="30">
          <cell r="A30" t="str">
            <v>ВСIХСВЯТСЬКА 12</v>
          </cell>
        </row>
        <row r="31">
          <cell r="A31" t="str">
            <v>ВСIХСВЯТСЬКА 12а</v>
          </cell>
        </row>
        <row r="32">
          <cell r="A32" t="str">
            <v>ВСIХСВЯТСЬКА 16</v>
          </cell>
        </row>
        <row r="33">
          <cell r="A33" t="str">
            <v>ВСIХСВЯТСЬКА 16а</v>
          </cell>
        </row>
        <row r="34">
          <cell r="A34" t="str">
            <v>ВСIХСВЯТСЬКА 18</v>
          </cell>
        </row>
        <row r="35">
          <cell r="A35" t="str">
            <v>ВСIХСВЯТСЬКА 18а</v>
          </cell>
        </row>
        <row r="36">
          <cell r="A36" t="str">
            <v>ВСIХСВЯТСЬКА 18б</v>
          </cell>
        </row>
        <row r="37">
          <cell r="A37" t="str">
            <v>ВСIХСВЯТСЬКА 6</v>
          </cell>
        </row>
        <row r="38">
          <cell r="A38" t="str">
            <v>ВСIХСВЯТСЬКА 6а</v>
          </cell>
        </row>
        <row r="39">
          <cell r="A39" t="str">
            <v>ВСIХСВЯТСЬКА 8</v>
          </cell>
        </row>
        <row r="40">
          <cell r="A40" t="str">
            <v>ГЕНЕРАЛА БЄЛОВА 10</v>
          </cell>
        </row>
        <row r="41">
          <cell r="A41" t="str">
            <v>ГЕНЕРАЛА БЄЛОВА 12</v>
          </cell>
        </row>
        <row r="42">
          <cell r="A42" t="str">
            <v>ГЕНЕРАЛА БЄЛОВА 12а</v>
          </cell>
        </row>
        <row r="43">
          <cell r="A43" t="str">
            <v>ГЕНЕРАЛА БЄЛОВА 14</v>
          </cell>
        </row>
        <row r="44">
          <cell r="A44" t="str">
            <v>ГЕНЕРАЛА БЄЛОВА 17</v>
          </cell>
        </row>
        <row r="45">
          <cell r="A45" t="str">
            <v>ГЕНЕРАЛА БЄЛОВА 18</v>
          </cell>
        </row>
        <row r="46">
          <cell r="A46" t="str">
            <v>ГЕНЕРАЛА БЄЛОВА 2</v>
          </cell>
        </row>
        <row r="47">
          <cell r="A47" t="str">
            <v>ГЕНЕРАЛА БЄЛОВА 20</v>
          </cell>
        </row>
        <row r="48">
          <cell r="A48" t="str">
            <v>ГЕНЕРАЛА БЄЛОВА 21 к1</v>
          </cell>
        </row>
        <row r="49">
          <cell r="A49" t="str">
            <v>ГЕНЕРАЛА БЄЛОВА 21 к2</v>
          </cell>
        </row>
        <row r="50">
          <cell r="A50" t="str">
            <v>ГЕНЕРАЛА БЄЛОВА 21 к3</v>
          </cell>
        </row>
        <row r="51">
          <cell r="A51" t="str">
            <v>ГЕНЕРАЛА БЄЛОВА 22</v>
          </cell>
        </row>
        <row r="52">
          <cell r="A52" t="str">
            <v>ГЕНЕРАЛА БЄЛОВА 23 к1</v>
          </cell>
        </row>
        <row r="53">
          <cell r="A53" t="str">
            <v>ГЕНЕРАЛА БЄЛОВА 23 к2</v>
          </cell>
        </row>
        <row r="54">
          <cell r="A54" t="str">
            <v>ГЕНЕРАЛА БЄЛОВА 23 к3</v>
          </cell>
        </row>
        <row r="55">
          <cell r="A55" t="str">
            <v>ГЕНЕРАЛА БЄЛОВА 23 к4</v>
          </cell>
        </row>
        <row r="56">
          <cell r="A56" t="str">
            <v>ГЕНЕРАЛА БЄЛОВА 24</v>
          </cell>
        </row>
        <row r="57">
          <cell r="A57" t="str">
            <v>ГЕНЕРАЛА БЄЛОВА 25</v>
          </cell>
        </row>
        <row r="58">
          <cell r="A58" t="str">
            <v>ГЕНЕРАЛА БЄЛОВА 27</v>
          </cell>
        </row>
        <row r="59">
          <cell r="A59" t="str">
            <v>ГЕНЕРАЛА БЄЛОВА 29 п1</v>
          </cell>
        </row>
        <row r="60">
          <cell r="A60" t="str">
            <v>ГЕНЕРАЛА БЄЛОВА 29 п2-3</v>
          </cell>
        </row>
        <row r="61">
          <cell r="A61" t="str">
            <v>ГЕНЕРАЛА БЄЛОВА 30 к1</v>
          </cell>
        </row>
        <row r="62">
          <cell r="A62" t="str">
            <v>ГЕНЕРАЛА БЄЛОВА 30 к2</v>
          </cell>
        </row>
        <row r="63">
          <cell r="A63" t="str">
            <v>ГЕНЕРАЛА БЄЛОВА 30 к3</v>
          </cell>
        </row>
        <row r="64">
          <cell r="A64" t="str">
            <v>ГЕНЕРАЛА БЄЛОВА 37 к1</v>
          </cell>
        </row>
        <row r="65">
          <cell r="A65" t="str">
            <v>ГЕНЕРАЛА БЄЛОВА 37 к2</v>
          </cell>
        </row>
        <row r="66">
          <cell r="A66" t="str">
            <v>ГЕНЕРАЛА БЄЛОВА 37 к3</v>
          </cell>
        </row>
        <row r="67">
          <cell r="A67" t="str">
            <v>ГЕНЕРАЛА БЄЛОВА 37 к4</v>
          </cell>
        </row>
        <row r="68">
          <cell r="A68" t="str">
            <v>ГЕНЕРАЛА БЄЛОВА 37 к5</v>
          </cell>
        </row>
        <row r="69">
          <cell r="A69" t="str">
            <v>ГЕНЕРАЛА БЄЛОВА 6</v>
          </cell>
        </row>
        <row r="70">
          <cell r="A70" t="str">
            <v>ГЕНЕРАЛА БЄЛОВА 8</v>
          </cell>
        </row>
        <row r="71">
          <cell r="A71" t="str">
            <v>ГЕНЕРАЛА ПУХОВА 101</v>
          </cell>
        </row>
        <row r="72">
          <cell r="A72" t="str">
            <v>ГЕНЕРАЛА ПУХОВА 103</v>
          </cell>
        </row>
        <row r="73">
          <cell r="A73" t="str">
            <v>ГЕНЕРАЛА ПУХОВА 105</v>
          </cell>
        </row>
        <row r="74">
          <cell r="A74" t="str">
            <v>ГЕНЕРАЛА ПУХОВА 107</v>
          </cell>
        </row>
        <row r="75">
          <cell r="A75" t="str">
            <v>ГЕНЕРАЛА ПУХОВА 109 к1</v>
          </cell>
        </row>
        <row r="76">
          <cell r="A76" t="str">
            <v>ГЕНЕРАЛА ПУХОВА 109 к2</v>
          </cell>
        </row>
        <row r="77">
          <cell r="A77" t="str">
            <v>ГЕНЕРАЛА ПУХОВА 109 к3</v>
          </cell>
        </row>
        <row r="78">
          <cell r="A78" t="str">
            <v>ГЕНЕРАЛА ПУХОВА 111 к1</v>
          </cell>
        </row>
        <row r="79">
          <cell r="A79" t="str">
            <v>ГЕНЕРАЛА ПУХОВА 111 к2</v>
          </cell>
        </row>
        <row r="80">
          <cell r="A80" t="str">
            <v>ГЕНЕРАЛА ПУХОВА 115а</v>
          </cell>
        </row>
        <row r="81">
          <cell r="A81" t="str">
            <v>ГЕНЕРАЛА ПУХОВА 117</v>
          </cell>
        </row>
        <row r="82">
          <cell r="A82" t="str">
            <v>ГЕНЕРАЛА ПУХОВА 119</v>
          </cell>
        </row>
        <row r="83">
          <cell r="A83" t="str">
            <v>ГЕНЕРАЛА ПУХОВА 121</v>
          </cell>
        </row>
        <row r="84">
          <cell r="A84" t="str">
            <v>ГЕНЕРАЛА ПУХОВА 129 к1</v>
          </cell>
        </row>
        <row r="85">
          <cell r="A85" t="str">
            <v>ГЕНЕРАЛА ПУХОВА 129 к2</v>
          </cell>
        </row>
        <row r="86">
          <cell r="A86" t="str">
            <v>ГЕНЕРАЛА ПУХОВА 129 к3</v>
          </cell>
        </row>
        <row r="87">
          <cell r="A87" t="str">
            <v>ГЕНЕРАЛА ПУХОВА 130</v>
          </cell>
        </row>
        <row r="88">
          <cell r="A88" t="str">
            <v>ГЕНЕРАЛА ПУХОВА 131 к1</v>
          </cell>
        </row>
        <row r="89">
          <cell r="A89" t="str">
            <v>ГЕНЕРАЛА ПУХОВА 131 к2</v>
          </cell>
        </row>
        <row r="90">
          <cell r="A90" t="str">
            <v>ГЕНЕРАЛА ПУХОВА 131 к3</v>
          </cell>
        </row>
        <row r="91">
          <cell r="A91" t="str">
            <v>ГЕНЕРАЛА ПУХОВА 132</v>
          </cell>
        </row>
        <row r="92">
          <cell r="A92" t="str">
            <v>ГЕНЕРАЛА ПУХОВА 133</v>
          </cell>
        </row>
        <row r="93">
          <cell r="A93" t="str">
            <v>ГЕНЕРАЛА ПУХОВА 136</v>
          </cell>
        </row>
        <row r="94">
          <cell r="A94" t="str">
            <v>ГЕНЕРАЛА ПУХОВА 138</v>
          </cell>
        </row>
        <row r="95">
          <cell r="A95" t="str">
            <v>ГЕНЕРАЛА ПУХОВА 140</v>
          </cell>
        </row>
        <row r="96">
          <cell r="A96" t="str">
            <v>ГЕНЕРАЛА ПУХОВА 142</v>
          </cell>
        </row>
        <row r="97">
          <cell r="A97" t="str">
            <v>ГЕНЕРАЛА ПУХОВА 148</v>
          </cell>
        </row>
        <row r="98">
          <cell r="A98" t="str">
            <v>ГЕНЕРАЛА ПУХОВА 150</v>
          </cell>
        </row>
        <row r="99">
          <cell r="A99" t="str">
            <v>ГЕНЕРАЛА ПУХОВА 152</v>
          </cell>
        </row>
        <row r="100">
          <cell r="A100" t="str">
            <v>ГЕНЕРАЛА ПУХОВА 154</v>
          </cell>
        </row>
        <row r="101">
          <cell r="A101" t="str">
            <v>ГЕНЕРАЛА ПУХОВА 45</v>
          </cell>
        </row>
        <row r="102">
          <cell r="A102" t="str">
            <v>ГЕНЕРАЛА ПУХОВА 51</v>
          </cell>
        </row>
        <row r="103">
          <cell r="A103" t="str">
            <v>ДОЦЕНКА 1</v>
          </cell>
        </row>
        <row r="104">
          <cell r="A104" t="str">
            <v>ДОЦЕНКА 10</v>
          </cell>
        </row>
        <row r="105">
          <cell r="A105" t="str">
            <v>ДОЦЕНКА 11</v>
          </cell>
        </row>
        <row r="106">
          <cell r="A106" t="str">
            <v>ДОЦЕНКА 12</v>
          </cell>
        </row>
        <row r="107">
          <cell r="A107" t="str">
            <v>ДОЦЕНКА 14</v>
          </cell>
        </row>
        <row r="108">
          <cell r="A108" t="str">
            <v>ДОЦЕНКА 15</v>
          </cell>
        </row>
        <row r="109">
          <cell r="A109" t="str">
            <v>ДОЦЕНКА 16</v>
          </cell>
        </row>
        <row r="110">
          <cell r="A110" t="str">
            <v>ДОЦЕНКА 17а</v>
          </cell>
        </row>
        <row r="111">
          <cell r="A111" t="str">
            <v>ДОЦЕНКА 17б</v>
          </cell>
        </row>
        <row r="112">
          <cell r="A112" t="str">
            <v>ДОЦЕНКА 17в</v>
          </cell>
        </row>
        <row r="113">
          <cell r="A113" t="str">
            <v>ДОЦЕНКА 17г</v>
          </cell>
        </row>
        <row r="114">
          <cell r="A114" t="str">
            <v>ДОЦЕНКА 2</v>
          </cell>
        </row>
        <row r="115">
          <cell r="A115" t="str">
            <v>ДОЦЕНКА 21</v>
          </cell>
        </row>
        <row r="116">
          <cell r="A116" t="str">
            <v>ДОЦЕНКА 25в</v>
          </cell>
        </row>
        <row r="117">
          <cell r="A117" t="str">
            <v>ДОЦЕНКА 26а</v>
          </cell>
        </row>
        <row r="118">
          <cell r="A118" t="str">
            <v>ДОЦЕНКА 27</v>
          </cell>
        </row>
        <row r="119">
          <cell r="A119" t="str">
            <v>ДОЦЕНКА 3</v>
          </cell>
        </row>
        <row r="120">
          <cell r="A120" t="str">
            <v>ДОЦЕНКА 30</v>
          </cell>
        </row>
        <row r="121">
          <cell r="A121" t="str">
            <v>ДОЦЕНКА 32</v>
          </cell>
        </row>
        <row r="122">
          <cell r="A122" t="str">
            <v>ДОЦЕНКА 3а</v>
          </cell>
        </row>
        <row r="123">
          <cell r="A123" t="str">
            <v>ДОЦЕНКА 4</v>
          </cell>
        </row>
        <row r="124">
          <cell r="A124" t="str">
            <v>ДОЦЕНКА 4а</v>
          </cell>
        </row>
        <row r="125">
          <cell r="A125" t="str">
            <v>ДОЦЕНКА 4б</v>
          </cell>
        </row>
        <row r="126">
          <cell r="A126" t="str">
            <v>ДОЦЕНКА 5</v>
          </cell>
        </row>
        <row r="127">
          <cell r="A127" t="str">
            <v>ДОЦЕНКА 5а</v>
          </cell>
        </row>
        <row r="128">
          <cell r="A128" t="str">
            <v>ДОЦЕНКА 7</v>
          </cell>
        </row>
        <row r="129">
          <cell r="A129" t="str">
            <v>ДОЦЕНКА 7а</v>
          </cell>
        </row>
        <row r="130">
          <cell r="A130" t="str">
            <v>ДОЦЕНКА 7в</v>
          </cell>
        </row>
        <row r="131">
          <cell r="A131" t="str">
            <v>ДОЦЕНКА 8а</v>
          </cell>
        </row>
        <row r="132">
          <cell r="A132" t="str">
            <v>ЗАХИСНИКIВ УКРАЇНИ 1</v>
          </cell>
        </row>
        <row r="133">
          <cell r="A133" t="str">
            <v>ЗАХИСНИКIВ УКРАЇНИ 10</v>
          </cell>
        </row>
        <row r="134">
          <cell r="A134" t="str">
            <v>ЗАХИСНИКIВ УКРАЇНИ 10а</v>
          </cell>
        </row>
        <row r="135">
          <cell r="A135" t="str">
            <v>ЗАХИСНИКIВ УКРАЇНИ 11а</v>
          </cell>
        </row>
        <row r="136">
          <cell r="A136" t="str">
            <v>ЗАХИСНИКIВ УКРАЇНИ 11б</v>
          </cell>
        </row>
        <row r="137">
          <cell r="A137" t="str">
            <v>ЗАХИСНИКIВ УКРАЇНИ 12</v>
          </cell>
        </row>
        <row r="138">
          <cell r="A138" t="str">
            <v>ЗАХИСНИКIВ УКРАЇНИ 12а</v>
          </cell>
        </row>
        <row r="139">
          <cell r="A139" t="str">
            <v>ЗАХИСНИКIВ УКРАЇНИ 12б</v>
          </cell>
        </row>
        <row r="140">
          <cell r="A140" t="str">
            <v>ЗАХИСНИКIВ УКРАЇНИ 13</v>
          </cell>
        </row>
        <row r="141">
          <cell r="A141" t="str">
            <v>ЗАХИСНИКIВ УКРАЇНИ 13а</v>
          </cell>
        </row>
        <row r="142">
          <cell r="A142" t="str">
            <v>ЗАХИСНИКIВ УКРАЇНИ 13б</v>
          </cell>
        </row>
        <row r="143">
          <cell r="A143" t="str">
            <v>ЗАХИСНИКIВ УКРАЇНИ 14</v>
          </cell>
        </row>
        <row r="144">
          <cell r="A144" t="str">
            <v>ЗАХИСНИКIВ УКРАЇНИ 14б</v>
          </cell>
        </row>
        <row r="145">
          <cell r="A145" t="str">
            <v>ЗАХИСНИКIВ УКРАЇНИ 16</v>
          </cell>
        </row>
        <row r="146">
          <cell r="A146" t="str">
            <v>ЗАХИСНИКIВ УКРАЇНИ 17</v>
          </cell>
        </row>
        <row r="147">
          <cell r="A147" t="str">
            <v>ЗАХИСНИКIВ УКРАЇНИ 3</v>
          </cell>
        </row>
        <row r="148">
          <cell r="A148" t="str">
            <v>ЗАХИСНИКIВ УКРАЇНИ 3а</v>
          </cell>
        </row>
        <row r="149">
          <cell r="A149" t="str">
            <v>ЗАХИСНИКIВ УКРАЇНИ 5</v>
          </cell>
        </row>
        <row r="150">
          <cell r="A150" t="str">
            <v>ЗАХИСНИКIВ УКРАЇНИ 6</v>
          </cell>
        </row>
        <row r="151">
          <cell r="A151" t="str">
            <v>ЗАХИСНИКIВ УКРАЇНИ 7</v>
          </cell>
        </row>
        <row r="152">
          <cell r="A152" t="str">
            <v>ЗАХИСНИКIВ УКРАЇНИ 8</v>
          </cell>
        </row>
        <row r="153">
          <cell r="A153" t="str">
            <v>ЗАХИСНИКIВ УКРАЇНИ 9а</v>
          </cell>
        </row>
        <row r="154">
          <cell r="A154" t="str">
            <v>КIЛЬЦЕВА 20</v>
          </cell>
        </row>
        <row r="155">
          <cell r="A155" t="str">
            <v>КЛЕНОВА 12а</v>
          </cell>
        </row>
        <row r="156">
          <cell r="A156" t="str">
            <v>КЛЕНОВА 18</v>
          </cell>
        </row>
        <row r="157">
          <cell r="A157" t="str">
            <v>КЛЕНОВА 32</v>
          </cell>
        </row>
        <row r="158">
          <cell r="A158" t="str">
            <v>КОРОЛЬОВА 10</v>
          </cell>
        </row>
        <row r="159">
          <cell r="A159" t="str">
            <v>КОРОЛЬОВА 10а</v>
          </cell>
        </row>
        <row r="160">
          <cell r="A160" t="str">
            <v>КОРОЛЬОВА 10б</v>
          </cell>
        </row>
        <row r="161">
          <cell r="A161" t="str">
            <v>КОРОЛЬОВА 10в</v>
          </cell>
        </row>
        <row r="162">
          <cell r="A162" t="str">
            <v>КОРОЛЬОВА 11</v>
          </cell>
        </row>
        <row r="163">
          <cell r="A163" t="str">
            <v>КОРОЛЬОВА 12</v>
          </cell>
        </row>
        <row r="164">
          <cell r="A164" t="str">
            <v>КОРОЛЬОВА 13</v>
          </cell>
        </row>
        <row r="165">
          <cell r="A165" t="str">
            <v>КОРОЛЬОВА 14</v>
          </cell>
        </row>
        <row r="166">
          <cell r="A166" t="str">
            <v>КОРОЛЬОВА 14а</v>
          </cell>
        </row>
        <row r="167">
          <cell r="A167" t="str">
            <v>КОРОЛЬОВА 15</v>
          </cell>
        </row>
        <row r="168">
          <cell r="A168" t="str">
            <v>КОРОЛЬОВА 16</v>
          </cell>
        </row>
        <row r="169">
          <cell r="A169" t="str">
            <v>КОРОЛЬОВА 17</v>
          </cell>
        </row>
        <row r="170">
          <cell r="A170" t="str">
            <v>КОРОЛЬОВА 18</v>
          </cell>
        </row>
        <row r="171">
          <cell r="A171" t="str">
            <v>КОРОЛЬОВА 18а</v>
          </cell>
        </row>
        <row r="172">
          <cell r="A172" t="str">
            <v>КОРОЛЬОВА 19</v>
          </cell>
        </row>
        <row r="173">
          <cell r="A173" t="str">
            <v>КОРОЛЬОВА 2</v>
          </cell>
        </row>
        <row r="174">
          <cell r="A174" t="str">
            <v>КОРОЛЬОВА 21</v>
          </cell>
        </row>
        <row r="175">
          <cell r="A175" t="str">
            <v>КОРОЛЬОВА 4</v>
          </cell>
        </row>
        <row r="176">
          <cell r="A176" t="str">
            <v>КОРОЛЬОВА 4а</v>
          </cell>
        </row>
        <row r="177">
          <cell r="A177" t="str">
            <v>КОРОЛЬОВА 8</v>
          </cell>
        </row>
        <row r="178">
          <cell r="A178" t="str">
            <v>КОРОЛЬОВА 9</v>
          </cell>
        </row>
        <row r="179">
          <cell r="A179" t="str">
            <v>КОСМОНАВТIВ 1</v>
          </cell>
        </row>
        <row r="180">
          <cell r="A180" t="str">
            <v>КОСМОНАВТIВ 10</v>
          </cell>
        </row>
        <row r="181">
          <cell r="A181" t="str">
            <v>КОСМОНАВТIВ 10а</v>
          </cell>
        </row>
        <row r="182">
          <cell r="A182" t="str">
            <v>КОСМОНАВТIВ 12</v>
          </cell>
        </row>
        <row r="183">
          <cell r="A183" t="str">
            <v>КОСМОНАВТIВ 1а</v>
          </cell>
        </row>
        <row r="184">
          <cell r="A184" t="str">
            <v>КОСМОНАВТIВ 2</v>
          </cell>
        </row>
        <row r="185">
          <cell r="A185" t="str">
            <v>КОСМОНАВТIВ 20</v>
          </cell>
        </row>
        <row r="186">
          <cell r="A186" t="str">
            <v>КОСМОНАВТIВ 22</v>
          </cell>
        </row>
        <row r="187">
          <cell r="A187" t="str">
            <v>КОСМОНАВТIВ 24</v>
          </cell>
        </row>
        <row r="188">
          <cell r="A188" t="str">
            <v>КОСМОНАВТIВ 26</v>
          </cell>
        </row>
        <row r="189">
          <cell r="A189" t="str">
            <v>КОСМОНАВТIВ 3</v>
          </cell>
        </row>
        <row r="190">
          <cell r="A190" t="str">
            <v>КОСМОНАВТIВ 4</v>
          </cell>
        </row>
        <row r="191">
          <cell r="A191" t="str">
            <v>КОСМОНАВТIВ 4а</v>
          </cell>
        </row>
        <row r="192">
          <cell r="A192" t="str">
            <v>КОСМОНАВТIВ 5</v>
          </cell>
        </row>
        <row r="193">
          <cell r="A193" t="str">
            <v>КОСМОНАВТIВ 5а</v>
          </cell>
        </row>
        <row r="194">
          <cell r="A194" t="str">
            <v>КОСМОНАВТIВ 6</v>
          </cell>
        </row>
        <row r="195">
          <cell r="A195" t="str">
            <v>КОСМОНАВТIВ 8</v>
          </cell>
        </row>
        <row r="196">
          <cell r="A196" t="str">
            <v>МАКСИМА БЕРЕЗОВСЬКОГО 1</v>
          </cell>
        </row>
        <row r="197">
          <cell r="A197" t="str">
            <v>МАКСИМА БЕРЕЗОВСЬКОГО 2</v>
          </cell>
        </row>
        <row r="198">
          <cell r="A198" t="str">
            <v>МАЛИНОВСЬКОГО 38</v>
          </cell>
        </row>
        <row r="199">
          <cell r="A199" t="str">
            <v>МАЛИНОВСЬКОГО 39</v>
          </cell>
        </row>
        <row r="200">
          <cell r="A200" t="str">
            <v>МАЛИНОВСЬКОГО 41</v>
          </cell>
        </row>
        <row r="201">
          <cell r="A201" t="str">
            <v>МАЛИНОВСЬКОГО 55</v>
          </cell>
        </row>
        <row r="202">
          <cell r="A202" t="str">
            <v>МАЛИНОВСЬКОГО 57</v>
          </cell>
        </row>
        <row r="203">
          <cell r="A203" t="str">
            <v>МАРЕСЬЄВА 1</v>
          </cell>
        </row>
        <row r="204">
          <cell r="A204" t="str">
            <v>МАРЕСЬЄВА 4</v>
          </cell>
        </row>
        <row r="205">
          <cell r="A205" t="str">
            <v>ПЕТРА СМОЛIЧЕВА 12</v>
          </cell>
        </row>
        <row r="206">
          <cell r="A206" t="str">
            <v>РОКОССОВСЬКОГО 10</v>
          </cell>
        </row>
        <row r="207">
          <cell r="A207" t="str">
            <v>РОКОССОВСЬКОГО 12а</v>
          </cell>
        </row>
        <row r="208">
          <cell r="A208" t="str">
            <v>РОКОССОВСЬКОГО 12б</v>
          </cell>
        </row>
        <row r="209">
          <cell r="A209" t="str">
            <v>РОКОССОВСЬКОГО 12в</v>
          </cell>
        </row>
        <row r="210">
          <cell r="A210" t="str">
            <v>РОКОССОВСЬКОГО 12к1</v>
          </cell>
        </row>
        <row r="211">
          <cell r="A211" t="str">
            <v>РОКОССОВСЬКОГО 14</v>
          </cell>
        </row>
        <row r="212">
          <cell r="A212" t="str">
            <v>РОКОССОВСЬКОГО 14а</v>
          </cell>
        </row>
        <row r="213">
          <cell r="A213" t="str">
            <v>РОКОССОВСЬКОГО 14б</v>
          </cell>
        </row>
        <row r="214">
          <cell r="A214" t="str">
            <v>РОКОССОВСЬКОГО 14в</v>
          </cell>
        </row>
        <row r="215">
          <cell r="A215" t="str">
            <v>РОКОССОВСЬКОГО 18</v>
          </cell>
        </row>
        <row r="216">
          <cell r="A216" t="str">
            <v>РОКОССОВСЬКОГО 20</v>
          </cell>
        </row>
        <row r="217">
          <cell r="A217" t="str">
            <v>РОКОССОВСЬКОГО 20б</v>
          </cell>
        </row>
        <row r="218">
          <cell r="A218" t="str">
            <v>РОКОССОВСЬКОГО 22</v>
          </cell>
        </row>
        <row r="219">
          <cell r="A219" t="str">
            <v>РОКОССОВСЬКОГО 28</v>
          </cell>
        </row>
        <row r="220">
          <cell r="A220" t="str">
            <v>РОКОССОВСЬКОГО 30</v>
          </cell>
        </row>
        <row r="221">
          <cell r="A221" t="str">
            <v>РОКОССОВСЬКОГО 32</v>
          </cell>
        </row>
        <row r="222">
          <cell r="A222" t="str">
            <v>РОКОССОВСЬКОГО 34</v>
          </cell>
        </row>
        <row r="223">
          <cell r="A223" t="str">
            <v>РОКОССОВСЬКОГО 36</v>
          </cell>
        </row>
        <row r="224">
          <cell r="A224" t="str">
            <v>РОКОССОВСЬКОГО 38</v>
          </cell>
        </row>
        <row r="225">
          <cell r="A225" t="str">
            <v>РОКОССОВСЬКОГО 4</v>
          </cell>
        </row>
        <row r="226">
          <cell r="A226" t="str">
            <v>РОКОССОВСЬКОГО 40</v>
          </cell>
        </row>
        <row r="227">
          <cell r="A227" t="str">
            <v>РОКОССОВСЬКОГО 42</v>
          </cell>
        </row>
        <row r="228">
          <cell r="A228" t="str">
            <v>РОКОССОВСЬКОГО 42а</v>
          </cell>
        </row>
        <row r="229">
          <cell r="A229" t="str">
            <v>РОКОССОВСЬКОГО 44</v>
          </cell>
        </row>
        <row r="230">
          <cell r="A230" t="str">
            <v>РОКОССОВСЬКОГО 46</v>
          </cell>
        </row>
        <row r="231">
          <cell r="A231" t="str">
            <v>РОКОССОВСЬКОГО 48</v>
          </cell>
        </row>
        <row r="232">
          <cell r="A232" t="str">
            <v>РОКОССОВСЬКОГО 50</v>
          </cell>
        </row>
        <row r="233">
          <cell r="A233" t="str">
            <v>РОКОССОВСЬКОГО 54</v>
          </cell>
        </row>
        <row r="234">
          <cell r="A234" t="str">
            <v>РОКОССОВСЬКОГО 54а</v>
          </cell>
        </row>
        <row r="235">
          <cell r="A235" t="str">
            <v>РОКОССОВСЬКОГО 58</v>
          </cell>
        </row>
        <row r="236">
          <cell r="A236" t="str">
            <v>РОКОССОВСЬКОГО 6</v>
          </cell>
        </row>
        <row r="237">
          <cell r="A237" t="str">
            <v>РОКОССОВСЬКОГО 60</v>
          </cell>
        </row>
        <row r="238">
          <cell r="A238" t="str">
            <v>РОКОССОВСЬКОГО 62</v>
          </cell>
        </row>
        <row r="239">
          <cell r="A239" t="str">
            <v>РОКОССОВСЬКОГО 66</v>
          </cell>
        </row>
        <row r="240">
          <cell r="A240" t="str">
            <v>РОКОССОВСЬКОГО 68</v>
          </cell>
        </row>
        <row r="241">
          <cell r="A241" t="str">
            <v>ШЕВЧЕНКА 101</v>
          </cell>
        </row>
        <row r="242">
          <cell r="A242" t="str">
            <v>ШЕВЧЕНКА 248а</v>
          </cell>
        </row>
      </sheetData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4">
    <tabColor rgb="FFFF0000"/>
  </sheetPr>
  <dimension ref="A1:EN272"/>
  <sheetViews>
    <sheetView workbookViewId="0">
      <pane xSplit="1" ySplit="8" topLeftCell="DR118" activePane="bottomRight" state="frozen"/>
      <selection activeCell="I53" sqref="I53"/>
      <selection pane="topRight" activeCell="I53" sqref="I53"/>
      <selection pane="bottomLeft" activeCell="I53" sqref="I53"/>
      <selection pane="bottomRight" activeCell="EA123" sqref="EA123"/>
    </sheetView>
  </sheetViews>
  <sheetFormatPr defaultColWidth="9.140625" defaultRowHeight="12" x14ac:dyDescent="0.2"/>
  <cols>
    <col min="1" max="1" width="36.85546875" style="18" customWidth="1"/>
    <col min="2" max="2" width="13.85546875" style="18" customWidth="1"/>
    <col min="3" max="3" width="4.7109375" style="18" customWidth="1"/>
    <col min="4" max="4" width="8.85546875" style="18" customWidth="1"/>
    <col min="5" max="5" width="10" style="18" customWidth="1"/>
    <col min="6" max="6" width="10.42578125" style="18" customWidth="1"/>
    <col min="7" max="7" width="10.85546875" style="18" customWidth="1"/>
    <col min="8" max="8" width="11" style="19" customWidth="1"/>
    <col min="9" max="10" width="9.5703125" style="19" customWidth="1"/>
    <col min="11" max="11" width="10.28515625" style="19" customWidth="1"/>
    <col min="12" max="12" width="9.7109375" style="19" customWidth="1"/>
    <col min="13" max="13" width="10.85546875" style="19" customWidth="1"/>
    <col min="14" max="14" width="9.5703125" style="19" customWidth="1"/>
    <col min="15" max="15" width="10.7109375" style="19" customWidth="1"/>
    <col min="16" max="16" width="11.28515625" style="19" customWidth="1"/>
    <col min="17" max="17" width="11.5703125" style="19" customWidth="1"/>
    <col min="18" max="18" width="9.5703125" style="19" customWidth="1"/>
    <col min="19" max="19" width="8.85546875" style="19" customWidth="1"/>
    <col min="20" max="21" width="9.5703125" style="19" customWidth="1"/>
    <col min="22" max="22" width="10.140625" style="19" customWidth="1"/>
    <col min="23" max="23" width="8.7109375" style="19" customWidth="1"/>
    <col min="24" max="25" width="9.5703125" style="19" customWidth="1"/>
    <col min="26" max="26" width="10" style="19" customWidth="1"/>
    <col min="27" max="27" width="9.140625" style="19"/>
    <col min="28" max="28" width="11.42578125" style="19" customWidth="1"/>
    <col min="29" max="29" width="9.5703125" style="19" customWidth="1"/>
    <col min="30" max="31" width="10.28515625" style="19" customWidth="1"/>
    <col min="32" max="34" width="9.5703125" style="19" customWidth="1"/>
    <col min="35" max="35" width="8.85546875" style="19" customWidth="1"/>
    <col min="36" max="36" width="12.42578125" style="19" customWidth="1"/>
    <col min="37" max="38" width="11.85546875" style="19" customWidth="1"/>
    <col min="39" max="39" width="10.140625" style="19" customWidth="1"/>
    <col min="40" max="40" width="12.42578125" style="18" customWidth="1"/>
    <col min="41" max="41" width="10.85546875" style="21" customWidth="1"/>
    <col min="42" max="42" width="9.5703125" style="21" customWidth="1"/>
    <col min="43" max="43" width="9.42578125" style="19" customWidth="1"/>
    <col min="44" max="44" width="8.85546875" style="18" customWidth="1"/>
    <col min="45" max="45" width="8.7109375" style="21" customWidth="1"/>
    <col min="46" max="46" width="8.5703125" style="21" customWidth="1"/>
    <col min="47" max="47" width="8.42578125" style="19" customWidth="1"/>
    <col min="48" max="48" width="9.5703125" style="18" customWidth="1"/>
    <col min="49" max="49" width="9.42578125" style="21" customWidth="1"/>
    <col min="50" max="50" width="8.7109375" style="21" customWidth="1"/>
    <col min="51" max="55" width="10.28515625" style="19" customWidth="1"/>
    <col min="56" max="56" width="10.42578125" style="18" customWidth="1"/>
    <col min="57" max="57" width="12.140625" style="21" customWidth="1"/>
    <col min="58" max="58" width="10.42578125" style="21" customWidth="1"/>
    <col min="59" max="59" width="11" style="19" customWidth="1"/>
    <col min="60" max="70" width="10.85546875" style="19" customWidth="1"/>
    <col min="71" max="71" width="10.85546875" style="22" customWidth="1"/>
    <col min="72" max="74" width="10.85546875" style="19" customWidth="1"/>
    <col min="75" max="75" width="10.85546875" style="22" customWidth="1"/>
    <col min="76" max="78" width="10.85546875" style="19" customWidth="1"/>
    <col min="79" max="79" width="10.85546875" style="22" customWidth="1"/>
    <col min="80" max="82" width="10.85546875" style="19" customWidth="1"/>
    <col min="83" max="83" width="10.85546875" style="22" customWidth="1"/>
    <col min="84" max="86" width="10.85546875" style="19" customWidth="1"/>
    <col min="87" max="87" width="10.85546875" style="22" customWidth="1"/>
    <col min="88" max="91" width="10.85546875" style="19" customWidth="1"/>
    <col min="92" max="92" width="11" style="18" customWidth="1"/>
    <col min="93" max="93" width="10.5703125" style="11" customWidth="1"/>
    <col min="94" max="94" width="9.85546875" style="11" customWidth="1"/>
    <col min="95" max="95" width="9.85546875" style="23" customWidth="1"/>
    <col min="96" max="97" width="12.28515625" style="24" customWidth="1"/>
    <col min="98" max="98" width="10.28515625" style="24" customWidth="1"/>
    <col min="99" max="99" width="11.42578125" style="23" customWidth="1"/>
    <col min="100" max="100" width="10.5703125" style="18" customWidth="1"/>
    <col min="101" max="101" width="10.85546875" style="21" customWidth="1"/>
    <col min="102" max="102" width="9.140625" style="21"/>
    <col min="103" max="103" width="9.7109375" style="22" customWidth="1"/>
    <col min="104" max="105" width="9.28515625" style="21" customWidth="1"/>
    <col min="106" max="106" width="8.85546875" style="21" customWidth="1"/>
    <col min="107" max="107" width="7.85546875" style="22" customWidth="1"/>
    <col min="108" max="108" width="8.7109375" style="21" customWidth="1"/>
    <col min="109" max="109" width="8.28515625" style="21" customWidth="1"/>
    <col min="110" max="110" width="7.7109375" style="21" customWidth="1"/>
    <col min="111" max="111" width="9.140625" style="22"/>
    <col min="112" max="112" width="10.140625" style="18" customWidth="1"/>
    <col min="113" max="113" width="10.140625" style="21" customWidth="1"/>
    <col min="114" max="114" width="9.7109375" style="21" customWidth="1"/>
    <col min="115" max="115" width="10.85546875" style="23" customWidth="1"/>
    <col min="116" max="116" width="11" style="18" customWidth="1"/>
    <col min="117" max="117" width="10.5703125" style="21" customWidth="1"/>
    <col min="118" max="118" width="9.7109375" style="21" customWidth="1"/>
    <col min="119" max="119" width="11" style="22" customWidth="1"/>
    <col min="120" max="120" width="9.5703125" style="19" customWidth="1"/>
    <col min="121" max="121" width="7.5703125" style="19" customWidth="1"/>
    <col min="122" max="122" width="9.42578125" style="19" customWidth="1"/>
    <col min="123" max="123" width="10.28515625" style="22" customWidth="1"/>
    <col min="124" max="125" width="11" style="19" customWidth="1"/>
    <col min="126" max="126" width="12.28515625" style="11" customWidth="1"/>
    <col min="127" max="127" width="11.5703125" style="21" customWidth="1"/>
    <col min="128" max="128" width="10.42578125" style="21" customWidth="1"/>
    <col min="129" max="129" width="12.28515625" style="164" customWidth="1"/>
    <col min="130" max="130" width="1.28515625" style="164" customWidth="1"/>
    <col min="131" max="131" width="12.140625" style="26" customWidth="1"/>
    <col min="132" max="132" width="12.140625" style="27" customWidth="1"/>
    <col min="133" max="133" width="9.85546875" style="21" customWidth="1"/>
    <col min="134" max="134" width="9.140625" style="21" customWidth="1"/>
    <col min="135" max="135" width="11.5703125" style="21" customWidth="1"/>
    <col min="136" max="136" width="14.140625" style="21" customWidth="1"/>
    <col min="137" max="137" width="12.140625" style="21" customWidth="1"/>
    <col min="138" max="139" width="9.140625" style="21"/>
    <col min="140" max="140" width="9.42578125" style="21" bestFit="1" customWidth="1"/>
    <col min="141" max="141" width="15.140625" style="21" customWidth="1"/>
    <col min="142" max="16384" width="9.140625" style="21"/>
  </cols>
  <sheetData>
    <row r="1" spans="1:144" s="9" customFormat="1" ht="15.75" customHeight="1" x14ac:dyDescent="0.2">
      <c r="A1" s="9" t="s">
        <v>612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O1" s="11"/>
      <c r="AP1" s="11"/>
      <c r="AQ1" s="10"/>
      <c r="AS1" s="11"/>
      <c r="AT1" s="11"/>
      <c r="AU1" s="10"/>
      <c r="AW1" s="11"/>
      <c r="AX1" s="11"/>
      <c r="AY1" s="10"/>
      <c r="AZ1" s="10"/>
      <c r="BA1" s="10"/>
      <c r="BB1" s="10"/>
      <c r="BC1" s="10"/>
      <c r="BE1" s="11"/>
      <c r="BF1" s="11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2"/>
      <c r="BT1" s="10"/>
      <c r="BU1" s="10"/>
      <c r="BV1" s="10"/>
      <c r="BW1" s="12"/>
      <c r="BX1" s="10"/>
      <c r="BY1" s="10"/>
      <c r="BZ1" s="10"/>
      <c r="CA1" s="12"/>
      <c r="CB1" s="10"/>
      <c r="CC1" s="10"/>
      <c r="CD1" s="10"/>
      <c r="CE1" s="12"/>
      <c r="CF1" s="10"/>
      <c r="CG1" s="10"/>
      <c r="CH1" s="10"/>
      <c r="CI1" s="12"/>
      <c r="CJ1" s="10"/>
      <c r="CK1" s="10"/>
      <c r="CL1" s="10"/>
      <c r="CM1" s="10"/>
      <c r="CO1" s="11"/>
      <c r="CP1" s="11"/>
      <c r="CQ1" s="13"/>
      <c r="CR1" s="14"/>
      <c r="CS1" s="14"/>
      <c r="CT1" s="14"/>
      <c r="CU1" s="13"/>
      <c r="CW1" s="11"/>
      <c r="CX1" s="11"/>
      <c r="CY1" s="12"/>
      <c r="CZ1" s="11"/>
      <c r="DA1" s="11"/>
      <c r="DB1" s="11"/>
      <c r="DC1" s="12"/>
      <c r="DD1" s="11"/>
      <c r="DE1" s="11"/>
      <c r="DF1" s="11"/>
      <c r="DG1" s="12"/>
      <c r="DI1" s="11"/>
      <c r="DJ1" s="11"/>
      <c r="DK1" s="13"/>
      <c r="DM1" s="11"/>
      <c r="DN1" s="11"/>
      <c r="DO1" s="12"/>
      <c r="DP1" s="10"/>
      <c r="DQ1" s="10"/>
      <c r="DR1" s="10"/>
      <c r="DS1" s="12"/>
      <c r="DT1" s="10"/>
      <c r="DU1" s="10"/>
      <c r="DV1" s="11"/>
      <c r="DY1" s="15"/>
      <c r="DZ1" s="15"/>
      <c r="EA1" s="16" t="s">
        <v>251</v>
      </c>
      <c r="EB1" s="17"/>
    </row>
    <row r="2" spans="1:144" s="18" customFormat="1" x14ac:dyDescent="0.2"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20"/>
      <c r="U2" s="20"/>
      <c r="V2" s="20"/>
      <c r="W2" s="20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O2" s="21"/>
      <c r="AP2" s="21"/>
      <c r="AQ2" s="19"/>
      <c r="AS2" s="21"/>
      <c r="AT2" s="21"/>
      <c r="AU2" s="19"/>
      <c r="AW2" s="21"/>
      <c r="AX2" s="21"/>
      <c r="AY2" s="19"/>
      <c r="AZ2" s="19"/>
      <c r="BA2" s="19"/>
      <c r="BB2" s="19"/>
      <c r="BC2" s="19"/>
      <c r="BE2" s="21"/>
      <c r="BF2" s="21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22"/>
      <c r="BT2" s="19"/>
      <c r="BU2" s="19"/>
      <c r="BV2" s="19"/>
      <c r="BW2" s="22"/>
      <c r="BX2" s="19"/>
      <c r="BY2" s="19"/>
      <c r="BZ2" s="19"/>
      <c r="CA2" s="22"/>
      <c r="CB2" s="19"/>
      <c r="CC2" s="19"/>
      <c r="CD2" s="19"/>
      <c r="CE2" s="22"/>
      <c r="CF2" s="19"/>
      <c r="CG2" s="19"/>
      <c r="CH2" s="19"/>
      <c r="CI2" s="22"/>
      <c r="CJ2" s="19"/>
      <c r="CK2" s="19"/>
      <c r="CL2" s="19"/>
      <c r="CM2" s="19"/>
      <c r="CO2" s="11"/>
      <c r="CP2" s="11"/>
      <c r="CQ2" s="23"/>
      <c r="CR2" s="24"/>
      <c r="CS2" s="24"/>
      <c r="CT2" s="24"/>
      <c r="CU2" s="23"/>
      <c r="CW2" s="21"/>
      <c r="CX2" s="21"/>
      <c r="CY2" s="22"/>
      <c r="CZ2" s="21"/>
      <c r="DA2" s="21"/>
      <c r="DB2" s="21"/>
      <c r="DC2" s="22"/>
      <c r="DD2" s="21"/>
      <c r="DE2" s="21"/>
      <c r="DF2" s="21"/>
      <c r="DG2" s="22"/>
      <c r="DI2" s="21"/>
      <c r="DJ2" s="21"/>
      <c r="DK2" s="23"/>
      <c r="DM2" s="21"/>
      <c r="DN2" s="21"/>
      <c r="DO2" s="22"/>
      <c r="DP2" s="19"/>
      <c r="DQ2" s="19"/>
      <c r="DR2" s="19"/>
      <c r="DS2" s="22"/>
      <c r="DT2" s="19"/>
      <c r="DU2" s="19"/>
      <c r="DV2" s="11"/>
      <c r="DY2" s="25"/>
      <c r="DZ2" s="25"/>
      <c r="EA2" s="26" t="s">
        <v>252</v>
      </c>
      <c r="EB2" s="27"/>
    </row>
    <row r="3" spans="1:144" s="18" customFormat="1" x14ac:dyDescent="0.2">
      <c r="A3" s="28" t="s">
        <v>0</v>
      </c>
      <c r="B3" s="28"/>
      <c r="C3" s="28"/>
      <c r="D3" s="28"/>
      <c r="E3" s="28"/>
      <c r="F3" s="28"/>
      <c r="G3" s="28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20"/>
      <c r="U3" s="20"/>
      <c r="V3" s="20"/>
      <c r="W3" s="20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O3" s="21"/>
      <c r="AP3" s="21"/>
      <c r="AQ3" s="19"/>
      <c r="AS3" s="21"/>
      <c r="AT3" s="21"/>
      <c r="AU3" s="19"/>
      <c r="AW3" s="21"/>
      <c r="AX3" s="21"/>
      <c r="AY3" s="19"/>
      <c r="AZ3" s="19"/>
      <c r="BA3" s="19"/>
      <c r="BB3" s="19"/>
      <c r="BC3" s="19"/>
      <c r="BE3" s="21"/>
      <c r="BF3" s="21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22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O3" s="11"/>
      <c r="CP3" s="11"/>
      <c r="CQ3" s="23"/>
      <c r="CR3" s="24"/>
      <c r="CS3" s="24"/>
      <c r="CT3" s="24"/>
      <c r="CU3" s="23"/>
      <c r="CW3" s="21"/>
      <c r="CX3" s="21"/>
      <c r="CY3" s="22"/>
      <c r="CZ3" s="21"/>
      <c r="DA3" s="21"/>
      <c r="DB3" s="21"/>
      <c r="DC3" s="22"/>
      <c r="DD3" s="21"/>
      <c r="DE3" s="21"/>
      <c r="DF3" s="21"/>
      <c r="DG3" s="22"/>
      <c r="DH3" s="6"/>
      <c r="DI3" s="1"/>
      <c r="DJ3" s="1"/>
      <c r="DK3" s="29"/>
      <c r="DM3" s="21"/>
      <c r="DN3" s="21"/>
      <c r="DO3" s="22"/>
      <c r="DP3" s="19"/>
      <c r="DQ3" s="19"/>
      <c r="DR3" s="19"/>
      <c r="DS3" s="22"/>
      <c r="DT3" s="19"/>
      <c r="DU3" s="19"/>
      <c r="DV3" s="11"/>
      <c r="DY3" s="25"/>
      <c r="DZ3" s="25"/>
      <c r="EA3" s="26"/>
      <c r="EB3" s="27"/>
    </row>
    <row r="4" spans="1:144" s="18" customFormat="1" ht="12.75" thickBot="1" x14ac:dyDescent="0.25">
      <c r="A4" s="18">
        <v>1</v>
      </c>
      <c r="B4" s="18">
        <v>2</v>
      </c>
      <c r="C4" s="18">
        <v>3</v>
      </c>
      <c r="D4" s="18">
        <v>4</v>
      </c>
      <c r="E4" s="18">
        <v>5</v>
      </c>
      <c r="F4" s="18">
        <v>6</v>
      </c>
      <c r="G4" s="18">
        <v>7</v>
      </c>
      <c r="H4" s="18">
        <v>8</v>
      </c>
      <c r="I4" s="18">
        <v>9</v>
      </c>
      <c r="J4" s="18">
        <v>10</v>
      </c>
      <c r="K4" s="18">
        <v>11</v>
      </c>
      <c r="L4" s="18">
        <v>12</v>
      </c>
      <c r="M4" s="18">
        <v>13</v>
      </c>
      <c r="N4" s="18">
        <v>14</v>
      </c>
      <c r="O4" s="18">
        <v>15</v>
      </c>
      <c r="P4" s="18">
        <v>16</v>
      </c>
      <c r="Q4" s="18">
        <v>17</v>
      </c>
      <c r="R4" s="18">
        <v>18</v>
      </c>
      <c r="S4" s="18">
        <v>19</v>
      </c>
      <c r="T4" s="18">
        <v>20</v>
      </c>
      <c r="U4" s="18">
        <v>21</v>
      </c>
      <c r="V4" s="18">
        <v>22</v>
      </c>
      <c r="W4" s="18">
        <v>23</v>
      </c>
      <c r="X4" s="18">
        <v>24</v>
      </c>
      <c r="Y4" s="18">
        <v>25</v>
      </c>
      <c r="Z4" s="18">
        <v>26</v>
      </c>
      <c r="AA4" s="18">
        <v>27</v>
      </c>
      <c r="AB4" s="18">
        <v>28</v>
      </c>
      <c r="AC4" s="18">
        <v>29</v>
      </c>
      <c r="AD4" s="18">
        <v>30</v>
      </c>
      <c r="AE4" s="18">
        <v>31</v>
      </c>
      <c r="AF4" s="18">
        <v>32</v>
      </c>
      <c r="AG4" s="18">
        <v>33</v>
      </c>
      <c r="AH4" s="18">
        <v>34</v>
      </c>
      <c r="AI4" s="18">
        <v>35</v>
      </c>
      <c r="AJ4" s="18">
        <v>36</v>
      </c>
      <c r="AK4" s="18">
        <v>37</v>
      </c>
      <c r="AL4" s="18">
        <v>38</v>
      </c>
      <c r="AM4" s="18">
        <v>39</v>
      </c>
      <c r="AN4" s="18">
        <v>40</v>
      </c>
      <c r="AO4" s="18">
        <v>41</v>
      </c>
      <c r="AP4" s="18">
        <v>42</v>
      </c>
      <c r="AQ4" s="18">
        <v>43</v>
      </c>
      <c r="AR4" s="18">
        <v>44</v>
      </c>
      <c r="AS4" s="18">
        <v>45</v>
      </c>
      <c r="AT4" s="18">
        <v>46</v>
      </c>
      <c r="AU4" s="18">
        <v>47</v>
      </c>
      <c r="AV4" s="18">
        <v>48</v>
      </c>
      <c r="AW4" s="18">
        <v>49</v>
      </c>
      <c r="AX4" s="18">
        <v>50</v>
      </c>
      <c r="AY4" s="18">
        <v>51</v>
      </c>
      <c r="AZ4" s="18">
        <v>52</v>
      </c>
      <c r="BA4" s="18">
        <v>53</v>
      </c>
      <c r="BB4" s="18">
        <v>54</v>
      </c>
      <c r="BC4" s="18">
        <v>55</v>
      </c>
      <c r="BD4" s="18">
        <v>56</v>
      </c>
      <c r="BE4" s="18">
        <v>57</v>
      </c>
      <c r="BF4" s="18">
        <v>58</v>
      </c>
      <c r="BG4" s="18">
        <v>59</v>
      </c>
      <c r="BH4" s="18">
        <v>60</v>
      </c>
      <c r="BI4" s="18">
        <v>61</v>
      </c>
      <c r="BJ4" s="18">
        <v>62</v>
      </c>
      <c r="BK4" s="18">
        <v>63</v>
      </c>
      <c r="BL4" s="18">
        <v>64</v>
      </c>
      <c r="BM4" s="18">
        <v>65</v>
      </c>
      <c r="BN4" s="18">
        <v>66</v>
      </c>
      <c r="BO4" s="18">
        <v>67</v>
      </c>
      <c r="BP4" s="18">
        <v>68</v>
      </c>
      <c r="BQ4" s="18">
        <v>69</v>
      </c>
      <c r="BR4" s="18">
        <v>70</v>
      </c>
      <c r="BS4" s="18">
        <v>71</v>
      </c>
      <c r="BT4" s="18">
        <v>72</v>
      </c>
      <c r="BU4" s="18">
        <v>73</v>
      </c>
      <c r="BV4" s="18">
        <v>74</v>
      </c>
      <c r="BW4" s="18">
        <v>75</v>
      </c>
      <c r="BX4" s="18">
        <v>76</v>
      </c>
      <c r="BY4" s="18">
        <v>77</v>
      </c>
      <c r="BZ4" s="18">
        <v>78</v>
      </c>
      <c r="CA4" s="18">
        <v>79</v>
      </c>
      <c r="CB4" s="18">
        <v>80</v>
      </c>
      <c r="CC4" s="18">
        <v>81</v>
      </c>
      <c r="CD4" s="18">
        <v>82</v>
      </c>
      <c r="CE4" s="18">
        <v>83</v>
      </c>
      <c r="CF4" s="18">
        <v>84</v>
      </c>
      <c r="CG4" s="18">
        <v>85</v>
      </c>
      <c r="CH4" s="18">
        <v>86</v>
      </c>
      <c r="CI4" s="18">
        <v>87</v>
      </c>
      <c r="CJ4" s="18">
        <v>88</v>
      </c>
      <c r="CK4" s="18">
        <v>89</v>
      </c>
      <c r="CL4" s="18">
        <v>90</v>
      </c>
      <c r="CM4" s="18">
        <v>91</v>
      </c>
      <c r="CN4" s="18">
        <v>92</v>
      </c>
      <c r="CO4" s="18">
        <v>93</v>
      </c>
      <c r="CP4" s="18">
        <v>94</v>
      </c>
      <c r="CQ4" s="18">
        <v>95</v>
      </c>
      <c r="CR4" s="18">
        <v>96</v>
      </c>
      <c r="CS4" s="18">
        <v>97</v>
      </c>
      <c r="CT4" s="18">
        <v>98</v>
      </c>
      <c r="CU4" s="18">
        <v>99</v>
      </c>
      <c r="CV4" s="18">
        <v>100</v>
      </c>
      <c r="CW4" s="18">
        <v>101</v>
      </c>
      <c r="CX4" s="18">
        <v>102</v>
      </c>
      <c r="CY4" s="18">
        <v>103</v>
      </c>
      <c r="CZ4" s="18">
        <v>104</v>
      </c>
      <c r="DA4" s="18">
        <v>105</v>
      </c>
      <c r="DB4" s="18">
        <v>106</v>
      </c>
      <c r="DC4" s="18">
        <v>107</v>
      </c>
      <c r="DD4" s="18">
        <v>108</v>
      </c>
      <c r="DE4" s="18">
        <v>109</v>
      </c>
      <c r="DF4" s="18">
        <v>110</v>
      </c>
      <c r="DG4" s="18">
        <v>111</v>
      </c>
      <c r="DH4" s="18">
        <v>112</v>
      </c>
      <c r="DI4" s="18">
        <v>113</v>
      </c>
      <c r="DJ4" s="18">
        <v>114</v>
      </c>
      <c r="DK4" s="18">
        <v>115</v>
      </c>
      <c r="DL4" s="18">
        <v>116</v>
      </c>
      <c r="DM4" s="18">
        <v>117</v>
      </c>
      <c r="DN4" s="18">
        <v>118</v>
      </c>
      <c r="DO4" s="18">
        <v>119</v>
      </c>
      <c r="DP4" s="18">
        <v>120</v>
      </c>
      <c r="DQ4" s="18">
        <v>121</v>
      </c>
      <c r="DR4" s="18">
        <v>122</v>
      </c>
      <c r="DS4" s="18">
        <v>123</v>
      </c>
      <c r="DT4" s="18">
        <v>124</v>
      </c>
      <c r="DU4" s="18">
        <v>125</v>
      </c>
      <c r="DV4" s="18">
        <v>126</v>
      </c>
      <c r="DW4" s="18">
        <v>127</v>
      </c>
      <c r="DX4" s="18">
        <v>128</v>
      </c>
      <c r="DY4" s="18">
        <v>129</v>
      </c>
      <c r="DZ4" s="18">
        <v>130</v>
      </c>
      <c r="EA4" s="18">
        <v>131</v>
      </c>
      <c r="EB4" s="18">
        <v>132</v>
      </c>
      <c r="EC4" s="18">
        <v>133</v>
      </c>
      <c r="ED4" s="18">
        <v>134</v>
      </c>
      <c r="EE4" s="18">
        <v>135</v>
      </c>
      <c r="EF4" s="18">
        <v>136</v>
      </c>
      <c r="EG4" s="18">
        <v>137</v>
      </c>
      <c r="EH4" s="18">
        <v>138</v>
      </c>
    </row>
    <row r="5" spans="1:144" s="32" customFormat="1" ht="62.25" customHeight="1" thickBot="1" x14ac:dyDescent="0.3">
      <c r="A5" s="30" t="s">
        <v>1</v>
      </c>
      <c r="B5" s="289" t="s">
        <v>2</v>
      </c>
      <c r="C5" s="291" t="s">
        <v>3</v>
      </c>
      <c r="D5" s="293" t="s">
        <v>253</v>
      </c>
      <c r="E5" s="284" t="s">
        <v>4</v>
      </c>
      <c r="F5" s="296" t="s">
        <v>613</v>
      </c>
      <c r="G5" s="297"/>
      <c r="H5" s="281" t="s">
        <v>254</v>
      </c>
      <c r="I5" s="282"/>
      <c r="J5" s="282"/>
      <c r="K5" s="283"/>
      <c r="L5" s="282" t="s">
        <v>255</v>
      </c>
      <c r="M5" s="282"/>
      <c r="N5" s="282"/>
      <c r="O5" s="282"/>
      <c r="P5" s="281" t="s">
        <v>256</v>
      </c>
      <c r="Q5" s="282"/>
      <c r="R5" s="282"/>
      <c r="S5" s="283"/>
      <c r="T5" s="281" t="s">
        <v>257</v>
      </c>
      <c r="U5" s="282"/>
      <c r="V5" s="282"/>
      <c r="W5" s="283"/>
      <c r="X5" s="282" t="s">
        <v>258</v>
      </c>
      <c r="Y5" s="282"/>
      <c r="Z5" s="282"/>
      <c r="AA5" s="282"/>
      <c r="AB5" s="281" t="s">
        <v>259</v>
      </c>
      <c r="AC5" s="282"/>
      <c r="AD5" s="282"/>
      <c r="AE5" s="283"/>
      <c r="AF5" s="282" t="s">
        <v>260</v>
      </c>
      <c r="AG5" s="282"/>
      <c r="AH5" s="282"/>
      <c r="AI5" s="282"/>
      <c r="AJ5" s="281" t="s">
        <v>261</v>
      </c>
      <c r="AK5" s="282"/>
      <c r="AL5" s="282"/>
      <c r="AM5" s="283"/>
      <c r="AN5" s="279" t="s">
        <v>262</v>
      </c>
      <c r="AO5" s="279"/>
      <c r="AP5" s="279"/>
      <c r="AQ5" s="279"/>
      <c r="AR5" s="278" t="s">
        <v>263</v>
      </c>
      <c r="AS5" s="279"/>
      <c r="AT5" s="279"/>
      <c r="AU5" s="280"/>
      <c r="AV5" s="279" t="s">
        <v>264</v>
      </c>
      <c r="AW5" s="279"/>
      <c r="AX5" s="279"/>
      <c r="AY5" s="279"/>
      <c r="AZ5" s="278" t="s">
        <v>265</v>
      </c>
      <c r="BA5" s="279"/>
      <c r="BB5" s="279"/>
      <c r="BC5" s="280"/>
      <c r="BD5" s="279" t="s">
        <v>266</v>
      </c>
      <c r="BE5" s="279"/>
      <c r="BF5" s="279"/>
      <c r="BG5" s="279"/>
      <c r="BH5" s="286" t="s">
        <v>267</v>
      </c>
      <c r="BI5" s="287"/>
      <c r="BJ5" s="287"/>
      <c r="BK5" s="288"/>
      <c r="BL5" s="279" t="s">
        <v>268</v>
      </c>
      <c r="BM5" s="279"/>
      <c r="BN5" s="279"/>
      <c r="BO5" s="279"/>
      <c r="BP5" s="278" t="s">
        <v>269</v>
      </c>
      <c r="BQ5" s="279"/>
      <c r="BR5" s="279"/>
      <c r="BS5" s="280"/>
      <c r="BT5" s="279" t="s">
        <v>270</v>
      </c>
      <c r="BU5" s="279"/>
      <c r="BV5" s="279"/>
      <c r="BW5" s="279"/>
      <c r="BX5" s="278" t="s">
        <v>271</v>
      </c>
      <c r="BY5" s="279"/>
      <c r="BZ5" s="279"/>
      <c r="CA5" s="280"/>
      <c r="CB5" s="279" t="s">
        <v>272</v>
      </c>
      <c r="CC5" s="279"/>
      <c r="CD5" s="279"/>
      <c r="CE5" s="279"/>
      <c r="CF5" s="278" t="s">
        <v>273</v>
      </c>
      <c r="CG5" s="279"/>
      <c r="CH5" s="279"/>
      <c r="CI5" s="280"/>
      <c r="CJ5" s="279" t="s">
        <v>274</v>
      </c>
      <c r="CK5" s="279"/>
      <c r="CL5" s="279"/>
      <c r="CM5" s="279"/>
      <c r="CN5" s="278" t="s">
        <v>275</v>
      </c>
      <c r="CO5" s="279"/>
      <c r="CP5" s="279"/>
      <c r="CQ5" s="280"/>
      <c r="CR5" s="279" t="s">
        <v>276</v>
      </c>
      <c r="CS5" s="279"/>
      <c r="CT5" s="279"/>
      <c r="CU5" s="280"/>
      <c r="CV5" s="278" t="s">
        <v>277</v>
      </c>
      <c r="CW5" s="279"/>
      <c r="CX5" s="279"/>
      <c r="CY5" s="280"/>
      <c r="CZ5" s="278" t="s">
        <v>278</v>
      </c>
      <c r="DA5" s="279"/>
      <c r="DB5" s="279"/>
      <c r="DC5" s="280"/>
      <c r="DD5" s="278" t="s">
        <v>279</v>
      </c>
      <c r="DE5" s="279"/>
      <c r="DF5" s="279"/>
      <c r="DG5" s="280"/>
      <c r="DH5" s="278" t="s">
        <v>280</v>
      </c>
      <c r="DI5" s="279"/>
      <c r="DJ5" s="279"/>
      <c r="DK5" s="279"/>
      <c r="DL5" s="278" t="s">
        <v>281</v>
      </c>
      <c r="DM5" s="279"/>
      <c r="DN5" s="279"/>
      <c r="DO5" s="279"/>
      <c r="DP5" s="281" t="s">
        <v>282</v>
      </c>
      <c r="DQ5" s="282"/>
      <c r="DR5" s="282"/>
      <c r="DS5" s="283"/>
      <c r="DT5" s="284" t="s">
        <v>245</v>
      </c>
      <c r="DU5" s="284" t="s">
        <v>246</v>
      </c>
      <c r="DV5" s="272" t="s">
        <v>607</v>
      </c>
      <c r="DW5" s="273"/>
      <c r="DX5" s="274"/>
      <c r="DY5" s="275"/>
      <c r="DZ5" s="31"/>
      <c r="EA5" s="276" t="s">
        <v>614</v>
      </c>
      <c r="EB5" s="277"/>
    </row>
    <row r="6" spans="1:144" s="18" customFormat="1" ht="61.5" customHeight="1" thickBot="1" x14ac:dyDescent="0.25">
      <c r="A6" s="33" t="s">
        <v>5</v>
      </c>
      <c r="B6" s="290"/>
      <c r="C6" s="292"/>
      <c r="D6" s="294"/>
      <c r="E6" s="295"/>
      <c r="F6" s="5" t="s">
        <v>242</v>
      </c>
      <c r="G6" s="34" t="s">
        <v>243</v>
      </c>
      <c r="H6" s="35" t="s">
        <v>6</v>
      </c>
      <c r="I6" s="36" t="s">
        <v>7</v>
      </c>
      <c r="J6" s="37" t="s">
        <v>283</v>
      </c>
      <c r="K6" s="38" t="s">
        <v>284</v>
      </c>
      <c r="L6" s="39" t="s">
        <v>6</v>
      </c>
      <c r="M6" s="36" t="s">
        <v>7</v>
      </c>
      <c r="N6" s="37" t="s">
        <v>283</v>
      </c>
      <c r="O6" s="40" t="s">
        <v>284</v>
      </c>
      <c r="P6" s="35" t="s">
        <v>6</v>
      </c>
      <c r="Q6" s="36" t="s">
        <v>7</v>
      </c>
      <c r="R6" s="37" t="s">
        <v>283</v>
      </c>
      <c r="S6" s="41" t="s">
        <v>284</v>
      </c>
      <c r="T6" s="35" t="s">
        <v>6</v>
      </c>
      <c r="U6" s="36" t="s">
        <v>7</v>
      </c>
      <c r="V6" s="36" t="s">
        <v>283</v>
      </c>
      <c r="W6" s="41" t="s">
        <v>284</v>
      </c>
      <c r="X6" s="39" t="s">
        <v>6</v>
      </c>
      <c r="Y6" s="36" t="s">
        <v>7</v>
      </c>
      <c r="Z6" s="36" t="s">
        <v>283</v>
      </c>
      <c r="AA6" s="42" t="s">
        <v>284</v>
      </c>
      <c r="AB6" s="35" t="s">
        <v>6</v>
      </c>
      <c r="AC6" s="36" t="s">
        <v>7</v>
      </c>
      <c r="AD6" s="36" t="s">
        <v>283</v>
      </c>
      <c r="AE6" s="41" t="s">
        <v>284</v>
      </c>
      <c r="AF6" s="39" t="s">
        <v>6</v>
      </c>
      <c r="AG6" s="36" t="s">
        <v>7</v>
      </c>
      <c r="AH6" s="37" t="s">
        <v>283</v>
      </c>
      <c r="AI6" s="42" t="s">
        <v>284</v>
      </c>
      <c r="AJ6" s="35" t="s">
        <v>6</v>
      </c>
      <c r="AK6" s="36" t="s">
        <v>7</v>
      </c>
      <c r="AL6" s="37" t="s">
        <v>285</v>
      </c>
      <c r="AM6" s="41" t="s">
        <v>284</v>
      </c>
      <c r="AN6" s="43" t="s">
        <v>6</v>
      </c>
      <c r="AO6" s="44" t="s">
        <v>7</v>
      </c>
      <c r="AP6" s="45" t="s">
        <v>285</v>
      </c>
      <c r="AQ6" s="42" t="s">
        <v>284</v>
      </c>
      <c r="AR6" s="46" t="s">
        <v>6</v>
      </c>
      <c r="AS6" s="44" t="s">
        <v>7</v>
      </c>
      <c r="AT6" s="45" t="s">
        <v>285</v>
      </c>
      <c r="AU6" s="47" t="s">
        <v>284</v>
      </c>
      <c r="AV6" s="43" t="s">
        <v>6</v>
      </c>
      <c r="AW6" s="44" t="s">
        <v>7</v>
      </c>
      <c r="AX6" s="48" t="s">
        <v>285</v>
      </c>
      <c r="AY6" s="48" t="s">
        <v>284</v>
      </c>
      <c r="AZ6" s="46" t="s">
        <v>6</v>
      </c>
      <c r="BA6" s="44" t="s">
        <v>7</v>
      </c>
      <c r="BB6" s="48" t="s">
        <v>285</v>
      </c>
      <c r="BC6" s="47" t="s">
        <v>284</v>
      </c>
      <c r="BD6" s="43" t="s">
        <v>6</v>
      </c>
      <c r="BE6" s="44" t="s">
        <v>7</v>
      </c>
      <c r="BF6" s="48" t="s">
        <v>285</v>
      </c>
      <c r="BG6" s="48" t="s">
        <v>284</v>
      </c>
      <c r="BH6" s="49" t="s">
        <v>6</v>
      </c>
      <c r="BI6" s="48" t="s">
        <v>7</v>
      </c>
      <c r="BJ6" s="48" t="s">
        <v>285</v>
      </c>
      <c r="BK6" s="47" t="s">
        <v>284</v>
      </c>
      <c r="BL6" s="50" t="s">
        <v>6</v>
      </c>
      <c r="BM6" s="51" t="s">
        <v>7</v>
      </c>
      <c r="BN6" s="48" t="s">
        <v>285</v>
      </c>
      <c r="BO6" s="48" t="s">
        <v>284</v>
      </c>
      <c r="BP6" s="52" t="s">
        <v>6</v>
      </c>
      <c r="BQ6" s="51" t="s">
        <v>7</v>
      </c>
      <c r="BR6" s="48" t="s">
        <v>285</v>
      </c>
      <c r="BS6" s="53" t="s">
        <v>284</v>
      </c>
      <c r="BT6" s="50" t="s">
        <v>6</v>
      </c>
      <c r="BU6" s="51" t="s">
        <v>7</v>
      </c>
      <c r="BV6" s="48" t="s">
        <v>285</v>
      </c>
      <c r="BW6" s="54" t="s">
        <v>284</v>
      </c>
      <c r="BX6" s="52" t="s">
        <v>6</v>
      </c>
      <c r="BY6" s="51" t="s">
        <v>7</v>
      </c>
      <c r="BZ6" s="51" t="s">
        <v>285</v>
      </c>
      <c r="CA6" s="55" t="s">
        <v>284</v>
      </c>
      <c r="CB6" s="50" t="s">
        <v>6</v>
      </c>
      <c r="CC6" s="51" t="s">
        <v>7</v>
      </c>
      <c r="CD6" s="51" t="s">
        <v>285</v>
      </c>
      <c r="CE6" s="56" t="s">
        <v>284</v>
      </c>
      <c r="CF6" s="52" t="s">
        <v>6</v>
      </c>
      <c r="CG6" s="51" t="s">
        <v>7</v>
      </c>
      <c r="CH6" s="51" t="s">
        <v>285</v>
      </c>
      <c r="CI6" s="55" t="s">
        <v>284</v>
      </c>
      <c r="CJ6" s="50" t="s">
        <v>6</v>
      </c>
      <c r="CK6" s="51" t="s">
        <v>7</v>
      </c>
      <c r="CL6" s="51" t="s">
        <v>285</v>
      </c>
      <c r="CM6" s="56" t="s">
        <v>284</v>
      </c>
      <c r="CN6" s="46" t="s">
        <v>6</v>
      </c>
      <c r="CO6" s="44" t="s">
        <v>7</v>
      </c>
      <c r="CP6" s="51" t="s">
        <v>285</v>
      </c>
      <c r="CQ6" s="55" t="s">
        <v>284</v>
      </c>
      <c r="CR6" s="43" t="s">
        <v>6</v>
      </c>
      <c r="CS6" s="44" t="s">
        <v>7</v>
      </c>
      <c r="CT6" s="57" t="s">
        <v>285</v>
      </c>
      <c r="CU6" s="53" t="s">
        <v>284</v>
      </c>
      <c r="CV6" s="46" t="s">
        <v>6</v>
      </c>
      <c r="CW6" s="44" t="s">
        <v>7</v>
      </c>
      <c r="CX6" s="57" t="s">
        <v>285</v>
      </c>
      <c r="CY6" s="53" t="s">
        <v>284</v>
      </c>
      <c r="CZ6" s="43" t="s">
        <v>6</v>
      </c>
      <c r="DA6" s="44" t="s">
        <v>7</v>
      </c>
      <c r="DB6" s="48" t="s">
        <v>285</v>
      </c>
      <c r="DC6" s="53" t="s">
        <v>284</v>
      </c>
      <c r="DD6" s="46" t="s">
        <v>6</v>
      </c>
      <c r="DE6" s="44" t="s">
        <v>7</v>
      </c>
      <c r="DF6" s="45" t="s">
        <v>285</v>
      </c>
      <c r="DG6" s="53" t="s">
        <v>284</v>
      </c>
      <c r="DH6" s="46" t="s">
        <v>6</v>
      </c>
      <c r="DI6" s="44" t="s">
        <v>7</v>
      </c>
      <c r="DJ6" s="45" t="s">
        <v>285</v>
      </c>
      <c r="DK6" s="53" t="s">
        <v>284</v>
      </c>
      <c r="DL6" s="46" t="s">
        <v>6</v>
      </c>
      <c r="DM6" s="44" t="s">
        <v>7</v>
      </c>
      <c r="DN6" s="45" t="s">
        <v>285</v>
      </c>
      <c r="DO6" s="53" t="s">
        <v>284</v>
      </c>
      <c r="DP6" s="46" t="s">
        <v>6</v>
      </c>
      <c r="DQ6" s="44" t="s">
        <v>7</v>
      </c>
      <c r="DR6" s="45" t="s">
        <v>285</v>
      </c>
      <c r="DS6" s="53" t="s">
        <v>284</v>
      </c>
      <c r="DT6" s="285"/>
      <c r="DU6" s="285"/>
      <c r="DV6" s="43" t="s">
        <v>6</v>
      </c>
      <c r="DW6" s="44" t="s">
        <v>7</v>
      </c>
      <c r="DX6" s="45" t="s">
        <v>285</v>
      </c>
      <c r="DY6" s="53" t="s">
        <v>284</v>
      </c>
      <c r="DZ6" s="58"/>
      <c r="EA6" s="8" t="s">
        <v>242</v>
      </c>
      <c r="EB6" s="59" t="s">
        <v>243</v>
      </c>
      <c r="EE6" s="60" t="s">
        <v>608</v>
      </c>
      <c r="EF6" s="60" t="s">
        <v>609</v>
      </c>
      <c r="EG6" s="60" t="s">
        <v>286</v>
      </c>
      <c r="EH6" s="60" t="s">
        <v>287</v>
      </c>
    </row>
    <row r="7" spans="1:144" s="18" customFormat="1" ht="12.75" thickBot="1" x14ac:dyDescent="0.2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61">
        <v>8</v>
      </c>
      <c r="I7" s="62">
        <v>9</v>
      </c>
      <c r="J7" s="62">
        <v>10</v>
      </c>
      <c r="K7" s="63">
        <v>11</v>
      </c>
      <c r="L7" s="64">
        <v>12</v>
      </c>
      <c r="M7" s="62">
        <v>13</v>
      </c>
      <c r="N7" s="62">
        <v>14</v>
      </c>
      <c r="O7" s="63">
        <v>15</v>
      </c>
      <c r="P7" s="64">
        <v>16</v>
      </c>
      <c r="Q7" s="62">
        <v>17</v>
      </c>
      <c r="R7" s="62">
        <v>18</v>
      </c>
      <c r="S7" s="63">
        <v>19</v>
      </c>
      <c r="T7" s="64">
        <v>20</v>
      </c>
      <c r="U7" s="62">
        <v>21</v>
      </c>
      <c r="V7" s="62">
        <v>22</v>
      </c>
      <c r="W7" s="63">
        <v>23</v>
      </c>
      <c r="X7" s="64">
        <v>24</v>
      </c>
      <c r="Y7" s="62">
        <v>25</v>
      </c>
      <c r="Z7" s="62">
        <v>26</v>
      </c>
      <c r="AA7" s="63">
        <v>27</v>
      </c>
      <c r="AB7" s="64">
        <v>28</v>
      </c>
      <c r="AC7" s="62">
        <v>29</v>
      </c>
      <c r="AD7" s="62">
        <v>30</v>
      </c>
      <c r="AE7" s="63">
        <v>31</v>
      </c>
      <c r="AF7" s="64">
        <v>32</v>
      </c>
      <c r="AG7" s="62">
        <v>33</v>
      </c>
      <c r="AH7" s="62">
        <v>34</v>
      </c>
      <c r="AI7" s="63">
        <v>35</v>
      </c>
      <c r="AJ7" s="64">
        <v>36</v>
      </c>
      <c r="AK7" s="62">
        <v>37</v>
      </c>
      <c r="AL7" s="62">
        <v>38</v>
      </c>
      <c r="AM7" s="65">
        <v>39</v>
      </c>
      <c r="AN7" s="61">
        <v>40</v>
      </c>
      <c r="AO7" s="62">
        <v>41</v>
      </c>
      <c r="AP7" s="62">
        <v>42</v>
      </c>
      <c r="AQ7" s="63">
        <v>43</v>
      </c>
      <c r="AR7" s="66">
        <v>44</v>
      </c>
      <c r="AS7" s="67">
        <v>45</v>
      </c>
      <c r="AT7" s="68">
        <v>46</v>
      </c>
      <c r="AU7" s="69">
        <v>47</v>
      </c>
      <c r="AV7" s="61">
        <v>48</v>
      </c>
      <c r="AW7" s="62">
        <v>49</v>
      </c>
      <c r="AX7" s="62">
        <v>50</v>
      </c>
      <c r="AY7" s="63">
        <v>51</v>
      </c>
      <c r="AZ7" s="64">
        <v>52</v>
      </c>
      <c r="BA7" s="62">
        <v>53</v>
      </c>
      <c r="BB7" s="62">
        <v>54</v>
      </c>
      <c r="BC7" s="63">
        <v>55</v>
      </c>
      <c r="BD7" s="64">
        <v>56</v>
      </c>
      <c r="BE7" s="62">
        <v>57</v>
      </c>
      <c r="BF7" s="62">
        <v>58</v>
      </c>
      <c r="BG7" s="63">
        <v>59</v>
      </c>
      <c r="BH7" s="64">
        <v>60</v>
      </c>
      <c r="BI7" s="62">
        <v>61</v>
      </c>
      <c r="BJ7" s="62">
        <v>62</v>
      </c>
      <c r="BK7" s="65">
        <v>63</v>
      </c>
      <c r="BL7" s="61">
        <v>64</v>
      </c>
      <c r="BM7" s="62">
        <v>65</v>
      </c>
      <c r="BN7" s="62">
        <v>66</v>
      </c>
      <c r="BO7" s="65">
        <v>67</v>
      </c>
      <c r="BP7" s="61">
        <v>68</v>
      </c>
      <c r="BQ7" s="62">
        <v>69</v>
      </c>
      <c r="BR7" s="62">
        <v>70</v>
      </c>
      <c r="BS7" s="65">
        <v>71</v>
      </c>
      <c r="BT7" s="61">
        <v>72</v>
      </c>
      <c r="BU7" s="62">
        <v>73</v>
      </c>
      <c r="BV7" s="62">
        <v>74</v>
      </c>
      <c r="BW7" s="65">
        <v>75</v>
      </c>
      <c r="BX7" s="61">
        <v>76</v>
      </c>
      <c r="BY7" s="62">
        <v>77</v>
      </c>
      <c r="BZ7" s="62">
        <v>78</v>
      </c>
      <c r="CA7" s="65">
        <v>79</v>
      </c>
      <c r="CB7" s="61">
        <v>80</v>
      </c>
      <c r="CC7" s="62">
        <v>81</v>
      </c>
      <c r="CD7" s="62">
        <v>82</v>
      </c>
      <c r="CE7" s="63">
        <v>83</v>
      </c>
      <c r="CF7" s="64">
        <v>84</v>
      </c>
      <c r="CG7" s="62">
        <v>85</v>
      </c>
      <c r="CH7" s="62">
        <v>86</v>
      </c>
      <c r="CI7" s="65">
        <v>87</v>
      </c>
      <c r="CJ7" s="61">
        <v>88</v>
      </c>
      <c r="CK7" s="62">
        <v>89</v>
      </c>
      <c r="CL7" s="62">
        <v>90</v>
      </c>
      <c r="CM7" s="65">
        <v>91</v>
      </c>
      <c r="CN7" s="61">
        <v>92</v>
      </c>
      <c r="CO7" s="62">
        <v>93</v>
      </c>
      <c r="CP7" s="62">
        <v>94</v>
      </c>
      <c r="CQ7" s="65">
        <v>95</v>
      </c>
      <c r="CR7" s="61">
        <v>96</v>
      </c>
      <c r="CS7" s="62">
        <v>97</v>
      </c>
      <c r="CT7" s="62">
        <v>98</v>
      </c>
      <c r="CU7" s="65">
        <v>99</v>
      </c>
      <c r="CV7" s="61">
        <v>100</v>
      </c>
      <c r="CW7" s="62">
        <v>101</v>
      </c>
      <c r="CX7" s="62">
        <v>102</v>
      </c>
      <c r="CY7" s="65">
        <v>103</v>
      </c>
      <c r="CZ7" s="61">
        <v>104</v>
      </c>
      <c r="DA7" s="62">
        <v>105</v>
      </c>
      <c r="DB7" s="62">
        <v>106</v>
      </c>
      <c r="DC7" s="65">
        <v>107</v>
      </c>
      <c r="DD7" s="61">
        <v>108</v>
      </c>
      <c r="DE7" s="62">
        <v>109</v>
      </c>
      <c r="DF7" s="62">
        <v>110</v>
      </c>
      <c r="DG7" s="65">
        <v>111</v>
      </c>
      <c r="DH7" s="61">
        <v>112</v>
      </c>
      <c r="DI7" s="62">
        <v>113</v>
      </c>
      <c r="DJ7" s="62">
        <v>114</v>
      </c>
      <c r="DK7" s="65">
        <v>115</v>
      </c>
      <c r="DL7" s="61">
        <v>116</v>
      </c>
      <c r="DM7" s="62">
        <v>117</v>
      </c>
      <c r="DN7" s="62">
        <v>118</v>
      </c>
      <c r="DO7" s="65">
        <v>119</v>
      </c>
      <c r="DP7" s="61">
        <v>120</v>
      </c>
      <c r="DQ7" s="62">
        <v>121</v>
      </c>
      <c r="DR7" s="62">
        <v>122</v>
      </c>
      <c r="DS7" s="65">
        <v>123</v>
      </c>
      <c r="DT7" s="70">
        <v>124</v>
      </c>
      <c r="DU7" s="71">
        <v>125</v>
      </c>
      <c r="DV7" s="61">
        <v>126</v>
      </c>
      <c r="DW7" s="62">
        <v>127</v>
      </c>
      <c r="DX7" s="62">
        <v>128</v>
      </c>
      <c r="DY7" s="63">
        <v>129</v>
      </c>
      <c r="DZ7" s="72">
        <v>130</v>
      </c>
      <c r="EA7" s="61">
        <v>131</v>
      </c>
      <c r="EB7" s="63">
        <v>132</v>
      </c>
      <c r="EC7" s="72">
        <v>133</v>
      </c>
      <c r="ED7" s="33">
        <v>138</v>
      </c>
      <c r="EE7" s="33">
        <v>139</v>
      </c>
      <c r="EF7" s="33">
        <v>140</v>
      </c>
      <c r="EG7" s="33">
        <v>141</v>
      </c>
      <c r="EH7" s="33">
        <v>142</v>
      </c>
    </row>
    <row r="8" spans="1:144" s="1" customFormat="1" ht="15" x14ac:dyDescent="0.25">
      <c r="A8" s="73" t="s">
        <v>8</v>
      </c>
      <c r="B8" s="74">
        <v>9</v>
      </c>
      <c r="C8" s="75">
        <v>2</v>
      </c>
      <c r="D8" s="76" t="s">
        <v>288</v>
      </c>
      <c r="E8" s="77">
        <v>3812.07</v>
      </c>
      <c r="F8" s="78">
        <v>38078.139999999985</v>
      </c>
      <c r="G8" s="79">
        <v>-36636.639999999999</v>
      </c>
      <c r="H8" s="80">
        <v>3118.66</v>
      </c>
      <c r="I8" s="80">
        <v>216.11</v>
      </c>
      <c r="J8" s="82">
        <f>H8-I8</f>
        <v>2902.5499999999997</v>
      </c>
      <c r="K8" s="83">
        <f>I8/H8</f>
        <v>6.929578729326058E-2</v>
      </c>
      <c r="L8" s="84">
        <v>602.70000000000005</v>
      </c>
      <c r="M8" s="84">
        <v>3.52</v>
      </c>
      <c r="N8" s="82">
        <f>L8-M8</f>
        <v>599.18000000000006</v>
      </c>
      <c r="O8" s="83">
        <f>M8/L8</f>
        <v>5.8403849344615894E-3</v>
      </c>
      <c r="P8" s="84">
        <v>1745.15</v>
      </c>
      <c r="Q8" s="84">
        <v>1411.16</v>
      </c>
      <c r="R8" s="82">
        <f>P8-Q8</f>
        <v>333.99</v>
      </c>
      <c r="S8" s="83">
        <f>Q8/P8</f>
        <v>0.80861817035784889</v>
      </c>
      <c r="T8" s="84">
        <v>343.08</v>
      </c>
      <c r="U8" s="84">
        <v>309.8</v>
      </c>
      <c r="V8" s="82">
        <f>T8-U8</f>
        <v>33.279999999999973</v>
      </c>
      <c r="W8" s="83">
        <f>U8/T8</f>
        <v>0.90299638568263974</v>
      </c>
      <c r="X8" s="84">
        <v>125.78999999999999</v>
      </c>
      <c r="Y8" s="84">
        <v>0</v>
      </c>
      <c r="Z8" s="82">
        <f>X8-Y8</f>
        <v>125.78999999999999</v>
      </c>
      <c r="AA8" s="83">
        <f>Y8/X8</f>
        <v>0</v>
      </c>
      <c r="AB8" s="84">
        <v>1078.44</v>
      </c>
      <c r="AC8" s="84">
        <v>188.7</v>
      </c>
      <c r="AD8" s="82">
        <f>AB8-AC8</f>
        <v>889.74</v>
      </c>
      <c r="AE8" s="83">
        <f>AC8/AB8</f>
        <v>0.17497496383665292</v>
      </c>
      <c r="AF8" s="84">
        <v>571.79999999999995</v>
      </c>
      <c r="AG8" s="84">
        <v>0</v>
      </c>
      <c r="AH8" s="82">
        <f>AF8-AG8</f>
        <v>571.79999999999995</v>
      </c>
      <c r="AI8" s="85">
        <f>AG8/AF8</f>
        <v>0</v>
      </c>
      <c r="AJ8" s="84">
        <v>1913.28</v>
      </c>
      <c r="AK8" s="84">
        <v>6519.02</v>
      </c>
      <c r="AL8" s="82">
        <f>AJ8-AK8</f>
        <v>-4605.7400000000007</v>
      </c>
      <c r="AM8" s="86">
        <f>AK8/AJ8</f>
        <v>3.4072482856664998</v>
      </c>
      <c r="AN8" s="80">
        <v>12394.77</v>
      </c>
      <c r="AO8" s="80">
        <v>14009.71</v>
      </c>
      <c r="AP8" s="87">
        <f>AN8-AO8</f>
        <v>-1614.9399999999987</v>
      </c>
      <c r="AQ8" s="83">
        <f>AO8/AN8</f>
        <v>1.1302920505987606</v>
      </c>
      <c r="AR8" s="84">
        <v>0</v>
      </c>
      <c r="AS8" s="84">
        <v>0</v>
      </c>
      <c r="AT8" s="88">
        <f t="shared" ref="AT8:AT70" si="0">AR8-AS8</f>
        <v>0</v>
      </c>
      <c r="AU8" s="89"/>
      <c r="AV8" s="80">
        <v>609.54999999999995</v>
      </c>
      <c r="AW8" s="80">
        <v>0</v>
      </c>
      <c r="AX8" s="87">
        <f>AV8-AW8</f>
        <v>609.54999999999995</v>
      </c>
      <c r="AY8" s="83">
        <f>AW8/AV8</f>
        <v>0</v>
      </c>
      <c r="AZ8" s="90">
        <v>0</v>
      </c>
      <c r="BA8" s="82">
        <v>0</v>
      </c>
      <c r="BB8" s="82">
        <f>AZ8-BA8</f>
        <v>0</v>
      </c>
      <c r="BC8" s="91"/>
      <c r="BD8" s="84">
        <v>10956.99</v>
      </c>
      <c r="BE8" s="84">
        <v>4965.62</v>
      </c>
      <c r="BF8" s="87">
        <f>BD8-BE8</f>
        <v>5991.37</v>
      </c>
      <c r="BG8" s="83">
        <f>BE8/BD8</f>
        <v>0.45319198064431931</v>
      </c>
      <c r="BH8" s="84">
        <v>1748.58</v>
      </c>
      <c r="BI8" s="84">
        <v>0</v>
      </c>
      <c r="BJ8" s="82">
        <f>BH8-BI8</f>
        <v>1748.58</v>
      </c>
      <c r="BK8" s="86">
        <f>BI8/BH8</f>
        <v>0</v>
      </c>
      <c r="BL8" s="80">
        <v>2182.02</v>
      </c>
      <c r="BM8" s="80">
        <v>7240.0300000000007</v>
      </c>
      <c r="BN8" s="82">
        <f>BL8-BM8</f>
        <v>-5058.01</v>
      </c>
      <c r="BO8" s="86">
        <f>BM8/BL8</f>
        <v>3.3180401646181066</v>
      </c>
      <c r="BP8" s="80">
        <v>323.64</v>
      </c>
      <c r="BQ8" s="80">
        <v>0</v>
      </c>
      <c r="BR8" s="82">
        <f>BP8-BQ8</f>
        <v>323.64</v>
      </c>
      <c r="BS8" s="86">
        <f>BQ8/BP8</f>
        <v>0</v>
      </c>
      <c r="BT8" s="80">
        <v>1189.3499999999999</v>
      </c>
      <c r="BU8" s="80">
        <v>0</v>
      </c>
      <c r="BV8" s="82">
        <f>BT8-BU8</f>
        <v>1189.3499999999999</v>
      </c>
      <c r="BW8" s="86">
        <f>BU8/BT8</f>
        <v>0</v>
      </c>
      <c r="BX8" s="80">
        <v>661.02</v>
      </c>
      <c r="BY8" s="80">
        <v>0</v>
      </c>
      <c r="BZ8" s="82">
        <f>BX8-BY8</f>
        <v>661.02</v>
      </c>
      <c r="CA8" s="86">
        <f>BY8/BX8</f>
        <v>0</v>
      </c>
      <c r="CB8" s="80">
        <v>473.46</v>
      </c>
      <c r="CC8" s="80">
        <v>0</v>
      </c>
      <c r="CD8" s="82">
        <f>CB8-CC8</f>
        <v>473.46</v>
      </c>
      <c r="CE8" s="83">
        <f>CC8/CB8</f>
        <v>0</v>
      </c>
      <c r="CF8" s="84">
        <v>58.320000000000007</v>
      </c>
      <c r="CG8" s="84">
        <v>0</v>
      </c>
      <c r="CH8" s="82">
        <f>CF8-CG8</f>
        <v>58.320000000000007</v>
      </c>
      <c r="CI8" s="86">
        <f>CG8/CF8</f>
        <v>0</v>
      </c>
      <c r="CJ8" s="80">
        <v>0</v>
      </c>
      <c r="CK8" s="81">
        <v>0</v>
      </c>
      <c r="CL8" s="81">
        <v>0</v>
      </c>
      <c r="CM8" s="92"/>
      <c r="CN8" s="93">
        <v>8236.31</v>
      </c>
      <c r="CO8" s="93">
        <v>7606.5392639475194</v>
      </c>
      <c r="CP8" s="87">
        <f>CN8-CO8</f>
        <v>629.77073605248006</v>
      </c>
      <c r="CQ8" s="94">
        <f>CO8/CN8</f>
        <v>0.92353727141736042</v>
      </c>
      <c r="CR8" s="80">
        <v>7589.0300000000007</v>
      </c>
      <c r="CS8" s="80">
        <v>8340.73</v>
      </c>
      <c r="CT8" s="87">
        <f>CR8-CS8</f>
        <v>-751.69999999999891</v>
      </c>
      <c r="CU8" s="94">
        <f>CS8/CR8</f>
        <v>1.099050866843325</v>
      </c>
      <c r="CV8" s="80">
        <v>1074.99</v>
      </c>
      <c r="CW8" s="80">
        <v>0</v>
      </c>
      <c r="CX8" s="87">
        <f>CV8-CW8</f>
        <v>1074.99</v>
      </c>
      <c r="CY8" s="86">
        <f>CW8/CV8</f>
        <v>0</v>
      </c>
      <c r="CZ8" s="80">
        <v>239</v>
      </c>
      <c r="DA8" s="80">
        <v>203.86</v>
      </c>
      <c r="DB8" s="87">
        <f>CZ8-DA8</f>
        <v>35.139999999999986</v>
      </c>
      <c r="DC8" s="86">
        <f>DA8/CZ8</f>
        <v>0.85297071129707114</v>
      </c>
      <c r="DD8" s="80">
        <v>26.31</v>
      </c>
      <c r="DE8" s="80">
        <v>0</v>
      </c>
      <c r="DF8" s="87">
        <f>DD8-DE8</f>
        <v>26.31</v>
      </c>
      <c r="DG8" s="86">
        <f>DE8/DD8</f>
        <v>0</v>
      </c>
      <c r="DH8" s="95">
        <v>926.33999999999992</v>
      </c>
      <c r="DI8" s="95">
        <v>588.49</v>
      </c>
      <c r="DJ8" s="87">
        <f>DH8-DI8</f>
        <v>337.84999999999991</v>
      </c>
      <c r="DK8" s="94">
        <f>DI8/DH8</f>
        <v>0.63528510050305509</v>
      </c>
      <c r="DL8" s="80">
        <v>2676.8199999999997</v>
      </c>
      <c r="DM8" s="80">
        <v>3037.6</v>
      </c>
      <c r="DN8" s="87">
        <f>DL8-DM8</f>
        <v>-360.7800000000002</v>
      </c>
      <c r="DO8" s="96">
        <f>DM8/DL8</f>
        <v>1.1347793277097453</v>
      </c>
      <c r="DP8" s="80">
        <v>0</v>
      </c>
      <c r="DQ8" s="80">
        <v>0</v>
      </c>
      <c r="DR8" s="82">
        <f>DP8-DQ8</f>
        <v>0</v>
      </c>
      <c r="DS8" s="96"/>
      <c r="DT8" s="97">
        <v>3109.42</v>
      </c>
      <c r="DU8" s="97">
        <v>2732.04</v>
      </c>
      <c r="DV8" s="98">
        <f>CR8+CN8+AN8+AR8+H8+L8+P8+T8+X8+AB8+AF8+AJ8+CZ8+DD8+AV8+BD8+BH8+BL8+BP8+BT8+BX8+CB8+CF8+CV8+DH8+DL8+DP8+DT8</f>
        <v>63974.819999999992</v>
      </c>
      <c r="DW8" s="87">
        <f t="shared" ref="DW8" si="1">CS8+CO8+AO8+AS8+I8+M8+Q8+U8+Y8+AC8+AG8+AK8+DA8+DE8+AW8+BE8+BI8+BM8+BQ8+BU8+BY8+CC8+CG8+CW8+DI8+DM8+DQ8+DU8</f>
        <v>57372.929263947517</v>
      </c>
      <c r="DX8" s="87">
        <f>DV8-DW8</f>
        <v>6601.8907360524754</v>
      </c>
      <c r="DY8" s="83">
        <f>DW8/DV8</f>
        <v>0.89680485640987384</v>
      </c>
      <c r="DZ8" s="99"/>
      <c r="EA8" s="100">
        <f t="shared" ref="EA8:EA70" si="2">F8+DV8-DW8</f>
        <v>44680.03073605246</v>
      </c>
      <c r="EB8" s="91">
        <f t="shared" ref="EB8:EB70" si="3">G8+BD8-BE8+BH8-BI8+BL8-BM8+BP8-BQ8+BT8-BU8+BX8-BY8+CB8-CC8+CF8-CG8</f>
        <v>-31248.910000000007</v>
      </c>
      <c r="EC8" s="101"/>
      <c r="ED8" s="101"/>
      <c r="EE8" s="102">
        <v>21324.94</v>
      </c>
      <c r="EF8" s="102">
        <v>37641.710000000006</v>
      </c>
      <c r="EG8" s="103">
        <f>EF8</f>
        <v>37641.710000000006</v>
      </c>
      <c r="EH8" s="104">
        <f>EG8/EE8</f>
        <v>1.7651496323084617</v>
      </c>
      <c r="EI8" s="101"/>
      <c r="EJ8" s="101"/>
      <c r="EK8" s="101" t="s">
        <v>8</v>
      </c>
      <c r="EM8" s="101"/>
      <c r="EN8" s="101"/>
    </row>
    <row r="9" spans="1:144" s="1" customFormat="1" ht="16.5" customHeight="1" x14ac:dyDescent="0.25">
      <c r="A9" s="105" t="s">
        <v>9</v>
      </c>
      <c r="B9" s="106">
        <v>9</v>
      </c>
      <c r="C9" s="107">
        <v>4</v>
      </c>
      <c r="D9" s="76" t="s">
        <v>289</v>
      </c>
      <c r="E9" s="77">
        <v>7587.54</v>
      </c>
      <c r="F9" s="78">
        <v>48893.090000000018</v>
      </c>
      <c r="G9" s="79">
        <v>-98735.209999999977</v>
      </c>
      <c r="H9" s="80">
        <v>6420.9100000000008</v>
      </c>
      <c r="I9" s="80">
        <v>435.82999999999993</v>
      </c>
      <c r="J9" s="82">
        <f t="shared" ref="J9:J71" si="4">H9-I9</f>
        <v>5985.0800000000008</v>
      </c>
      <c r="K9" s="83">
        <f t="shared" ref="K9:K71" si="5">I9/H9</f>
        <v>6.7876671686723511E-2</v>
      </c>
      <c r="L9" s="84">
        <v>1067.8799999999999</v>
      </c>
      <c r="M9" s="84">
        <v>6.24</v>
      </c>
      <c r="N9" s="82">
        <f t="shared" ref="N9:N71" si="6">L9-M9</f>
        <v>1061.6399999999999</v>
      </c>
      <c r="O9" s="83">
        <f t="shared" ref="O9:O71" si="7">M9/L9</f>
        <v>5.8433531857512086E-3</v>
      </c>
      <c r="P9" s="84">
        <v>3841.1600000000008</v>
      </c>
      <c r="Q9" s="84">
        <v>2870.03</v>
      </c>
      <c r="R9" s="82">
        <f t="shared" ref="R9:R71" si="8">P9-Q9</f>
        <v>971.13000000000056</v>
      </c>
      <c r="S9" s="83">
        <f t="shared" ref="S9:S71" si="9">Q9/P9</f>
        <v>0.74717793583188408</v>
      </c>
      <c r="T9" s="84">
        <v>744.54</v>
      </c>
      <c r="U9" s="84">
        <v>662.87</v>
      </c>
      <c r="V9" s="82">
        <f t="shared" ref="V9:V71" si="10">T9-U9</f>
        <v>81.669999999999959</v>
      </c>
      <c r="W9" s="83">
        <f t="shared" ref="W9:W71" si="11">U9/T9</f>
        <v>0.89030810970532148</v>
      </c>
      <c r="X9" s="84">
        <v>250.46999999999997</v>
      </c>
      <c r="Y9" s="84">
        <v>0</v>
      </c>
      <c r="Z9" s="82">
        <f t="shared" ref="Z9:Z71" si="12">X9-Y9</f>
        <v>250.46999999999997</v>
      </c>
      <c r="AA9" s="83">
        <f t="shared" ref="AA9:AA71" si="13">Y9/X9</f>
        <v>0</v>
      </c>
      <c r="AB9" s="84">
        <v>3142.1400000000003</v>
      </c>
      <c r="AC9" s="84">
        <v>130.48999999999998</v>
      </c>
      <c r="AD9" s="82">
        <f t="shared" ref="AD9:AD71" si="14">AB9-AC9</f>
        <v>3011.6500000000005</v>
      </c>
      <c r="AE9" s="83">
        <f t="shared" ref="AE9:AE71" si="15">AC9/AB9</f>
        <v>4.1529021622206508E-2</v>
      </c>
      <c r="AF9" s="84">
        <v>1138.47</v>
      </c>
      <c r="AG9" s="84">
        <v>0</v>
      </c>
      <c r="AH9" s="82">
        <f t="shared" ref="AH9:AH71" si="16">AF9-AG9</f>
        <v>1138.47</v>
      </c>
      <c r="AI9" s="85">
        <f t="shared" ref="AI9:AI71" si="17">AG9/AF9</f>
        <v>0</v>
      </c>
      <c r="AJ9" s="84">
        <v>3813.84</v>
      </c>
      <c r="AK9" s="84">
        <v>5235.8599999999997</v>
      </c>
      <c r="AL9" s="82">
        <f t="shared" ref="AL9:AL71" si="18">AJ9-AK9</f>
        <v>-1422.0199999999995</v>
      </c>
      <c r="AM9" s="86">
        <f t="shared" ref="AM9:AM71" si="19">AK9/AJ9</f>
        <v>1.3728578021102089</v>
      </c>
      <c r="AN9" s="80">
        <v>23099.1</v>
      </c>
      <c r="AO9" s="80">
        <v>25779.809999999998</v>
      </c>
      <c r="AP9" s="87">
        <f t="shared" ref="AP9:AP71" si="20">AN9-AO9</f>
        <v>-2680.7099999999991</v>
      </c>
      <c r="AQ9" s="83">
        <f t="shared" ref="AQ9:AQ68" si="21">AO9/AN9</f>
        <v>1.1160525734768887</v>
      </c>
      <c r="AR9" s="84">
        <v>771.87000000000012</v>
      </c>
      <c r="AS9" s="84">
        <v>383.9</v>
      </c>
      <c r="AT9" s="87">
        <f t="shared" si="0"/>
        <v>387.97000000000014</v>
      </c>
      <c r="AU9" s="96">
        <f t="shared" ref="AU9:AU57" si="22">AS9/AR9</f>
        <v>0.49736354567478969</v>
      </c>
      <c r="AV9" s="80">
        <v>1211.32</v>
      </c>
      <c r="AW9" s="80">
        <v>0</v>
      </c>
      <c r="AX9" s="87">
        <f t="shared" ref="AX9:AX71" si="23">AV9-AW9</f>
        <v>1211.32</v>
      </c>
      <c r="AY9" s="83">
        <f t="shared" ref="AY9:AY71" si="24">AW9/AV9</f>
        <v>0</v>
      </c>
      <c r="AZ9" s="90">
        <v>0</v>
      </c>
      <c r="BA9" s="82">
        <v>0</v>
      </c>
      <c r="BB9" s="82">
        <f t="shared" ref="BB9:BB71" si="25">AZ9-BA9</f>
        <v>0</v>
      </c>
      <c r="BC9" s="91"/>
      <c r="BD9" s="84">
        <v>19178.46</v>
      </c>
      <c r="BE9" s="84">
        <v>22410.65</v>
      </c>
      <c r="BF9" s="87">
        <f t="shared" ref="BF9:BF71" si="26">BD9-BE9</f>
        <v>-3232.1900000000023</v>
      </c>
      <c r="BG9" s="83">
        <f t="shared" ref="BG9:BG71" si="27">BE9/BD9</f>
        <v>1.1685323013422351</v>
      </c>
      <c r="BH9" s="84">
        <v>3611.19</v>
      </c>
      <c r="BI9" s="84">
        <v>0</v>
      </c>
      <c r="BJ9" s="82">
        <f t="shared" ref="BJ9:BJ71" si="28">BH9-BI9</f>
        <v>3611.19</v>
      </c>
      <c r="BK9" s="86">
        <f t="shared" ref="BK9:BK71" si="29">BI9/BH9</f>
        <v>0</v>
      </c>
      <c r="BL9" s="80">
        <v>3916.29</v>
      </c>
      <c r="BM9" s="80">
        <v>0</v>
      </c>
      <c r="BN9" s="82">
        <f t="shared" ref="BN9:BN71" si="30">BL9-BM9</f>
        <v>3916.29</v>
      </c>
      <c r="BO9" s="86">
        <f t="shared" ref="BO9:BO71" si="31">BM9/BL9</f>
        <v>0</v>
      </c>
      <c r="BP9" s="80">
        <v>1122.51</v>
      </c>
      <c r="BQ9" s="80">
        <v>0</v>
      </c>
      <c r="BR9" s="82">
        <f t="shared" ref="BR9:BR71" si="32">BP9-BQ9</f>
        <v>1122.51</v>
      </c>
      <c r="BS9" s="86">
        <f t="shared" ref="BS9:BS71" si="33">BQ9/BP9</f>
        <v>0</v>
      </c>
      <c r="BT9" s="80">
        <v>2475</v>
      </c>
      <c r="BU9" s="80">
        <v>455.75</v>
      </c>
      <c r="BV9" s="82">
        <f t="shared" ref="BV9:BV71" si="34">BT9-BU9</f>
        <v>2019.25</v>
      </c>
      <c r="BW9" s="86">
        <f t="shared" ref="BW9:BW71" si="35">BU9/BT9</f>
        <v>0.18414141414141413</v>
      </c>
      <c r="BX9" s="80">
        <v>1322.8799999999999</v>
      </c>
      <c r="BY9" s="80">
        <v>0</v>
      </c>
      <c r="BZ9" s="82">
        <f t="shared" ref="BZ9:BZ71" si="36">BX9-BY9</f>
        <v>1322.8799999999999</v>
      </c>
      <c r="CA9" s="86">
        <f t="shared" ref="CA9:CA71" si="37">BY9/BX9</f>
        <v>0</v>
      </c>
      <c r="CB9" s="80">
        <v>1530.09</v>
      </c>
      <c r="CC9" s="80">
        <v>0</v>
      </c>
      <c r="CD9" s="82">
        <f t="shared" ref="CD9:CD71" si="38">CB9-CC9</f>
        <v>1530.09</v>
      </c>
      <c r="CE9" s="83">
        <f t="shared" ref="CE9:CE71" si="39">CC9/CB9</f>
        <v>0</v>
      </c>
      <c r="CF9" s="84">
        <v>129.78</v>
      </c>
      <c r="CG9" s="84">
        <v>0</v>
      </c>
      <c r="CH9" s="82">
        <f t="shared" ref="CH9:CH71" si="40">CF9-CG9</f>
        <v>129.78</v>
      </c>
      <c r="CI9" s="86">
        <f t="shared" ref="CI9:CI71" si="41">CG9/CF9</f>
        <v>0</v>
      </c>
      <c r="CJ9" s="80">
        <v>0</v>
      </c>
      <c r="CK9" s="81">
        <v>0</v>
      </c>
      <c r="CL9" s="81">
        <v>0</v>
      </c>
      <c r="CM9" s="92"/>
      <c r="CN9" s="93">
        <v>18779.989999999998</v>
      </c>
      <c r="CO9" s="93">
        <v>16601.375045398127</v>
      </c>
      <c r="CP9" s="87">
        <f t="shared" ref="CP9:CP71" si="42">CN9-CO9</f>
        <v>2178.6149546018714</v>
      </c>
      <c r="CQ9" s="94">
        <f t="shared" ref="CQ9:CQ71" si="43">CO9/CN9</f>
        <v>0.88399275214726569</v>
      </c>
      <c r="CR9" s="80">
        <v>13110.47</v>
      </c>
      <c r="CS9" s="80">
        <v>13717.349999999999</v>
      </c>
      <c r="CT9" s="87">
        <f t="shared" ref="CT9:CT71" si="44">CR9-CS9</f>
        <v>-606.8799999999992</v>
      </c>
      <c r="CU9" s="94">
        <f t="shared" ref="CU9:CU71" si="45">CS9/CR9</f>
        <v>1.046289721116024</v>
      </c>
      <c r="CV9" s="80">
        <v>1721.34</v>
      </c>
      <c r="CW9" s="80">
        <v>0</v>
      </c>
      <c r="CX9" s="87">
        <f t="shared" ref="CX9:CX71" si="46">CV9-CW9</f>
        <v>1721.34</v>
      </c>
      <c r="CY9" s="86">
        <f t="shared" ref="CY9:CY71" si="47">CW9/CV9</f>
        <v>0</v>
      </c>
      <c r="CZ9" s="80">
        <v>459.92</v>
      </c>
      <c r="DA9" s="80">
        <v>392.59</v>
      </c>
      <c r="DB9" s="87">
        <f t="shared" ref="DB9:DB71" si="48">CZ9-DA9</f>
        <v>67.330000000000041</v>
      </c>
      <c r="DC9" s="86">
        <f t="shared" ref="DC9:DC71" si="49">DA9/CZ9</f>
        <v>0.85360497477822217</v>
      </c>
      <c r="DD9" s="80">
        <v>52.38</v>
      </c>
      <c r="DE9" s="80">
        <v>0</v>
      </c>
      <c r="DF9" s="87">
        <f t="shared" ref="DF9:DF71" si="50">DD9-DE9</f>
        <v>52.38</v>
      </c>
      <c r="DG9" s="86">
        <f t="shared" ref="DG9:DG71" si="51">DE9/DD9</f>
        <v>0</v>
      </c>
      <c r="DH9" s="95">
        <v>5025.1499999999996</v>
      </c>
      <c r="DI9" s="95">
        <v>3912.0700000000006</v>
      </c>
      <c r="DJ9" s="87">
        <f t="shared" ref="DJ9:DJ71" si="52">DH9-DI9</f>
        <v>1113.079999999999</v>
      </c>
      <c r="DK9" s="94">
        <f t="shared" ref="DK9:DK71" si="53">DI9/DH9</f>
        <v>0.77849815428395186</v>
      </c>
      <c r="DL9" s="80">
        <v>6133.51</v>
      </c>
      <c r="DM9" s="80">
        <v>4781.42</v>
      </c>
      <c r="DN9" s="87">
        <f t="shared" ref="DN9:DN71" si="54">DL9-DM9</f>
        <v>1352.0900000000001</v>
      </c>
      <c r="DO9" s="96">
        <f t="shared" ref="DO9:DO68" si="55">DM9/DL9</f>
        <v>0.779556893198185</v>
      </c>
      <c r="DP9" s="80">
        <v>0</v>
      </c>
      <c r="DQ9" s="80">
        <v>0</v>
      </c>
      <c r="DR9" s="82">
        <f t="shared" ref="DR9:DR71" si="56">DP9-DQ9</f>
        <v>0</v>
      </c>
      <c r="DS9" s="96"/>
      <c r="DT9" s="97">
        <v>6359.0499999999993</v>
      </c>
      <c r="DU9" s="97">
        <v>4888.8099999999995</v>
      </c>
      <c r="DV9" s="98">
        <f t="shared" ref="DV9:DV72" si="57">CR9+CN9+AN9+AR9+H9+L9+P9+T9+X9+AB9+AF9+AJ9+CZ9+DD9+AV9+BD9+BH9+BL9+BP9+BT9+BX9+CB9+CF9+CV9+DH9+DL9+DP9+DT9</f>
        <v>130429.70999999999</v>
      </c>
      <c r="DW9" s="87">
        <f t="shared" ref="DW9:DW72" si="58">CS9+CO9+AO9+AS9+I9+M9+Q9+U9+Y9+AC9+AG9+AK9+DA9+DE9+AW9+BE9+BI9+BM9+BQ9+BU9+BY9+CC9+CG9+CW9+DI9+DM9+DQ9+DU9</f>
        <v>102665.04504539813</v>
      </c>
      <c r="DX9" s="87">
        <f t="shared" ref="DX9:DX71" si="59">DV9-DW9</f>
        <v>27764.66495460186</v>
      </c>
      <c r="DY9" s="83">
        <f t="shared" ref="DY9:DY71" si="60">DW9/DV9</f>
        <v>0.7871292901394793</v>
      </c>
      <c r="DZ9" s="108"/>
      <c r="EA9" s="100">
        <f t="shared" si="2"/>
        <v>76657.754954601885</v>
      </c>
      <c r="EB9" s="91">
        <f t="shared" si="3"/>
        <v>-88315.409999999974</v>
      </c>
      <c r="EC9" s="101"/>
      <c r="ED9" s="101"/>
      <c r="EE9" s="102">
        <v>43476.569999999992</v>
      </c>
      <c r="EF9" s="102">
        <v>40497.909999999996</v>
      </c>
      <c r="EG9" s="103">
        <f t="shared" ref="EG9:EG72" si="61">EF9</f>
        <v>40497.909999999996</v>
      </c>
      <c r="EH9" s="104">
        <f t="shared" ref="EH9:EH70" si="62">EG9/EE9</f>
        <v>0.93148815557437037</v>
      </c>
      <c r="EI9" s="101"/>
      <c r="EJ9" s="101"/>
      <c r="EK9" s="101" t="s">
        <v>9</v>
      </c>
      <c r="EM9" s="101"/>
      <c r="EN9" s="101"/>
    </row>
    <row r="10" spans="1:144" s="1" customFormat="1" ht="15.75" customHeight="1" x14ac:dyDescent="0.25">
      <c r="A10" s="105" t="s">
        <v>10</v>
      </c>
      <c r="B10" s="106">
        <v>9</v>
      </c>
      <c r="C10" s="107">
        <v>2</v>
      </c>
      <c r="D10" s="76" t="s">
        <v>290</v>
      </c>
      <c r="E10" s="77">
        <v>3771.72</v>
      </c>
      <c r="F10" s="78">
        <v>-97151.209999999977</v>
      </c>
      <c r="G10" s="79">
        <v>-133438.97</v>
      </c>
      <c r="H10" s="80">
        <v>3105.94</v>
      </c>
      <c r="I10" s="80">
        <v>215.85</v>
      </c>
      <c r="J10" s="82">
        <f t="shared" si="4"/>
        <v>2890.09</v>
      </c>
      <c r="K10" s="83">
        <f t="shared" si="5"/>
        <v>6.949586920545793E-2</v>
      </c>
      <c r="L10" s="84">
        <v>534.45000000000005</v>
      </c>
      <c r="M10" s="84">
        <v>3.12</v>
      </c>
      <c r="N10" s="82">
        <f t="shared" si="6"/>
        <v>531.33000000000004</v>
      </c>
      <c r="O10" s="83">
        <f t="shared" si="7"/>
        <v>5.8377771540836371E-3</v>
      </c>
      <c r="P10" s="84">
        <v>1731.29</v>
      </c>
      <c r="Q10" s="84">
        <v>1398.76</v>
      </c>
      <c r="R10" s="82">
        <f t="shared" si="8"/>
        <v>332.53</v>
      </c>
      <c r="S10" s="83">
        <f t="shared" si="9"/>
        <v>0.80792934748078027</v>
      </c>
      <c r="T10" s="84">
        <v>401.97</v>
      </c>
      <c r="U10" s="84">
        <v>357.63</v>
      </c>
      <c r="V10" s="82">
        <f t="shared" si="10"/>
        <v>44.340000000000032</v>
      </c>
      <c r="W10" s="83">
        <f t="shared" si="11"/>
        <v>0.88969326069109633</v>
      </c>
      <c r="X10" s="84">
        <v>125.69999999999999</v>
      </c>
      <c r="Y10" s="84">
        <v>0</v>
      </c>
      <c r="Z10" s="82">
        <f t="shared" si="12"/>
        <v>125.69999999999999</v>
      </c>
      <c r="AA10" s="83">
        <f t="shared" si="13"/>
        <v>0</v>
      </c>
      <c r="AB10" s="84">
        <v>1079.0999999999999</v>
      </c>
      <c r="AC10" s="84">
        <v>26.57</v>
      </c>
      <c r="AD10" s="82">
        <f t="shared" si="14"/>
        <v>1052.53</v>
      </c>
      <c r="AE10" s="83">
        <f t="shared" si="15"/>
        <v>2.462237049393013E-2</v>
      </c>
      <c r="AF10" s="84">
        <v>566.16</v>
      </c>
      <c r="AG10" s="84">
        <v>0</v>
      </c>
      <c r="AH10" s="82">
        <f t="shared" si="16"/>
        <v>566.16</v>
      </c>
      <c r="AI10" s="85">
        <f t="shared" si="17"/>
        <v>0</v>
      </c>
      <c r="AJ10" s="84">
        <v>1854.72</v>
      </c>
      <c r="AK10" s="84">
        <v>6201.27</v>
      </c>
      <c r="AL10" s="82">
        <f t="shared" si="18"/>
        <v>-4346.55</v>
      </c>
      <c r="AM10" s="86">
        <f t="shared" si="19"/>
        <v>3.3435073757763978</v>
      </c>
      <c r="AN10" s="80">
        <v>14097</v>
      </c>
      <c r="AO10" s="80">
        <v>14009.75</v>
      </c>
      <c r="AP10" s="87">
        <f t="shared" si="20"/>
        <v>87.25</v>
      </c>
      <c r="AQ10" s="83">
        <f t="shared" si="21"/>
        <v>0.99381073987373203</v>
      </c>
      <c r="AR10" s="84">
        <v>0</v>
      </c>
      <c r="AS10" s="84">
        <v>0</v>
      </c>
      <c r="AT10" s="87">
        <f t="shared" si="0"/>
        <v>0</v>
      </c>
      <c r="AU10" s="96"/>
      <c r="AV10" s="80">
        <v>610.31999999999994</v>
      </c>
      <c r="AW10" s="80">
        <v>0</v>
      </c>
      <c r="AX10" s="87">
        <f t="shared" si="23"/>
        <v>610.31999999999994</v>
      </c>
      <c r="AY10" s="83">
        <f t="shared" si="24"/>
        <v>0</v>
      </c>
      <c r="AZ10" s="90">
        <v>0</v>
      </c>
      <c r="BA10" s="82">
        <v>0</v>
      </c>
      <c r="BB10" s="82">
        <f t="shared" si="25"/>
        <v>0</v>
      </c>
      <c r="BC10" s="91"/>
      <c r="BD10" s="84">
        <v>10769.400000000001</v>
      </c>
      <c r="BE10" s="84">
        <v>9419.630000000001</v>
      </c>
      <c r="BF10" s="87">
        <f t="shared" si="26"/>
        <v>1349.7700000000004</v>
      </c>
      <c r="BG10" s="83">
        <f t="shared" si="27"/>
        <v>0.87466618381711148</v>
      </c>
      <c r="BH10" s="84">
        <v>1748.28</v>
      </c>
      <c r="BI10" s="84">
        <v>1553.44</v>
      </c>
      <c r="BJ10" s="82">
        <f t="shared" si="28"/>
        <v>194.83999999999992</v>
      </c>
      <c r="BK10" s="86">
        <f t="shared" si="29"/>
        <v>0.88855332097833306</v>
      </c>
      <c r="BL10" s="80">
        <v>1958.91</v>
      </c>
      <c r="BM10" s="80">
        <v>0</v>
      </c>
      <c r="BN10" s="82">
        <f t="shared" si="30"/>
        <v>1958.91</v>
      </c>
      <c r="BO10" s="86">
        <f t="shared" si="31"/>
        <v>0</v>
      </c>
      <c r="BP10" s="80">
        <v>319.32</v>
      </c>
      <c r="BQ10" s="80">
        <v>0</v>
      </c>
      <c r="BR10" s="82">
        <f t="shared" si="32"/>
        <v>319.32</v>
      </c>
      <c r="BS10" s="86">
        <f t="shared" si="33"/>
        <v>0</v>
      </c>
      <c r="BT10" s="80">
        <v>1390.47</v>
      </c>
      <c r="BU10" s="80">
        <v>0</v>
      </c>
      <c r="BV10" s="82">
        <f t="shared" si="34"/>
        <v>1390.47</v>
      </c>
      <c r="BW10" s="86">
        <f t="shared" si="35"/>
        <v>0</v>
      </c>
      <c r="BX10" s="80">
        <v>661.26</v>
      </c>
      <c r="BY10" s="80">
        <v>0</v>
      </c>
      <c r="BZ10" s="82">
        <f t="shared" si="36"/>
        <v>661.26</v>
      </c>
      <c r="CA10" s="86">
        <f t="shared" si="37"/>
        <v>0</v>
      </c>
      <c r="CB10" s="80">
        <v>473.31000000000006</v>
      </c>
      <c r="CC10" s="80">
        <v>0</v>
      </c>
      <c r="CD10" s="82">
        <f t="shared" si="38"/>
        <v>473.31000000000006</v>
      </c>
      <c r="CE10" s="83">
        <f t="shared" si="39"/>
        <v>0</v>
      </c>
      <c r="CF10" s="84">
        <v>58.89</v>
      </c>
      <c r="CG10" s="84">
        <v>0</v>
      </c>
      <c r="CH10" s="82">
        <f t="shared" si="40"/>
        <v>58.89</v>
      </c>
      <c r="CI10" s="86">
        <f t="shared" si="41"/>
        <v>0</v>
      </c>
      <c r="CJ10" s="80">
        <v>0</v>
      </c>
      <c r="CK10" s="81">
        <v>0</v>
      </c>
      <c r="CL10" s="81">
        <v>0</v>
      </c>
      <c r="CM10" s="92"/>
      <c r="CN10" s="93">
        <v>6567.5599999999995</v>
      </c>
      <c r="CO10" s="93">
        <v>6084.8223612460024</v>
      </c>
      <c r="CP10" s="87">
        <f t="shared" si="42"/>
        <v>482.73763875399709</v>
      </c>
      <c r="CQ10" s="94">
        <f t="shared" si="43"/>
        <v>0.92649665343689325</v>
      </c>
      <c r="CR10" s="80">
        <v>7662.9000000000005</v>
      </c>
      <c r="CS10" s="80">
        <v>8975.65</v>
      </c>
      <c r="CT10" s="87">
        <f t="shared" si="44"/>
        <v>-1312.7499999999991</v>
      </c>
      <c r="CU10" s="94">
        <f t="shared" si="45"/>
        <v>1.1713124274099882</v>
      </c>
      <c r="CV10" s="80">
        <v>1077.51</v>
      </c>
      <c r="CW10" s="80">
        <v>0</v>
      </c>
      <c r="CX10" s="87">
        <f t="shared" si="46"/>
        <v>1077.51</v>
      </c>
      <c r="CY10" s="86">
        <f t="shared" si="47"/>
        <v>0</v>
      </c>
      <c r="CZ10" s="80">
        <v>233.24</v>
      </c>
      <c r="DA10" s="80">
        <v>198.97000000000003</v>
      </c>
      <c r="DB10" s="87">
        <f t="shared" si="48"/>
        <v>34.269999999999982</v>
      </c>
      <c r="DC10" s="86">
        <f t="shared" si="49"/>
        <v>0.85306979934831084</v>
      </c>
      <c r="DD10" s="80">
        <v>26.04</v>
      </c>
      <c r="DE10" s="80">
        <v>0</v>
      </c>
      <c r="DF10" s="87">
        <f t="shared" si="50"/>
        <v>26.04</v>
      </c>
      <c r="DG10" s="86">
        <f t="shared" si="51"/>
        <v>0</v>
      </c>
      <c r="DH10" s="95">
        <v>1373.49</v>
      </c>
      <c r="DI10" s="95">
        <v>836.11</v>
      </c>
      <c r="DJ10" s="87">
        <f t="shared" si="52"/>
        <v>537.38</v>
      </c>
      <c r="DK10" s="94">
        <f t="shared" si="53"/>
        <v>0.60874851655272333</v>
      </c>
      <c r="DL10" s="80">
        <v>1443.6299999999999</v>
      </c>
      <c r="DM10" s="80">
        <v>1021.8999999999999</v>
      </c>
      <c r="DN10" s="87">
        <f t="shared" si="54"/>
        <v>421.73</v>
      </c>
      <c r="DO10" s="96">
        <f t="shared" si="55"/>
        <v>0.70786835962123251</v>
      </c>
      <c r="DP10" s="80">
        <v>0</v>
      </c>
      <c r="DQ10" s="80">
        <v>0</v>
      </c>
      <c r="DR10" s="82">
        <f t="shared" si="56"/>
        <v>0</v>
      </c>
      <c r="DS10" s="96"/>
      <c r="DT10" s="97">
        <v>3068.27</v>
      </c>
      <c r="DU10" s="97">
        <v>2515.17</v>
      </c>
      <c r="DV10" s="98">
        <f t="shared" si="57"/>
        <v>62939.13</v>
      </c>
      <c r="DW10" s="87">
        <f t="shared" si="58"/>
        <v>52818.642361245998</v>
      </c>
      <c r="DX10" s="87">
        <f t="shared" si="59"/>
        <v>10120.487638753999</v>
      </c>
      <c r="DY10" s="83">
        <f t="shared" si="60"/>
        <v>0.83920197754951487</v>
      </c>
      <c r="DZ10" s="108"/>
      <c r="EA10" s="100">
        <f t="shared" si="2"/>
        <v>-87030.722361245978</v>
      </c>
      <c r="EB10" s="91">
        <f t="shared" si="3"/>
        <v>-127032.20000000001</v>
      </c>
      <c r="EC10" s="101"/>
      <c r="ED10" s="101"/>
      <c r="EE10" s="102">
        <v>20979.710000000006</v>
      </c>
      <c r="EF10" s="102">
        <v>38141.75</v>
      </c>
      <c r="EG10" s="103">
        <f t="shared" si="61"/>
        <v>38141.75</v>
      </c>
      <c r="EH10" s="104">
        <f t="shared" si="62"/>
        <v>1.8180303731557772</v>
      </c>
      <c r="EI10" s="101"/>
      <c r="EJ10" s="101"/>
      <c r="EK10" s="101" t="s">
        <v>10</v>
      </c>
      <c r="EM10" s="101"/>
      <c r="EN10" s="101"/>
    </row>
    <row r="11" spans="1:144" s="1" customFormat="1" ht="15.75" customHeight="1" x14ac:dyDescent="0.25">
      <c r="A11" s="105" t="s">
        <v>11</v>
      </c>
      <c r="B11" s="106">
        <v>9</v>
      </c>
      <c r="C11" s="107">
        <v>4</v>
      </c>
      <c r="D11" s="76" t="s">
        <v>291</v>
      </c>
      <c r="E11" s="77">
        <v>7550.74</v>
      </c>
      <c r="F11" s="78">
        <v>3817.8199999999651</v>
      </c>
      <c r="G11" s="79">
        <v>-23794.839999999989</v>
      </c>
      <c r="H11" s="80">
        <v>6218.0499999999993</v>
      </c>
      <c r="I11" s="80">
        <v>434.36</v>
      </c>
      <c r="J11" s="82">
        <f t="shared" si="4"/>
        <v>5783.69</v>
      </c>
      <c r="K11" s="83">
        <f t="shared" si="5"/>
        <v>6.9854697212148514E-2</v>
      </c>
      <c r="L11" s="84">
        <v>1189.23</v>
      </c>
      <c r="M11" s="84">
        <v>6.97</v>
      </c>
      <c r="N11" s="82">
        <f t="shared" si="6"/>
        <v>1182.26</v>
      </c>
      <c r="O11" s="83">
        <f t="shared" si="7"/>
        <v>5.8609352269956188E-3</v>
      </c>
      <c r="P11" s="84">
        <v>3705.8900000000003</v>
      </c>
      <c r="Q11" s="84">
        <v>2794.98</v>
      </c>
      <c r="R11" s="82">
        <f t="shared" si="8"/>
        <v>910.91000000000031</v>
      </c>
      <c r="S11" s="83">
        <f t="shared" si="9"/>
        <v>0.75419939609648423</v>
      </c>
      <c r="T11" s="84">
        <v>740.73</v>
      </c>
      <c r="U11" s="84">
        <v>659.68</v>
      </c>
      <c r="V11" s="82">
        <f t="shared" si="10"/>
        <v>81.050000000000068</v>
      </c>
      <c r="W11" s="83">
        <f t="shared" si="11"/>
        <v>0.89058091342324452</v>
      </c>
      <c r="X11" s="84">
        <v>251.43</v>
      </c>
      <c r="Y11" s="84">
        <v>0</v>
      </c>
      <c r="Z11" s="82">
        <f t="shared" si="12"/>
        <v>251.43</v>
      </c>
      <c r="AA11" s="83">
        <f t="shared" si="13"/>
        <v>0</v>
      </c>
      <c r="AB11" s="84">
        <v>2919.87</v>
      </c>
      <c r="AC11" s="84">
        <v>146.28</v>
      </c>
      <c r="AD11" s="82">
        <f t="shared" si="14"/>
        <v>2773.5899999999997</v>
      </c>
      <c r="AE11" s="83">
        <f t="shared" si="15"/>
        <v>5.0098120806748248E-2</v>
      </c>
      <c r="AF11" s="84">
        <v>1132.6200000000001</v>
      </c>
      <c r="AG11" s="84">
        <v>0</v>
      </c>
      <c r="AH11" s="82">
        <f t="shared" si="16"/>
        <v>1132.6200000000001</v>
      </c>
      <c r="AI11" s="85">
        <f t="shared" si="17"/>
        <v>0</v>
      </c>
      <c r="AJ11" s="84">
        <v>3792</v>
      </c>
      <c r="AK11" s="84">
        <v>21321.75</v>
      </c>
      <c r="AL11" s="82">
        <f t="shared" si="18"/>
        <v>-17529.75</v>
      </c>
      <c r="AM11" s="86">
        <f t="shared" si="19"/>
        <v>5.622824367088608</v>
      </c>
      <c r="AN11" s="80">
        <v>27111.989999999998</v>
      </c>
      <c r="AO11" s="80">
        <v>28019.460000000006</v>
      </c>
      <c r="AP11" s="87">
        <f t="shared" si="20"/>
        <v>-907.47000000000844</v>
      </c>
      <c r="AQ11" s="83">
        <f t="shared" si="21"/>
        <v>1.033471169028906</v>
      </c>
      <c r="AR11" s="84">
        <v>0</v>
      </c>
      <c r="AS11" s="84">
        <v>0</v>
      </c>
      <c r="AT11" s="87">
        <f t="shared" si="0"/>
        <v>0</v>
      </c>
      <c r="AU11" s="96"/>
      <c r="AV11" s="80">
        <v>1218.7</v>
      </c>
      <c r="AW11" s="80">
        <v>0</v>
      </c>
      <c r="AX11" s="87">
        <f t="shared" si="23"/>
        <v>1218.7</v>
      </c>
      <c r="AY11" s="83">
        <f t="shared" si="24"/>
        <v>0</v>
      </c>
      <c r="AZ11" s="90">
        <v>0</v>
      </c>
      <c r="BA11" s="82">
        <v>0</v>
      </c>
      <c r="BB11" s="82">
        <f t="shared" si="25"/>
        <v>0</v>
      </c>
      <c r="BC11" s="91"/>
      <c r="BD11" s="84">
        <v>19385.79</v>
      </c>
      <c r="BE11" s="84">
        <v>22296.409999999996</v>
      </c>
      <c r="BF11" s="87">
        <f t="shared" si="26"/>
        <v>-2910.6199999999953</v>
      </c>
      <c r="BG11" s="83">
        <f t="shared" si="27"/>
        <v>1.1501419338598011</v>
      </c>
      <c r="BH11" s="84">
        <v>3481.6499999999996</v>
      </c>
      <c r="BI11" s="84">
        <v>459.66</v>
      </c>
      <c r="BJ11" s="82">
        <f t="shared" si="28"/>
        <v>3021.99</v>
      </c>
      <c r="BK11" s="86">
        <f t="shared" si="29"/>
        <v>0.13202360949549785</v>
      </c>
      <c r="BL11" s="80">
        <v>4319.79</v>
      </c>
      <c r="BM11" s="80">
        <v>5445.6</v>
      </c>
      <c r="BN11" s="82">
        <f t="shared" si="30"/>
        <v>-1125.8100000000004</v>
      </c>
      <c r="BO11" s="86">
        <f t="shared" si="31"/>
        <v>1.2606168355406167</v>
      </c>
      <c r="BP11" s="80">
        <v>1085.04</v>
      </c>
      <c r="BQ11" s="80">
        <v>0</v>
      </c>
      <c r="BR11" s="82">
        <f t="shared" si="32"/>
        <v>1085.04</v>
      </c>
      <c r="BS11" s="86">
        <f t="shared" si="33"/>
        <v>0</v>
      </c>
      <c r="BT11" s="80">
        <v>2462.31</v>
      </c>
      <c r="BU11" s="80">
        <v>0</v>
      </c>
      <c r="BV11" s="82">
        <f t="shared" si="34"/>
        <v>2462.31</v>
      </c>
      <c r="BW11" s="86">
        <f t="shared" si="35"/>
        <v>0</v>
      </c>
      <c r="BX11" s="80">
        <v>1322.8799999999999</v>
      </c>
      <c r="BY11" s="80">
        <v>0</v>
      </c>
      <c r="BZ11" s="82">
        <f t="shared" si="36"/>
        <v>1322.8799999999999</v>
      </c>
      <c r="CA11" s="86">
        <f t="shared" si="37"/>
        <v>0</v>
      </c>
      <c r="CB11" s="80">
        <v>1381.8000000000002</v>
      </c>
      <c r="CC11" s="80">
        <v>1302.54</v>
      </c>
      <c r="CD11" s="82">
        <f t="shared" si="38"/>
        <v>79.260000000000218</v>
      </c>
      <c r="CE11" s="83">
        <f t="shared" si="39"/>
        <v>0.94264003473729907</v>
      </c>
      <c r="CF11" s="84">
        <v>117.78</v>
      </c>
      <c r="CG11" s="84">
        <v>0</v>
      </c>
      <c r="CH11" s="82">
        <f t="shared" si="40"/>
        <v>117.78</v>
      </c>
      <c r="CI11" s="86">
        <f t="shared" si="41"/>
        <v>0</v>
      </c>
      <c r="CJ11" s="80">
        <v>0</v>
      </c>
      <c r="CK11" s="81">
        <v>0</v>
      </c>
      <c r="CL11" s="81">
        <v>0</v>
      </c>
      <c r="CM11" s="92"/>
      <c r="CN11" s="93">
        <v>14889.32</v>
      </c>
      <c r="CO11" s="93">
        <v>12899.79779507043</v>
      </c>
      <c r="CP11" s="87">
        <f t="shared" si="42"/>
        <v>1989.5222049295699</v>
      </c>
      <c r="CQ11" s="94">
        <f t="shared" si="43"/>
        <v>0.86637924331470006</v>
      </c>
      <c r="CR11" s="80">
        <v>16200.900000000001</v>
      </c>
      <c r="CS11" s="80">
        <v>17247.93</v>
      </c>
      <c r="CT11" s="87">
        <f t="shared" si="44"/>
        <v>-1047.0299999999988</v>
      </c>
      <c r="CU11" s="94">
        <f t="shared" si="45"/>
        <v>1.0646278910430902</v>
      </c>
      <c r="CV11" s="80">
        <v>2403.39</v>
      </c>
      <c r="CW11" s="80">
        <v>0</v>
      </c>
      <c r="CX11" s="87">
        <f t="shared" si="46"/>
        <v>2403.39</v>
      </c>
      <c r="CY11" s="86">
        <f t="shared" si="47"/>
        <v>0</v>
      </c>
      <c r="CZ11" s="80">
        <v>466.65000000000003</v>
      </c>
      <c r="DA11" s="80">
        <v>399.93</v>
      </c>
      <c r="DB11" s="87">
        <f t="shared" si="48"/>
        <v>66.720000000000027</v>
      </c>
      <c r="DC11" s="86">
        <f t="shared" si="49"/>
        <v>0.85702346512375438</v>
      </c>
      <c r="DD11" s="80">
        <v>52.11</v>
      </c>
      <c r="DE11" s="80">
        <v>0</v>
      </c>
      <c r="DF11" s="87">
        <f t="shared" si="50"/>
        <v>52.11</v>
      </c>
      <c r="DG11" s="86">
        <f t="shared" si="51"/>
        <v>0</v>
      </c>
      <c r="DH11" s="95">
        <v>1297.98</v>
      </c>
      <c r="DI11" s="95">
        <v>910.25</v>
      </c>
      <c r="DJ11" s="87">
        <f t="shared" si="52"/>
        <v>387.73</v>
      </c>
      <c r="DK11" s="94">
        <f t="shared" si="53"/>
        <v>0.70128199201836694</v>
      </c>
      <c r="DL11" s="80">
        <v>5561.5499999999993</v>
      </c>
      <c r="DM11" s="80">
        <v>4704.28</v>
      </c>
      <c r="DN11" s="87">
        <f t="shared" si="54"/>
        <v>857.26999999999953</v>
      </c>
      <c r="DO11" s="96">
        <f t="shared" si="55"/>
        <v>0.84585771952063726</v>
      </c>
      <c r="DP11" s="80">
        <v>0</v>
      </c>
      <c r="DQ11" s="80">
        <v>0</v>
      </c>
      <c r="DR11" s="82">
        <f t="shared" si="56"/>
        <v>0</v>
      </c>
      <c r="DS11" s="96"/>
      <c r="DT11" s="97">
        <v>6271.92</v>
      </c>
      <c r="DU11" s="97">
        <v>5952.49</v>
      </c>
      <c r="DV11" s="98">
        <f t="shared" si="57"/>
        <v>128981.36999999995</v>
      </c>
      <c r="DW11" s="87">
        <f t="shared" si="58"/>
        <v>125002.36779507043</v>
      </c>
      <c r="DX11" s="87">
        <f t="shared" si="59"/>
        <v>3979.0022049295221</v>
      </c>
      <c r="DY11" s="83">
        <f t="shared" si="60"/>
        <v>0.96915056643506325</v>
      </c>
      <c r="DZ11" s="108"/>
      <c r="EA11" s="100">
        <f t="shared" si="2"/>
        <v>7796.8222049294855</v>
      </c>
      <c r="EB11" s="91">
        <f t="shared" si="3"/>
        <v>-19742.009999999984</v>
      </c>
      <c r="EC11" s="101"/>
      <c r="ED11" s="101"/>
      <c r="EE11" s="102">
        <v>42993.79</v>
      </c>
      <c r="EF11" s="102">
        <v>8304.39</v>
      </c>
      <c r="EG11" s="103">
        <f t="shared" si="61"/>
        <v>8304.39</v>
      </c>
      <c r="EH11" s="104">
        <f t="shared" si="62"/>
        <v>0.19315324375915682</v>
      </c>
      <c r="EI11" s="101"/>
      <c r="EJ11" s="101"/>
      <c r="EK11" s="101" t="s">
        <v>11</v>
      </c>
      <c r="EM11" s="101"/>
      <c r="EN11" s="101"/>
    </row>
    <row r="12" spans="1:144" s="1" customFormat="1" ht="15.75" customHeight="1" x14ac:dyDescent="0.25">
      <c r="A12" s="105" t="s">
        <v>12</v>
      </c>
      <c r="B12" s="106">
        <v>10</v>
      </c>
      <c r="C12" s="107">
        <v>1</v>
      </c>
      <c r="D12" s="76" t="s">
        <v>292</v>
      </c>
      <c r="E12" s="77">
        <v>2441.5</v>
      </c>
      <c r="F12" s="78">
        <v>48016.399999999994</v>
      </c>
      <c r="G12" s="79">
        <v>46109.85</v>
      </c>
      <c r="H12" s="80">
        <v>1749.84</v>
      </c>
      <c r="I12" s="80">
        <v>110.13000000000001</v>
      </c>
      <c r="J12" s="82">
        <f t="shared" si="4"/>
        <v>1639.7099999999998</v>
      </c>
      <c r="K12" s="83">
        <f t="shared" si="5"/>
        <v>6.2937182828144297E-2</v>
      </c>
      <c r="L12" s="84">
        <v>335.46</v>
      </c>
      <c r="M12" s="84">
        <v>1.97</v>
      </c>
      <c r="N12" s="82">
        <f t="shared" si="6"/>
        <v>333.48999999999995</v>
      </c>
      <c r="O12" s="83">
        <f t="shared" si="7"/>
        <v>5.872533237941931E-3</v>
      </c>
      <c r="P12" s="84">
        <v>1249.55</v>
      </c>
      <c r="Q12" s="84">
        <v>940.81</v>
      </c>
      <c r="R12" s="82">
        <f t="shared" si="8"/>
        <v>308.74</v>
      </c>
      <c r="S12" s="83">
        <f t="shared" si="9"/>
        <v>0.75291905085830901</v>
      </c>
      <c r="T12" s="84">
        <v>223.41</v>
      </c>
      <c r="U12" s="84">
        <v>199.39</v>
      </c>
      <c r="V12" s="82">
        <f t="shared" si="10"/>
        <v>24.02000000000001</v>
      </c>
      <c r="W12" s="83">
        <f t="shared" si="11"/>
        <v>0.89248466944183336</v>
      </c>
      <c r="X12" s="84">
        <v>66.66</v>
      </c>
      <c r="Y12" s="84">
        <v>0</v>
      </c>
      <c r="Z12" s="82">
        <f t="shared" si="12"/>
        <v>66.66</v>
      </c>
      <c r="AA12" s="83">
        <f t="shared" si="13"/>
        <v>0</v>
      </c>
      <c r="AB12" s="84">
        <v>692.91</v>
      </c>
      <c r="AC12" s="84">
        <v>15.15</v>
      </c>
      <c r="AD12" s="82">
        <f t="shared" si="14"/>
        <v>677.76</v>
      </c>
      <c r="AE12" s="83">
        <f t="shared" si="15"/>
        <v>2.1864311382430619E-2</v>
      </c>
      <c r="AF12" s="84">
        <v>366.24</v>
      </c>
      <c r="AG12" s="84">
        <v>0</v>
      </c>
      <c r="AH12" s="82">
        <f t="shared" si="16"/>
        <v>366.24</v>
      </c>
      <c r="AI12" s="85">
        <f t="shared" si="17"/>
        <v>0</v>
      </c>
      <c r="AJ12" s="84">
        <v>1226.1299999999999</v>
      </c>
      <c r="AK12" s="84">
        <v>992.4799999999999</v>
      </c>
      <c r="AL12" s="82">
        <f t="shared" si="18"/>
        <v>233.64999999999998</v>
      </c>
      <c r="AM12" s="86">
        <f t="shared" si="19"/>
        <v>0.80944108699730044</v>
      </c>
      <c r="AN12" s="80">
        <v>3537.57</v>
      </c>
      <c r="AO12" s="80">
        <v>3526.2599999999998</v>
      </c>
      <c r="AP12" s="87">
        <f t="shared" si="20"/>
        <v>11.3100000000004</v>
      </c>
      <c r="AQ12" s="83">
        <f t="shared" si="21"/>
        <v>0.99680289011948864</v>
      </c>
      <c r="AR12" s="84">
        <v>386.01</v>
      </c>
      <c r="AS12" s="84">
        <v>383.9</v>
      </c>
      <c r="AT12" s="87">
        <f t="shared" si="0"/>
        <v>2.1100000000000136</v>
      </c>
      <c r="AU12" s="96">
        <f t="shared" si="22"/>
        <v>0.99453382036734794</v>
      </c>
      <c r="AV12" s="80">
        <v>339.13</v>
      </c>
      <c r="AW12" s="80">
        <v>0</v>
      </c>
      <c r="AX12" s="87">
        <f t="shared" si="23"/>
        <v>339.13</v>
      </c>
      <c r="AY12" s="83">
        <f t="shared" si="24"/>
        <v>0</v>
      </c>
      <c r="AZ12" s="90">
        <v>0</v>
      </c>
      <c r="BA12" s="82">
        <v>0</v>
      </c>
      <c r="BB12" s="82">
        <f t="shared" si="25"/>
        <v>0</v>
      </c>
      <c r="BC12" s="91"/>
      <c r="BD12" s="84">
        <v>4339.0499999999993</v>
      </c>
      <c r="BE12" s="84">
        <v>406.92</v>
      </c>
      <c r="BF12" s="87">
        <f t="shared" si="26"/>
        <v>3932.1299999999992</v>
      </c>
      <c r="BG12" s="83">
        <f t="shared" si="27"/>
        <v>9.3780896740069855E-2</v>
      </c>
      <c r="BH12" s="84">
        <v>994.68000000000006</v>
      </c>
      <c r="BI12" s="84">
        <v>0</v>
      </c>
      <c r="BJ12" s="82">
        <f t="shared" si="28"/>
        <v>994.68000000000006</v>
      </c>
      <c r="BK12" s="86">
        <f t="shared" si="29"/>
        <v>0</v>
      </c>
      <c r="BL12" s="80">
        <v>1217.3399999999999</v>
      </c>
      <c r="BM12" s="80">
        <v>0</v>
      </c>
      <c r="BN12" s="82">
        <f t="shared" si="30"/>
        <v>1217.3399999999999</v>
      </c>
      <c r="BO12" s="86">
        <f t="shared" si="31"/>
        <v>0</v>
      </c>
      <c r="BP12" s="80">
        <v>344.25</v>
      </c>
      <c r="BQ12" s="80">
        <v>0</v>
      </c>
      <c r="BR12" s="82">
        <f t="shared" si="32"/>
        <v>344.25</v>
      </c>
      <c r="BS12" s="86">
        <f t="shared" si="33"/>
        <v>0</v>
      </c>
      <c r="BT12" s="80">
        <v>783.72</v>
      </c>
      <c r="BU12" s="80">
        <v>0</v>
      </c>
      <c r="BV12" s="82">
        <f t="shared" si="34"/>
        <v>783.72</v>
      </c>
      <c r="BW12" s="86">
        <f t="shared" si="35"/>
        <v>0</v>
      </c>
      <c r="BX12" s="80">
        <v>353.04</v>
      </c>
      <c r="BY12" s="80">
        <v>0</v>
      </c>
      <c r="BZ12" s="82">
        <f t="shared" si="36"/>
        <v>353.04</v>
      </c>
      <c r="CA12" s="86">
        <f t="shared" si="37"/>
        <v>0</v>
      </c>
      <c r="CB12" s="80">
        <v>274.68</v>
      </c>
      <c r="CC12" s="80">
        <v>0</v>
      </c>
      <c r="CD12" s="82">
        <f t="shared" si="38"/>
        <v>274.68</v>
      </c>
      <c r="CE12" s="83">
        <f t="shared" si="39"/>
        <v>0</v>
      </c>
      <c r="CF12" s="84">
        <v>35.160000000000004</v>
      </c>
      <c r="CG12" s="84">
        <v>0</v>
      </c>
      <c r="CH12" s="82">
        <f t="shared" si="40"/>
        <v>35.160000000000004</v>
      </c>
      <c r="CI12" s="86">
        <f t="shared" si="41"/>
        <v>0</v>
      </c>
      <c r="CJ12" s="80">
        <v>0</v>
      </c>
      <c r="CK12" s="81">
        <v>0</v>
      </c>
      <c r="CL12" s="81">
        <v>0</v>
      </c>
      <c r="CM12" s="92"/>
      <c r="CN12" s="93">
        <v>10178.869999999999</v>
      </c>
      <c r="CO12" s="93">
        <v>10591.947836128449</v>
      </c>
      <c r="CP12" s="87">
        <f t="shared" si="42"/>
        <v>-413.07783612845014</v>
      </c>
      <c r="CQ12" s="94">
        <f t="shared" si="43"/>
        <v>1.0405818952524641</v>
      </c>
      <c r="CR12" s="80">
        <v>3969.8999999999996</v>
      </c>
      <c r="CS12" s="80">
        <v>4548.8</v>
      </c>
      <c r="CT12" s="87">
        <f t="shared" si="44"/>
        <v>-578.90000000000055</v>
      </c>
      <c r="CU12" s="94">
        <f t="shared" si="45"/>
        <v>1.1458223129046072</v>
      </c>
      <c r="CV12" s="80">
        <v>692.91</v>
      </c>
      <c r="CW12" s="80">
        <v>0</v>
      </c>
      <c r="CX12" s="87">
        <f t="shared" si="46"/>
        <v>692.91</v>
      </c>
      <c r="CY12" s="86">
        <f t="shared" si="47"/>
        <v>0</v>
      </c>
      <c r="CZ12" s="80">
        <v>164.07</v>
      </c>
      <c r="DA12" s="80">
        <v>140.94</v>
      </c>
      <c r="DB12" s="87">
        <f t="shared" si="48"/>
        <v>23.129999999999995</v>
      </c>
      <c r="DC12" s="86">
        <f t="shared" si="49"/>
        <v>0.85902358749314323</v>
      </c>
      <c r="DD12" s="80">
        <v>18.299999999999997</v>
      </c>
      <c r="DE12" s="80">
        <v>0</v>
      </c>
      <c r="DF12" s="87">
        <f t="shared" si="50"/>
        <v>18.299999999999997</v>
      </c>
      <c r="DG12" s="86">
        <f t="shared" si="51"/>
        <v>0</v>
      </c>
      <c r="DH12" s="95">
        <v>2075.04</v>
      </c>
      <c r="DI12" s="95">
        <v>1383.09</v>
      </c>
      <c r="DJ12" s="87">
        <f t="shared" si="52"/>
        <v>691.95</v>
      </c>
      <c r="DK12" s="94">
        <f t="shared" si="53"/>
        <v>0.66653654869303725</v>
      </c>
      <c r="DL12" s="80">
        <v>2534.79</v>
      </c>
      <c r="DM12" s="80">
        <v>1690.4299999999998</v>
      </c>
      <c r="DN12" s="87">
        <f t="shared" si="54"/>
        <v>844.36000000000013</v>
      </c>
      <c r="DO12" s="96">
        <f t="shared" si="55"/>
        <v>0.66689153736601448</v>
      </c>
      <c r="DP12" s="80">
        <v>0</v>
      </c>
      <c r="DQ12" s="80">
        <v>0</v>
      </c>
      <c r="DR12" s="82">
        <f t="shared" si="56"/>
        <v>0</v>
      </c>
      <c r="DS12" s="96"/>
      <c r="DT12" s="97">
        <v>1961.5</v>
      </c>
      <c r="DU12" s="97">
        <v>1246.6100000000001</v>
      </c>
      <c r="DV12" s="98">
        <f t="shared" si="57"/>
        <v>40110.210000000006</v>
      </c>
      <c r="DW12" s="87">
        <f t="shared" si="58"/>
        <v>26178.82783612845</v>
      </c>
      <c r="DX12" s="87">
        <f t="shared" si="59"/>
        <v>13931.382163871556</v>
      </c>
      <c r="DY12" s="83">
        <f t="shared" si="60"/>
        <v>0.65267242021740712</v>
      </c>
      <c r="DZ12" s="108"/>
      <c r="EA12" s="100">
        <f t="shared" si="2"/>
        <v>61947.782163871554</v>
      </c>
      <c r="EB12" s="91">
        <f t="shared" si="3"/>
        <v>54044.85</v>
      </c>
      <c r="EC12" s="101"/>
      <c r="ED12" s="101"/>
      <c r="EE12" s="102">
        <v>13370.069999999996</v>
      </c>
      <c r="EF12" s="102">
        <v>14237.43</v>
      </c>
      <c r="EG12" s="103">
        <f t="shared" si="61"/>
        <v>14237.43</v>
      </c>
      <c r="EH12" s="104">
        <f t="shared" si="62"/>
        <v>1.0648732579560169</v>
      </c>
      <c r="EI12" s="101"/>
      <c r="EJ12" s="101"/>
      <c r="EK12" s="101" t="s">
        <v>12</v>
      </c>
      <c r="EM12" s="101"/>
      <c r="EN12" s="101"/>
    </row>
    <row r="13" spans="1:144" s="1" customFormat="1" ht="15.75" customHeight="1" x14ac:dyDescent="0.25">
      <c r="A13" s="105" t="s">
        <v>13</v>
      </c>
      <c r="B13" s="106">
        <v>9</v>
      </c>
      <c r="C13" s="107">
        <v>3</v>
      </c>
      <c r="D13" s="76" t="s">
        <v>293</v>
      </c>
      <c r="E13" s="77">
        <v>5681.91</v>
      </c>
      <c r="F13" s="78">
        <v>-29903.499999999989</v>
      </c>
      <c r="G13" s="79">
        <v>-77906.170000000071</v>
      </c>
      <c r="H13" s="80">
        <v>4548.8999999999996</v>
      </c>
      <c r="I13" s="80">
        <v>324.40999999999997</v>
      </c>
      <c r="J13" s="82">
        <f t="shared" si="4"/>
        <v>4224.49</v>
      </c>
      <c r="K13" s="83">
        <f t="shared" si="5"/>
        <v>7.1316142364088023E-2</v>
      </c>
      <c r="L13" s="84">
        <v>796.23</v>
      </c>
      <c r="M13" s="84">
        <v>4.6399999999999997</v>
      </c>
      <c r="N13" s="82">
        <f t="shared" si="6"/>
        <v>791.59</v>
      </c>
      <c r="O13" s="83">
        <f t="shared" si="7"/>
        <v>5.8274619142710017E-3</v>
      </c>
      <c r="P13" s="84">
        <v>2584.77</v>
      </c>
      <c r="Q13" s="84">
        <v>1974</v>
      </c>
      <c r="R13" s="82">
        <f t="shared" si="8"/>
        <v>610.77</v>
      </c>
      <c r="S13" s="83">
        <f t="shared" si="9"/>
        <v>0.76370431411692341</v>
      </c>
      <c r="T13" s="84">
        <v>637.68000000000006</v>
      </c>
      <c r="U13" s="84">
        <v>569.48</v>
      </c>
      <c r="V13" s="82">
        <f t="shared" si="10"/>
        <v>68.200000000000045</v>
      </c>
      <c r="W13" s="83">
        <f t="shared" si="11"/>
        <v>0.89304980554510094</v>
      </c>
      <c r="X13" s="84">
        <v>187.56</v>
      </c>
      <c r="Y13" s="84">
        <v>0</v>
      </c>
      <c r="Z13" s="82">
        <f t="shared" si="12"/>
        <v>187.56</v>
      </c>
      <c r="AA13" s="83">
        <f t="shared" si="13"/>
        <v>0</v>
      </c>
      <c r="AB13" s="84">
        <v>1831.9499999999998</v>
      </c>
      <c r="AC13" s="84">
        <v>117.26000000000002</v>
      </c>
      <c r="AD13" s="82">
        <f t="shared" si="14"/>
        <v>1714.6899999999998</v>
      </c>
      <c r="AE13" s="83">
        <f t="shared" si="15"/>
        <v>6.4008297169682593E-2</v>
      </c>
      <c r="AF13" s="84">
        <v>852.48</v>
      </c>
      <c r="AG13" s="84">
        <v>0</v>
      </c>
      <c r="AH13" s="82">
        <f t="shared" si="16"/>
        <v>852.48</v>
      </c>
      <c r="AI13" s="85">
        <f t="shared" si="17"/>
        <v>0</v>
      </c>
      <c r="AJ13" s="84">
        <v>2613.75</v>
      </c>
      <c r="AK13" s="84">
        <v>4460.8899999999994</v>
      </c>
      <c r="AL13" s="82">
        <f t="shared" si="18"/>
        <v>-1847.1399999999994</v>
      </c>
      <c r="AM13" s="86">
        <f t="shared" si="19"/>
        <v>1.7067010999521757</v>
      </c>
      <c r="AN13" s="80">
        <v>15213.060000000001</v>
      </c>
      <c r="AO13" s="80">
        <v>21014.6</v>
      </c>
      <c r="AP13" s="87">
        <f t="shared" si="20"/>
        <v>-5801.5399999999972</v>
      </c>
      <c r="AQ13" s="83">
        <f t="shared" si="21"/>
        <v>1.381352600988887</v>
      </c>
      <c r="AR13" s="84">
        <v>0</v>
      </c>
      <c r="AS13" s="84">
        <v>0</v>
      </c>
      <c r="AT13" s="87">
        <f t="shared" si="0"/>
        <v>0</v>
      </c>
      <c r="AU13" s="96"/>
      <c r="AV13" s="80">
        <v>847.37999999999988</v>
      </c>
      <c r="AW13" s="80">
        <v>0</v>
      </c>
      <c r="AX13" s="87">
        <f t="shared" si="23"/>
        <v>847.37999999999988</v>
      </c>
      <c r="AY13" s="83">
        <f t="shared" si="24"/>
        <v>0</v>
      </c>
      <c r="AZ13" s="90">
        <v>0</v>
      </c>
      <c r="BA13" s="82">
        <v>0</v>
      </c>
      <c r="BB13" s="82">
        <f t="shared" si="25"/>
        <v>0</v>
      </c>
      <c r="BC13" s="91"/>
      <c r="BD13" s="84">
        <v>14221.32</v>
      </c>
      <c r="BE13" s="84">
        <v>16048.420000000002</v>
      </c>
      <c r="BF13" s="87">
        <f t="shared" si="26"/>
        <v>-1827.1000000000022</v>
      </c>
      <c r="BG13" s="83">
        <f t="shared" si="27"/>
        <v>1.1284761189537962</v>
      </c>
      <c r="BH13" s="84">
        <v>2588.16</v>
      </c>
      <c r="BI13" s="84">
        <v>0</v>
      </c>
      <c r="BJ13" s="82">
        <f t="shared" si="28"/>
        <v>2588.16</v>
      </c>
      <c r="BK13" s="86">
        <f t="shared" si="29"/>
        <v>0</v>
      </c>
      <c r="BL13" s="80">
        <v>2918.94</v>
      </c>
      <c r="BM13" s="80">
        <v>0</v>
      </c>
      <c r="BN13" s="82">
        <f t="shared" si="30"/>
        <v>2918.94</v>
      </c>
      <c r="BO13" s="86">
        <f t="shared" si="31"/>
        <v>0</v>
      </c>
      <c r="BP13" s="80">
        <v>775.77</v>
      </c>
      <c r="BQ13" s="80">
        <v>0</v>
      </c>
      <c r="BR13" s="82">
        <f t="shared" si="32"/>
        <v>775.77</v>
      </c>
      <c r="BS13" s="86">
        <f t="shared" si="33"/>
        <v>0</v>
      </c>
      <c r="BT13" s="80">
        <v>2144.88</v>
      </c>
      <c r="BU13" s="80">
        <v>0</v>
      </c>
      <c r="BV13" s="82">
        <f t="shared" si="34"/>
        <v>2144.88</v>
      </c>
      <c r="BW13" s="86">
        <f t="shared" si="35"/>
        <v>0</v>
      </c>
      <c r="BX13" s="80">
        <v>992.31</v>
      </c>
      <c r="BY13" s="80">
        <v>0</v>
      </c>
      <c r="BZ13" s="82">
        <f t="shared" si="36"/>
        <v>992.31</v>
      </c>
      <c r="CA13" s="86">
        <f t="shared" si="37"/>
        <v>0</v>
      </c>
      <c r="CB13" s="80">
        <v>847.83</v>
      </c>
      <c r="CC13" s="80">
        <v>0</v>
      </c>
      <c r="CD13" s="82">
        <f t="shared" si="38"/>
        <v>847.83</v>
      </c>
      <c r="CE13" s="83">
        <f t="shared" si="39"/>
        <v>0</v>
      </c>
      <c r="CF13" s="84">
        <v>88.65</v>
      </c>
      <c r="CG13" s="84">
        <v>0</v>
      </c>
      <c r="CH13" s="82">
        <f t="shared" si="40"/>
        <v>88.65</v>
      </c>
      <c r="CI13" s="86">
        <f t="shared" si="41"/>
        <v>0</v>
      </c>
      <c r="CJ13" s="80">
        <v>0</v>
      </c>
      <c r="CK13" s="81">
        <v>0</v>
      </c>
      <c r="CL13" s="81">
        <v>0</v>
      </c>
      <c r="CM13" s="92"/>
      <c r="CN13" s="93">
        <v>11466.89</v>
      </c>
      <c r="CO13" s="93">
        <v>11312.652734724721</v>
      </c>
      <c r="CP13" s="87">
        <f t="shared" si="42"/>
        <v>154.23726527527833</v>
      </c>
      <c r="CQ13" s="94">
        <f t="shared" si="43"/>
        <v>0.98654933767784658</v>
      </c>
      <c r="CR13" s="80">
        <v>12226.53</v>
      </c>
      <c r="CS13" s="80">
        <v>13993.240000000002</v>
      </c>
      <c r="CT13" s="87">
        <f t="shared" si="44"/>
        <v>-1766.7100000000009</v>
      </c>
      <c r="CU13" s="94">
        <f t="shared" si="45"/>
        <v>1.1444980709980674</v>
      </c>
      <c r="CV13" s="80">
        <v>1377.42</v>
      </c>
      <c r="CW13" s="80">
        <v>0</v>
      </c>
      <c r="CX13" s="87">
        <f t="shared" si="46"/>
        <v>1377.42</v>
      </c>
      <c r="CY13" s="86">
        <f t="shared" si="47"/>
        <v>0</v>
      </c>
      <c r="CZ13" s="80">
        <v>347.82</v>
      </c>
      <c r="DA13" s="80">
        <v>297.61</v>
      </c>
      <c r="DB13" s="87">
        <f t="shared" si="48"/>
        <v>50.20999999999998</v>
      </c>
      <c r="DC13" s="86">
        <f t="shared" si="49"/>
        <v>0.85564372376516595</v>
      </c>
      <c r="DD13" s="80">
        <v>39.21</v>
      </c>
      <c r="DE13" s="80">
        <v>0</v>
      </c>
      <c r="DF13" s="87">
        <f t="shared" si="50"/>
        <v>39.21</v>
      </c>
      <c r="DG13" s="86">
        <f t="shared" si="51"/>
        <v>0</v>
      </c>
      <c r="DH13" s="95">
        <v>939.44999999999993</v>
      </c>
      <c r="DI13" s="95">
        <v>1264.75</v>
      </c>
      <c r="DJ13" s="87">
        <f t="shared" si="52"/>
        <v>-325.30000000000007</v>
      </c>
      <c r="DK13" s="94">
        <f t="shared" si="53"/>
        <v>1.3462664324870937</v>
      </c>
      <c r="DL13" s="80">
        <v>3415.2300000000005</v>
      </c>
      <c r="DM13" s="80">
        <v>3777.61</v>
      </c>
      <c r="DN13" s="87">
        <f t="shared" si="54"/>
        <v>-362.37999999999965</v>
      </c>
      <c r="DO13" s="96">
        <f t="shared" si="55"/>
        <v>1.1061070557473434</v>
      </c>
      <c r="DP13" s="80">
        <v>0</v>
      </c>
      <c r="DQ13" s="80">
        <v>0</v>
      </c>
      <c r="DR13" s="82">
        <f t="shared" si="56"/>
        <v>0</v>
      </c>
      <c r="DS13" s="96"/>
      <c r="DT13" s="97">
        <v>4321.4799999999996</v>
      </c>
      <c r="DU13" s="97">
        <v>3757.97</v>
      </c>
      <c r="DV13" s="98">
        <f t="shared" si="57"/>
        <v>88825.65</v>
      </c>
      <c r="DW13" s="87">
        <f t="shared" si="58"/>
        <v>78917.532734724737</v>
      </c>
      <c r="DX13" s="87">
        <f t="shared" si="59"/>
        <v>9908.1172652752575</v>
      </c>
      <c r="DY13" s="83">
        <f t="shared" si="60"/>
        <v>0.88845432298806415</v>
      </c>
      <c r="DZ13" s="108"/>
      <c r="EA13" s="100">
        <f t="shared" si="2"/>
        <v>-19995.382734724728</v>
      </c>
      <c r="EB13" s="91">
        <f t="shared" si="3"/>
        <v>-69376.730000000069</v>
      </c>
      <c r="EC13" s="101"/>
      <c r="ED13" s="101"/>
      <c r="EE13" s="102">
        <v>29608.550000000003</v>
      </c>
      <c r="EF13" s="102">
        <v>6919.7999999999984</v>
      </c>
      <c r="EG13" s="103">
        <f t="shared" si="61"/>
        <v>6919.7999999999984</v>
      </c>
      <c r="EH13" s="104">
        <f t="shared" si="62"/>
        <v>0.2337095197164332</v>
      </c>
      <c r="EI13" s="101"/>
      <c r="EJ13" s="101"/>
      <c r="EK13" s="101" t="s">
        <v>13</v>
      </c>
      <c r="EM13" s="101"/>
      <c r="EN13" s="101"/>
    </row>
    <row r="14" spans="1:144" s="1" customFormat="1" ht="15.75" customHeight="1" x14ac:dyDescent="0.25">
      <c r="A14" s="105" t="s">
        <v>14</v>
      </c>
      <c r="B14" s="106">
        <v>9</v>
      </c>
      <c r="C14" s="107">
        <v>2</v>
      </c>
      <c r="D14" s="76" t="s">
        <v>294</v>
      </c>
      <c r="E14" s="77">
        <v>4219.24</v>
      </c>
      <c r="F14" s="78">
        <v>21384.94</v>
      </c>
      <c r="G14" s="79">
        <v>43306.679999999986</v>
      </c>
      <c r="H14" s="80">
        <v>3165.81</v>
      </c>
      <c r="I14" s="80">
        <v>217.07</v>
      </c>
      <c r="J14" s="82">
        <f t="shared" si="4"/>
        <v>2948.74</v>
      </c>
      <c r="K14" s="83">
        <f t="shared" si="5"/>
        <v>6.8566970222470713E-2</v>
      </c>
      <c r="L14" s="84">
        <v>534.18000000000006</v>
      </c>
      <c r="M14" s="84">
        <v>3.12</v>
      </c>
      <c r="N14" s="82">
        <f t="shared" si="6"/>
        <v>531.06000000000006</v>
      </c>
      <c r="O14" s="83">
        <f t="shared" si="7"/>
        <v>5.8407278445467819E-3</v>
      </c>
      <c r="P14" s="84">
        <v>1708.8600000000001</v>
      </c>
      <c r="Q14" s="84">
        <v>1358.96</v>
      </c>
      <c r="R14" s="82">
        <f t="shared" si="8"/>
        <v>349.90000000000009</v>
      </c>
      <c r="S14" s="83">
        <f t="shared" si="9"/>
        <v>0.79524361270086485</v>
      </c>
      <c r="T14" s="84">
        <v>413.90999999999997</v>
      </c>
      <c r="U14" s="84">
        <v>370.08</v>
      </c>
      <c r="V14" s="82">
        <f t="shared" si="10"/>
        <v>43.829999999999984</v>
      </c>
      <c r="W14" s="83">
        <f t="shared" si="11"/>
        <v>0.89410741465535992</v>
      </c>
      <c r="X14" s="84">
        <v>125.31</v>
      </c>
      <c r="Y14" s="84">
        <v>0</v>
      </c>
      <c r="Z14" s="82">
        <f t="shared" si="12"/>
        <v>125.31</v>
      </c>
      <c r="AA14" s="83">
        <f t="shared" si="13"/>
        <v>0</v>
      </c>
      <c r="AB14" s="84">
        <v>1134.18</v>
      </c>
      <c r="AC14" s="84">
        <v>166.5</v>
      </c>
      <c r="AD14" s="82">
        <f t="shared" si="14"/>
        <v>967.68000000000006</v>
      </c>
      <c r="AE14" s="83">
        <f t="shared" si="15"/>
        <v>0.14680209490557053</v>
      </c>
      <c r="AF14" s="84">
        <v>632.91</v>
      </c>
      <c r="AG14" s="84">
        <v>0</v>
      </c>
      <c r="AH14" s="82">
        <f t="shared" si="16"/>
        <v>632.91</v>
      </c>
      <c r="AI14" s="85">
        <f t="shared" si="17"/>
        <v>0</v>
      </c>
      <c r="AJ14" s="84">
        <v>2117.73</v>
      </c>
      <c r="AK14" s="84">
        <v>6207.37</v>
      </c>
      <c r="AL14" s="82">
        <f t="shared" si="18"/>
        <v>-4089.64</v>
      </c>
      <c r="AM14" s="86">
        <f t="shared" si="19"/>
        <v>2.9311432524448349</v>
      </c>
      <c r="AN14" s="80">
        <v>14079.39</v>
      </c>
      <c r="AO14" s="80">
        <v>14009.71</v>
      </c>
      <c r="AP14" s="87">
        <f t="shared" si="20"/>
        <v>69.680000000000291</v>
      </c>
      <c r="AQ14" s="83">
        <f t="shared" si="21"/>
        <v>0.99505092195045375</v>
      </c>
      <c r="AR14" s="84">
        <v>0</v>
      </c>
      <c r="AS14" s="84">
        <v>0</v>
      </c>
      <c r="AT14" s="87">
        <f t="shared" si="0"/>
        <v>0</v>
      </c>
      <c r="AU14" s="96"/>
      <c r="AV14" s="80">
        <v>617.74</v>
      </c>
      <c r="AW14" s="80">
        <v>0</v>
      </c>
      <c r="AX14" s="87">
        <f t="shared" si="23"/>
        <v>617.74</v>
      </c>
      <c r="AY14" s="83">
        <f t="shared" si="24"/>
        <v>0</v>
      </c>
      <c r="AZ14" s="90">
        <v>0</v>
      </c>
      <c r="BA14" s="82">
        <v>0</v>
      </c>
      <c r="BB14" s="82">
        <f t="shared" si="25"/>
        <v>0</v>
      </c>
      <c r="BC14" s="91"/>
      <c r="BD14" s="84">
        <v>7955.7000000000007</v>
      </c>
      <c r="BE14" s="84">
        <v>1497.7299999999998</v>
      </c>
      <c r="BF14" s="87">
        <f t="shared" si="26"/>
        <v>6457.9700000000012</v>
      </c>
      <c r="BG14" s="83">
        <f t="shared" si="27"/>
        <v>0.18825873273250621</v>
      </c>
      <c r="BH14" s="84">
        <v>1787.34</v>
      </c>
      <c r="BI14" s="84">
        <v>0</v>
      </c>
      <c r="BJ14" s="82">
        <f t="shared" si="28"/>
        <v>1787.34</v>
      </c>
      <c r="BK14" s="86">
        <f t="shared" si="29"/>
        <v>0</v>
      </c>
      <c r="BL14" s="80">
        <v>1956.96</v>
      </c>
      <c r="BM14" s="80">
        <v>0</v>
      </c>
      <c r="BN14" s="82">
        <f t="shared" si="30"/>
        <v>1956.96</v>
      </c>
      <c r="BO14" s="86">
        <f t="shared" si="31"/>
        <v>0</v>
      </c>
      <c r="BP14" s="80">
        <v>349.38</v>
      </c>
      <c r="BQ14" s="80">
        <v>0</v>
      </c>
      <c r="BR14" s="82">
        <f t="shared" si="32"/>
        <v>349.38</v>
      </c>
      <c r="BS14" s="86">
        <f t="shared" si="33"/>
        <v>0</v>
      </c>
      <c r="BT14" s="80">
        <v>1411.3799999999999</v>
      </c>
      <c r="BU14" s="80">
        <v>0</v>
      </c>
      <c r="BV14" s="82">
        <f t="shared" si="34"/>
        <v>1411.3799999999999</v>
      </c>
      <c r="BW14" s="86">
        <f t="shared" si="35"/>
        <v>0</v>
      </c>
      <c r="BX14" s="80">
        <v>660.75</v>
      </c>
      <c r="BY14" s="80">
        <v>0</v>
      </c>
      <c r="BZ14" s="82">
        <f t="shared" si="36"/>
        <v>660.75</v>
      </c>
      <c r="CA14" s="86">
        <f t="shared" si="37"/>
        <v>0</v>
      </c>
      <c r="CB14" s="80">
        <v>511.38</v>
      </c>
      <c r="CC14" s="80">
        <v>0</v>
      </c>
      <c r="CD14" s="82">
        <f t="shared" si="38"/>
        <v>511.38</v>
      </c>
      <c r="CE14" s="83">
        <f t="shared" si="39"/>
        <v>0</v>
      </c>
      <c r="CF14" s="84">
        <v>70.89</v>
      </c>
      <c r="CG14" s="84">
        <v>0</v>
      </c>
      <c r="CH14" s="82">
        <f t="shared" si="40"/>
        <v>70.89</v>
      </c>
      <c r="CI14" s="86">
        <f t="shared" si="41"/>
        <v>0</v>
      </c>
      <c r="CJ14" s="80">
        <v>0</v>
      </c>
      <c r="CK14" s="81">
        <v>0</v>
      </c>
      <c r="CL14" s="81">
        <v>0</v>
      </c>
      <c r="CM14" s="92"/>
      <c r="CN14" s="93">
        <v>11788.59</v>
      </c>
      <c r="CO14" s="93">
        <v>12281.873944280245</v>
      </c>
      <c r="CP14" s="87">
        <f t="shared" si="42"/>
        <v>-493.28394428024512</v>
      </c>
      <c r="CQ14" s="94">
        <f t="shared" si="43"/>
        <v>1.0418441852910523</v>
      </c>
      <c r="CR14" s="80">
        <v>7756.9500000000007</v>
      </c>
      <c r="CS14" s="80">
        <v>8900.7999999999993</v>
      </c>
      <c r="CT14" s="87">
        <f t="shared" si="44"/>
        <v>-1143.8499999999985</v>
      </c>
      <c r="CU14" s="94">
        <f t="shared" si="45"/>
        <v>1.1474613088907364</v>
      </c>
      <c r="CV14" s="80">
        <v>1365.81</v>
      </c>
      <c r="CW14" s="80">
        <v>0</v>
      </c>
      <c r="CX14" s="87">
        <f t="shared" si="46"/>
        <v>1365.81</v>
      </c>
      <c r="CY14" s="86">
        <f t="shared" si="47"/>
        <v>0</v>
      </c>
      <c r="CZ14" s="80">
        <v>291.14999999999998</v>
      </c>
      <c r="DA14" s="80">
        <v>247.88000000000002</v>
      </c>
      <c r="DB14" s="87">
        <f t="shared" si="48"/>
        <v>43.269999999999953</v>
      </c>
      <c r="DC14" s="86">
        <f t="shared" si="49"/>
        <v>0.85138244890949699</v>
      </c>
      <c r="DD14" s="80">
        <v>31.650000000000002</v>
      </c>
      <c r="DE14" s="80">
        <v>0</v>
      </c>
      <c r="DF14" s="87">
        <f t="shared" si="50"/>
        <v>31.650000000000002</v>
      </c>
      <c r="DG14" s="86">
        <f t="shared" si="51"/>
        <v>0</v>
      </c>
      <c r="DH14" s="95">
        <v>1768.3500000000001</v>
      </c>
      <c r="DI14" s="95">
        <v>1082.24</v>
      </c>
      <c r="DJ14" s="87">
        <f t="shared" si="52"/>
        <v>686.11000000000013</v>
      </c>
      <c r="DK14" s="94">
        <f t="shared" si="53"/>
        <v>0.61200554188933187</v>
      </c>
      <c r="DL14" s="80">
        <v>3933.8999999999996</v>
      </c>
      <c r="DM14" s="80">
        <v>3179.39</v>
      </c>
      <c r="DN14" s="87">
        <f t="shared" si="54"/>
        <v>754.50999999999976</v>
      </c>
      <c r="DO14" s="96">
        <f t="shared" si="55"/>
        <v>0.80820305549200544</v>
      </c>
      <c r="DP14" s="80">
        <v>0</v>
      </c>
      <c r="DQ14" s="80">
        <v>0</v>
      </c>
      <c r="DR14" s="82">
        <f t="shared" si="56"/>
        <v>0</v>
      </c>
      <c r="DS14" s="96"/>
      <c r="DT14" s="97">
        <v>3385.5200000000004</v>
      </c>
      <c r="DU14" s="97">
        <v>2476.13</v>
      </c>
      <c r="DV14" s="98">
        <f t="shared" si="57"/>
        <v>69555.72</v>
      </c>
      <c r="DW14" s="87">
        <f t="shared" si="58"/>
        <v>51998.853944280243</v>
      </c>
      <c r="DX14" s="87">
        <f t="shared" si="59"/>
        <v>17556.866055719758</v>
      </c>
      <c r="DY14" s="83">
        <f t="shared" si="60"/>
        <v>0.74758558957164478</v>
      </c>
      <c r="DZ14" s="108"/>
      <c r="EA14" s="100">
        <f t="shared" si="2"/>
        <v>38941.80605571976</v>
      </c>
      <c r="EB14" s="91">
        <f t="shared" si="3"/>
        <v>56512.729999999974</v>
      </c>
      <c r="EC14" s="101"/>
      <c r="ED14" s="101"/>
      <c r="EE14" s="102">
        <v>23185.240000000005</v>
      </c>
      <c r="EF14" s="102">
        <v>23435.27</v>
      </c>
      <c r="EG14" s="103">
        <f t="shared" si="61"/>
        <v>23435.27</v>
      </c>
      <c r="EH14" s="104">
        <f t="shared" si="62"/>
        <v>1.0107840160377894</v>
      </c>
      <c r="EI14" s="101"/>
      <c r="EJ14" s="101"/>
      <c r="EK14" s="101" t="s">
        <v>14</v>
      </c>
      <c r="EM14" s="101"/>
      <c r="EN14" s="101"/>
    </row>
    <row r="15" spans="1:144" s="1" customFormat="1" ht="15.75" customHeight="1" x14ac:dyDescent="0.25">
      <c r="A15" s="105" t="s">
        <v>15</v>
      </c>
      <c r="B15" s="106">
        <v>9</v>
      </c>
      <c r="C15" s="107">
        <v>3</v>
      </c>
      <c r="D15" s="76" t="s">
        <v>295</v>
      </c>
      <c r="E15" s="77">
        <v>6156.42</v>
      </c>
      <c r="F15" s="78">
        <v>-15631.940000000006</v>
      </c>
      <c r="G15" s="79">
        <v>-56395.650000000031</v>
      </c>
      <c r="H15" s="80">
        <v>3826.2000000000003</v>
      </c>
      <c r="I15" s="80">
        <v>317</v>
      </c>
      <c r="J15" s="82">
        <f t="shared" si="4"/>
        <v>3509.2000000000003</v>
      </c>
      <c r="K15" s="83">
        <f t="shared" si="5"/>
        <v>8.2849824891537291E-2</v>
      </c>
      <c r="L15" s="84">
        <v>796.65000000000009</v>
      </c>
      <c r="M15" s="84">
        <v>4.6399999999999997</v>
      </c>
      <c r="N15" s="82">
        <f t="shared" si="6"/>
        <v>792.0100000000001</v>
      </c>
      <c r="O15" s="83">
        <f t="shared" si="7"/>
        <v>5.8243896315822493E-3</v>
      </c>
      <c r="P15" s="84">
        <v>2757.81</v>
      </c>
      <c r="Q15" s="84">
        <v>2103.31</v>
      </c>
      <c r="R15" s="82">
        <f t="shared" si="8"/>
        <v>654.5</v>
      </c>
      <c r="S15" s="83">
        <f t="shared" si="9"/>
        <v>0.76267400582346134</v>
      </c>
      <c r="T15" s="84">
        <v>628.47</v>
      </c>
      <c r="U15" s="84">
        <v>560.72</v>
      </c>
      <c r="V15" s="82">
        <f t="shared" si="10"/>
        <v>67.75</v>
      </c>
      <c r="W15" s="83">
        <f t="shared" si="11"/>
        <v>0.89219851385109872</v>
      </c>
      <c r="X15" s="84">
        <v>142.32</v>
      </c>
      <c r="Y15" s="84">
        <v>0</v>
      </c>
      <c r="Z15" s="82">
        <f t="shared" si="12"/>
        <v>142.32</v>
      </c>
      <c r="AA15" s="83">
        <f t="shared" si="13"/>
        <v>0</v>
      </c>
      <c r="AB15" s="84">
        <v>1987.02</v>
      </c>
      <c r="AC15" s="84">
        <v>98.47999999999999</v>
      </c>
      <c r="AD15" s="82">
        <f t="shared" si="14"/>
        <v>1888.54</v>
      </c>
      <c r="AE15" s="83">
        <f t="shared" si="15"/>
        <v>4.9561655141870734E-2</v>
      </c>
      <c r="AF15" s="84">
        <v>924.21</v>
      </c>
      <c r="AG15" s="84">
        <v>0</v>
      </c>
      <c r="AH15" s="82">
        <f t="shared" si="16"/>
        <v>924.21</v>
      </c>
      <c r="AI15" s="85">
        <f t="shared" si="17"/>
        <v>0</v>
      </c>
      <c r="AJ15" s="84">
        <v>3090.54</v>
      </c>
      <c r="AK15" s="84">
        <v>9768.2999999999993</v>
      </c>
      <c r="AL15" s="82">
        <f t="shared" si="18"/>
        <v>-6677.7599999999993</v>
      </c>
      <c r="AM15" s="86">
        <f t="shared" si="19"/>
        <v>3.1607097788735947</v>
      </c>
      <c r="AN15" s="80">
        <v>21129.06</v>
      </c>
      <c r="AO15" s="80">
        <v>21014.6</v>
      </c>
      <c r="AP15" s="87">
        <f t="shared" si="20"/>
        <v>114.46000000000276</v>
      </c>
      <c r="AQ15" s="83">
        <f t="shared" si="21"/>
        <v>0.99458281627294343</v>
      </c>
      <c r="AR15" s="84">
        <v>0</v>
      </c>
      <c r="AS15" s="84">
        <v>0</v>
      </c>
      <c r="AT15" s="87">
        <f t="shared" si="0"/>
        <v>0</v>
      </c>
      <c r="AU15" s="96"/>
      <c r="AV15" s="80">
        <v>1188.51</v>
      </c>
      <c r="AW15" s="80">
        <v>0</v>
      </c>
      <c r="AX15" s="87">
        <f t="shared" si="23"/>
        <v>1188.51</v>
      </c>
      <c r="AY15" s="83">
        <f t="shared" si="24"/>
        <v>0</v>
      </c>
      <c r="AZ15" s="90">
        <v>0</v>
      </c>
      <c r="BA15" s="82">
        <v>0</v>
      </c>
      <c r="BB15" s="82">
        <f t="shared" si="25"/>
        <v>0</v>
      </c>
      <c r="BC15" s="91"/>
      <c r="BD15" s="84">
        <v>11186.52</v>
      </c>
      <c r="BE15" s="84">
        <v>28615.789999999997</v>
      </c>
      <c r="BF15" s="87">
        <f t="shared" si="26"/>
        <v>-17429.269999999997</v>
      </c>
      <c r="BG15" s="83">
        <f t="shared" si="27"/>
        <v>2.5580600579983761</v>
      </c>
      <c r="BH15" s="84">
        <v>1977.78</v>
      </c>
      <c r="BI15" s="84">
        <v>0</v>
      </c>
      <c r="BJ15" s="82">
        <f t="shared" si="28"/>
        <v>1977.78</v>
      </c>
      <c r="BK15" s="86">
        <f t="shared" si="29"/>
        <v>0</v>
      </c>
      <c r="BL15" s="80">
        <v>2920.4700000000003</v>
      </c>
      <c r="BM15" s="80">
        <v>0</v>
      </c>
      <c r="BN15" s="82">
        <f t="shared" si="30"/>
        <v>2920.4700000000003</v>
      </c>
      <c r="BO15" s="86">
        <f t="shared" si="31"/>
        <v>0</v>
      </c>
      <c r="BP15" s="80">
        <v>857.67</v>
      </c>
      <c r="BQ15" s="80">
        <v>0</v>
      </c>
      <c r="BR15" s="82">
        <f t="shared" si="32"/>
        <v>857.67</v>
      </c>
      <c r="BS15" s="86">
        <f t="shared" si="33"/>
        <v>0</v>
      </c>
      <c r="BT15" s="80">
        <v>2086.83</v>
      </c>
      <c r="BU15" s="80">
        <v>0</v>
      </c>
      <c r="BV15" s="82">
        <f t="shared" si="34"/>
        <v>2086.83</v>
      </c>
      <c r="BW15" s="86">
        <f t="shared" si="35"/>
        <v>0</v>
      </c>
      <c r="BX15" s="80">
        <v>752.31000000000006</v>
      </c>
      <c r="BY15" s="80">
        <v>0</v>
      </c>
      <c r="BZ15" s="82">
        <f t="shared" si="36"/>
        <v>752.31000000000006</v>
      </c>
      <c r="CA15" s="86">
        <f t="shared" si="37"/>
        <v>0</v>
      </c>
      <c r="CB15" s="80">
        <v>929.76</v>
      </c>
      <c r="CC15" s="80">
        <v>1242.49</v>
      </c>
      <c r="CD15" s="82">
        <f t="shared" si="38"/>
        <v>-312.73</v>
      </c>
      <c r="CE15" s="83">
        <f t="shared" si="39"/>
        <v>1.3363556186542764</v>
      </c>
      <c r="CF15" s="84">
        <v>97.97999999999999</v>
      </c>
      <c r="CG15" s="84">
        <v>0</v>
      </c>
      <c r="CH15" s="82">
        <f t="shared" si="40"/>
        <v>97.97999999999999</v>
      </c>
      <c r="CI15" s="86">
        <f t="shared" si="41"/>
        <v>0</v>
      </c>
      <c r="CJ15" s="80">
        <v>0</v>
      </c>
      <c r="CK15" s="81">
        <v>0</v>
      </c>
      <c r="CL15" s="81">
        <v>0</v>
      </c>
      <c r="CM15" s="92"/>
      <c r="CN15" s="93">
        <v>12914.76</v>
      </c>
      <c r="CO15" s="93">
        <v>13537.269570162174</v>
      </c>
      <c r="CP15" s="87">
        <f t="shared" si="42"/>
        <v>-622.50957016217399</v>
      </c>
      <c r="CQ15" s="94">
        <f t="shared" si="43"/>
        <v>1.0482014044521286</v>
      </c>
      <c r="CR15" s="80">
        <v>13286.310000000001</v>
      </c>
      <c r="CS15" s="80">
        <v>14797.099999999999</v>
      </c>
      <c r="CT15" s="87">
        <f t="shared" si="44"/>
        <v>-1510.7899999999972</v>
      </c>
      <c r="CU15" s="94">
        <f t="shared" si="45"/>
        <v>1.1137102777219556</v>
      </c>
      <c r="CV15" s="80">
        <v>2086.83</v>
      </c>
      <c r="CW15" s="80">
        <v>0</v>
      </c>
      <c r="CX15" s="87">
        <f t="shared" si="46"/>
        <v>2086.83</v>
      </c>
      <c r="CY15" s="86">
        <f t="shared" si="47"/>
        <v>0</v>
      </c>
      <c r="CZ15" s="80">
        <v>417.75</v>
      </c>
      <c r="DA15" s="80">
        <v>356.22</v>
      </c>
      <c r="DB15" s="87">
        <f t="shared" si="48"/>
        <v>61.529999999999973</v>
      </c>
      <c r="DC15" s="86">
        <f t="shared" si="49"/>
        <v>0.85271095152603238</v>
      </c>
      <c r="DD15" s="80">
        <v>46.2</v>
      </c>
      <c r="DE15" s="80">
        <v>0</v>
      </c>
      <c r="DF15" s="87">
        <f t="shared" si="50"/>
        <v>46.2</v>
      </c>
      <c r="DG15" s="86">
        <f t="shared" si="51"/>
        <v>0</v>
      </c>
      <c r="DH15" s="95">
        <v>6866.82</v>
      </c>
      <c r="DI15" s="95">
        <v>3265.57</v>
      </c>
      <c r="DJ15" s="87">
        <f t="shared" si="52"/>
        <v>3601.2499999999995</v>
      </c>
      <c r="DK15" s="94">
        <f t="shared" si="53"/>
        <v>0.47555782734948643</v>
      </c>
      <c r="DL15" s="80">
        <v>4136.34</v>
      </c>
      <c r="DM15" s="80">
        <v>3378.8100000000004</v>
      </c>
      <c r="DN15" s="87">
        <f t="shared" si="54"/>
        <v>757.52999999999975</v>
      </c>
      <c r="DO15" s="96">
        <f t="shared" si="55"/>
        <v>0.81685983260563688</v>
      </c>
      <c r="DP15" s="80">
        <v>0</v>
      </c>
      <c r="DQ15" s="80">
        <v>0</v>
      </c>
      <c r="DR15" s="82">
        <f t="shared" si="56"/>
        <v>0</v>
      </c>
      <c r="DS15" s="96"/>
      <c r="DT15" s="97">
        <v>4996.8599999999997</v>
      </c>
      <c r="DU15" s="97">
        <v>4953.0200000000004</v>
      </c>
      <c r="DV15" s="98">
        <f t="shared" si="57"/>
        <v>102031.98</v>
      </c>
      <c r="DW15" s="87">
        <f t="shared" si="58"/>
        <v>104013.31957016217</v>
      </c>
      <c r="DX15" s="87">
        <f t="shared" si="59"/>
        <v>-1981.3395701621776</v>
      </c>
      <c r="DY15" s="83">
        <f t="shared" si="60"/>
        <v>1.0194188093788064</v>
      </c>
      <c r="DZ15" s="108"/>
      <c r="EA15" s="100">
        <f t="shared" si="2"/>
        <v>-17613.27957016218</v>
      </c>
      <c r="EB15" s="91">
        <f t="shared" si="3"/>
        <v>-65444.610000000022</v>
      </c>
      <c r="EC15" s="101"/>
      <c r="ED15" s="101"/>
      <c r="EE15" s="102">
        <v>34010.659999999996</v>
      </c>
      <c r="EF15" s="102">
        <v>44763.05</v>
      </c>
      <c r="EG15" s="103">
        <f t="shared" si="61"/>
        <v>44763.05</v>
      </c>
      <c r="EH15" s="104">
        <f t="shared" si="62"/>
        <v>1.3161476431213039</v>
      </c>
      <c r="EI15" s="101"/>
      <c r="EJ15" s="101"/>
      <c r="EK15" s="101" t="s">
        <v>15</v>
      </c>
      <c r="EM15" s="101"/>
      <c r="EN15" s="101"/>
    </row>
    <row r="16" spans="1:144" s="1" customFormat="1" ht="15.75" customHeight="1" x14ac:dyDescent="0.25">
      <c r="A16" s="105" t="s">
        <v>16</v>
      </c>
      <c r="B16" s="106">
        <v>2</v>
      </c>
      <c r="C16" s="107">
        <v>2</v>
      </c>
      <c r="D16" s="76" t="s">
        <v>296</v>
      </c>
      <c r="E16" s="77">
        <v>635.1</v>
      </c>
      <c r="F16" s="78">
        <v>-22986.839999999997</v>
      </c>
      <c r="G16" s="79">
        <v>34810.090000000011</v>
      </c>
      <c r="H16" s="80">
        <v>674.67</v>
      </c>
      <c r="I16" s="80">
        <v>96.81</v>
      </c>
      <c r="J16" s="82">
        <f t="shared" si="4"/>
        <v>577.8599999999999</v>
      </c>
      <c r="K16" s="83">
        <f t="shared" si="5"/>
        <v>0.14349237404953535</v>
      </c>
      <c r="L16" s="84">
        <v>151.64999999999998</v>
      </c>
      <c r="M16" s="84">
        <v>0.89</v>
      </c>
      <c r="N16" s="82">
        <f t="shared" si="6"/>
        <v>150.76</v>
      </c>
      <c r="O16" s="83">
        <f t="shared" si="7"/>
        <v>5.8687767886580955E-3</v>
      </c>
      <c r="P16" s="84">
        <v>0</v>
      </c>
      <c r="Q16" s="84">
        <v>0</v>
      </c>
      <c r="R16" s="82">
        <f t="shared" si="8"/>
        <v>0</v>
      </c>
      <c r="S16" s="83"/>
      <c r="T16" s="84">
        <v>0</v>
      </c>
      <c r="U16" s="84">
        <v>0</v>
      </c>
      <c r="V16" s="82">
        <f t="shared" si="10"/>
        <v>0</v>
      </c>
      <c r="W16" s="83"/>
      <c r="X16" s="84">
        <v>0</v>
      </c>
      <c r="Y16" s="84">
        <v>0</v>
      </c>
      <c r="Z16" s="82">
        <f t="shared" si="12"/>
        <v>0</v>
      </c>
      <c r="AA16" s="83"/>
      <c r="AB16" s="84">
        <v>319.70999999999998</v>
      </c>
      <c r="AC16" s="84">
        <v>6.83</v>
      </c>
      <c r="AD16" s="82">
        <f t="shared" si="14"/>
        <v>312.88</v>
      </c>
      <c r="AE16" s="83">
        <f t="shared" si="15"/>
        <v>2.1363110318726349E-2</v>
      </c>
      <c r="AF16" s="84">
        <v>95.28</v>
      </c>
      <c r="AG16" s="84">
        <v>0</v>
      </c>
      <c r="AH16" s="82">
        <f t="shared" si="16"/>
        <v>95.28</v>
      </c>
      <c r="AI16" s="85">
        <f t="shared" si="17"/>
        <v>0</v>
      </c>
      <c r="AJ16" s="84">
        <v>72.78</v>
      </c>
      <c r="AK16" s="84">
        <v>4631.1499999999996</v>
      </c>
      <c r="AL16" s="82">
        <f t="shared" si="18"/>
        <v>-4558.37</v>
      </c>
      <c r="AM16" s="86">
        <f t="shared" si="19"/>
        <v>63.632179170101672</v>
      </c>
      <c r="AN16" s="80">
        <v>0</v>
      </c>
      <c r="AO16" s="80">
        <v>0</v>
      </c>
      <c r="AP16" s="87">
        <f t="shared" si="20"/>
        <v>0</v>
      </c>
      <c r="AQ16" s="83"/>
      <c r="AR16" s="84">
        <v>0</v>
      </c>
      <c r="AS16" s="84">
        <v>0</v>
      </c>
      <c r="AT16" s="87">
        <f t="shared" si="0"/>
        <v>0</v>
      </c>
      <c r="AU16" s="96"/>
      <c r="AV16" s="80">
        <v>115.83</v>
      </c>
      <c r="AW16" s="80">
        <v>1104.06</v>
      </c>
      <c r="AX16" s="87">
        <f t="shared" si="23"/>
        <v>-988.2299999999999</v>
      </c>
      <c r="AY16" s="83">
        <f t="shared" si="24"/>
        <v>9.5317275317275314</v>
      </c>
      <c r="AZ16" s="90">
        <v>0</v>
      </c>
      <c r="BA16" s="82">
        <v>0</v>
      </c>
      <c r="BB16" s="82">
        <f t="shared" si="25"/>
        <v>0</v>
      </c>
      <c r="BC16" s="91"/>
      <c r="BD16" s="84">
        <v>1712.4900000000002</v>
      </c>
      <c r="BE16" s="84">
        <v>2968.5499999999993</v>
      </c>
      <c r="BF16" s="87">
        <f t="shared" si="26"/>
        <v>-1256.059999999999</v>
      </c>
      <c r="BG16" s="83">
        <f t="shared" si="27"/>
        <v>1.7334699764670152</v>
      </c>
      <c r="BH16" s="84">
        <v>405.45000000000005</v>
      </c>
      <c r="BI16" s="84">
        <v>0</v>
      </c>
      <c r="BJ16" s="82">
        <f t="shared" si="28"/>
        <v>405.45000000000005</v>
      </c>
      <c r="BK16" s="86">
        <f t="shared" si="29"/>
        <v>0</v>
      </c>
      <c r="BL16" s="80">
        <v>543.78</v>
      </c>
      <c r="BM16" s="80">
        <v>0</v>
      </c>
      <c r="BN16" s="82">
        <f t="shared" si="30"/>
        <v>543.78</v>
      </c>
      <c r="BO16" s="86">
        <f t="shared" si="31"/>
        <v>0</v>
      </c>
      <c r="BP16" s="80">
        <v>0</v>
      </c>
      <c r="BQ16" s="80">
        <v>0</v>
      </c>
      <c r="BR16" s="82">
        <f t="shared" si="32"/>
        <v>0</v>
      </c>
      <c r="BS16" s="86"/>
      <c r="BT16" s="80">
        <v>0</v>
      </c>
      <c r="BU16" s="80">
        <v>0</v>
      </c>
      <c r="BV16" s="82">
        <f t="shared" si="34"/>
        <v>0</v>
      </c>
      <c r="BW16" s="86"/>
      <c r="BX16" s="80">
        <v>0</v>
      </c>
      <c r="BY16" s="80">
        <v>0</v>
      </c>
      <c r="BZ16" s="82">
        <f t="shared" si="36"/>
        <v>0</v>
      </c>
      <c r="CA16" s="86"/>
      <c r="CB16" s="80">
        <v>92.97</v>
      </c>
      <c r="CC16" s="80">
        <v>0</v>
      </c>
      <c r="CD16" s="82">
        <f t="shared" si="38"/>
        <v>92.97</v>
      </c>
      <c r="CE16" s="83">
        <f t="shared" si="39"/>
        <v>0</v>
      </c>
      <c r="CF16" s="84">
        <v>16.200000000000003</v>
      </c>
      <c r="CG16" s="84">
        <v>0</v>
      </c>
      <c r="CH16" s="82">
        <f t="shared" si="40"/>
        <v>16.200000000000003</v>
      </c>
      <c r="CI16" s="86">
        <f t="shared" si="41"/>
        <v>0</v>
      </c>
      <c r="CJ16" s="80">
        <v>0</v>
      </c>
      <c r="CK16" s="81">
        <v>0</v>
      </c>
      <c r="CL16" s="81">
        <v>0</v>
      </c>
      <c r="CM16" s="92"/>
      <c r="CN16" s="93">
        <v>1708.2599999999998</v>
      </c>
      <c r="CO16" s="93">
        <v>4535.0464860387347</v>
      </c>
      <c r="CP16" s="87">
        <f t="shared" si="42"/>
        <v>-2826.7864860387349</v>
      </c>
      <c r="CQ16" s="94">
        <f t="shared" si="43"/>
        <v>2.6547753187680652</v>
      </c>
      <c r="CR16" s="80">
        <v>749.22</v>
      </c>
      <c r="CS16" s="80">
        <v>905.31999999999994</v>
      </c>
      <c r="CT16" s="87">
        <f t="shared" si="44"/>
        <v>-156.09999999999991</v>
      </c>
      <c r="CU16" s="94">
        <f t="shared" si="45"/>
        <v>1.2083500173513786</v>
      </c>
      <c r="CV16" s="80">
        <v>206.37</v>
      </c>
      <c r="CW16" s="80">
        <v>0</v>
      </c>
      <c r="CX16" s="87">
        <f t="shared" si="46"/>
        <v>206.37</v>
      </c>
      <c r="CY16" s="86">
        <f t="shared" si="47"/>
        <v>0</v>
      </c>
      <c r="CZ16" s="80">
        <v>0</v>
      </c>
      <c r="DA16" s="80">
        <v>0</v>
      </c>
      <c r="DB16" s="87">
        <f t="shared" si="48"/>
        <v>0</v>
      </c>
      <c r="DC16" s="86"/>
      <c r="DD16" s="80">
        <v>0</v>
      </c>
      <c r="DE16" s="80">
        <v>0</v>
      </c>
      <c r="DF16" s="87">
        <f t="shared" si="50"/>
        <v>0</v>
      </c>
      <c r="DG16" s="86"/>
      <c r="DH16" s="95">
        <v>371.90999999999997</v>
      </c>
      <c r="DI16" s="95">
        <v>227.74</v>
      </c>
      <c r="DJ16" s="87">
        <f t="shared" si="52"/>
        <v>144.16999999999996</v>
      </c>
      <c r="DK16" s="94">
        <f t="shared" si="53"/>
        <v>0.61235245086176771</v>
      </c>
      <c r="DL16" s="80">
        <v>0</v>
      </c>
      <c r="DM16" s="80">
        <v>0</v>
      </c>
      <c r="DN16" s="87">
        <f t="shared" si="54"/>
        <v>0</v>
      </c>
      <c r="DO16" s="96"/>
      <c r="DP16" s="80">
        <v>0</v>
      </c>
      <c r="DQ16" s="80">
        <v>0</v>
      </c>
      <c r="DR16" s="82">
        <f t="shared" si="56"/>
        <v>0</v>
      </c>
      <c r="DS16" s="96"/>
      <c r="DT16" s="97">
        <v>361.92</v>
      </c>
      <c r="DU16" s="97">
        <v>723.81999999999994</v>
      </c>
      <c r="DV16" s="98">
        <f t="shared" si="57"/>
        <v>7598.49</v>
      </c>
      <c r="DW16" s="87">
        <f t="shared" si="58"/>
        <v>15200.216486038733</v>
      </c>
      <c r="DX16" s="87">
        <f t="shared" si="59"/>
        <v>-7601.7264860387331</v>
      </c>
      <c r="DY16" s="83">
        <f t="shared" si="60"/>
        <v>2.0004259380533149</v>
      </c>
      <c r="DZ16" s="108"/>
      <c r="EA16" s="100">
        <f t="shared" si="2"/>
        <v>-30588.56648603873</v>
      </c>
      <c r="EB16" s="91">
        <f t="shared" si="3"/>
        <v>34612.430000000008</v>
      </c>
      <c r="EC16" s="101"/>
      <c r="ED16" s="101"/>
      <c r="EE16" s="102">
        <v>2532.8300000000008</v>
      </c>
      <c r="EF16" s="102">
        <v>2417.39</v>
      </c>
      <c r="EG16" s="103">
        <f t="shared" si="61"/>
        <v>2417.39</v>
      </c>
      <c r="EH16" s="104">
        <f t="shared" si="62"/>
        <v>0.9544225234224164</v>
      </c>
      <c r="EI16" s="101"/>
      <c r="EJ16" s="101"/>
      <c r="EK16" s="101" t="s">
        <v>16</v>
      </c>
      <c r="EM16" s="101"/>
      <c r="EN16" s="101"/>
    </row>
    <row r="17" spans="1:144" s="1" customFormat="1" ht="15.75" customHeight="1" x14ac:dyDescent="0.25">
      <c r="A17" s="105" t="s">
        <v>17</v>
      </c>
      <c r="B17" s="106">
        <v>9</v>
      </c>
      <c r="C17" s="107">
        <v>3</v>
      </c>
      <c r="D17" s="76" t="s">
        <v>297</v>
      </c>
      <c r="E17" s="77">
        <v>6432.96</v>
      </c>
      <c r="F17" s="78">
        <v>194380.72999999998</v>
      </c>
      <c r="G17" s="79">
        <v>69905.319999999992</v>
      </c>
      <c r="H17" s="80">
        <v>5096.16</v>
      </c>
      <c r="I17" s="80">
        <v>329.49</v>
      </c>
      <c r="J17" s="82">
        <f t="shared" si="4"/>
        <v>4766.67</v>
      </c>
      <c r="K17" s="83">
        <f t="shared" si="5"/>
        <v>6.4654563435998874E-2</v>
      </c>
      <c r="L17" s="84">
        <v>806.58</v>
      </c>
      <c r="M17" s="84">
        <v>274.93</v>
      </c>
      <c r="N17" s="82">
        <f t="shared" si="6"/>
        <v>531.65000000000009</v>
      </c>
      <c r="O17" s="83">
        <f t="shared" si="7"/>
        <v>0.34085893525750699</v>
      </c>
      <c r="P17" s="84">
        <v>2888.64</v>
      </c>
      <c r="Q17" s="84">
        <v>2175.86</v>
      </c>
      <c r="R17" s="82">
        <f t="shared" si="8"/>
        <v>712.77999999999975</v>
      </c>
      <c r="S17" s="83">
        <f t="shared" si="9"/>
        <v>0.75324720283593671</v>
      </c>
      <c r="T17" s="84">
        <v>654.15000000000009</v>
      </c>
      <c r="U17" s="84">
        <v>576.75</v>
      </c>
      <c r="V17" s="82">
        <f t="shared" si="10"/>
        <v>77.400000000000091</v>
      </c>
      <c r="W17" s="83">
        <f t="shared" si="11"/>
        <v>0.88167851410227005</v>
      </c>
      <c r="X17" s="84">
        <v>191.04</v>
      </c>
      <c r="Y17" s="84">
        <v>0</v>
      </c>
      <c r="Z17" s="82">
        <f t="shared" si="12"/>
        <v>191.04</v>
      </c>
      <c r="AA17" s="83">
        <f t="shared" si="13"/>
        <v>0</v>
      </c>
      <c r="AB17" s="84">
        <v>2031.8999999999999</v>
      </c>
      <c r="AC17" s="84">
        <v>75.87</v>
      </c>
      <c r="AD17" s="82">
        <f t="shared" si="14"/>
        <v>1956.0299999999997</v>
      </c>
      <c r="AE17" s="83">
        <f t="shared" si="15"/>
        <v>3.7339435995865942E-2</v>
      </c>
      <c r="AF17" s="84">
        <v>964.80000000000007</v>
      </c>
      <c r="AG17" s="84">
        <v>0</v>
      </c>
      <c r="AH17" s="82">
        <f t="shared" si="16"/>
        <v>964.80000000000007</v>
      </c>
      <c r="AI17" s="85">
        <f t="shared" si="17"/>
        <v>0</v>
      </c>
      <c r="AJ17" s="84">
        <v>3168.4500000000003</v>
      </c>
      <c r="AK17" s="84">
        <v>4858.8100000000004</v>
      </c>
      <c r="AL17" s="82">
        <f t="shared" si="18"/>
        <v>-1690.3600000000001</v>
      </c>
      <c r="AM17" s="86">
        <f t="shared" si="19"/>
        <v>1.5334974514352444</v>
      </c>
      <c r="AN17" s="80">
        <v>21127.739999999998</v>
      </c>
      <c r="AO17" s="80">
        <v>21014.6</v>
      </c>
      <c r="AP17" s="87">
        <f t="shared" si="20"/>
        <v>113.13999999999942</v>
      </c>
      <c r="AQ17" s="83">
        <f t="shared" si="21"/>
        <v>0.99464495492655625</v>
      </c>
      <c r="AR17" s="84">
        <v>0</v>
      </c>
      <c r="AS17" s="84">
        <v>0</v>
      </c>
      <c r="AT17" s="87">
        <f t="shared" si="0"/>
        <v>0</v>
      </c>
      <c r="AU17" s="96"/>
      <c r="AV17" s="80">
        <v>926.22</v>
      </c>
      <c r="AW17" s="80">
        <v>0</v>
      </c>
      <c r="AX17" s="87">
        <f t="shared" si="23"/>
        <v>926.22</v>
      </c>
      <c r="AY17" s="83">
        <f t="shared" si="24"/>
        <v>0</v>
      </c>
      <c r="AZ17" s="90">
        <v>0</v>
      </c>
      <c r="BA17" s="82">
        <v>0</v>
      </c>
      <c r="BB17" s="82">
        <f t="shared" si="25"/>
        <v>0</v>
      </c>
      <c r="BC17" s="91"/>
      <c r="BD17" s="84">
        <v>11701.26</v>
      </c>
      <c r="BE17" s="84">
        <v>14132.149999999998</v>
      </c>
      <c r="BF17" s="87">
        <f t="shared" si="26"/>
        <v>-2430.8899999999976</v>
      </c>
      <c r="BG17" s="83">
        <f t="shared" si="27"/>
        <v>1.2077460034218535</v>
      </c>
      <c r="BH17" s="84">
        <v>2967.7799999999997</v>
      </c>
      <c r="BI17" s="84">
        <v>0</v>
      </c>
      <c r="BJ17" s="82">
        <f t="shared" si="28"/>
        <v>2967.7799999999997</v>
      </c>
      <c r="BK17" s="86">
        <f t="shared" si="29"/>
        <v>0</v>
      </c>
      <c r="BL17" s="80">
        <v>2954.25</v>
      </c>
      <c r="BM17" s="80">
        <v>0</v>
      </c>
      <c r="BN17" s="82">
        <f t="shared" si="30"/>
        <v>2954.25</v>
      </c>
      <c r="BO17" s="86">
        <f t="shared" si="31"/>
        <v>0</v>
      </c>
      <c r="BP17" s="80">
        <v>897.27</v>
      </c>
      <c r="BQ17" s="80">
        <v>0</v>
      </c>
      <c r="BR17" s="82">
        <f t="shared" si="32"/>
        <v>897.27</v>
      </c>
      <c r="BS17" s="86">
        <f t="shared" si="33"/>
        <v>0</v>
      </c>
      <c r="BT17" s="80">
        <v>2170.83</v>
      </c>
      <c r="BU17" s="80">
        <v>400.24</v>
      </c>
      <c r="BV17" s="82">
        <f t="shared" si="34"/>
        <v>1770.59</v>
      </c>
      <c r="BW17" s="86">
        <f t="shared" si="35"/>
        <v>0.18437187619481951</v>
      </c>
      <c r="BX17" s="80">
        <v>1003.4100000000001</v>
      </c>
      <c r="BY17" s="80">
        <v>0</v>
      </c>
      <c r="BZ17" s="82">
        <f t="shared" si="36"/>
        <v>1003.4100000000001</v>
      </c>
      <c r="CA17" s="86">
        <f t="shared" si="37"/>
        <v>0</v>
      </c>
      <c r="CB17" s="80">
        <v>955.17</v>
      </c>
      <c r="CC17" s="80">
        <v>1075.6200000000001</v>
      </c>
      <c r="CD17" s="82">
        <f t="shared" si="38"/>
        <v>-120.45000000000016</v>
      </c>
      <c r="CE17" s="83">
        <f t="shared" si="39"/>
        <v>1.1261032067590064</v>
      </c>
      <c r="CF17" s="84">
        <v>102.27000000000001</v>
      </c>
      <c r="CG17" s="84">
        <v>0</v>
      </c>
      <c r="CH17" s="82">
        <f t="shared" si="40"/>
        <v>102.27000000000001</v>
      </c>
      <c r="CI17" s="86">
        <f t="shared" si="41"/>
        <v>0</v>
      </c>
      <c r="CJ17" s="80">
        <v>0</v>
      </c>
      <c r="CK17" s="81">
        <v>0</v>
      </c>
      <c r="CL17" s="81">
        <v>0</v>
      </c>
      <c r="CM17" s="92"/>
      <c r="CN17" s="93">
        <v>18166.050000000003</v>
      </c>
      <c r="CO17" s="93">
        <v>18021.497714923767</v>
      </c>
      <c r="CP17" s="87">
        <f t="shared" si="42"/>
        <v>144.55228507623542</v>
      </c>
      <c r="CQ17" s="94">
        <f t="shared" si="43"/>
        <v>0.99204272337265198</v>
      </c>
      <c r="CR17" s="80">
        <v>12006.81</v>
      </c>
      <c r="CS17" s="80">
        <v>13508.56</v>
      </c>
      <c r="CT17" s="87">
        <f t="shared" si="44"/>
        <v>-1501.75</v>
      </c>
      <c r="CU17" s="94">
        <f t="shared" si="45"/>
        <v>1.1250748533540549</v>
      </c>
      <c r="CV17" s="80">
        <v>1290.3600000000001</v>
      </c>
      <c r="CW17" s="80">
        <v>0</v>
      </c>
      <c r="CX17" s="87">
        <f t="shared" si="46"/>
        <v>1290.3600000000001</v>
      </c>
      <c r="CY17" s="86">
        <f t="shared" si="47"/>
        <v>0</v>
      </c>
      <c r="CZ17" s="80">
        <v>447.65999999999997</v>
      </c>
      <c r="DA17" s="80">
        <v>373.53999999999996</v>
      </c>
      <c r="DB17" s="87">
        <f t="shared" si="48"/>
        <v>74.12</v>
      </c>
      <c r="DC17" s="86">
        <f t="shared" si="49"/>
        <v>0.83442791404190675</v>
      </c>
      <c r="DD17" s="80">
        <v>48.239999999999995</v>
      </c>
      <c r="DE17" s="80">
        <v>0</v>
      </c>
      <c r="DF17" s="87">
        <f t="shared" si="50"/>
        <v>48.239999999999995</v>
      </c>
      <c r="DG17" s="86">
        <f t="shared" si="51"/>
        <v>0</v>
      </c>
      <c r="DH17" s="95">
        <v>2390.8200000000002</v>
      </c>
      <c r="DI17" s="95">
        <v>1889.0700000000002</v>
      </c>
      <c r="DJ17" s="87">
        <f t="shared" si="52"/>
        <v>501.75</v>
      </c>
      <c r="DK17" s="94">
        <f t="shared" si="53"/>
        <v>0.79013476547795314</v>
      </c>
      <c r="DL17" s="80">
        <v>4033.3500000000004</v>
      </c>
      <c r="DM17" s="80">
        <v>3644.4</v>
      </c>
      <c r="DN17" s="87">
        <f t="shared" si="54"/>
        <v>388.95000000000027</v>
      </c>
      <c r="DO17" s="96">
        <f t="shared" si="55"/>
        <v>0.90356651418795786</v>
      </c>
      <c r="DP17" s="80">
        <v>0</v>
      </c>
      <c r="DQ17" s="80">
        <v>0</v>
      </c>
      <c r="DR17" s="82">
        <f t="shared" si="56"/>
        <v>0</v>
      </c>
      <c r="DS17" s="96"/>
      <c r="DT17" s="97">
        <v>5063.58</v>
      </c>
      <c r="DU17" s="97">
        <v>4117.57</v>
      </c>
      <c r="DV17" s="98">
        <f t="shared" si="57"/>
        <v>104054.79000000004</v>
      </c>
      <c r="DW17" s="87">
        <f t="shared" si="58"/>
        <v>86468.957714923774</v>
      </c>
      <c r="DX17" s="87">
        <f t="shared" si="59"/>
        <v>17585.832285076263</v>
      </c>
      <c r="DY17" s="83">
        <f t="shared" si="60"/>
        <v>0.8309944954472902</v>
      </c>
      <c r="DZ17" s="108"/>
      <c r="EA17" s="100">
        <f t="shared" si="2"/>
        <v>211966.56228507624</v>
      </c>
      <c r="EB17" s="91">
        <f t="shared" si="3"/>
        <v>77049.55</v>
      </c>
      <c r="EC17" s="101"/>
      <c r="ED17" s="101"/>
      <c r="EE17" s="102">
        <v>34684.93</v>
      </c>
      <c r="EF17" s="102">
        <v>47056.549999999996</v>
      </c>
      <c r="EG17" s="103">
        <f t="shared" si="61"/>
        <v>47056.549999999996</v>
      </c>
      <c r="EH17" s="104">
        <f t="shared" si="62"/>
        <v>1.3566857421940881</v>
      </c>
      <c r="EI17" s="101"/>
      <c r="EJ17" s="101"/>
      <c r="EK17" s="101" t="s">
        <v>17</v>
      </c>
      <c r="EM17" s="101"/>
      <c r="EN17" s="101"/>
    </row>
    <row r="18" spans="1:144" s="1" customFormat="1" ht="15.75" customHeight="1" x14ac:dyDescent="0.25">
      <c r="A18" s="105" t="s">
        <v>18</v>
      </c>
      <c r="B18" s="106">
        <v>9</v>
      </c>
      <c r="C18" s="107">
        <v>3</v>
      </c>
      <c r="D18" s="76" t="s">
        <v>298</v>
      </c>
      <c r="E18" s="77">
        <v>6391.6</v>
      </c>
      <c r="F18" s="78">
        <v>-232515.28999999998</v>
      </c>
      <c r="G18" s="79">
        <v>-110149.65999999999</v>
      </c>
      <c r="H18" s="80">
        <v>5029.53</v>
      </c>
      <c r="I18" s="80">
        <v>324.65999999999997</v>
      </c>
      <c r="J18" s="82">
        <f t="shared" si="4"/>
        <v>4704.87</v>
      </c>
      <c r="K18" s="83">
        <f t="shared" si="5"/>
        <v>6.4550763192584598E-2</v>
      </c>
      <c r="L18" s="84">
        <v>795.75</v>
      </c>
      <c r="M18" s="84">
        <v>4.6399999999999997</v>
      </c>
      <c r="N18" s="82">
        <f t="shared" si="6"/>
        <v>791.11</v>
      </c>
      <c r="O18" s="83">
        <f t="shared" si="7"/>
        <v>5.8309770656613255E-3</v>
      </c>
      <c r="P18" s="84">
        <v>2876.2200000000003</v>
      </c>
      <c r="Q18" s="84">
        <v>2191.7199999999998</v>
      </c>
      <c r="R18" s="82">
        <f t="shared" si="8"/>
        <v>684.50000000000045</v>
      </c>
      <c r="S18" s="83">
        <f t="shared" si="9"/>
        <v>0.76201403230629072</v>
      </c>
      <c r="T18" s="84">
        <v>650.01</v>
      </c>
      <c r="U18" s="84">
        <v>579.82999999999993</v>
      </c>
      <c r="V18" s="82">
        <f t="shared" si="10"/>
        <v>70.180000000000064</v>
      </c>
      <c r="W18" s="83">
        <f t="shared" si="11"/>
        <v>0.89203243027030343</v>
      </c>
      <c r="X18" s="84">
        <v>187.92000000000002</v>
      </c>
      <c r="Y18" s="84">
        <v>0</v>
      </c>
      <c r="Z18" s="82">
        <f t="shared" si="12"/>
        <v>187.92000000000002</v>
      </c>
      <c r="AA18" s="83">
        <f t="shared" si="13"/>
        <v>0</v>
      </c>
      <c r="AB18" s="84">
        <v>2007.6000000000001</v>
      </c>
      <c r="AC18" s="84">
        <v>190.43</v>
      </c>
      <c r="AD18" s="82">
        <f t="shared" si="14"/>
        <v>1817.17</v>
      </c>
      <c r="AE18" s="83">
        <f t="shared" si="15"/>
        <v>9.4854552699740982E-2</v>
      </c>
      <c r="AF18" s="84">
        <v>958.74</v>
      </c>
      <c r="AG18" s="84">
        <v>0</v>
      </c>
      <c r="AH18" s="82">
        <f t="shared" si="16"/>
        <v>958.74</v>
      </c>
      <c r="AI18" s="85">
        <f t="shared" si="17"/>
        <v>0</v>
      </c>
      <c r="AJ18" s="84">
        <v>3207.93</v>
      </c>
      <c r="AK18" s="84">
        <v>18722.57</v>
      </c>
      <c r="AL18" s="82">
        <f t="shared" si="18"/>
        <v>-15514.64</v>
      </c>
      <c r="AM18" s="86">
        <f t="shared" si="19"/>
        <v>5.8363399450736146</v>
      </c>
      <c r="AN18" s="80">
        <v>12656.04</v>
      </c>
      <c r="AO18" s="80">
        <v>12580.119999999999</v>
      </c>
      <c r="AP18" s="87">
        <f t="shared" si="20"/>
        <v>75.920000000001892</v>
      </c>
      <c r="AQ18" s="83">
        <f t="shared" si="21"/>
        <v>0.99400128318178504</v>
      </c>
      <c r="AR18" s="84">
        <v>1158.1500000000001</v>
      </c>
      <c r="AS18" s="84">
        <v>1151.6500000000001</v>
      </c>
      <c r="AT18" s="87">
        <f t="shared" si="0"/>
        <v>6.5</v>
      </c>
      <c r="AU18" s="96">
        <f t="shared" si="22"/>
        <v>0.9943876009152528</v>
      </c>
      <c r="AV18" s="80">
        <v>929.97</v>
      </c>
      <c r="AW18" s="80">
        <v>4968.28</v>
      </c>
      <c r="AX18" s="87">
        <f t="shared" si="23"/>
        <v>-4038.3099999999995</v>
      </c>
      <c r="AY18" s="83">
        <f t="shared" si="24"/>
        <v>5.3424088949105881</v>
      </c>
      <c r="AZ18" s="90">
        <v>0</v>
      </c>
      <c r="BA18" s="82">
        <v>0</v>
      </c>
      <c r="BB18" s="82">
        <f t="shared" si="25"/>
        <v>0</v>
      </c>
      <c r="BC18" s="91"/>
      <c r="BD18" s="84">
        <v>11130.960000000001</v>
      </c>
      <c r="BE18" s="84">
        <v>10246.289999999999</v>
      </c>
      <c r="BF18" s="87">
        <f t="shared" si="26"/>
        <v>884.67000000000189</v>
      </c>
      <c r="BG18" s="83">
        <f t="shared" si="27"/>
        <v>0.92052168007072155</v>
      </c>
      <c r="BH18" s="84">
        <v>2899.23</v>
      </c>
      <c r="BI18" s="84">
        <v>0</v>
      </c>
      <c r="BJ18" s="82">
        <f t="shared" si="28"/>
        <v>2899.23</v>
      </c>
      <c r="BK18" s="86">
        <f t="shared" si="29"/>
        <v>0</v>
      </c>
      <c r="BL18" s="80">
        <v>2920.32</v>
      </c>
      <c r="BM18" s="80">
        <v>0</v>
      </c>
      <c r="BN18" s="82">
        <f t="shared" si="30"/>
        <v>2920.32</v>
      </c>
      <c r="BO18" s="86">
        <f t="shared" si="31"/>
        <v>0</v>
      </c>
      <c r="BP18" s="80">
        <v>895.47</v>
      </c>
      <c r="BQ18" s="80">
        <v>0</v>
      </c>
      <c r="BR18" s="82">
        <f t="shared" si="32"/>
        <v>895.47</v>
      </c>
      <c r="BS18" s="86">
        <f t="shared" si="33"/>
        <v>0</v>
      </c>
      <c r="BT18" s="80">
        <v>2157.1499999999996</v>
      </c>
      <c r="BU18" s="80">
        <v>2949.46</v>
      </c>
      <c r="BV18" s="82">
        <f t="shared" si="34"/>
        <v>-792.3100000000004</v>
      </c>
      <c r="BW18" s="86">
        <f t="shared" si="35"/>
        <v>1.3672948102820854</v>
      </c>
      <c r="BX18" s="80">
        <v>991.34999999999991</v>
      </c>
      <c r="BY18" s="80">
        <v>0</v>
      </c>
      <c r="BZ18" s="82">
        <f t="shared" si="36"/>
        <v>991.34999999999991</v>
      </c>
      <c r="CA18" s="86">
        <f t="shared" si="37"/>
        <v>0</v>
      </c>
      <c r="CB18" s="80">
        <v>943.41000000000008</v>
      </c>
      <c r="CC18" s="80">
        <v>180.44</v>
      </c>
      <c r="CD18" s="82">
        <f t="shared" si="38"/>
        <v>762.97</v>
      </c>
      <c r="CE18" s="83">
        <f t="shared" si="39"/>
        <v>0.19126360755132973</v>
      </c>
      <c r="CF18" s="84">
        <v>99.72</v>
      </c>
      <c r="CG18" s="84">
        <v>0</v>
      </c>
      <c r="CH18" s="82">
        <f t="shared" si="40"/>
        <v>99.72</v>
      </c>
      <c r="CI18" s="86">
        <f t="shared" si="41"/>
        <v>0</v>
      </c>
      <c r="CJ18" s="80">
        <v>0</v>
      </c>
      <c r="CK18" s="81">
        <v>0</v>
      </c>
      <c r="CL18" s="81">
        <v>0</v>
      </c>
      <c r="CM18" s="92"/>
      <c r="CN18" s="93">
        <v>18275.489999999998</v>
      </c>
      <c r="CO18" s="93">
        <v>14136.660674307364</v>
      </c>
      <c r="CP18" s="87">
        <f t="shared" si="42"/>
        <v>4138.8293256926336</v>
      </c>
      <c r="CQ18" s="94">
        <f t="shared" si="43"/>
        <v>0.77353114331311312</v>
      </c>
      <c r="CR18" s="80">
        <v>12503.880000000001</v>
      </c>
      <c r="CS18" s="80">
        <v>10235.040000000001</v>
      </c>
      <c r="CT18" s="87">
        <f t="shared" si="44"/>
        <v>2268.84</v>
      </c>
      <c r="CU18" s="94">
        <f t="shared" si="45"/>
        <v>0.81854912235242183</v>
      </c>
      <c r="CV18" s="80">
        <v>1894.47</v>
      </c>
      <c r="CW18" s="80">
        <v>0</v>
      </c>
      <c r="CX18" s="87">
        <f t="shared" si="46"/>
        <v>1894.47</v>
      </c>
      <c r="CY18" s="86">
        <f t="shared" si="47"/>
        <v>0</v>
      </c>
      <c r="CZ18" s="80">
        <v>423.75</v>
      </c>
      <c r="DA18" s="80">
        <v>357.81</v>
      </c>
      <c r="DB18" s="87">
        <f t="shared" si="48"/>
        <v>65.94</v>
      </c>
      <c r="DC18" s="86">
        <f t="shared" si="49"/>
        <v>0.84438938053097345</v>
      </c>
      <c r="DD18" s="80">
        <v>46.019999999999996</v>
      </c>
      <c r="DE18" s="80">
        <v>0</v>
      </c>
      <c r="DF18" s="87">
        <f t="shared" si="50"/>
        <v>46.019999999999996</v>
      </c>
      <c r="DG18" s="86">
        <f t="shared" si="51"/>
        <v>0</v>
      </c>
      <c r="DH18" s="95">
        <v>2906.91</v>
      </c>
      <c r="DI18" s="95">
        <v>948.88000000000011</v>
      </c>
      <c r="DJ18" s="87">
        <f t="shared" si="52"/>
        <v>1958.0299999999997</v>
      </c>
      <c r="DK18" s="94">
        <f t="shared" si="53"/>
        <v>0.32642221465404853</v>
      </c>
      <c r="DL18" s="80">
        <v>4842.24</v>
      </c>
      <c r="DM18" s="80">
        <v>3644.8599999999997</v>
      </c>
      <c r="DN18" s="87">
        <f t="shared" si="54"/>
        <v>1197.3800000000001</v>
      </c>
      <c r="DO18" s="96">
        <f t="shared" si="55"/>
        <v>0.75272188078244773</v>
      </c>
      <c r="DP18" s="80">
        <v>0</v>
      </c>
      <c r="DQ18" s="80">
        <v>0</v>
      </c>
      <c r="DR18" s="82">
        <f t="shared" si="56"/>
        <v>0</v>
      </c>
      <c r="DS18" s="96"/>
      <c r="DT18" s="97">
        <v>4792.9800000000005</v>
      </c>
      <c r="DU18" s="97">
        <v>4170.67</v>
      </c>
      <c r="DV18" s="98">
        <f t="shared" si="57"/>
        <v>98181.210000000021</v>
      </c>
      <c r="DW18" s="87">
        <f t="shared" si="58"/>
        <v>87584.010674307385</v>
      </c>
      <c r="DX18" s="87">
        <f t="shared" si="59"/>
        <v>10597.199325692636</v>
      </c>
      <c r="DY18" s="83">
        <f t="shared" si="60"/>
        <v>0.89206489382548215</v>
      </c>
      <c r="DZ18" s="108"/>
      <c r="EA18" s="100">
        <f t="shared" si="2"/>
        <v>-221918.09067430734</v>
      </c>
      <c r="EB18" s="91">
        <f t="shared" si="3"/>
        <v>-101488.23999999998</v>
      </c>
      <c r="EC18" s="101"/>
      <c r="ED18" s="101"/>
      <c r="EE18" s="102">
        <v>32727.070000000003</v>
      </c>
      <c r="EF18" s="102">
        <v>11756.099999999999</v>
      </c>
      <c r="EG18" s="103">
        <f t="shared" si="61"/>
        <v>11756.099999999999</v>
      </c>
      <c r="EH18" s="104">
        <f t="shared" si="62"/>
        <v>0.35921639181264919</v>
      </c>
      <c r="EI18" s="101"/>
      <c r="EJ18" s="101"/>
      <c r="EK18" s="101" t="s">
        <v>18</v>
      </c>
      <c r="EM18" s="101"/>
      <c r="EN18" s="101"/>
    </row>
    <row r="19" spans="1:144" s="1" customFormat="1" ht="15.75" customHeight="1" x14ac:dyDescent="0.25">
      <c r="A19" s="105" t="s">
        <v>19</v>
      </c>
      <c r="B19" s="106">
        <v>9</v>
      </c>
      <c r="C19" s="107">
        <v>3</v>
      </c>
      <c r="D19" s="76" t="s">
        <v>299</v>
      </c>
      <c r="E19" s="77">
        <v>6409.9</v>
      </c>
      <c r="F19" s="78">
        <v>-177837.83000000002</v>
      </c>
      <c r="G19" s="79">
        <v>-73918.029999999984</v>
      </c>
      <c r="H19" s="80">
        <v>4734.3599999999997</v>
      </c>
      <c r="I19" s="80">
        <v>321.8</v>
      </c>
      <c r="J19" s="82">
        <f t="shared" si="4"/>
        <v>4412.5599999999995</v>
      </c>
      <c r="K19" s="83">
        <f t="shared" si="5"/>
        <v>6.797117244991932E-2</v>
      </c>
      <c r="L19" s="84">
        <v>913.41000000000008</v>
      </c>
      <c r="M19" s="84">
        <v>5.33</v>
      </c>
      <c r="N19" s="82">
        <f t="shared" si="6"/>
        <v>908.08</v>
      </c>
      <c r="O19" s="83">
        <f t="shared" si="7"/>
        <v>5.8352766008692696E-3</v>
      </c>
      <c r="P19" s="84">
        <v>2861.37</v>
      </c>
      <c r="Q19" s="84">
        <v>2185.96</v>
      </c>
      <c r="R19" s="82">
        <f t="shared" si="8"/>
        <v>675.40999999999985</v>
      </c>
      <c r="S19" s="83">
        <f t="shared" si="9"/>
        <v>0.76395572750116203</v>
      </c>
      <c r="T19" s="84">
        <v>651.90000000000009</v>
      </c>
      <c r="U19" s="84">
        <v>581.74</v>
      </c>
      <c r="V19" s="82">
        <f t="shared" si="10"/>
        <v>70.160000000000082</v>
      </c>
      <c r="W19" s="83">
        <f t="shared" si="11"/>
        <v>0.89237613130848281</v>
      </c>
      <c r="X19" s="84">
        <v>188.46</v>
      </c>
      <c r="Y19" s="84">
        <v>0</v>
      </c>
      <c r="Z19" s="82">
        <f t="shared" si="12"/>
        <v>188.46</v>
      </c>
      <c r="AA19" s="83">
        <f t="shared" si="13"/>
        <v>0</v>
      </c>
      <c r="AB19" s="84">
        <v>2007.5700000000002</v>
      </c>
      <c r="AC19" s="84">
        <v>98.44</v>
      </c>
      <c r="AD19" s="82">
        <f t="shared" si="14"/>
        <v>1909.13</v>
      </c>
      <c r="AE19" s="83">
        <f t="shared" si="15"/>
        <v>4.9034404777915583E-2</v>
      </c>
      <c r="AF19" s="84">
        <v>961.49</v>
      </c>
      <c r="AG19" s="84">
        <v>0</v>
      </c>
      <c r="AH19" s="82">
        <f t="shared" si="16"/>
        <v>961.49</v>
      </c>
      <c r="AI19" s="85">
        <f t="shared" si="17"/>
        <v>0</v>
      </c>
      <c r="AJ19" s="84">
        <v>3215.21</v>
      </c>
      <c r="AK19" s="84">
        <v>22812.440000000002</v>
      </c>
      <c r="AL19" s="82">
        <f t="shared" si="18"/>
        <v>-19597.230000000003</v>
      </c>
      <c r="AM19" s="86">
        <f t="shared" si="19"/>
        <v>7.095163301930512</v>
      </c>
      <c r="AN19" s="80">
        <v>21131.16</v>
      </c>
      <c r="AO19" s="80">
        <v>21014.6</v>
      </c>
      <c r="AP19" s="87">
        <f t="shared" si="20"/>
        <v>116.56000000000131</v>
      </c>
      <c r="AQ19" s="83">
        <f t="shared" si="21"/>
        <v>0.99448397532364519</v>
      </c>
      <c r="AR19" s="84">
        <v>0</v>
      </c>
      <c r="AS19" s="84">
        <v>0</v>
      </c>
      <c r="AT19" s="87">
        <f t="shared" si="0"/>
        <v>0</v>
      </c>
      <c r="AU19" s="96"/>
      <c r="AV19" s="80">
        <v>932.64</v>
      </c>
      <c r="AW19" s="80">
        <v>4968.28</v>
      </c>
      <c r="AX19" s="87">
        <f t="shared" si="23"/>
        <v>-4035.64</v>
      </c>
      <c r="AY19" s="83">
        <f t="shared" si="24"/>
        <v>5.3271144278606961</v>
      </c>
      <c r="AZ19" s="90">
        <v>0</v>
      </c>
      <c r="BA19" s="82">
        <v>0</v>
      </c>
      <c r="BB19" s="82">
        <f t="shared" si="25"/>
        <v>0</v>
      </c>
      <c r="BC19" s="91"/>
      <c r="BD19" s="84">
        <v>11793.57</v>
      </c>
      <c r="BE19" s="84">
        <v>21417.17</v>
      </c>
      <c r="BF19" s="87">
        <f t="shared" si="26"/>
        <v>-9623.5999999999985</v>
      </c>
      <c r="BG19" s="83">
        <f t="shared" si="27"/>
        <v>1.8160039750474197</v>
      </c>
      <c r="BH19" s="84">
        <v>2674.86</v>
      </c>
      <c r="BI19" s="84">
        <v>459.66</v>
      </c>
      <c r="BJ19" s="82">
        <f t="shared" si="28"/>
        <v>2215.2000000000003</v>
      </c>
      <c r="BK19" s="86">
        <f t="shared" si="29"/>
        <v>0.17184450774993831</v>
      </c>
      <c r="BL19" s="80">
        <v>3336.3599999999997</v>
      </c>
      <c r="BM19" s="80">
        <v>0</v>
      </c>
      <c r="BN19" s="82">
        <f t="shared" si="30"/>
        <v>3336.3599999999997</v>
      </c>
      <c r="BO19" s="86">
        <f t="shared" si="31"/>
        <v>0</v>
      </c>
      <c r="BP19" s="80">
        <v>901.86</v>
      </c>
      <c r="BQ19" s="80">
        <v>0</v>
      </c>
      <c r="BR19" s="82">
        <f t="shared" si="32"/>
        <v>901.86</v>
      </c>
      <c r="BS19" s="86">
        <f t="shared" si="33"/>
        <v>0</v>
      </c>
      <c r="BT19" s="80">
        <v>2172.96</v>
      </c>
      <c r="BU19" s="80">
        <v>0</v>
      </c>
      <c r="BV19" s="82">
        <f t="shared" si="34"/>
        <v>2172.96</v>
      </c>
      <c r="BW19" s="86">
        <f t="shared" si="35"/>
        <v>0</v>
      </c>
      <c r="BX19" s="80">
        <v>992.25</v>
      </c>
      <c r="BY19" s="80">
        <v>0</v>
      </c>
      <c r="BZ19" s="82">
        <f t="shared" si="36"/>
        <v>992.25</v>
      </c>
      <c r="CA19" s="86">
        <f t="shared" si="37"/>
        <v>0</v>
      </c>
      <c r="CB19" s="80">
        <v>942.27</v>
      </c>
      <c r="CC19" s="80">
        <v>2286.62</v>
      </c>
      <c r="CD19" s="82">
        <f t="shared" si="38"/>
        <v>-1344.35</v>
      </c>
      <c r="CE19" s="83">
        <f t="shared" si="39"/>
        <v>2.4267142114255997</v>
      </c>
      <c r="CF19" s="84">
        <v>98.07</v>
      </c>
      <c r="CG19" s="84">
        <v>0</v>
      </c>
      <c r="CH19" s="82">
        <f t="shared" si="40"/>
        <v>98.07</v>
      </c>
      <c r="CI19" s="86">
        <f t="shared" si="41"/>
        <v>0</v>
      </c>
      <c r="CJ19" s="80">
        <v>0</v>
      </c>
      <c r="CK19" s="81">
        <v>0</v>
      </c>
      <c r="CL19" s="81">
        <v>0</v>
      </c>
      <c r="CM19" s="92"/>
      <c r="CN19" s="93">
        <v>14676.11</v>
      </c>
      <c r="CO19" s="93">
        <v>13059.444991875904</v>
      </c>
      <c r="CP19" s="87">
        <f t="shared" si="42"/>
        <v>1616.6650081240969</v>
      </c>
      <c r="CQ19" s="94">
        <f t="shared" si="43"/>
        <v>0.88984376594859971</v>
      </c>
      <c r="CR19" s="80">
        <v>12360.84</v>
      </c>
      <c r="CS19" s="80">
        <v>12170.57</v>
      </c>
      <c r="CT19" s="87">
        <f t="shared" si="44"/>
        <v>190.27000000000044</v>
      </c>
      <c r="CU19" s="94">
        <f t="shared" si="45"/>
        <v>0.98460703317897491</v>
      </c>
      <c r="CV19" s="80">
        <v>1774.8899999999999</v>
      </c>
      <c r="CW19" s="80">
        <v>0</v>
      </c>
      <c r="CX19" s="87">
        <f t="shared" si="46"/>
        <v>1774.8899999999999</v>
      </c>
      <c r="CY19" s="86">
        <f t="shared" si="47"/>
        <v>0</v>
      </c>
      <c r="CZ19" s="80">
        <v>451.89</v>
      </c>
      <c r="DA19" s="80">
        <v>384.19</v>
      </c>
      <c r="DB19" s="87">
        <f t="shared" si="48"/>
        <v>67.699999999999989</v>
      </c>
      <c r="DC19" s="86">
        <f t="shared" si="49"/>
        <v>0.85018477948173232</v>
      </c>
      <c r="DD19" s="80">
        <v>50.010000000000005</v>
      </c>
      <c r="DE19" s="80">
        <v>0</v>
      </c>
      <c r="DF19" s="87">
        <f t="shared" si="50"/>
        <v>50.010000000000005</v>
      </c>
      <c r="DG19" s="86">
        <f t="shared" si="51"/>
        <v>0</v>
      </c>
      <c r="DH19" s="95">
        <v>2592.1499999999996</v>
      </c>
      <c r="DI19" s="95">
        <v>2125.73</v>
      </c>
      <c r="DJ19" s="87">
        <f t="shared" si="52"/>
        <v>466.41999999999962</v>
      </c>
      <c r="DK19" s="94">
        <f t="shared" si="53"/>
        <v>0.82006442528403078</v>
      </c>
      <c r="DL19" s="80">
        <v>4085.2200000000003</v>
      </c>
      <c r="DM19" s="80">
        <v>3320.91</v>
      </c>
      <c r="DN19" s="87">
        <f t="shared" si="54"/>
        <v>764.3100000000004</v>
      </c>
      <c r="DO19" s="96">
        <f t="shared" si="55"/>
        <v>0.81290848473276833</v>
      </c>
      <c r="DP19" s="80">
        <v>0</v>
      </c>
      <c r="DQ19" s="80">
        <v>0</v>
      </c>
      <c r="DR19" s="82">
        <f t="shared" si="56"/>
        <v>0</v>
      </c>
      <c r="DS19" s="96"/>
      <c r="DT19" s="97">
        <v>4949.57</v>
      </c>
      <c r="DU19" s="97">
        <v>5360.6399999999994</v>
      </c>
      <c r="DV19" s="98">
        <f t="shared" si="57"/>
        <v>101450.45000000001</v>
      </c>
      <c r="DW19" s="87">
        <f t="shared" si="58"/>
        <v>112573.52499187591</v>
      </c>
      <c r="DX19" s="87">
        <f t="shared" si="59"/>
        <v>-11123.074991875896</v>
      </c>
      <c r="DY19" s="83">
        <f t="shared" si="60"/>
        <v>1.1096404697256237</v>
      </c>
      <c r="DZ19" s="108"/>
      <c r="EA19" s="100">
        <f t="shared" si="2"/>
        <v>-188960.90499187593</v>
      </c>
      <c r="EB19" s="91">
        <f t="shared" si="3"/>
        <v>-75169.279999999955</v>
      </c>
      <c r="EC19" s="101"/>
      <c r="ED19" s="101"/>
      <c r="EE19" s="102">
        <v>33816.82</v>
      </c>
      <c r="EF19" s="102">
        <v>55086.689999999995</v>
      </c>
      <c r="EG19" s="103">
        <f t="shared" si="61"/>
        <v>55086.689999999995</v>
      </c>
      <c r="EH19" s="104">
        <f t="shared" si="62"/>
        <v>1.6289730968198664</v>
      </c>
      <c r="EI19" s="101"/>
      <c r="EJ19" s="101"/>
      <c r="EK19" s="101" t="s">
        <v>19</v>
      </c>
      <c r="EM19" s="101"/>
      <c r="EN19" s="101"/>
    </row>
    <row r="20" spans="1:144" s="1" customFormat="1" ht="15.75" customHeight="1" x14ac:dyDescent="0.25">
      <c r="A20" s="105" t="s">
        <v>20</v>
      </c>
      <c r="B20" s="106">
        <v>9</v>
      </c>
      <c r="C20" s="107">
        <v>1</v>
      </c>
      <c r="D20" s="76" t="s">
        <v>300</v>
      </c>
      <c r="E20" s="77">
        <v>6498.75</v>
      </c>
      <c r="F20" s="78">
        <v>-554982.69999999995</v>
      </c>
      <c r="G20" s="79">
        <v>-331585.44999999995</v>
      </c>
      <c r="H20" s="80">
        <v>1789.77</v>
      </c>
      <c r="I20" s="80">
        <v>378.08</v>
      </c>
      <c r="J20" s="82">
        <f t="shared" si="4"/>
        <v>1411.69</v>
      </c>
      <c r="K20" s="83">
        <f t="shared" si="5"/>
        <v>0.21124502030987222</v>
      </c>
      <c r="L20" s="84">
        <v>358.74</v>
      </c>
      <c r="M20" s="84">
        <v>2.1</v>
      </c>
      <c r="N20" s="82">
        <f t="shared" si="6"/>
        <v>356.64</v>
      </c>
      <c r="O20" s="83">
        <f t="shared" si="7"/>
        <v>5.8538217093159388E-3</v>
      </c>
      <c r="P20" s="84">
        <v>3105.75</v>
      </c>
      <c r="Q20" s="84">
        <v>2336.9299999999998</v>
      </c>
      <c r="R20" s="82">
        <f t="shared" si="8"/>
        <v>768.82000000000016</v>
      </c>
      <c r="S20" s="83">
        <f t="shared" si="9"/>
        <v>0.75245270868550262</v>
      </c>
      <c r="T20" s="84">
        <v>551.73</v>
      </c>
      <c r="U20" s="84">
        <v>494.76</v>
      </c>
      <c r="V20" s="82">
        <f t="shared" si="10"/>
        <v>56.970000000000027</v>
      </c>
      <c r="W20" s="83">
        <f t="shared" si="11"/>
        <v>0.89674297210592135</v>
      </c>
      <c r="X20" s="84">
        <v>204.71999999999997</v>
      </c>
      <c r="Y20" s="84">
        <v>0</v>
      </c>
      <c r="Z20" s="82">
        <f t="shared" si="12"/>
        <v>204.71999999999997</v>
      </c>
      <c r="AA20" s="83">
        <f t="shared" si="13"/>
        <v>0</v>
      </c>
      <c r="AB20" s="84">
        <v>1236.06</v>
      </c>
      <c r="AC20" s="84">
        <v>165.39</v>
      </c>
      <c r="AD20" s="82">
        <f t="shared" si="14"/>
        <v>1070.67</v>
      </c>
      <c r="AE20" s="83">
        <f t="shared" si="15"/>
        <v>0.13380418426289986</v>
      </c>
      <c r="AF20" s="84">
        <v>0</v>
      </c>
      <c r="AG20" s="84">
        <v>0</v>
      </c>
      <c r="AH20" s="82">
        <f t="shared" si="16"/>
        <v>0</v>
      </c>
      <c r="AI20" s="85"/>
      <c r="AJ20" s="84">
        <v>4082.5199999999995</v>
      </c>
      <c r="AK20" s="84">
        <v>11618.199999999999</v>
      </c>
      <c r="AL20" s="82">
        <f t="shared" si="18"/>
        <v>-7535.6799999999994</v>
      </c>
      <c r="AM20" s="86">
        <f t="shared" si="19"/>
        <v>2.8458403143156676</v>
      </c>
      <c r="AN20" s="80">
        <v>13640.07</v>
      </c>
      <c r="AO20" s="80">
        <v>14009.71</v>
      </c>
      <c r="AP20" s="87">
        <f t="shared" si="20"/>
        <v>-369.63999999999942</v>
      </c>
      <c r="AQ20" s="83">
        <f t="shared" si="21"/>
        <v>1.0270995676708403</v>
      </c>
      <c r="AR20" s="84">
        <v>0</v>
      </c>
      <c r="AS20" s="84">
        <v>0</v>
      </c>
      <c r="AT20" s="87">
        <f t="shared" si="0"/>
        <v>0</v>
      </c>
      <c r="AU20" s="96"/>
      <c r="AV20" s="80">
        <v>783.75</v>
      </c>
      <c r="AW20" s="80">
        <v>0</v>
      </c>
      <c r="AX20" s="87">
        <f t="shared" si="23"/>
        <v>783.75</v>
      </c>
      <c r="AY20" s="83">
        <f t="shared" si="24"/>
        <v>0</v>
      </c>
      <c r="AZ20" s="90">
        <v>0</v>
      </c>
      <c r="BA20" s="82">
        <v>0</v>
      </c>
      <c r="BB20" s="82">
        <f t="shared" si="25"/>
        <v>0</v>
      </c>
      <c r="BC20" s="91"/>
      <c r="BD20" s="84">
        <v>10391.49</v>
      </c>
      <c r="BE20" s="84">
        <v>15218.06</v>
      </c>
      <c r="BF20" s="87">
        <f t="shared" si="26"/>
        <v>-4826.57</v>
      </c>
      <c r="BG20" s="83">
        <f t="shared" si="27"/>
        <v>1.4644733334680589</v>
      </c>
      <c r="BH20" s="84">
        <v>1002.1200000000001</v>
      </c>
      <c r="BI20" s="84">
        <v>0</v>
      </c>
      <c r="BJ20" s="82">
        <f t="shared" si="28"/>
        <v>1002.1200000000001</v>
      </c>
      <c r="BK20" s="86">
        <f t="shared" si="29"/>
        <v>0</v>
      </c>
      <c r="BL20" s="80">
        <v>1327.68</v>
      </c>
      <c r="BM20" s="80">
        <v>0</v>
      </c>
      <c r="BN20" s="82">
        <f t="shared" si="30"/>
        <v>1327.68</v>
      </c>
      <c r="BO20" s="86">
        <f t="shared" si="31"/>
        <v>0</v>
      </c>
      <c r="BP20" s="80">
        <v>957.27</v>
      </c>
      <c r="BQ20" s="80">
        <v>0</v>
      </c>
      <c r="BR20" s="82">
        <f t="shared" si="32"/>
        <v>957.27</v>
      </c>
      <c r="BS20" s="86">
        <f t="shared" si="33"/>
        <v>0</v>
      </c>
      <c r="BT20" s="80">
        <v>1949.6100000000001</v>
      </c>
      <c r="BU20" s="80">
        <v>0</v>
      </c>
      <c r="BV20" s="82">
        <f t="shared" si="34"/>
        <v>1949.6100000000001</v>
      </c>
      <c r="BW20" s="86">
        <f t="shared" si="35"/>
        <v>0</v>
      </c>
      <c r="BX20" s="80">
        <v>1078.1399999999999</v>
      </c>
      <c r="BY20" s="80">
        <v>0</v>
      </c>
      <c r="BZ20" s="82">
        <f t="shared" si="36"/>
        <v>1078.1399999999999</v>
      </c>
      <c r="CA20" s="86">
        <f t="shared" si="37"/>
        <v>0</v>
      </c>
      <c r="CB20" s="80">
        <v>446.46</v>
      </c>
      <c r="CC20" s="80">
        <v>0</v>
      </c>
      <c r="CD20" s="82">
        <f t="shared" si="38"/>
        <v>446.46</v>
      </c>
      <c r="CE20" s="83">
        <f t="shared" si="39"/>
        <v>0</v>
      </c>
      <c r="CF20" s="84">
        <v>1.9500000000000002</v>
      </c>
      <c r="CG20" s="84">
        <v>0</v>
      </c>
      <c r="CH20" s="82">
        <f t="shared" si="40"/>
        <v>1.9500000000000002</v>
      </c>
      <c r="CI20" s="86">
        <f t="shared" si="41"/>
        <v>0</v>
      </c>
      <c r="CJ20" s="80">
        <v>0</v>
      </c>
      <c r="CK20" s="81">
        <v>0</v>
      </c>
      <c r="CL20" s="81">
        <v>0</v>
      </c>
      <c r="CM20" s="92"/>
      <c r="CN20" s="93">
        <v>19530.21</v>
      </c>
      <c r="CO20" s="93">
        <v>25669.286386505963</v>
      </c>
      <c r="CP20" s="87">
        <f t="shared" si="42"/>
        <v>-6139.0763865059635</v>
      </c>
      <c r="CQ20" s="94">
        <f t="shared" si="43"/>
        <v>1.3143374488295807</v>
      </c>
      <c r="CR20" s="80">
        <v>9279.7199999999993</v>
      </c>
      <c r="CS20" s="80">
        <v>10964.54</v>
      </c>
      <c r="CT20" s="87">
        <f t="shared" si="44"/>
        <v>-1684.8200000000015</v>
      </c>
      <c r="CU20" s="94">
        <f t="shared" si="45"/>
        <v>1.1815593573944043</v>
      </c>
      <c r="CV20" s="80">
        <v>3325.32</v>
      </c>
      <c r="CW20" s="80">
        <v>0</v>
      </c>
      <c r="CX20" s="87">
        <f t="shared" si="46"/>
        <v>3325.32</v>
      </c>
      <c r="CY20" s="86">
        <f t="shared" si="47"/>
        <v>0</v>
      </c>
      <c r="CZ20" s="80">
        <v>446.46</v>
      </c>
      <c r="DA20" s="80">
        <v>385.28999999999996</v>
      </c>
      <c r="DB20" s="87">
        <f t="shared" si="48"/>
        <v>61.170000000000016</v>
      </c>
      <c r="DC20" s="86">
        <f t="shared" si="49"/>
        <v>0.86298884558527078</v>
      </c>
      <c r="DD20" s="80">
        <v>48.75</v>
      </c>
      <c r="DE20" s="80">
        <v>0</v>
      </c>
      <c r="DF20" s="87">
        <f t="shared" si="50"/>
        <v>48.75</v>
      </c>
      <c r="DG20" s="86">
        <f t="shared" si="51"/>
        <v>0</v>
      </c>
      <c r="DH20" s="95">
        <v>752.55</v>
      </c>
      <c r="DI20" s="95">
        <v>683.32999999999993</v>
      </c>
      <c r="DJ20" s="87">
        <f t="shared" si="52"/>
        <v>69.220000000000027</v>
      </c>
      <c r="DK20" s="94">
        <f t="shared" si="53"/>
        <v>0.90801940070427212</v>
      </c>
      <c r="DL20" s="80">
        <v>4731.03</v>
      </c>
      <c r="DM20" s="80">
        <v>4024.17</v>
      </c>
      <c r="DN20" s="87">
        <f t="shared" si="54"/>
        <v>706.85999999999967</v>
      </c>
      <c r="DO20" s="96">
        <f t="shared" si="55"/>
        <v>0.85059067475792804</v>
      </c>
      <c r="DP20" s="80">
        <v>0</v>
      </c>
      <c r="DQ20" s="80">
        <v>0</v>
      </c>
      <c r="DR20" s="82">
        <f t="shared" si="56"/>
        <v>0</v>
      </c>
      <c r="DS20" s="96"/>
      <c r="DT20" s="97">
        <v>4239.84</v>
      </c>
      <c r="DU20" s="97">
        <v>4297.49</v>
      </c>
      <c r="DV20" s="98">
        <f t="shared" si="57"/>
        <v>85261.709999999992</v>
      </c>
      <c r="DW20" s="87">
        <f t="shared" si="58"/>
        <v>90247.336386505965</v>
      </c>
      <c r="DX20" s="87">
        <f t="shared" si="59"/>
        <v>-4985.6263865059736</v>
      </c>
      <c r="DY20" s="83">
        <f t="shared" si="60"/>
        <v>1.0584743888728712</v>
      </c>
      <c r="DZ20" s="108"/>
      <c r="EA20" s="100">
        <f t="shared" si="2"/>
        <v>-559968.32638650597</v>
      </c>
      <c r="EB20" s="91">
        <f t="shared" si="3"/>
        <v>-329648.78999999992</v>
      </c>
      <c r="EC20" s="101"/>
      <c r="ED20" s="101"/>
      <c r="EE20" s="102">
        <v>28420.570000000003</v>
      </c>
      <c r="EF20" s="102">
        <v>63498.400000000009</v>
      </c>
      <c r="EG20" s="103">
        <f t="shared" si="61"/>
        <v>63498.400000000009</v>
      </c>
      <c r="EH20" s="104">
        <f t="shared" si="62"/>
        <v>2.234240903683494</v>
      </c>
      <c r="EI20" s="101"/>
      <c r="EJ20" s="101"/>
      <c r="EK20" s="101" t="s">
        <v>20</v>
      </c>
      <c r="EM20" s="101"/>
      <c r="EN20" s="101"/>
    </row>
    <row r="21" spans="1:144" s="1" customFormat="1" ht="15.75" customHeight="1" x14ac:dyDescent="0.25">
      <c r="A21" s="105" t="s">
        <v>21</v>
      </c>
      <c r="B21" s="106">
        <v>2</v>
      </c>
      <c r="C21" s="107">
        <v>3</v>
      </c>
      <c r="D21" s="76" t="s">
        <v>301</v>
      </c>
      <c r="E21" s="77">
        <v>928.1</v>
      </c>
      <c r="F21" s="78">
        <v>-3079.5799999999995</v>
      </c>
      <c r="G21" s="79">
        <v>-4177.3700000000017</v>
      </c>
      <c r="H21" s="80">
        <v>658.77</v>
      </c>
      <c r="I21" s="80">
        <v>185.17</v>
      </c>
      <c r="J21" s="82">
        <f t="shared" si="4"/>
        <v>473.6</v>
      </c>
      <c r="K21" s="83">
        <f t="shared" si="5"/>
        <v>0.28108444525403403</v>
      </c>
      <c r="L21" s="84">
        <v>131.13</v>
      </c>
      <c r="M21" s="84">
        <v>0.77</v>
      </c>
      <c r="N21" s="82">
        <f t="shared" si="6"/>
        <v>130.35999999999999</v>
      </c>
      <c r="O21" s="83">
        <f t="shared" si="7"/>
        <v>5.8720353847327086E-3</v>
      </c>
      <c r="P21" s="84">
        <v>541.26</v>
      </c>
      <c r="Q21" s="84">
        <v>420.88</v>
      </c>
      <c r="R21" s="82">
        <f t="shared" si="8"/>
        <v>120.38</v>
      </c>
      <c r="S21" s="83">
        <f t="shared" si="9"/>
        <v>0.77759302368547467</v>
      </c>
      <c r="T21" s="84">
        <v>90.210000000000008</v>
      </c>
      <c r="U21" s="84">
        <v>79.539999999999992</v>
      </c>
      <c r="V21" s="82">
        <f t="shared" si="10"/>
        <v>10.670000000000016</v>
      </c>
      <c r="W21" s="83">
        <f t="shared" si="11"/>
        <v>0.88172043010752676</v>
      </c>
      <c r="X21" s="84">
        <v>0</v>
      </c>
      <c r="Y21" s="84">
        <v>0</v>
      </c>
      <c r="Z21" s="82">
        <f t="shared" si="12"/>
        <v>0</v>
      </c>
      <c r="AA21" s="83"/>
      <c r="AB21" s="84">
        <v>727.53</v>
      </c>
      <c r="AC21" s="84">
        <v>17.23</v>
      </c>
      <c r="AD21" s="82">
        <f t="shared" si="14"/>
        <v>710.3</v>
      </c>
      <c r="AE21" s="83">
        <f t="shared" si="15"/>
        <v>2.3682872183964924E-2</v>
      </c>
      <c r="AF21" s="84">
        <v>139.22999999999999</v>
      </c>
      <c r="AG21" s="84">
        <v>0</v>
      </c>
      <c r="AH21" s="82">
        <f t="shared" si="16"/>
        <v>139.22999999999999</v>
      </c>
      <c r="AI21" s="85">
        <f t="shared" si="17"/>
        <v>0</v>
      </c>
      <c r="AJ21" s="84">
        <v>465.81000000000006</v>
      </c>
      <c r="AK21" s="84">
        <v>377.29</v>
      </c>
      <c r="AL21" s="82">
        <f t="shared" si="18"/>
        <v>88.520000000000039</v>
      </c>
      <c r="AM21" s="86">
        <f t="shared" si="19"/>
        <v>0.80996543655138353</v>
      </c>
      <c r="AN21" s="80">
        <v>0</v>
      </c>
      <c r="AO21" s="80">
        <v>0</v>
      </c>
      <c r="AP21" s="87">
        <f t="shared" si="20"/>
        <v>0</v>
      </c>
      <c r="AQ21" s="83"/>
      <c r="AR21" s="84">
        <v>0</v>
      </c>
      <c r="AS21" s="84">
        <v>0</v>
      </c>
      <c r="AT21" s="87">
        <f t="shared" si="0"/>
        <v>0</v>
      </c>
      <c r="AU21" s="96"/>
      <c r="AV21" s="80">
        <v>133.92000000000002</v>
      </c>
      <c r="AW21" s="80">
        <v>0</v>
      </c>
      <c r="AX21" s="87">
        <f t="shared" si="23"/>
        <v>133.92000000000002</v>
      </c>
      <c r="AY21" s="83">
        <f t="shared" si="24"/>
        <v>0</v>
      </c>
      <c r="AZ21" s="90">
        <v>0</v>
      </c>
      <c r="BA21" s="82">
        <v>0</v>
      </c>
      <c r="BB21" s="82">
        <f t="shared" si="25"/>
        <v>0</v>
      </c>
      <c r="BC21" s="91"/>
      <c r="BD21" s="84">
        <v>2366.94</v>
      </c>
      <c r="BE21" s="84">
        <v>0</v>
      </c>
      <c r="BF21" s="87">
        <f t="shared" si="26"/>
        <v>2366.94</v>
      </c>
      <c r="BG21" s="83">
        <f t="shared" si="27"/>
        <v>0</v>
      </c>
      <c r="BH21" s="84">
        <v>345.54</v>
      </c>
      <c r="BI21" s="84">
        <v>0</v>
      </c>
      <c r="BJ21" s="82">
        <f t="shared" si="28"/>
        <v>345.54</v>
      </c>
      <c r="BK21" s="86">
        <f t="shared" si="29"/>
        <v>0</v>
      </c>
      <c r="BL21" s="80">
        <v>470.28</v>
      </c>
      <c r="BM21" s="80">
        <v>0</v>
      </c>
      <c r="BN21" s="82">
        <f t="shared" si="30"/>
        <v>470.28</v>
      </c>
      <c r="BO21" s="86">
        <f t="shared" si="31"/>
        <v>0</v>
      </c>
      <c r="BP21" s="80">
        <v>108.87</v>
      </c>
      <c r="BQ21" s="80">
        <v>0</v>
      </c>
      <c r="BR21" s="82">
        <f t="shared" si="32"/>
        <v>108.87</v>
      </c>
      <c r="BS21" s="86">
        <f t="shared" si="33"/>
        <v>0</v>
      </c>
      <c r="BT21" s="80">
        <v>308.79000000000002</v>
      </c>
      <c r="BU21" s="80">
        <v>0</v>
      </c>
      <c r="BV21" s="82">
        <f t="shared" si="34"/>
        <v>308.79000000000002</v>
      </c>
      <c r="BW21" s="86">
        <f t="shared" si="35"/>
        <v>0</v>
      </c>
      <c r="BX21" s="80">
        <v>0</v>
      </c>
      <c r="BY21" s="80">
        <v>0</v>
      </c>
      <c r="BZ21" s="82">
        <f t="shared" si="36"/>
        <v>0</v>
      </c>
      <c r="CA21" s="86"/>
      <c r="CB21" s="80">
        <v>209.94</v>
      </c>
      <c r="CC21" s="80">
        <v>0</v>
      </c>
      <c r="CD21" s="82">
        <f t="shared" si="38"/>
        <v>209.94</v>
      </c>
      <c r="CE21" s="83">
        <f t="shared" si="39"/>
        <v>0</v>
      </c>
      <c r="CF21" s="84">
        <v>27.57</v>
      </c>
      <c r="CG21" s="84">
        <v>0</v>
      </c>
      <c r="CH21" s="82">
        <f t="shared" si="40"/>
        <v>27.57</v>
      </c>
      <c r="CI21" s="86">
        <f t="shared" si="41"/>
        <v>0</v>
      </c>
      <c r="CJ21" s="80">
        <v>0</v>
      </c>
      <c r="CK21" s="81">
        <v>0</v>
      </c>
      <c r="CL21" s="81">
        <v>0</v>
      </c>
      <c r="CM21" s="92"/>
      <c r="CN21" s="93">
        <v>2345.79</v>
      </c>
      <c r="CO21" s="93">
        <v>6424.3700361707961</v>
      </c>
      <c r="CP21" s="87">
        <f t="shared" si="42"/>
        <v>-4078.5800361707961</v>
      </c>
      <c r="CQ21" s="94">
        <f t="shared" si="43"/>
        <v>2.7386808009970185</v>
      </c>
      <c r="CR21" s="80">
        <v>1308.6299999999999</v>
      </c>
      <c r="CS21" s="80">
        <v>1719.5900000000001</v>
      </c>
      <c r="CT21" s="87">
        <f t="shared" si="44"/>
        <v>-410.96000000000026</v>
      </c>
      <c r="CU21" s="94">
        <f t="shared" si="45"/>
        <v>1.3140383454452369</v>
      </c>
      <c r="CV21" s="80">
        <v>862.58999999999992</v>
      </c>
      <c r="CW21" s="80">
        <v>0</v>
      </c>
      <c r="CX21" s="87">
        <f t="shared" si="46"/>
        <v>862.58999999999992</v>
      </c>
      <c r="CY21" s="86">
        <f t="shared" si="47"/>
        <v>0</v>
      </c>
      <c r="CZ21" s="80">
        <v>286.79999999999995</v>
      </c>
      <c r="DA21" s="80">
        <v>249.10000000000002</v>
      </c>
      <c r="DB21" s="87">
        <f t="shared" si="48"/>
        <v>37.699999999999932</v>
      </c>
      <c r="DC21" s="86">
        <f t="shared" si="49"/>
        <v>0.86854951185495144</v>
      </c>
      <c r="DD21" s="80">
        <v>32.31</v>
      </c>
      <c r="DE21" s="80">
        <v>0</v>
      </c>
      <c r="DF21" s="87">
        <f t="shared" si="50"/>
        <v>32.31</v>
      </c>
      <c r="DG21" s="86">
        <f t="shared" si="51"/>
        <v>0</v>
      </c>
      <c r="DH21" s="95">
        <v>1058.31</v>
      </c>
      <c r="DI21" s="95">
        <v>639.46</v>
      </c>
      <c r="DJ21" s="87">
        <f t="shared" si="52"/>
        <v>418.84999999999991</v>
      </c>
      <c r="DK21" s="94">
        <f t="shared" si="53"/>
        <v>0.60422749477941251</v>
      </c>
      <c r="DL21" s="80">
        <v>0</v>
      </c>
      <c r="DM21" s="80">
        <v>0</v>
      </c>
      <c r="DN21" s="87">
        <f t="shared" si="54"/>
        <v>0</v>
      </c>
      <c r="DO21" s="96"/>
      <c r="DP21" s="80">
        <v>0</v>
      </c>
      <c r="DQ21" s="80">
        <v>0</v>
      </c>
      <c r="DR21" s="82">
        <f t="shared" si="56"/>
        <v>0</v>
      </c>
      <c r="DS21" s="96"/>
      <c r="DT21" s="97">
        <v>630.93000000000006</v>
      </c>
      <c r="DU21" s="97">
        <v>505.67</v>
      </c>
      <c r="DV21" s="98">
        <f t="shared" si="57"/>
        <v>13251.150000000005</v>
      </c>
      <c r="DW21" s="87">
        <f t="shared" si="58"/>
        <v>10619.070036170799</v>
      </c>
      <c r="DX21" s="87">
        <f t="shared" si="59"/>
        <v>2632.0799638292065</v>
      </c>
      <c r="DY21" s="83">
        <f t="shared" si="60"/>
        <v>0.80136969517142242</v>
      </c>
      <c r="DZ21" s="108"/>
      <c r="EA21" s="100">
        <f t="shared" si="2"/>
        <v>-447.50003617079346</v>
      </c>
      <c r="EB21" s="91">
        <f t="shared" si="3"/>
        <v>-339.44000000000165</v>
      </c>
      <c r="EC21" s="101"/>
      <c r="ED21" s="101"/>
      <c r="EE21" s="102">
        <v>4417.0499999999993</v>
      </c>
      <c r="EF21" s="102">
        <v>180.22999999999956</v>
      </c>
      <c r="EG21" s="103">
        <f t="shared" si="61"/>
        <v>180.22999999999956</v>
      </c>
      <c r="EH21" s="104">
        <v>0</v>
      </c>
      <c r="EI21" s="101"/>
      <c r="EJ21" s="101"/>
      <c r="EK21" s="101" t="s">
        <v>21</v>
      </c>
      <c r="EM21" s="101"/>
      <c r="EN21" s="101"/>
    </row>
    <row r="22" spans="1:144" s="1" customFormat="1" ht="15.75" customHeight="1" x14ac:dyDescent="0.25">
      <c r="A22" s="105" t="s">
        <v>22</v>
      </c>
      <c r="B22" s="106">
        <v>5</v>
      </c>
      <c r="C22" s="107">
        <v>4</v>
      </c>
      <c r="D22" s="76" t="s">
        <v>302</v>
      </c>
      <c r="E22" s="77">
        <v>3667</v>
      </c>
      <c r="F22" s="78">
        <v>-29882.84</v>
      </c>
      <c r="G22" s="79">
        <v>-57708.429999999978</v>
      </c>
      <c r="H22" s="80">
        <v>2635.77</v>
      </c>
      <c r="I22" s="80">
        <v>389.34999999999997</v>
      </c>
      <c r="J22" s="82">
        <f t="shared" si="4"/>
        <v>2246.42</v>
      </c>
      <c r="K22" s="83">
        <f t="shared" si="5"/>
        <v>0.14771774471975929</v>
      </c>
      <c r="L22" s="84">
        <v>453.24</v>
      </c>
      <c r="M22" s="84">
        <v>2.64</v>
      </c>
      <c r="N22" s="82">
        <f t="shared" si="6"/>
        <v>450.6</v>
      </c>
      <c r="O22" s="83">
        <f t="shared" si="7"/>
        <v>5.8247286205983587E-3</v>
      </c>
      <c r="P22" s="84">
        <v>1935.03</v>
      </c>
      <c r="Q22" s="84">
        <v>1470.53</v>
      </c>
      <c r="R22" s="82">
        <f t="shared" si="8"/>
        <v>464.5</v>
      </c>
      <c r="S22" s="83">
        <f t="shared" si="9"/>
        <v>0.75995204208720279</v>
      </c>
      <c r="T22" s="84">
        <v>345.42</v>
      </c>
      <c r="U22" s="84">
        <v>308.02</v>
      </c>
      <c r="V22" s="82">
        <f t="shared" si="10"/>
        <v>37.400000000000034</v>
      </c>
      <c r="W22" s="83">
        <f t="shared" si="11"/>
        <v>0.89172601470673374</v>
      </c>
      <c r="X22" s="84">
        <v>122.10000000000001</v>
      </c>
      <c r="Y22" s="84">
        <v>0</v>
      </c>
      <c r="Z22" s="82">
        <f t="shared" si="12"/>
        <v>122.10000000000001</v>
      </c>
      <c r="AA22" s="83">
        <f t="shared" si="13"/>
        <v>0</v>
      </c>
      <c r="AB22" s="84">
        <v>2177.04</v>
      </c>
      <c r="AC22" s="84">
        <v>79.460000000000008</v>
      </c>
      <c r="AD22" s="82">
        <f t="shared" si="14"/>
        <v>2097.58</v>
      </c>
      <c r="AE22" s="83">
        <f t="shared" si="15"/>
        <v>3.6499099694998718E-2</v>
      </c>
      <c r="AF22" s="84">
        <v>550.04999999999995</v>
      </c>
      <c r="AG22" s="84">
        <v>0</v>
      </c>
      <c r="AH22" s="82">
        <f t="shared" si="16"/>
        <v>550.04999999999995</v>
      </c>
      <c r="AI22" s="85">
        <f t="shared" si="17"/>
        <v>0</v>
      </c>
      <c r="AJ22" s="84">
        <v>1807.41</v>
      </c>
      <c r="AK22" s="84">
        <v>3734.7200000000003</v>
      </c>
      <c r="AL22" s="82">
        <f t="shared" si="18"/>
        <v>-1927.3100000000002</v>
      </c>
      <c r="AM22" s="86">
        <f t="shared" si="19"/>
        <v>2.0663380195971031</v>
      </c>
      <c r="AN22" s="80">
        <v>0</v>
      </c>
      <c r="AO22" s="80">
        <v>0</v>
      </c>
      <c r="AP22" s="87">
        <f t="shared" si="20"/>
        <v>0</v>
      </c>
      <c r="AQ22" s="83"/>
      <c r="AR22" s="84">
        <v>0</v>
      </c>
      <c r="AS22" s="84">
        <v>0</v>
      </c>
      <c r="AT22" s="87">
        <f t="shared" si="0"/>
        <v>0</v>
      </c>
      <c r="AU22" s="96"/>
      <c r="AV22" s="80">
        <v>533.54999999999995</v>
      </c>
      <c r="AW22" s="80">
        <v>0</v>
      </c>
      <c r="AX22" s="87">
        <f t="shared" si="23"/>
        <v>533.54999999999995</v>
      </c>
      <c r="AY22" s="83">
        <f t="shared" si="24"/>
        <v>0</v>
      </c>
      <c r="AZ22" s="90">
        <v>0</v>
      </c>
      <c r="BA22" s="82">
        <v>0</v>
      </c>
      <c r="BB22" s="82">
        <f t="shared" si="25"/>
        <v>0</v>
      </c>
      <c r="BC22" s="91"/>
      <c r="BD22" s="84">
        <v>6681.84</v>
      </c>
      <c r="BE22" s="84">
        <v>0</v>
      </c>
      <c r="BF22" s="87">
        <f t="shared" si="26"/>
        <v>6681.84</v>
      </c>
      <c r="BG22" s="83">
        <f t="shared" si="27"/>
        <v>0</v>
      </c>
      <c r="BH22" s="84">
        <v>1463.1</v>
      </c>
      <c r="BI22" s="84">
        <v>0</v>
      </c>
      <c r="BJ22" s="82">
        <f t="shared" si="28"/>
        <v>1463.1</v>
      </c>
      <c r="BK22" s="86">
        <f t="shared" si="29"/>
        <v>0</v>
      </c>
      <c r="BL22" s="80">
        <v>1625.91</v>
      </c>
      <c r="BM22" s="80">
        <v>0</v>
      </c>
      <c r="BN22" s="82">
        <f t="shared" si="30"/>
        <v>1625.91</v>
      </c>
      <c r="BO22" s="86">
        <f t="shared" si="31"/>
        <v>0</v>
      </c>
      <c r="BP22" s="80">
        <v>473.04</v>
      </c>
      <c r="BQ22" s="80">
        <v>0</v>
      </c>
      <c r="BR22" s="82">
        <f t="shared" si="32"/>
        <v>473.04</v>
      </c>
      <c r="BS22" s="86">
        <f t="shared" si="33"/>
        <v>0</v>
      </c>
      <c r="BT22" s="80">
        <v>1211.19</v>
      </c>
      <c r="BU22" s="80">
        <v>0</v>
      </c>
      <c r="BV22" s="82">
        <f t="shared" si="34"/>
        <v>1211.19</v>
      </c>
      <c r="BW22" s="86">
        <f t="shared" si="35"/>
        <v>0</v>
      </c>
      <c r="BX22" s="80">
        <v>645.75</v>
      </c>
      <c r="BY22" s="80">
        <v>0</v>
      </c>
      <c r="BZ22" s="82">
        <f t="shared" si="36"/>
        <v>645.75</v>
      </c>
      <c r="CA22" s="86">
        <f t="shared" si="37"/>
        <v>0</v>
      </c>
      <c r="CB22" s="80">
        <v>928.47</v>
      </c>
      <c r="CC22" s="80">
        <v>913.94</v>
      </c>
      <c r="CD22" s="82">
        <f t="shared" si="38"/>
        <v>14.529999999999973</v>
      </c>
      <c r="CE22" s="83">
        <f t="shared" si="39"/>
        <v>0.98435059829612159</v>
      </c>
      <c r="CF22" s="84">
        <v>75.900000000000006</v>
      </c>
      <c r="CG22" s="84">
        <v>0</v>
      </c>
      <c r="CH22" s="82">
        <f t="shared" si="40"/>
        <v>75.900000000000006</v>
      </c>
      <c r="CI22" s="86">
        <f t="shared" si="41"/>
        <v>0</v>
      </c>
      <c r="CJ22" s="80">
        <v>0</v>
      </c>
      <c r="CK22" s="81">
        <v>0</v>
      </c>
      <c r="CL22" s="81">
        <v>0</v>
      </c>
      <c r="CM22" s="92"/>
      <c r="CN22" s="93">
        <v>14721.18</v>
      </c>
      <c r="CO22" s="93">
        <v>23726.61594436397</v>
      </c>
      <c r="CP22" s="87">
        <f t="shared" si="42"/>
        <v>-9005.4359443639696</v>
      </c>
      <c r="CQ22" s="94">
        <f t="shared" si="43"/>
        <v>1.611733294774194</v>
      </c>
      <c r="CR22" s="80">
        <v>4930.53</v>
      </c>
      <c r="CS22" s="80">
        <v>5686.6299999999992</v>
      </c>
      <c r="CT22" s="87">
        <f t="shared" si="44"/>
        <v>-756.09999999999945</v>
      </c>
      <c r="CU22" s="94">
        <f t="shared" si="45"/>
        <v>1.1533506539864882</v>
      </c>
      <c r="CV22" s="80">
        <v>1320.4499999999998</v>
      </c>
      <c r="CW22" s="80">
        <v>0</v>
      </c>
      <c r="CX22" s="87">
        <f t="shared" si="46"/>
        <v>1320.4499999999998</v>
      </c>
      <c r="CY22" s="86">
        <f t="shared" si="47"/>
        <v>0</v>
      </c>
      <c r="CZ22" s="80">
        <v>435.63</v>
      </c>
      <c r="DA22" s="80">
        <v>378.96</v>
      </c>
      <c r="DB22" s="87">
        <f t="shared" si="48"/>
        <v>56.670000000000016</v>
      </c>
      <c r="DC22" s="86">
        <f t="shared" si="49"/>
        <v>0.86991254045864608</v>
      </c>
      <c r="DD22" s="80">
        <v>50.61</v>
      </c>
      <c r="DE22" s="80">
        <v>0</v>
      </c>
      <c r="DF22" s="87">
        <f t="shared" si="50"/>
        <v>50.61</v>
      </c>
      <c r="DG22" s="86">
        <f t="shared" si="51"/>
        <v>0</v>
      </c>
      <c r="DH22" s="95">
        <v>2516.9700000000003</v>
      </c>
      <c r="DI22" s="95">
        <v>720.09</v>
      </c>
      <c r="DJ22" s="87">
        <f t="shared" si="52"/>
        <v>1796.88</v>
      </c>
      <c r="DK22" s="94">
        <f t="shared" si="53"/>
        <v>0.28609399396893881</v>
      </c>
      <c r="DL22" s="80">
        <v>0</v>
      </c>
      <c r="DM22" s="80">
        <v>0</v>
      </c>
      <c r="DN22" s="87">
        <f t="shared" si="54"/>
        <v>0</v>
      </c>
      <c r="DO22" s="96"/>
      <c r="DP22" s="80">
        <v>0</v>
      </c>
      <c r="DQ22" s="80">
        <v>0</v>
      </c>
      <c r="DR22" s="82">
        <f t="shared" si="56"/>
        <v>0</v>
      </c>
      <c r="DS22" s="96"/>
      <c r="DT22" s="97">
        <v>2381.58</v>
      </c>
      <c r="DU22" s="97">
        <v>1870.54</v>
      </c>
      <c r="DV22" s="98">
        <f t="shared" si="57"/>
        <v>50021.760000000002</v>
      </c>
      <c r="DW22" s="87">
        <f t="shared" si="58"/>
        <v>39281.49594436396</v>
      </c>
      <c r="DX22" s="87">
        <f t="shared" si="59"/>
        <v>10740.264055636042</v>
      </c>
      <c r="DY22" s="83">
        <f t="shared" si="60"/>
        <v>0.78528816147940328</v>
      </c>
      <c r="DZ22" s="108"/>
      <c r="EA22" s="100">
        <f t="shared" si="2"/>
        <v>-19142.575944363958</v>
      </c>
      <c r="EB22" s="91">
        <f t="shared" si="3"/>
        <v>-45517.169999999976</v>
      </c>
      <c r="EC22" s="101"/>
      <c r="ED22" s="101"/>
      <c r="EE22" s="102">
        <v>16673.919999999998</v>
      </c>
      <c r="EF22" s="102">
        <v>12166.189999999999</v>
      </c>
      <c r="EG22" s="103">
        <f t="shared" si="61"/>
        <v>12166.189999999999</v>
      </c>
      <c r="EH22" s="104">
        <f t="shared" si="62"/>
        <v>0.72965385464245958</v>
      </c>
      <c r="EI22" s="101"/>
      <c r="EJ22" s="101"/>
      <c r="EK22" s="101" t="s">
        <v>22</v>
      </c>
      <c r="EM22" s="101"/>
      <c r="EN22" s="101"/>
    </row>
    <row r="23" spans="1:144" s="1" customFormat="1" ht="15.75" customHeight="1" x14ac:dyDescent="0.25">
      <c r="A23" s="105" t="s">
        <v>23</v>
      </c>
      <c r="B23" s="106">
        <v>2</v>
      </c>
      <c r="C23" s="107">
        <v>1</v>
      </c>
      <c r="D23" s="76" t="s">
        <v>303</v>
      </c>
      <c r="E23" s="77">
        <v>883.07</v>
      </c>
      <c r="F23" s="78">
        <v>17334.78</v>
      </c>
      <c r="G23" s="79">
        <v>20011.919999999995</v>
      </c>
      <c r="H23" s="80">
        <v>1185.0899999999999</v>
      </c>
      <c r="I23" s="80">
        <v>13.740000000000002</v>
      </c>
      <c r="J23" s="82">
        <f t="shared" si="4"/>
        <v>1171.3499999999999</v>
      </c>
      <c r="K23" s="83">
        <f t="shared" si="5"/>
        <v>1.159405614763436E-2</v>
      </c>
      <c r="L23" s="84">
        <v>202.41</v>
      </c>
      <c r="M23" s="84">
        <v>1.22</v>
      </c>
      <c r="N23" s="82">
        <f t="shared" si="6"/>
        <v>201.19</v>
      </c>
      <c r="O23" s="83">
        <f t="shared" si="7"/>
        <v>6.0273701892198999E-3</v>
      </c>
      <c r="P23" s="84">
        <v>452.09999999999997</v>
      </c>
      <c r="Q23" s="84">
        <v>361.83</v>
      </c>
      <c r="R23" s="82">
        <f t="shared" si="8"/>
        <v>90.269999999999982</v>
      </c>
      <c r="S23" s="83">
        <f t="shared" si="9"/>
        <v>0.80033178500331792</v>
      </c>
      <c r="T23" s="84">
        <v>0</v>
      </c>
      <c r="U23" s="84">
        <v>0</v>
      </c>
      <c r="V23" s="82">
        <f t="shared" si="10"/>
        <v>0</v>
      </c>
      <c r="W23" s="83"/>
      <c r="X23" s="84">
        <v>0</v>
      </c>
      <c r="Y23" s="84">
        <v>0</v>
      </c>
      <c r="Z23" s="82">
        <f t="shared" si="12"/>
        <v>0</v>
      </c>
      <c r="AA23" s="83"/>
      <c r="AB23" s="84">
        <v>178.07999999999998</v>
      </c>
      <c r="AC23" s="84">
        <v>3.21</v>
      </c>
      <c r="AD23" s="82">
        <f t="shared" si="14"/>
        <v>174.86999999999998</v>
      </c>
      <c r="AE23" s="83">
        <f t="shared" si="15"/>
        <v>1.8025606469002697E-2</v>
      </c>
      <c r="AF23" s="84">
        <v>0</v>
      </c>
      <c r="AG23" s="84">
        <v>0</v>
      </c>
      <c r="AH23" s="82">
        <f t="shared" si="16"/>
        <v>0</v>
      </c>
      <c r="AI23" s="85"/>
      <c r="AJ23" s="84">
        <v>545.09999999999991</v>
      </c>
      <c r="AK23" s="84">
        <v>358.06</v>
      </c>
      <c r="AL23" s="82">
        <f t="shared" si="18"/>
        <v>187.03999999999991</v>
      </c>
      <c r="AM23" s="86">
        <f t="shared" si="19"/>
        <v>0.65687029902770144</v>
      </c>
      <c r="AN23" s="80">
        <v>0</v>
      </c>
      <c r="AO23" s="80">
        <v>0</v>
      </c>
      <c r="AP23" s="87">
        <f t="shared" si="20"/>
        <v>0</v>
      </c>
      <c r="AQ23" s="83"/>
      <c r="AR23" s="84">
        <v>0</v>
      </c>
      <c r="AS23" s="84">
        <v>0</v>
      </c>
      <c r="AT23" s="87">
        <f t="shared" si="0"/>
        <v>0</v>
      </c>
      <c r="AU23" s="96"/>
      <c r="AV23" s="80">
        <v>8.19</v>
      </c>
      <c r="AW23" s="80">
        <v>0</v>
      </c>
      <c r="AX23" s="87">
        <f t="shared" si="23"/>
        <v>8.19</v>
      </c>
      <c r="AY23" s="83">
        <f t="shared" si="24"/>
        <v>0</v>
      </c>
      <c r="AZ23" s="90">
        <v>0</v>
      </c>
      <c r="BA23" s="82">
        <v>0</v>
      </c>
      <c r="BB23" s="82">
        <f t="shared" si="25"/>
        <v>0</v>
      </c>
      <c r="BC23" s="91"/>
      <c r="BD23" s="84">
        <v>1665.21</v>
      </c>
      <c r="BE23" s="84">
        <v>0</v>
      </c>
      <c r="BF23" s="87">
        <f t="shared" si="26"/>
        <v>1665.21</v>
      </c>
      <c r="BG23" s="83">
        <f t="shared" si="27"/>
        <v>0</v>
      </c>
      <c r="BH23" s="84">
        <v>636.81000000000006</v>
      </c>
      <c r="BI23" s="84">
        <v>0</v>
      </c>
      <c r="BJ23" s="82">
        <f t="shared" si="28"/>
        <v>636.81000000000006</v>
      </c>
      <c r="BK23" s="86">
        <f t="shared" si="29"/>
        <v>0</v>
      </c>
      <c r="BL23" s="80">
        <v>725.58</v>
      </c>
      <c r="BM23" s="80">
        <v>0</v>
      </c>
      <c r="BN23" s="82">
        <f t="shared" si="30"/>
        <v>725.58</v>
      </c>
      <c r="BO23" s="86">
        <f t="shared" si="31"/>
        <v>0</v>
      </c>
      <c r="BP23" s="80">
        <v>95.4</v>
      </c>
      <c r="BQ23" s="80">
        <v>0</v>
      </c>
      <c r="BR23" s="82">
        <f t="shared" si="32"/>
        <v>95.4</v>
      </c>
      <c r="BS23" s="86">
        <f t="shared" si="33"/>
        <v>0</v>
      </c>
      <c r="BT23" s="80">
        <v>0</v>
      </c>
      <c r="BU23" s="80">
        <v>0</v>
      </c>
      <c r="BV23" s="82">
        <f t="shared" si="34"/>
        <v>0</v>
      </c>
      <c r="BW23" s="86"/>
      <c r="BX23" s="80">
        <v>0</v>
      </c>
      <c r="BY23" s="80">
        <v>0</v>
      </c>
      <c r="BZ23" s="82">
        <f t="shared" si="36"/>
        <v>0</v>
      </c>
      <c r="CA23" s="86"/>
      <c r="CB23" s="80">
        <v>36.21</v>
      </c>
      <c r="CC23" s="80">
        <v>0</v>
      </c>
      <c r="CD23" s="82">
        <f t="shared" si="38"/>
        <v>36.21</v>
      </c>
      <c r="CE23" s="83">
        <f t="shared" si="39"/>
        <v>0</v>
      </c>
      <c r="CF23" s="84">
        <v>21.66</v>
      </c>
      <c r="CG23" s="84">
        <v>0</v>
      </c>
      <c r="CH23" s="82">
        <f t="shared" si="40"/>
        <v>21.66</v>
      </c>
      <c r="CI23" s="86">
        <f t="shared" si="41"/>
        <v>0</v>
      </c>
      <c r="CJ23" s="80">
        <v>0</v>
      </c>
      <c r="CK23" s="81">
        <v>0</v>
      </c>
      <c r="CL23" s="81">
        <v>0</v>
      </c>
      <c r="CM23" s="92"/>
      <c r="CN23" s="93">
        <v>2487.2400000000002</v>
      </c>
      <c r="CO23" s="93">
        <v>4352.3056048516682</v>
      </c>
      <c r="CP23" s="87">
        <f t="shared" si="42"/>
        <v>-1865.065604851668</v>
      </c>
      <c r="CQ23" s="94">
        <f t="shared" si="43"/>
        <v>1.749853494174936</v>
      </c>
      <c r="CR23" s="80">
        <v>723.72</v>
      </c>
      <c r="CS23" s="80">
        <v>820.56999999999994</v>
      </c>
      <c r="CT23" s="87">
        <f t="shared" si="44"/>
        <v>-96.849999999999909</v>
      </c>
      <c r="CU23" s="94">
        <f t="shared" si="45"/>
        <v>1.1338224727795279</v>
      </c>
      <c r="CV23" s="80">
        <v>679.08</v>
      </c>
      <c r="CW23" s="80">
        <v>0</v>
      </c>
      <c r="CX23" s="87">
        <f t="shared" si="46"/>
        <v>679.08</v>
      </c>
      <c r="CY23" s="86">
        <f t="shared" si="47"/>
        <v>0</v>
      </c>
      <c r="CZ23" s="80">
        <v>0</v>
      </c>
      <c r="DA23" s="80">
        <v>0</v>
      </c>
      <c r="DB23" s="87">
        <f t="shared" si="48"/>
        <v>0</v>
      </c>
      <c r="DC23" s="86"/>
      <c r="DD23" s="80">
        <v>0</v>
      </c>
      <c r="DE23" s="80">
        <v>0</v>
      </c>
      <c r="DF23" s="87">
        <f t="shared" si="50"/>
        <v>0</v>
      </c>
      <c r="DG23" s="86"/>
      <c r="DH23" s="95">
        <v>2508.09</v>
      </c>
      <c r="DI23" s="95">
        <v>1611.07</v>
      </c>
      <c r="DJ23" s="87">
        <f t="shared" si="52"/>
        <v>897.02000000000021</v>
      </c>
      <c r="DK23" s="94">
        <f t="shared" si="53"/>
        <v>0.6423493574791973</v>
      </c>
      <c r="DL23" s="80">
        <v>0</v>
      </c>
      <c r="DM23" s="80">
        <v>0</v>
      </c>
      <c r="DN23" s="87">
        <f t="shared" si="54"/>
        <v>0</v>
      </c>
      <c r="DO23" s="96"/>
      <c r="DP23" s="80">
        <v>0</v>
      </c>
      <c r="DQ23" s="80">
        <v>0</v>
      </c>
      <c r="DR23" s="82">
        <f t="shared" si="56"/>
        <v>0</v>
      </c>
      <c r="DS23" s="96"/>
      <c r="DT23" s="97">
        <v>607.47</v>
      </c>
      <c r="DU23" s="97">
        <v>376.1</v>
      </c>
      <c r="DV23" s="98">
        <f t="shared" si="57"/>
        <v>12757.439999999999</v>
      </c>
      <c r="DW23" s="87">
        <f t="shared" si="58"/>
        <v>7898.1056048516684</v>
      </c>
      <c r="DX23" s="87">
        <f t="shared" si="59"/>
        <v>4859.3343951483303</v>
      </c>
      <c r="DY23" s="83">
        <f t="shared" si="60"/>
        <v>0.61909800123313685</v>
      </c>
      <c r="DZ23" s="108"/>
      <c r="EA23" s="100">
        <f t="shared" si="2"/>
        <v>22194.114395148328</v>
      </c>
      <c r="EB23" s="91">
        <f t="shared" si="3"/>
        <v>23192.789999999997</v>
      </c>
      <c r="EC23" s="101"/>
      <c r="ED23" s="101"/>
      <c r="EE23" s="102">
        <v>4252.4800000000005</v>
      </c>
      <c r="EF23" s="102">
        <v>4670.0200000000004</v>
      </c>
      <c r="EG23" s="103">
        <f t="shared" si="61"/>
        <v>4670.0200000000004</v>
      </c>
      <c r="EH23" s="104">
        <f t="shared" si="62"/>
        <v>1.0981874106403793</v>
      </c>
      <c r="EI23" s="101"/>
      <c r="EJ23" s="101"/>
      <c r="EK23" s="101" t="s">
        <v>23</v>
      </c>
      <c r="EM23" s="101"/>
      <c r="EN23" s="101"/>
    </row>
    <row r="24" spans="1:144" s="1" customFormat="1" ht="15.75" customHeight="1" x14ac:dyDescent="0.25">
      <c r="A24" s="105" t="s">
        <v>24</v>
      </c>
      <c r="B24" s="106">
        <v>2</v>
      </c>
      <c r="C24" s="107">
        <v>2</v>
      </c>
      <c r="D24" s="76" t="s">
        <v>304</v>
      </c>
      <c r="E24" s="77">
        <v>625.79999999999995</v>
      </c>
      <c r="F24" s="78">
        <v>400.25000000000182</v>
      </c>
      <c r="G24" s="79">
        <v>2906.3600000000019</v>
      </c>
      <c r="H24" s="80">
        <v>447.96</v>
      </c>
      <c r="I24" s="80">
        <v>4.1400000000000006</v>
      </c>
      <c r="J24" s="82">
        <f t="shared" si="4"/>
        <v>443.82</v>
      </c>
      <c r="K24" s="83">
        <f t="shared" si="5"/>
        <v>9.2418965979105296E-3</v>
      </c>
      <c r="L24" s="84">
        <v>107.94</v>
      </c>
      <c r="M24" s="84">
        <v>0.64</v>
      </c>
      <c r="N24" s="82">
        <f t="shared" si="6"/>
        <v>107.3</v>
      </c>
      <c r="O24" s="83">
        <f t="shared" si="7"/>
        <v>5.9292199370020388E-3</v>
      </c>
      <c r="P24" s="84">
        <v>277.68</v>
      </c>
      <c r="Q24" s="84">
        <v>221.06</v>
      </c>
      <c r="R24" s="82">
        <f t="shared" si="8"/>
        <v>56.620000000000005</v>
      </c>
      <c r="S24" s="83">
        <f t="shared" si="9"/>
        <v>0.79609622587150675</v>
      </c>
      <c r="T24" s="84">
        <v>0</v>
      </c>
      <c r="U24" s="84">
        <v>0</v>
      </c>
      <c r="V24" s="82">
        <f t="shared" si="10"/>
        <v>0</v>
      </c>
      <c r="W24" s="83"/>
      <c r="X24" s="84">
        <v>0</v>
      </c>
      <c r="Y24" s="84">
        <v>0</v>
      </c>
      <c r="Z24" s="82">
        <f t="shared" si="12"/>
        <v>0</v>
      </c>
      <c r="AA24" s="83"/>
      <c r="AB24" s="84">
        <v>356.13</v>
      </c>
      <c r="AC24" s="84">
        <v>7.54</v>
      </c>
      <c r="AD24" s="82">
        <f t="shared" si="14"/>
        <v>348.59</v>
      </c>
      <c r="AE24" s="83">
        <f t="shared" si="15"/>
        <v>2.1172043916547329E-2</v>
      </c>
      <c r="AF24" s="84">
        <v>93.87</v>
      </c>
      <c r="AG24" s="84">
        <v>0</v>
      </c>
      <c r="AH24" s="82">
        <f t="shared" si="16"/>
        <v>93.87</v>
      </c>
      <c r="AI24" s="85">
        <f t="shared" si="17"/>
        <v>0</v>
      </c>
      <c r="AJ24" s="84">
        <v>293.64</v>
      </c>
      <c r="AK24" s="84">
        <v>254.39</v>
      </c>
      <c r="AL24" s="82">
        <f t="shared" si="18"/>
        <v>39.25</v>
      </c>
      <c r="AM24" s="86">
        <f t="shared" si="19"/>
        <v>0.8663329246696635</v>
      </c>
      <c r="AN24" s="80">
        <v>0</v>
      </c>
      <c r="AO24" s="80">
        <v>0</v>
      </c>
      <c r="AP24" s="87">
        <f t="shared" si="20"/>
        <v>0</v>
      </c>
      <c r="AQ24" s="83"/>
      <c r="AR24" s="84">
        <v>0</v>
      </c>
      <c r="AS24" s="84">
        <v>0</v>
      </c>
      <c r="AT24" s="87">
        <f t="shared" si="0"/>
        <v>0</v>
      </c>
      <c r="AU24" s="96"/>
      <c r="AV24" s="80">
        <v>150.93</v>
      </c>
      <c r="AW24" s="80">
        <v>0</v>
      </c>
      <c r="AX24" s="87">
        <f t="shared" si="23"/>
        <v>150.93</v>
      </c>
      <c r="AY24" s="83">
        <f t="shared" si="24"/>
        <v>0</v>
      </c>
      <c r="AZ24" s="90">
        <v>0</v>
      </c>
      <c r="BA24" s="82">
        <v>0</v>
      </c>
      <c r="BB24" s="82">
        <f t="shared" si="25"/>
        <v>0</v>
      </c>
      <c r="BC24" s="91"/>
      <c r="BD24" s="84">
        <v>1543.0500000000002</v>
      </c>
      <c r="BE24" s="84">
        <v>17627.14</v>
      </c>
      <c r="BF24" s="87">
        <f t="shared" si="26"/>
        <v>-16084.09</v>
      </c>
      <c r="BG24" s="83">
        <f t="shared" si="27"/>
        <v>11.423570201872913</v>
      </c>
      <c r="BH24" s="84">
        <v>288.57</v>
      </c>
      <c r="BI24" s="84">
        <v>0</v>
      </c>
      <c r="BJ24" s="82">
        <f t="shared" si="28"/>
        <v>288.57</v>
      </c>
      <c r="BK24" s="86">
        <f t="shared" si="29"/>
        <v>0</v>
      </c>
      <c r="BL24" s="80">
        <v>387.51</v>
      </c>
      <c r="BM24" s="80">
        <v>0</v>
      </c>
      <c r="BN24" s="82">
        <f t="shared" si="30"/>
        <v>387.51</v>
      </c>
      <c r="BO24" s="86">
        <f t="shared" si="31"/>
        <v>0</v>
      </c>
      <c r="BP24" s="80">
        <v>48.81</v>
      </c>
      <c r="BQ24" s="80">
        <v>0</v>
      </c>
      <c r="BR24" s="82">
        <f t="shared" si="32"/>
        <v>48.81</v>
      </c>
      <c r="BS24" s="86">
        <f t="shared" si="33"/>
        <v>0</v>
      </c>
      <c r="BT24" s="80">
        <v>0</v>
      </c>
      <c r="BU24" s="80">
        <v>0</v>
      </c>
      <c r="BV24" s="82">
        <f t="shared" si="34"/>
        <v>0</v>
      </c>
      <c r="BW24" s="86"/>
      <c r="BX24" s="80">
        <v>0</v>
      </c>
      <c r="BY24" s="80">
        <v>0</v>
      </c>
      <c r="BZ24" s="82">
        <f t="shared" si="36"/>
        <v>0</v>
      </c>
      <c r="CA24" s="86"/>
      <c r="CB24" s="80">
        <v>92.94</v>
      </c>
      <c r="CC24" s="80">
        <v>0</v>
      </c>
      <c r="CD24" s="82">
        <f t="shared" si="38"/>
        <v>92.94</v>
      </c>
      <c r="CE24" s="83">
        <f t="shared" si="39"/>
        <v>0</v>
      </c>
      <c r="CF24" s="84">
        <v>15.96</v>
      </c>
      <c r="CG24" s="84">
        <v>0</v>
      </c>
      <c r="CH24" s="82">
        <f t="shared" si="40"/>
        <v>15.96</v>
      </c>
      <c r="CI24" s="86">
        <f t="shared" si="41"/>
        <v>0</v>
      </c>
      <c r="CJ24" s="80">
        <v>0</v>
      </c>
      <c r="CK24" s="81">
        <v>0</v>
      </c>
      <c r="CL24" s="81">
        <v>0</v>
      </c>
      <c r="CM24" s="92"/>
      <c r="CN24" s="93">
        <v>2394.9900000000002</v>
      </c>
      <c r="CO24" s="93">
        <v>4391.5398491542473</v>
      </c>
      <c r="CP24" s="87">
        <f t="shared" si="42"/>
        <v>-1996.5498491542471</v>
      </c>
      <c r="CQ24" s="94">
        <f t="shared" si="43"/>
        <v>1.8336359856008781</v>
      </c>
      <c r="CR24" s="80">
        <v>741.75</v>
      </c>
      <c r="CS24" s="80">
        <v>885.47</v>
      </c>
      <c r="CT24" s="87">
        <f t="shared" si="44"/>
        <v>-143.72000000000003</v>
      </c>
      <c r="CU24" s="94">
        <f t="shared" si="45"/>
        <v>1.193758004718571</v>
      </c>
      <c r="CV24" s="80">
        <v>775.37999999999988</v>
      </c>
      <c r="CW24" s="80">
        <v>0</v>
      </c>
      <c r="CX24" s="87">
        <f t="shared" si="46"/>
        <v>775.37999999999988</v>
      </c>
      <c r="CY24" s="86">
        <f t="shared" si="47"/>
        <v>0</v>
      </c>
      <c r="CZ24" s="80">
        <v>0</v>
      </c>
      <c r="DA24" s="80">
        <v>0</v>
      </c>
      <c r="DB24" s="87">
        <f t="shared" si="48"/>
        <v>0</v>
      </c>
      <c r="DC24" s="86"/>
      <c r="DD24" s="80">
        <v>0</v>
      </c>
      <c r="DE24" s="80">
        <v>0</v>
      </c>
      <c r="DF24" s="87">
        <f t="shared" si="50"/>
        <v>0</v>
      </c>
      <c r="DG24" s="86"/>
      <c r="DH24" s="95">
        <v>1235.6999999999998</v>
      </c>
      <c r="DI24" s="95">
        <v>1221.3400000000001</v>
      </c>
      <c r="DJ24" s="87">
        <f t="shared" si="52"/>
        <v>14.359999999999673</v>
      </c>
      <c r="DK24" s="94">
        <f t="shared" si="53"/>
        <v>0.98837905640527668</v>
      </c>
      <c r="DL24" s="80">
        <v>0</v>
      </c>
      <c r="DM24" s="80">
        <v>0</v>
      </c>
      <c r="DN24" s="87">
        <f t="shared" si="54"/>
        <v>0</v>
      </c>
      <c r="DO24" s="96"/>
      <c r="DP24" s="80">
        <v>0</v>
      </c>
      <c r="DQ24" s="80">
        <v>0</v>
      </c>
      <c r="DR24" s="82">
        <f t="shared" si="56"/>
        <v>0</v>
      </c>
      <c r="DS24" s="96"/>
      <c r="DT24" s="97">
        <v>462.57</v>
      </c>
      <c r="DU24" s="97">
        <v>1230.67</v>
      </c>
      <c r="DV24" s="98">
        <f t="shared" si="57"/>
        <v>9715.380000000001</v>
      </c>
      <c r="DW24" s="87">
        <f t="shared" si="58"/>
        <v>25843.92984915425</v>
      </c>
      <c r="DX24" s="87">
        <f t="shared" si="59"/>
        <v>-16128.549849154249</v>
      </c>
      <c r="DY24" s="83">
        <f t="shared" si="60"/>
        <v>2.6601048903032356</v>
      </c>
      <c r="DZ24" s="108"/>
      <c r="EA24" s="100">
        <f t="shared" si="2"/>
        <v>-15728.299849154248</v>
      </c>
      <c r="EB24" s="91">
        <f t="shared" si="3"/>
        <v>-12343.939999999999</v>
      </c>
      <c r="EC24" s="101"/>
      <c r="ED24" s="101"/>
      <c r="EE24" s="102">
        <v>3238.4600000000005</v>
      </c>
      <c r="EF24" s="102">
        <v>2720.96</v>
      </c>
      <c r="EG24" s="103">
        <f t="shared" si="61"/>
        <v>2720.96</v>
      </c>
      <c r="EH24" s="104">
        <f t="shared" si="62"/>
        <v>0.84020182432390689</v>
      </c>
      <c r="EI24" s="101"/>
      <c r="EJ24" s="101"/>
      <c r="EK24" s="101" t="s">
        <v>24</v>
      </c>
      <c r="EM24" s="101"/>
      <c r="EN24" s="101"/>
    </row>
    <row r="25" spans="1:144" s="1" customFormat="1" ht="15.75" customHeight="1" x14ac:dyDescent="0.25">
      <c r="A25" s="105" t="s">
        <v>25</v>
      </c>
      <c r="B25" s="106">
        <v>2</v>
      </c>
      <c r="C25" s="107">
        <v>2</v>
      </c>
      <c r="D25" s="76" t="s">
        <v>305</v>
      </c>
      <c r="E25" s="77">
        <v>751.4</v>
      </c>
      <c r="F25" s="78">
        <v>-56483.93</v>
      </c>
      <c r="G25" s="79">
        <v>-59062.859999999986</v>
      </c>
      <c r="H25" s="80">
        <v>745.23</v>
      </c>
      <c r="I25" s="80">
        <v>8.1</v>
      </c>
      <c r="J25" s="82">
        <f t="shared" si="4"/>
        <v>737.13</v>
      </c>
      <c r="K25" s="83">
        <f t="shared" si="5"/>
        <v>1.0869127651865866E-2</v>
      </c>
      <c r="L25" s="84">
        <v>140.43</v>
      </c>
      <c r="M25" s="84">
        <v>0.82</v>
      </c>
      <c r="N25" s="82">
        <f t="shared" si="6"/>
        <v>139.61000000000001</v>
      </c>
      <c r="O25" s="83">
        <f t="shared" si="7"/>
        <v>5.8392081464074619E-3</v>
      </c>
      <c r="P25" s="84">
        <v>386.15999999999997</v>
      </c>
      <c r="Q25" s="84">
        <v>301.33</v>
      </c>
      <c r="R25" s="82">
        <f t="shared" si="8"/>
        <v>84.829999999999984</v>
      </c>
      <c r="S25" s="83">
        <f t="shared" si="9"/>
        <v>0.78032421794075002</v>
      </c>
      <c r="T25" s="84">
        <v>0</v>
      </c>
      <c r="U25" s="84">
        <v>0</v>
      </c>
      <c r="V25" s="82">
        <f t="shared" si="10"/>
        <v>0</v>
      </c>
      <c r="W25" s="83"/>
      <c r="X25" s="84">
        <v>0</v>
      </c>
      <c r="Y25" s="84">
        <v>0</v>
      </c>
      <c r="Z25" s="82">
        <f t="shared" si="12"/>
        <v>0</v>
      </c>
      <c r="AA25" s="83"/>
      <c r="AB25" s="84">
        <v>387.27</v>
      </c>
      <c r="AC25" s="84">
        <v>8.43</v>
      </c>
      <c r="AD25" s="82">
        <f t="shared" si="14"/>
        <v>378.84</v>
      </c>
      <c r="AE25" s="83">
        <f t="shared" si="15"/>
        <v>2.1767758927879775E-2</v>
      </c>
      <c r="AF25" s="84">
        <v>112.71000000000001</v>
      </c>
      <c r="AG25" s="84">
        <v>0</v>
      </c>
      <c r="AH25" s="82">
        <f t="shared" si="16"/>
        <v>112.71000000000001</v>
      </c>
      <c r="AI25" s="85">
        <f t="shared" si="17"/>
        <v>0</v>
      </c>
      <c r="AJ25" s="84">
        <v>352.56</v>
      </c>
      <c r="AK25" s="84">
        <v>1089.22</v>
      </c>
      <c r="AL25" s="82">
        <f t="shared" si="18"/>
        <v>-736.66000000000008</v>
      </c>
      <c r="AM25" s="86">
        <f t="shared" si="19"/>
        <v>3.0894599500794193</v>
      </c>
      <c r="AN25" s="80">
        <v>0</v>
      </c>
      <c r="AO25" s="80">
        <v>0</v>
      </c>
      <c r="AP25" s="87">
        <f t="shared" si="20"/>
        <v>0</v>
      </c>
      <c r="AQ25" s="83"/>
      <c r="AR25" s="84">
        <v>0</v>
      </c>
      <c r="AS25" s="84">
        <v>0</v>
      </c>
      <c r="AT25" s="87">
        <f t="shared" si="0"/>
        <v>0</v>
      </c>
      <c r="AU25" s="96"/>
      <c r="AV25" s="80">
        <v>151.02000000000001</v>
      </c>
      <c r="AW25" s="80">
        <v>0</v>
      </c>
      <c r="AX25" s="87">
        <f t="shared" si="23"/>
        <v>151.02000000000001</v>
      </c>
      <c r="AY25" s="83">
        <f t="shared" si="24"/>
        <v>0</v>
      </c>
      <c r="AZ25" s="90">
        <v>0</v>
      </c>
      <c r="BA25" s="82">
        <v>0</v>
      </c>
      <c r="BB25" s="82">
        <f t="shared" si="25"/>
        <v>0</v>
      </c>
      <c r="BC25" s="91"/>
      <c r="BD25" s="84">
        <v>1791.1799999999998</v>
      </c>
      <c r="BE25" s="84">
        <v>0</v>
      </c>
      <c r="BF25" s="87">
        <f t="shared" si="26"/>
        <v>1791.1799999999998</v>
      </c>
      <c r="BG25" s="83">
        <f t="shared" si="27"/>
        <v>0</v>
      </c>
      <c r="BH25" s="84">
        <v>392.90999999999997</v>
      </c>
      <c r="BI25" s="84">
        <v>2652.95</v>
      </c>
      <c r="BJ25" s="82">
        <f t="shared" si="28"/>
        <v>-2260.04</v>
      </c>
      <c r="BK25" s="86">
        <f t="shared" si="29"/>
        <v>6.7520551780305924</v>
      </c>
      <c r="BL25" s="80">
        <v>504.27</v>
      </c>
      <c r="BM25" s="80">
        <v>0</v>
      </c>
      <c r="BN25" s="82">
        <f t="shared" si="30"/>
        <v>504.27</v>
      </c>
      <c r="BO25" s="86">
        <f t="shared" si="31"/>
        <v>0</v>
      </c>
      <c r="BP25" s="80">
        <v>76.41</v>
      </c>
      <c r="BQ25" s="80">
        <v>3843.41</v>
      </c>
      <c r="BR25" s="82">
        <f t="shared" si="32"/>
        <v>-3767</v>
      </c>
      <c r="BS25" s="86">
        <f t="shared" si="33"/>
        <v>50.299829865200891</v>
      </c>
      <c r="BT25" s="80">
        <v>0</v>
      </c>
      <c r="BU25" s="80">
        <v>0</v>
      </c>
      <c r="BV25" s="82">
        <f t="shared" si="34"/>
        <v>0</v>
      </c>
      <c r="BW25" s="86"/>
      <c r="BX25" s="80">
        <v>0</v>
      </c>
      <c r="BY25" s="80">
        <v>0</v>
      </c>
      <c r="BZ25" s="82">
        <f t="shared" si="36"/>
        <v>0</v>
      </c>
      <c r="CA25" s="86"/>
      <c r="CB25" s="80">
        <v>108.87</v>
      </c>
      <c r="CC25" s="80">
        <v>0</v>
      </c>
      <c r="CD25" s="82">
        <f t="shared" si="38"/>
        <v>108.87</v>
      </c>
      <c r="CE25" s="83">
        <f t="shared" si="39"/>
        <v>0</v>
      </c>
      <c r="CF25" s="84">
        <v>17.37</v>
      </c>
      <c r="CG25" s="84">
        <v>0</v>
      </c>
      <c r="CH25" s="82">
        <f t="shared" si="40"/>
        <v>17.37</v>
      </c>
      <c r="CI25" s="86">
        <f t="shared" si="41"/>
        <v>0</v>
      </c>
      <c r="CJ25" s="80">
        <v>0</v>
      </c>
      <c r="CK25" s="81">
        <v>0</v>
      </c>
      <c r="CL25" s="81">
        <v>0</v>
      </c>
      <c r="CM25" s="92"/>
      <c r="CN25" s="93">
        <v>2759.82</v>
      </c>
      <c r="CO25" s="93">
        <v>4776.8975278378975</v>
      </c>
      <c r="CP25" s="87">
        <f t="shared" si="42"/>
        <v>-2017.0775278378974</v>
      </c>
      <c r="CQ25" s="94">
        <f t="shared" si="43"/>
        <v>1.7308728568667149</v>
      </c>
      <c r="CR25" s="80">
        <v>988.02</v>
      </c>
      <c r="CS25" s="80">
        <v>1210.5900000000001</v>
      </c>
      <c r="CT25" s="87">
        <f t="shared" si="44"/>
        <v>-222.57000000000016</v>
      </c>
      <c r="CU25" s="94">
        <f t="shared" si="45"/>
        <v>1.2252687192566953</v>
      </c>
      <c r="CV25" s="80">
        <v>729.24</v>
      </c>
      <c r="CW25" s="80">
        <v>0</v>
      </c>
      <c r="CX25" s="87">
        <f t="shared" si="46"/>
        <v>729.24</v>
      </c>
      <c r="CY25" s="86">
        <f t="shared" si="47"/>
        <v>0</v>
      </c>
      <c r="CZ25" s="80">
        <v>73.949999999999989</v>
      </c>
      <c r="DA25" s="80">
        <v>64.260000000000005</v>
      </c>
      <c r="DB25" s="87">
        <f t="shared" si="48"/>
        <v>9.6899999999999835</v>
      </c>
      <c r="DC25" s="86">
        <f t="shared" si="49"/>
        <v>0.86896551724137949</v>
      </c>
      <c r="DD25" s="80">
        <v>8.34</v>
      </c>
      <c r="DE25" s="80">
        <v>0</v>
      </c>
      <c r="DF25" s="87">
        <f t="shared" si="50"/>
        <v>8.34</v>
      </c>
      <c r="DG25" s="86">
        <f t="shared" si="51"/>
        <v>0</v>
      </c>
      <c r="DH25" s="95">
        <v>1235.76</v>
      </c>
      <c r="DI25" s="95">
        <v>1221.3400000000001</v>
      </c>
      <c r="DJ25" s="87">
        <f t="shared" si="52"/>
        <v>14.419999999999845</v>
      </c>
      <c r="DK25" s="94">
        <f t="shared" si="53"/>
        <v>0.9883310675212017</v>
      </c>
      <c r="DL25" s="80">
        <v>0</v>
      </c>
      <c r="DM25" s="80">
        <v>0</v>
      </c>
      <c r="DN25" s="87">
        <f t="shared" si="54"/>
        <v>0</v>
      </c>
      <c r="DO25" s="96"/>
      <c r="DP25" s="80">
        <v>0</v>
      </c>
      <c r="DQ25" s="80">
        <v>0</v>
      </c>
      <c r="DR25" s="82">
        <f t="shared" si="56"/>
        <v>0</v>
      </c>
      <c r="DS25" s="96"/>
      <c r="DT25" s="97">
        <v>548.01</v>
      </c>
      <c r="DU25" s="97">
        <v>758.8599999999999</v>
      </c>
      <c r="DV25" s="98">
        <f t="shared" si="57"/>
        <v>11509.530000000002</v>
      </c>
      <c r="DW25" s="87">
        <f t="shared" si="58"/>
        <v>15936.207527837898</v>
      </c>
      <c r="DX25" s="87">
        <f t="shared" si="59"/>
        <v>-4426.6775278378955</v>
      </c>
      <c r="DY25" s="83">
        <f t="shared" si="60"/>
        <v>1.3846097562487689</v>
      </c>
      <c r="DZ25" s="108"/>
      <c r="EA25" s="100">
        <f t="shared" si="2"/>
        <v>-60910.607527837892</v>
      </c>
      <c r="EB25" s="91">
        <f t="shared" si="3"/>
        <v>-62668.209999999977</v>
      </c>
      <c r="EC25" s="101"/>
      <c r="ED25" s="101"/>
      <c r="EE25" s="102">
        <v>3836.5099999999998</v>
      </c>
      <c r="EF25" s="102">
        <v>301.56999999999971</v>
      </c>
      <c r="EG25" s="103">
        <f t="shared" si="61"/>
        <v>301.56999999999971</v>
      </c>
      <c r="EH25" s="104">
        <f t="shared" si="62"/>
        <v>7.86052949164735E-2</v>
      </c>
      <c r="EI25" s="101"/>
      <c r="EJ25" s="101"/>
      <c r="EK25" s="101" t="s">
        <v>25</v>
      </c>
      <c r="EM25" s="101"/>
      <c r="EN25" s="101"/>
    </row>
    <row r="26" spans="1:144" s="1" customFormat="1" ht="15.75" customHeight="1" x14ac:dyDescent="0.25">
      <c r="A26" s="105" t="s">
        <v>26</v>
      </c>
      <c r="B26" s="106">
        <v>2</v>
      </c>
      <c r="C26" s="107">
        <v>2</v>
      </c>
      <c r="D26" s="76" t="s">
        <v>306</v>
      </c>
      <c r="E26" s="77">
        <v>682.36</v>
      </c>
      <c r="F26" s="78">
        <v>-21283.910000000003</v>
      </c>
      <c r="G26" s="79">
        <v>-20611.060000000005</v>
      </c>
      <c r="H26" s="80">
        <v>517.91999999999996</v>
      </c>
      <c r="I26" s="80">
        <v>5.52</v>
      </c>
      <c r="J26" s="82">
        <f t="shared" si="4"/>
        <v>512.4</v>
      </c>
      <c r="K26" s="83">
        <f t="shared" si="5"/>
        <v>1.0658016682113068E-2</v>
      </c>
      <c r="L26" s="84">
        <v>95.61</v>
      </c>
      <c r="M26" s="84">
        <v>0.57999999999999996</v>
      </c>
      <c r="N26" s="82">
        <f t="shared" si="6"/>
        <v>95.03</v>
      </c>
      <c r="O26" s="83">
        <f t="shared" si="7"/>
        <v>6.0663110553289398E-3</v>
      </c>
      <c r="P26" s="84">
        <v>361.11</v>
      </c>
      <c r="Q26" s="84">
        <v>292.47000000000003</v>
      </c>
      <c r="R26" s="82">
        <f t="shared" si="8"/>
        <v>68.639999999999986</v>
      </c>
      <c r="S26" s="83">
        <f t="shared" si="9"/>
        <v>0.80991941513666199</v>
      </c>
      <c r="T26" s="84">
        <v>0</v>
      </c>
      <c r="U26" s="84">
        <v>0</v>
      </c>
      <c r="V26" s="82">
        <f t="shared" si="10"/>
        <v>0</v>
      </c>
      <c r="W26" s="83"/>
      <c r="X26" s="84">
        <v>0</v>
      </c>
      <c r="Y26" s="84">
        <v>0</v>
      </c>
      <c r="Z26" s="82">
        <f t="shared" si="12"/>
        <v>0</v>
      </c>
      <c r="AA26" s="83"/>
      <c r="AB26" s="84">
        <v>357.42</v>
      </c>
      <c r="AC26" s="84">
        <v>8.01</v>
      </c>
      <c r="AD26" s="82">
        <f t="shared" si="14"/>
        <v>349.41</v>
      </c>
      <c r="AE26" s="83">
        <f t="shared" si="15"/>
        <v>2.2410609367131105E-2</v>
      </c>
      <c r="AF26" s="84">
        <v>102.35999999999999</v>
      </c>
      <c r="AG26" s="84">
        <v>0</v>
      </c>
      <c r="AH26" s="82">
        <f t="shared" si="16"/>
        <v>102.35999999999999</v>
      </c>
      <c r="AI26" s="85">
        <f t="shared" si="17"/>
        <v>0</v>
      </c>
      <c r="AJ26" s="84">
        <v>320.37</v>
      </c>
      <c r="AK26" s="84">
        <v>277.38</v>
      </c>
      <c r="AL26" s="82">
        <f t="shared" si="18"/>
        <v>42.990000000000009</v>
      </c>
      <c r="AM26" s="86">
        <f t="shared" si="19"/>
        <v>0.8658114055623185</v>
      </c>
      <c r="AN26" s="80">
        <v>0</v>
      </c>
      <c r="AO26" s="80">
        <v>0</v>
      </c>
      <c r="AP26" s="87">
        <f t="shared" si="20"/>
        <v>0</v>
      </c>
      <c r="AQ26" s="83"/>
      <c r="AR26" s="84">
        <v>0</v>
      </c>
      <c r="AS26" s="84">
        <v>0</v>
      </c>
      <c r="AT26" s="87">
        <f t="shared" si="0"/>
        <v>0</v>
      </c>
      <c r="AU26" s="96"/>
      <c r="AV26" s="80">
        <v>148.62</v>
      </c>
      <c r="AW26" s="80">
        <v>0</v>
      </c>
      <c r="AX26" s="87">
        <f t="shared" si="23"/>
        <v>148.62</v>
      </c>
      <c r="AY26" s="83">
        <f t="shared" si="24"/>
        <v>0</v>
      </c>
      <c r="AZ26" s="90">
        <v>0</v>
      </c>
      <c r="BA26" s="82">
        <v>0</v>
      </c>
      <c r="BB26" s="82">
        <f t="shared" si="25"/>
        <v>0</v>
      </c>
      <c r="BC26" s="91"/>
      <c r="BD26" s="84">
        <v>1618.62</v>
      </c>
      <c r="BE26" s="84">
        <v>0</v>
      </c>
      <c r="BF26" s="87">
        <f t="shared" si="26"/>
        <v>1618.62</v>
      </c>
      <c r="BG26" s="83">
        <f t="shared" si="27"/>
        <v>0</v>
      </c>
      <c r="BH26" s="84">
        <v>280.44</v>
      </c>
      <c r="BI26" s="84">
        <v>0</v>
      </c>
      <c r="BJ26" s="82">
        <f t="shared" si="28"/>
        <v>280.44</v>
      </c>
      <c r="BK26" s="86">
        <f t="shared" si="29"/>
        <v>0</v>
      </c>
      <c r="BL26" s="80">
        <v>342.9</v>
      </c>
      <c r="BM26" s="80">
        <v>0</v>
      </c>
      <c r="BN26" s="82">
        <f t="shared" si="30"/>
        <v>342.9</v>
      </c>
      <c r="BO26" s="86">
        <f t="shared" si="31"/>
        <v>0</v>
      </c>
      <c r="BP26" s="80">
        <v>69.81</v>
      </c>
      <c r="BQ26" s="80">
        <v>0</v>
      </c>
      <c r="BR26" s="82">
        <f t="shared" si="32"/>
        <v>69.81</v>
      </c>
      <c r="BS26" s="86">
        <f t="shared" si="33"/>
        <v>0</v>
      </c>
      <c r="BT26" s="80">
        <v>0</v>
      </c>
      <c r="BU26" s="80">
        <v>0</v>
      </c>
      <c r="BV26" s="82">
        <f t="shared" si="34"/>
        <v>0</v>
      </c>
      <c r="BW26" s="86"/>
      <c r="BX26" s="80">
        <v>0</v>
      </c>
      <c r="BY26" s="80">
        <v>0</v>
      </c>
      <c r="BZ26" s="82">
        <f t="shared" si="36"/>
        <v>0</v>
      </c>
      <c r="CA26" s="86"/>
      <c r="CB26" s="80">
        <v>102.57</v>
      </c>
      <c r="CC26" s="80">
        <v>0</v>
      </c>
      <c r="CD26" s="82">
        <f t="shared" si="38"/>
        <v>102.57</v>
      </c>
      <c r="CE26" s="83">
        <f t="shared" si="39"/>
        <v>0</v>
      </c>
      <c r="CF26" s="84">
        <v>16.169999999999998</v>
      </c>
      <c r="CG26" s="84">
        <v>0</v>
      </c>
      <c r="CH26" s="82">
        <f t="shared" si="40"/>
        <v>16.169999999999998</v>
      </c>
      <c r="CI26" s="86">
        <f t="shared" si="41"/>
        <v>0</v>
      </c>
      <c r="CJ26" s="80">
        <v>0</v>
      </c>
      <c r="CK26" s="81">
        <v>0</v>
      </c>
      <c r="CL26" s="81">
        <v>0</v>
      </c>
      <c r="CM26" s="92"/>
      <c r="CN26" s="93">
        <v>2915.64</v>
      </c>
      <c r="CO26" s="93">
        <v>5086.0142260903031</v>
      </c>
      <c r="CP26" s="87">
        <f t="shared" si="42"/>
        <v>-2170.3742260903032</v>
      </c>
      <c r="CQ26" s="94">
        <f t="shared" si="43"/>
        <v>1.7443903314847866</v>
      </c>
      <c r="CR26" s="80">
        <v>743.7</v>
      </c>
      <c r="CS26" s="80">
        <v>949.83999999999992</v>
      </c>
      <c r="CT26" s="87">
        <f t="shared" si="44"/>
        <v>-206.13999999999987</v>
      </c>
      <c r="CU26" s="94">
        <f t="shared" si="45"/>
        <v>1.2771816592712113</v>
      </c>
      <c r="CV26" s="80">
        <v>741.03</v>
      </c>
      <c r="CW26" s="80">
        <v>0</v>
      </c>
      <c r="CX26" s="87">
        <f t="shared" si="46"/>
        <v>741.03</v>
      </c>
      <c r="CY26" s="86">
        <f t="shared" si="47"/>
        <v>0</v>
      </c>
      <c r="CZ26" s="80">
        <v>71.429999999999993</v>
      </c>
      <c r="DA26" s="80">
        <v>64.260000000000005</v>
      </c>
      <c r="DB26" s="87">
        <f t="shared" si="48"/>
        <v>7.1699999999999875</v>
      </c>
      <c r="DC26" s="86">
        <f t="shared" si="49"/>
        <v>0.899622007559849</v>
      </c>
      <c r="DD26" s="80">
        <v>8.19</v>
      </c>
      <c r="DE26" s="80">
        <v>0</v>
      </c>
      <c r="DF26" s="87">
        <f t="shared" si="50"/>
        <v>8.19</v>
      </c>
      <c r="DG26" s="86">
        <f t="shared" si="51"/>
        <v>0</v>
      </c>
      <c r="DH26" s="95">
        <v>420.48</v>
      </c>
      <c r="DI26" s="95">
        <v>216.32999999999998</v>
      </c>
      <c r="DJ26" s="87">
        <f t="shared" si="52"/>
        <v>204.15000000000003</v>
      </c>
      <c r="DK26" s="94">
        <f t="shared" si="53"/>
        <v>0.51448344748858443</v>
      </c>
      <c r="DL26" s="80">
        <v>0</v>
      </c>
      <c r="DM26" s="80">
        <v>0</v>
      </c>
      <c r="DN26" s="87">
        <f t="shared" si="54"/>
        <v>0</v>
      </c>
      <c r="DO26" s="96"/>
      <c r="DP26" s="80">
        <v>0</v>
      </c>
      <c r="DQ26" s="80">
        <v>0</v>
      </c>
      <c r="DR26" s="82">
        <f t="shared" si="56"/>
        <v>0</v>
      </c>
      <c r="DS26" s="96"/>
      <c r="DT26" s="97">
        <v>461.79</v>
      </c>
      <c r="DU26" s="97">
        <v>345.02</v>
      </c>
      <c r="DV26" s="98">
        <f t="shared" si="57"/>
        <v>9696.1799999999985</v>
      </c>
      <c r="DW26" s="87">
        <f t="shared" si="58"/>
        <v>7245.4242260903047</v>
      </c>
      <c r="DX26" s="87">
        <f t="shared" si="59"/>
        <v>2450.7557739096937</v>
      </c>
      <c r="DY26" s="83">
        <f t="shared" si="60"/>
        <v>0.74724522709874464</v>
      </c>
      <c r="DZ26" s="108"/>
      <c r="EA26" s="100">
        <f t="shared" si="2"/>
        <v>-18833.154226090308</v>
      </c>
      <c r="EB26" s="91">
        <f t="shared" si="3"/>
        <v>-18180.550000000007</v>
      </c>
      <c r="EC26" s="101"/>
      <c r="ED26" s="101"/>
      <c r="EE26" s="102">
        <v>3232.0599999999995</v>
      </c>
      <c r="EF26" s="102">
        <v>392.65000000000009</v>
      </c>
      <c r="EG26" s="103">
        <f t="shared" si="61"/>
        <v>392.65000000000009</v>
      </c>
      <c r="EH26" s="104">
        <f t="shared" si="62"/>
        <v>0.12148598726508794</v>
      </c>
      <c r="EI26" s="101"/>
      <c r="EJ26" s="101"/>
      <c r="EK26" s="101" t="s">
        <v>26</v>
      </c>
      <c r="EM26" s="101"/>
      <c r="EN26" s="101"/>
    </row>
    <row r="27" spans="1:144" s="1" customFormat="1" ht="15.75" customHeight="1" x14ac:dyDescent="0.25">
      <c r="A27" s="105" t="s">
        <v>27</v>
      </c>
      <c r="B27" s="106">
        <v>1</v>
      </c>
      <c r="C27" s="107">
        <v>0</v>
      </c>
      <c r="D27" s="76" t="s">
        <v>307</v>
      </c>
      <c r="E27" s="77">
        <v>152.30000000000001</v>
      </c>
      <c r="F27" s="78">
        <v>3923.66</v>
      </c>
      <c r="G27" s="79">
        <v>3868.0299999999993</v>
      </c>
      <c r="H27" s="80">
        <v>0</v>
      </c>
      <c r="I27" s="80">
        <v>0</v>
      </c>
      <c r="J27" s="82">
        <f t="shared" si="4"/>
        <v>0</v>
      </c>
      <c r="K27" s="83"/>
      <c r="L27" s="84">
        <v>0</v>
      </c>
      <c r="M27" s="84">
        <v>0</v>
      </c>
      <c r="N27" s="82">
        <f t="shared" si="6"/>
        <v>0</v>
      </c>
      <c r="O27" s="83"/>
      <c r="P27" s="84">
        <v>0</v>
      </c>
      <c r="Q27" s="84">
        <v>0</v>
      </c>
      <c r="R27" s="82">
        <f t="shared" si="8"/>
        <v>0</v>
      </c>
      <c r="S27" s="83"/>
      <c r="T27" s="84">
        <v>0</v>
      </c>
      <c r="U27" s="84">
        <v>0</v>
      </c>
      <c r="V27" s="82">
        <f t="shared" si="10"/>
        <v>0</v>
      </c>
      <c r="W27" s="83"/>
      <c r="X27" s="84">
        <v>0</v>
      </c>
      <c r="Y27" s="84">
        <v>0</v>
      </c>
      <c r="Z27" s="82">
        <f t="shared" si="12"/>
        <v>0</v>
      </c>
      <c r="AA27" s="83"/>
      <c r="AB27" s="84">
        <v>0</v>
      </c>
      <c r="AC27" s="84">
        <v>0</v>
      </c>
      <c r="AD27" s="82">
        <f t="shared" si="14"/>
        <v>0</v>
      </c>
      <c r="AE27" s="83"/>
      <c r="AF27" s="84">
        <v>0</v>
      </c>
      <c r="AG27" s="84">
        <v>0</v>
      </c>
      <c r="AH27" s="82">
        <f t="shared" si="16"/>
        <v>0</v>
      </c>
      <c r="AI27" s="85"/>
      <c r="AJ27" s="84">
        <v>0</v>
      </c>
      <c r="AK27" s="84">
        <v>0</v>
      </c>
      <c r="AL27" s="82">
        <f t="shared" si="18"/>
        <v>0</v>
      </c>
      <c r="AM27" s="86"/>
      <c r="AN27" s="80">
        <v>0</v>
      </c>
      <c r="AO27" s="80">
        <v>0</v>
      </c>
      <c r="AP27" s="87">
        <f t="shared" si="20"/>
        <v>0</v>
      </c>
      <c r="AQ27" s="83"/>
      <c r="AR27" s="84">
        <v>0</v>
      </c>
      <c r="AS27" s="84">
        <v>0</v>
      </c>
      <c r="AT27" s="87">
        <f t="shared" si="0"/>
        <v>0</v>
      </c>
      <c r="AU27" s="96"/>
      <c r="AV27" s="80">
        <v>4.62</v>
      </c>
      <c r="AW27" s="80">
        <v>0</v>
      </c>
      <c r="AX27" s="87">
        <f t="shared" si="23"/>
        <v>4.62</v>
      </c>
      <c r="AY27" s="83">
        <f t="shared" si="24"/>
        <v>0</v>
      </c>
      <c r="AZ27" s="90">
        <v>0</v>
      </c>
      <c r="BA27" s="82">
        <v>0</v>
      </c>
      <c r="BB27" s="82">
        <f t="shared" si="25"/>
        <v>0</v>
      </c>
      <c r="BC27" s="91"/>
      <c r="BD27" s="84">
        <v>271.83</v>
      </c>
      <c r="BE27" s="84">
        <v>0</v>
      </c>
      <c r="BF27" s="87">
        <f t="shared" si="26"/>
        <v>271.83</v>
      </c>
      <c r="BG27" s="83">
        <f t="shared" si="27"/>
        <v>0</v>
      </c>
      <c r="BH27" s="84">
        <v>0</v>
      </c>
      <c r="BI27" s="84">
        <v>0</v>
      </c>
      <c r="BJ27" s="82">
        <f t="shared" si="28"/>
        <v>0</v>
      </c>
      <c r="BK27" s="86"/>
      <c r="BL27" s="80">
        <v>0</v>
      </c>
      <c r="BM27" s="80">
        <v>0</v>
      </c>
      <c r="BN27" s="82">
        <f t="shared" si="30"/>
        <v>0</v>
      </c>
      <c r="BO27" s="86"/>
      <c r="BP27" s="80">
        <v>0</v>
      </c>
      <c r="BQ27" s="80">
        <v>0</v>
      </c>
      <c r="BR27" s="82">
        <f t="shared" si="32"/>
        <v>0</v>
      </c>
      <c r="BS27" s="86"/>
      <c r="BT27" s="80">
        <v>0</v>
      </c>
      <c r="BU27" s="80">
        <v>0</v>
      </c>
      <c r="BV27" s="82">
        <f t="shared" si="34"/>
        <v>0</v>
      </c>
      <c r="BW27" s="86"/>
      <c r="BX27" s="80">
        <v>0</v>
      </c>
      <c r="BY27" s="80">
        <v>0</v>
      </c>
      <c r="BZ27" s="82">
        <f t="shared" si="36"/>
        <v>0</v>
      </c>
      <c r="CA27" s="86"/>
      <c r="CB27" s="80">
        <v>0</v>
      </c>
      <c r="CC27" s="80">
        <v>0</v>
      </c>
      <c r="CD27" s="82">
        <f t="shared" si="38"/>
        <v>0</v>
      </c>
      <c r="CE27" s="83"/>
      <c r="CF27" s="84">
        <v>0</v>
      </c>
      <c r="CG27" s="84">
        <v>0</v>
      </c>
      <c r="CH27" s="82">
        <f t="shared" si="40"/>
        <v>0</v>
      </c>
      <c r="CI27" s="86"/>
      <c r="CJ27" s="80">
        <v>0</v>
      </c>
      <c r="CK27" s="81">
        <v>0</v>
      </c>
      <c r="CL27" s="81">
        <v>0</v>
      </c>
      <c r="CM27" s="92"/>
      <c r="CN27" s="93">
        <v>0</v>
      </c>
      <c r="CO27" s="93">
        <v>0</v>
      </c>
      <c r="CP27" s="87">
        <f t="shared" si="42"/>
        <v>0</v>
      </c>
      <c r="CQ27" s="94"/>
      <c r="CR27" s="80">
        <v>0</v>
      </c>
      <c r="CS27" s="80">
        <v>0</v>
      </c>
      <c r="CT27" s="87">
        <f t="shared" si="44"/>
        <v>0</v>
      </c>
      <c r="CU27" s="94"/>
      <c r="CV27" s="80">
        <v>0</v>
      </c>
      <c r="CW27" s="80">
        <v>0</v>
      </c>
      <c r="CX27" s="87">
        <f t="shared" si="46"/>
        <v>0</v>
      </c>
      <c r="CY27" s="86"/>
      <c r="CZ27" s="80">
        <v>0</v>
      </c>
      <c r="DA27" s="80">
        <v>0</v>
      </c>
      <c r="DB27" s="87">
        <f t="shared" si="48"/>
        <v>0</v>
      </c>
      <c r="DC27" s="86"/>
      <c r="DD27" s="80">
        <v>0</v>
      </c>
      <c r="DE27" s="80">
        <v>0</v>
      </c>
      <c r="DF27" s="87">
        <f t="shared" si="50"/>
        <v>0</v>
      </c>
      <c r="DG27" s="86"/>
      <c r="DH27" s="95">
        <v>0</v>
      </c>
      <c r="DI27" s="95">
        <v>0</v>
      </c>
      <c r="DJ27" s="87">
        <f t="shared" si="52"/>
        <v>0</v>
      </c>
      <c r="DK27" s="94"/>
      <c r="DL27" s="80">
        <v>0</v>
      </c>
      <c r="DM27" s="80">
        <v>0</v>
      </c>
      <c r="DN27" s="87">
        <f t="shared" si="54"/>
        <v>0</v>
      </c>
      <c r="DO27" s="96"/>
      <c r="DP27" s="80">
        <v>0</v>
      </c>
      <c r="DQ27" s="80">
        <v>0</v>
      </c>
      <c r="DR27" s="82">
        <f t="shared" si="56"/>
        <v>0</v>
      </c>
      <c r="DS27" s="96"/>
      <c r="DT27" s="97">
        <v>13.830000000000002</v>
      </c>
      <c r="DU27" s="97">
        <v>0</v>
      </c>
      <c r="DV27" s="98">
        <f t="shared" si="57"/>
        <v>290.27999999999997</v>
      </c>
      <c r="DW27" s="87">
        <f t="shared" si="58"/>
        <v>0</v>
      </c>
      <c r="DX27" s="87">
        <f t="shared" si="59"/>
        <v>290.27999999999997</v>
      </c>
      <c r="DY27" s="83">
        <f t="shared" si="60"/>
        <v>0</v>
      </c>
      <c r="DZ27" s="108"/>
      <c r="EA27" s="100">
        <f t="shared" si="2"/>
        <v>4213.9399999999996</v>
      </c>
      <c r="EB27" s="91">
        <f t="shared" si="3"/>
        <v>4139.8599999999997</v>
      </c>
      <c r="EC27" s="101"/>
      <c r="ED27" s="101"/>
      <c r="EE27" s="102">
        <v>96.76</v>
      </c>
      <c r="EF27" s="102">
        <v>0</v>
      </c>
      <c r="EG27" s="103">
        <f t="shared" si="61"/>
        <v>0</v>
      </c>
      <c r="EH27" s="104">
        <v>0</v>
      </c>
      <c r="EI27" s="101"/>
      <c r="EJ27" s="101"/>
      <c r="EK27" s="101" t="s">
        <v>27</v>
      </c>
      <c r="EM27" s="101"/>
      <c r="EN27" s="101"/>
    </row>
    <row r="28" spans="1:144" s="1" customFormat="1" ht="15.75" customHeight="1" x14ac:dyDescent="0.25">
      <c r="A28" s="105" t="s">
        <v>28</v>
      </c>
      <c r="B28" s="106">
        <v>7</v>
      </c>
      <c r="C28" s="107">
        <v>1</v>
      </c>
      <c r="D28" s="76" t="s">
        <v>308</v>
      </c>
      <c r="E28" s="77">
        <v>3582.37</v>
      </c>
      <c r="F28" s="78">
        <v>-133049.69999999998</v>
      </c>
      <c r="G28" s="79">
        <v>-23363.550000000003</v>
      </c>
      <c r="H28" s="80">
        <v>2522.52</v>
      </c>
      <c r="I28" s="80">
        <v>29.229999999999997</v>
      </c>
      <c r="J28" s="82">
        <f t="shared" si="4"/>
        <v>2493.29</v>
      </c>
      <c r="K28" s="83">
        <f t="shared" si="5"/>
        <v>1.1587618730475872E-2</v>
      </c>
      <c r="L28" s="84">
        <v>314.90999999999997</v>
      </c>
      <c r="M28" s="84">
        <v>182.04</v>
      </c>
      <c r="N28" s="82">
        <f t="shared" si="6"/>
        <v>132.86999999999998</v>
      </c>
      <c r="O28" s="83">
        <f t="shared" si="7"/>
        <v>0.57806992474040209</v>
      </c>
      <c r="P28" s="84">
        <v>1693.8600000000001</v>
      </c>
      <c r="Q28" s="84">
        <v>650.12</v>
      </c>
      <c r="R28" s="82">
        <f t="shared" si="8"/>
        <v>1043.7400000000002</v>
      </c>
      <c r="S28" s="83">
        <f t="shared" si="9"/>
        <v>0.38380975995654892</v>
      </c>
      <c r="T28" s="84">
        <v>345</v>
      </c>
      <c r="U28" s="84">
        <v>977.69</v>
      </c>
      <c r="V28" s="82">
        <f t="shared" si="10"/>
        <v>-632.69000000000005</v>
      </c>
      <c r="W28" s="83">
        <f t="shared" si="11"/>
        <v>2.8338840579710145</v>
      </c>
      <c r="X28" s="84">
        <v>74.16</v>
      </c>
      <c r="Y28" s="84">
        <v>0</v>
      </c>
      <c r="Z28" s="82">
        <f t="shared" si="12"/>
        <v>74.16</v>
      </c>
      <c r="AA28" s="83">
        <f t="shared" si="13"/>
        <v>0</v>
      </c>
      <c r="AB28" s="84">
        <v>806.09999999999991</v>
      </c>
      <c r="AC28" s="84">
        <v>110.17</v>
      </c>
      <c r="AD28" s="82">
        <f t="shared" si="14"/>
        <v>695.93</v>
      </c>
      <c r="AE28" s="83">
        <f t="shared" si="15"/>
        <v>0.13667038828929415</v>
      </c>
      <c r="AF28" s="84">
        <v>537.39</v>
      </c>
      <c r="AG28" s="84">
        <v>0</v>
      </c>
      <c r="AH28" s="82">
        <f t="shared" si="16"/>
        <v>537.39</v>
      </c>
      <c r="AI28" s="85">
        <f t="shared" si="17"/>
        <v>0</v>
      </c>
      <c r="AJ28" s="84">
        <v>1799.19</v>
      </c>
      <c r="AK28" s="84">
        <v>3700.4399999999996</v>
      </c>
      <c r="AL28" s="82">
        <f t="shared" si="18"/>
        <v>-1901.2499999999995</v>
      </c>
      <c r="AM28" s="86">
        <f t="shared" si="19"/>
        <v>2.0567255264869186</v>
      </c>
      <c r="AN28" s="80">
        <v>4282.1400000000003</v>
      </c>
      <c r="AO28" s="80">
        <v>2325.42</v>
      </c>
      <c r="AP28" s="87">
        <f t="shared" si="20"/>
        <v>1956.7200000000003</v>
      </c>
      <c r="AQ28" s="83">
        <f t="shared" si="21"/>
        <v>0.54305090445431492</v>
      </c>
      <c r="AR28" s="84">
        <v>0</v>
      </c>
      <c r="AS28" s="84">
        <v>383.9</v>
      </c>
      <c r="AT28" s="87">
        <f t="shared" si="0"/>
        <v>-383.9</v>
      </c>
      <c r="AU28" s="96"/>
      <c r="AV28" s="80">
        <v>769.56</v>
      </c>
      <c r="AW28" s="80">
        <v>4170.3100000000004</v>
      </c>
      <c r="AX28" s="87">
        <f t="shared" si="23"/>
        <v>-3400.7500000000005</v>
      </c>
      <c r="AY28" s="83">
        <f t="shared" si="24"/>
        <v>5.4190836322054166</v>
      </c>
      <c r="AZ28" s="90">
        <v>0</v>
      </c>
      <c r="BA28" s="82">
        <v>0</v>
      </c>
      <c r="BB28" s="82">
        <f t="shared" si="25"/>
        <v>0</v>
      </c>
      <c r="BC28" s="91"/>
      <c r="BD28" s="84">
        <v>9200.19</v>
      </c>
      <c r="BE28" s="84">
        <v>2181.8200000000002</v>
      </c>
      <c r="BF28" s="87">
        <f t="shared" si="26"/>
        <v>7018.3700000000008</v>
      </c>
      <c r="BG28" s="83">
        <f t="shared" si="27"/>
        <v>0.23714945017439859</v>
      </c>
      <c r="BH28" s="84">
        <v>1158.6299999999999</v>
      </c>
      <c r="BI28" s="84">
        <v>0</v>
      </c>
      <c r="BJ28" s="82">
        <f t="shared" si="28"/>
        <v>1158.6299999999999</v>
      </c>
      <c r="BK28" s="86">
        <f t="shared" si="29"/>
        <v>0</v>
      </c>
      <c r="BL28" s="80">
        <v>1148.94</v>
      </c>
      <c r="BM28" s="80">
        <v>69450.52</v>
      </c>
      <c r="BN28" s="82">
        <f t="shared" si="30"/>
        <v>-68301.58</v>
      </c>
      <c r="BO28" s="86">
        <f t="shared" si="31"/>
        <v>60.44747332323707</v>
      </c>
      <c r="BP28" s="80">
        <v>498.68999999999994</v>
      </c>
      <c r="BQ28" s="80">
        <v>1545.59</v>
      </c>
      <c r="BR28" s="82">
        <f t="shared" si="32"/>
        <v>-1046.9000000000001</v>
      </c>
      <c r="BS28" s="86">
        <f t="shared" si="33"/>
        <v>3.0993001664360627</v>
      </c>
      <c r="BT28" s="80">
        <v>1204.83</v>
      </c>
      <c r="BU28" s="80">
        <v>0</v>
      </c>
      <c r="BV28" s="82">
        <f t="shared" si="34"/>
        <v>1204.83</v>
      </c>
      <c r="BW28" s="86">
        <f t="shared" si="35"/>
        <v>0</v>
      </c>
      <c r="BX28" s="80">
        <v>390.15000000000003</v>
      </c>
      <c r="BY28" s="80">
        <v>0</v>
      </c>
      <c r="BZ28" s="82">
        <f t="shared" si="36"/>
        <v>390.15000000000003</v>
      </c>
      <c r="CA28" s="86">
        <f t="shared" si="37"/>
        <v>0</v>
      </c>
      <c r="CB28" s="80">
        <v>389.07</v>
      </c>
      <c r="CC28" s="80">
        <v>0</v>
      </c>
      <c r="CD28" s="82">
        <f t="shared" si="38"/>
        <v>389.07</v>
      </c>
      <c r="CE28" s="83">
        <f t="shared" si="39"/>
        <v>0</v>
      </c>
      <c r="CF28" s="84">
        <v>66.63</v>
      </c>
      <c r="CG28" s="84">
        <v>0</v>
      </c>
      <c r="CH28" s="82">
        <f t="shared" si="40"/>
        <v>66.63</v>
      </c>
      <c r="CI28" s="86">
        <f t="shared" si="41"/>
        <v>0</v>
      </c>
      <c r="CJ28" s="80">
        <v>0</v>
      </c>
      <c r="CK28" s="81">
        <v>0</v>
      </c>
      <c r="CL28" s="81">
        <v>0</v>
      </c>
      <c r="CM28" s="92"/>
      <c r="CN28" s="93">
        <v>9888.06</v>
      </c>
      <c r="CO28" s="93">
        <v>12433.997125170725</v>
      </c>
      <c r="CP28" s="87">
        <f t="shared" si="42"/>
        <v>-2545.9371251707253</v>
      </c>
      <c r="CQ28" s="94">
        <f t="shared" si="43"/>
        <v>1.2574758977161067</v>
      </c>
      <c r="CR28" s="80">
        <v>5629.74</v>
      </c>
      <c r="CS28" s="80">
        <v>6838.35</v>
      </c>
      <c r="CT28" s="87">
        <f t="shared" si="44"/>
        <v>-1208.6100000000006</v>
      </c>
      <c r="CU28" s="94">
        <f t="shared" si="45"/>
        <v>1.2146830937130313</v>
      </c>
      <c r="CV28" s="80">
        <v>1057.5899999999999</v>
      </c>
      <c r="CW28" s="80">
        <v>0</v>
      </c>
      <c r="CX28" s="87">
        <f t="shared" si="46"/>
        <v>1057.5899999999999</v>
      </c>
      <c r="CY28" s="86">
        <f t="shared" si="47"/>
        <v>0</v>
      </c>
      <c r="CZ28" s="80">
        <v>256.86</v>
      </c>
      <c r="DA28" s="80">
        <v>219.90999999999997</v>
      </c>
      <c r="DB28" s="87">
        <f t="shared" si="48"/>
        <v>36.950000000000045</v>
      </c>
      <c r="DC28" s="86">
        <f t="shared" si="49"/>
        <v>0.8561473176049208</v>
      </c>
      <c r="DD28" s="80">
        <v>27.93</v>
      </c>
      <c r="DE28" s="80">
        <v>0</v>
      </c>
      <c r="DF28" s="87">
        <f t="shared" si="50"/>
        <v>27.93</v>
      </c>
      <c r="DG28" s="86">
        <f t="shared" si="51"/>
        <v>0</v>
      </c>
      <c r="DH28" s="95">
        <v>3856.3500000000004</v>
      </c>
      <c r="DI28" s="95">
        <v>24564.61</v>
      </c>
      <c r="DJ28" s="87">
        <f t="shared" si="52"/>
        <v>-20708.260000000002</v>
      </c>
      <c r="DK28" s="94">
        <f t="shared" si="53"/>
        <v>6.369911963385066</v>
      </c>
      <c r="DL28" s="80">
        <v>4183.4400000000005</v>
      </c>
      <c r="DM28" s="80">
        <v>2731.83</v>
      </c>
      <c r="DN28" s="87">
        <f t="shared" si="54"/>
        <v>1451.6100000000006</v>
      </c>
      <c r="DO28" s="96">
        <f t="shared" si="55"/>
        <v>0.65301044116803386</v>
      </c>
      <c r="DP28" s="80">
        <v>0</v>
      </c>
      <c r="DQ28" s="80">
        <v>0</v>
      </c>
      <c r="DR28" s="82">
        <f t="shared" si="56"/>
        <v>0</v>
      </c>
      <c r="DS28" s="96"/>
      <c r="DT28" s="97">
        <v>2703</v>
      </c>
      <c r="DU28" s="97">
        <v>6624.8</v>
      </c>
      <c r="DV28" s="98">
        <f t="shared" si="57"/>
        <v>54804.93</v>
      </c>
      <c r="DW28" s="87">
        <f t="shared" si="58"/>
        <v>139120.74712517072</v>
      </c>
      <c r="DX28" s="87">
        <f t="shared" si="59"/>
        <v>-84315.817125170724</v>
      </c>
      <c r="DY28" s="83">
        <f t="shared" si="60"/>
        <v>2.5384713952772264</v>
      </c>
      <c r="DZ28" s="108"/>
      <c r="EA28" s="100">
        <f t="shared" si="2"/>
        <v>-217365.51712517071</v>
      </c>
      <c r="EB28" s="91">
        <f t="shared" si="3"/>
        <v>-82484.349999999991</v>
      </c>
      <c r="EC28" s="101"/>
      <c r="ED28" s="101"/>
      <c r="EE28" s="102">
        <v>18268.309999999998</v>
      </c>
      <c r="EF28" s="102">
        <v>1725.7799999999988</v>
      </c>
      <c r="EG28" s="103">
        <f t="shared" si="61"/>
        <v>1725.7799999999988</v>
      </c>
      <c r="EH28" s="104">
        <f t="shared" si="62"/>
        <v>9.4468508581253496E-2</v>
      </c>
      <c r="EI28" s="101"/>
      <c r="EJ28" s="101"/>
      <c r="EK28" s="101" t="s">
        <v>28</v>
      </c>
      <c r="EM28" s="101"/>
      <c r="EN28" s="101"/>
    </row>
    <row r="29" spans="1:144" s="1" customFormat="1" ht="15.75" customHeight="1" x14ac:dyDescent="0.25">
      <c r="A29" s="105" t="s">
        <v>29</v>
      </c>
      <c r="B29" s="106">
        <v>5</v>
      </c>
      <c r="C29" s="107">
        <v>4</v>
      </c>
      <c r="D29" s="76" t="s">
        <v>309</v>
      </c>
      <c r="E29" s="77">
        <v>2787.5</v>
      </c>
      <c r="F29" s="78">
        <v>-49195.460000000006</v>
      </c>
      <c r="G29" s="79">
        <v>-40596.370000000024</v>
      </c>
      <c r="H29" s="80">
        <v>2237.79</v>
      </c>
      <c r="I29" s="80">
        <v>24.900000000000002</v>
      </c>
      <c r="J29" s="82">
        <f t="shared" si="4"/>
        <v>2212.89</v>
      </c>
      <c r="K29" s="83">
        <f t="shared" si="5"/>
        <v>1.11270494550427E-2</v>
      </c>
      <c r="L29" s="84">
        <v>351.21</v>
      </c>
      <c r="M29" s="84">
        <v>2.06</v>
      </c>
      <c r="N29" s="82">
        <f t="shared" si="6"/>
        <v>349.15</v>
      </c>
      <c r="O29" s="83">
        <f t="shared" si="7"/>
        <v>5.8654366333532647E-3</v>
      </c>
      <c r="P29" s="84">
        <v>1400.6999999999998</v>
      </c>
      <c r="Q29" s="84">
        <v>1080.5300000000002</v>
      </c>
      <c r="R29" s="82">
        <f t="shared" si="8"/>
        <v>320.16999999999962</v>
      </c>
      <c r="S29" s="83">
        <f t="shared" si="9"/>
        <v>0.77142143214107262</v>
      </c>
      <c r="T29" s="84">
        <v>279.29999999999995</v>
      </c>
      <c r="U29" s="84">
        <v>248.20999999999998</v>
      </c>
      <c r="V29" s="82">
        <f t="shared" si="10"/>
        <v>31.089999999999975</v>
      </c>
      <c r="W29" s="83">
        <f t="shared" si="11"/>
        <v>0.88868600071607595</v>
      </c>
      <c r="X29" s="84">
        <v>113.72999999999999</v>
      </c>
      <c r="Y29" s="84">
        <v>0</v>
      </c>
      <c r="Z29" s="82">
        <f t="shared" si="12"/>
        <v>113.72999999999999</v>
      </c>
      <c r="AA29" s="83">
        <f t="shared" si="13"/>
        <v>0</v>
      </c>
      <c r="AB29" s="84">
        <v>1766.16</v>
      </c>
      <c r="AC29" s="84">
        <v>67.760000000000005</v>
      </c>
      <c r="AD29" s="82">
        <f t="shared" si="14"/>
        <v>1698.4</v>
      </c>
      <c r="AE29" s="83">
        <f t="shared" si="15"/>
        <v>3.8365719980069754E-2</v>
      </c>
      <c r="AF29" s="84">
        <v>418.11</v>
      </c>
      <c r="AG29" s="84">
        <v>0</v>
      </c>
      <c r="AH29" s="82">
        <f t="shared" si="16"/>
        <v>418.11</v>
      </c>
      <c r="AI29" s="85">
        <f t="shared" si="17"/>
        <v>0</v>
      </c>
      <c r="AJ29" s="84">
        <v>1399.8899999999999</v>
      </c>
      <c r="AK29" s="84">
        <v>6015.96</v>
      </c>
      <c r="AL29" s="82">
        <f t="shared" si="18"/>
        <v>-4616.07</v>
      </c>
      <c r="AM29" s="86">
        <f t="shared" si="19"/>
        <v>4.2974519426526374</v>
      </c>
      <c r="AN29" s="80">
        <v>0</v>
      </c>
      <c r="AO29" s="80">
        <v>0</v>
      </c>
      <c r="AP29" s="87">
        <f t="shared" si="20"/>
        <v>0</v>
      </c>
      <c r="AQ29" s="83"/>
      <c r="AR29" s="84">
        <v>0</v>
      </c>
      <c r="AS29" s="84">
        <v>0</v>
      </c>
      <c r="AT29" s="87">
        <f t="shared" si="0"/>
        <v>0</v>
      </c>
      <c r="AU29" s="96"/>
      <c r="AV29" s="80">
        <v>518.46</v>
      </c>
      <c r="AW29" s="80">
        <v>2749.66</v>
      </c>
      <c r="AX29" s="87">
        <f t="shared" si="23"/>
        <v>-2231.1999999999998</v>
      </c>
      <c r="AY29" s="83">
        <f t="shared" si="24"/>
        <v>5.3035142537514943</v>
      </c>
      <c r="AZ29" s="90">
        <v>0</v>
      </c>
      <c r="BA29" s="82">
        <v>0</v>
      </c>
      <c r="BB29" s="82">
        <f t="shared" si="25"/>
        <v>0</v>
      </c>
      <c r="BC29" s="91"/>
      <c r="BD29" s="84">
        <v>8654.34</v>
      </c>
      <c r="BE29" s="84">
        <v>0</v>
      </c>
      <c r="BF29" s="87">
        <f t="shared" si="26"/>
        <v>8654.34</v>
      </c>
      <c r="BG29" s="83">
        <f t="shared" si="27"/>
        <v>0</v>
      </c>
      <c r="BH29" s="84">
        <v>1178.28</v>
      </c>
      <c r="BI29" s="84">
        <v>0</v>
      </c>
      <c r="BJ29" s="82">
        <f t="shared" si="28"/>
        <v>1178.28</v>
      </c>
      <c r="BK29" s="86">
        <f t="shared" si="29"/>
        <v>0</v>
      </c>
      <c r="BL29" s="80">
        <v>1259.4000000000001</v>
      </c>
      <c r="BM29" s="80">
        <v>0</v>
      </c>
      <c r="BN29" s="82">
        <f t="shared" si="30"/>
        <v>1259.4000000000001</v>
      </c>
      <c r="BO29" s="86">
        <f t="shared" si="31"/>
        <v>0</v>
      </c>
      <c r="BP29" s="80">
        <v>328.65</v>
      </c>
      <c r="BQ29" s="80">
        <v>0</v>
      </c>
      <c r="BR29" s="82">
        <f t="shared" si="32"/>
        <v>328.65</v>
      </c>
      <c r="BS29" s="86">
        <f t="shared" si="33"/>
        <v>0</v>
      </c>
      <c r="BT29" s="80">
        <v>911.52</v>
      </c>
      <c r="BU29" s="80">
        <v>0</v>
      </c>
      <c r="BV29" s="82">
        <f t="shared" si="34"/>
        <v>911.52</v>
      </c>
      <c r="BW29" s="86">
        <f t="shared" si="35"/>
        <v>0</v>
      </c>
      <c r="BX29" s="80">
        <v>601.26</v>
      </c>
      <c r="BY29" s="80">
        <v>0</v>
      </c>
      <c r="BZ29" s="82">
        <f t="shared" si="36"/>
        <v>601.26</v>
      </c>
      <c r="CA29" s="86">
        <f t="shared" si="37"/>
        <v>0</v>
      </c>
      <c r="CB29" s="80">
        <v>732.54</v>
      </c>
      <c r="CC29" s="80">
        <v>0</v>
      </c>
      <c r="CD29" s="82">
        <f t="shared" si="38"/>
        <v>732.54</v>
      </c>
      <c r="CE29" s="83">
        <f t="shared" si="39"/>
        <v>0</v>
      </c>
      <c r="CF29" s="84">
        <v>51.84</v>
      </c>
      <c r="CG29" s="84">
        <v>0</v>
      </c>
      <c r="CH29" s="82">
        <f t="shared" si="40"/>
        <v>51.84</v>
      </c>
      <c r="CI29" s="86">
        <f t="shared" si="41"/>
        <v>0</v>
      </c>
      <c r="CJ29" s="80">
        <v>0</v>
      </c>
      <c r="CK29" s="81">
        <v>0</v>
      </c>
      <c r="CL29" s="81">
        <v>0</v>
      </c>
      <c r="CM29" s="92"/>
      <c r="CN29" s="93">
        <v>7028.67</v>
      </c>
      <c r="CO29" s="93">
        <v>13516.593426775209</v>
      </c>
      <c r="CP29" s="87">
        <f t="shared" si="42"/>
        <v>-6487.923426775209</v>
      </c>
      <c r="CQ29" s="94">
        <f t="shared" si="43"/>
        <v>1.9230655908977388</v>
      </c>
      <c r="CR29" s="80">
        <v>3660.2699999999995</v>
      </c>
      <c r="CS29" s="80">
        <v>4167.2800000000007</v>
      </c>
      <c r="CT29" s="87">
        <f t="shared" si="44"/>
        <v>-507.01000000000113</v>
      </c>
      <c r="CU29" s="94">
        <f t="shared" si="45"/>
        <v>1.1385171039294919</v>
      </c>
      <c r="CV29" s="80">
        <v>1324.6200000000001</v>
      </c>
      <c r="CW29" s="80">
        <v>0</v>
      </c>
      <c r="CX29" s="87">
        <f t="shared" si="46"/>
        <v>1324.6200000000001</v>
      </c>
      <c r="CY29" s="86">
        <f t="shared" si="47"/>
        <v>0</v>
      </c>
      <c r="CZ29" s="80">
        <v>252.54000000000002</v>
      </c>
      <c r="DA29" s="80">
        <v>219.90999999999997</v>
      </c>
      <c r="DB29" s="87">
        <f t="shared" si="48"/>
        <v>32.630000000000052</v>
      </c>
      <c r="DC29" s="86">
        <f t="shared" si="49"/>
        <v>0.87079274570365073</v>
      </c>
      <c r="DD29" s="80">
        <v>29.28</v>
      </c>
      <c r="DE29" s="80">
        <v>0</v>
      </c>
      <c r="DF29" s="87">
        <f t="shared" si="50"/>
        <v>29.28</v>
      </c>
      <c r="DG29" s="86">
        <f t="shared" si="51"/>
        <v>0</v>
      </c>
      <c r="DH29" s="95">
        <v>2197.6499999999996</v>
      </c>
      <c r="DI29" s="95">
        <v>2077.7200000000003</v>
      </c>
      <c r="DJ29" s="87">
        <f t="shared" si="52"/>
        <v>119.92999999999938</v>
      </c>
      <c r="DK29" s="94">
        <f t="shared" si="53"/>
        <v>0.94542807089390968</v>
      </c>
      <c r="DL29" s="80">
        <v>0</v>
      </c>
      <c r="DM29" s="80">
        <v>0</v>
      </c>
      <c r="DN29" s="87">
        <f t="shared" si="54"/>
        <v>0</v>
      </c>
      <c r="DO29" s="96"/>
      <c r="DP29" s="80">
        <v>0</v>
      </c>
      <c r="DQ29" s="80">
        <v>0</v>
      </c>
      <c r="DR29" s="82">
        <f t="shared" si="56"/>
        <v>0</v>
      </c>
      <c r="DS29" s="96"/>
      <c r="DT29" s="97">
        <v>1834.7400000000002</v>
      </c>
      <c r="DU29" s="97">
        <v>1508.53</v>
      </c>
      <c r="DV29" s="98">
        <f t="shared" si="57"/>
        <v>38530.949999999997</v>
      </c>
      <c r="DW29" s="87">
        <f t="shared" si="58"/>
        <v>31679.113426775206</v>
      </c>
      <c r="DX29" s="87">
        <f t="shared" si="59"/>
        <v>6851.8365732247912</v>
      </c>
      <c r="DY29" s="83">
        <f t="shared" si="60"/>
        <v>0.82217317317053451</v>
      </c>
      <c r="DZ29" s="108"/>
      <c r="EA29" s="100">
        <f t="shared" si="2"/>
        <v>-42343.623426775215</v>
      </c>
      <c r="EB29" s="91">
        <f t="shared" si="3"/>
        <v>-26878.540000000023</v>
      </c>
      <c r="EC29" s="101"/>
      <c r="ED29" s="101"/>
      <c r="EE29" s="102">
        <v>12843.65</v>
      </c>
      <c r="EF29" s="102">
        <v>19061.440000000002</v>
      </c>
      <c r="EG29" s="103">
        <f t="shared" si="61"/>
        <v>19061.440000000002</v>
      </c>
      <c r="EH29" s="104">
        <f t="shared" si="62"/>
        <v>1.4841139395732523</v>
      </c>
      <c r="EI29" s="101"/>
      <c r="EJ29" s="101"/>
      <c r="EK29" s="101" t="s">
        <v>29</v>
      </c>
      <c r="EM29" s="101"/>
      <c r="EN29" s="101"/>
    </row>
    <row r="30" spans="1:144" s="1" customFormat="1" ht="15.75" customHeight="1" x14ac:dyDescent="0.25">
      <c r="A30" s="105" t="s">
        <v>30</v>
      </c>
      <c r="B30" s="106">
        <v>5</v>
      </c>
      <c r="C30" s="107">
        <v>2</v>
      </c>
      <c r="D30" s="76" t="s">
        <v>310</v>
      </c>
      <c r="E30" s="77">
        <v>1719.7</v>
      </c>
      <c r="F30" s="78">
        <v>12444.19</v>
      </c>
      <c r="G30" s="79">
        <v>23647.259999999991</v>
      </c>
      <c r="H30" s="80">
        <v>1473.27</v>
      </c>
      <c r="I30" s="80">
        <v>15.7</v>
      </c>
      <c r="J30" s="82">
        <f t="shared" si="4"/>
        <v>1457.57</v>
      </c>
      <c r="K30" s="83">
        <f t="shared" si="5"/>
        <v>1.0656566684993245E-2</v>
      </c>
      <c r="L30" s="84">
        <v>296.61</v>
      </c>
      <c r="M30" s="84">
        <v>1.73</v>
      </c>
      <c r="N30" s="82">
        <f t="shared" si="6"/>
        <v>294.88</v>
      </c>
      <c r="O30" s="83">
        <f t="shared" si="7"/>
        <v>5.8325747614712924E-3</v>
      </c>
      <c r="P30" s="84">
        <v>883.65000000000009</v>
      </c>
      <c r="Q30" s="84">
        <v>677.41</v>
      </c>
      <c r="R30" s="82">
        <f t="shared" si="8"/>
        <v>206.24000000000012</v>
      </c>
      <c r="S30" s="83">
        <f t="shared" si="9"/>
        <v>0.76660442482883484</v>
      </c>
      <c r="T30" s="84">
        <v>165.60000000000002</v>
      </c>
      <c r="U30" s="84">
        <v>146.80000000000001</v>
      </c>
      <c r="V30" s="82">
        <f t="shared" si="10"/>
        <v>18.800000000000011</v>
      </c>
      <c r="W30" s="83">
        <f t="shared" si="11"/>
        <v>0.88647342995169076</v>
      </c>
      <c r="X30" s="84">
        <v>57.269999999999996</v>
      </c>
      <c r="Y30" s="84">
        <v>0</v>
      </c>
      <c r="Z30" s="82">
        <f t="shared" si="12"/>
        <v>57.269999999999996</v>
      </c>
      <c r="AA30" s="83">
        <f t="shared" si="13"/>
        <v>0</v>
      </c>
      <c r="AB30" s="84">
        <v>708.78</v>
      </c>
      <c r="AC30" s="84">
        <v>16.68</v>
      </c>
      <c r="AD30" s="82">
        <f t="shared" si="14"/>
        <v>692.1</v>
      </c>
      <c r="AE30" s="83">
        <f t="shared" si="15"/>
        <v>2.3533395411834419E-2</v>
      </c>
      <c r="AF30" s="84">
        <v>257.94</v>
      </c>
      <c r="AG30" s="84">
        <v>0</v>
      </c>
      <c r="AH30" s="82">
        <f t="shared" si="16"/>
        <v>257.94</v>
      </c>
      <c r="AI30" s="85">
        <f t="shared" si="17"/>
        <v>0</v>
      </c>
      <c r="AJ30" s="84">
        <v>862.5</v>
      </c>
      <c r="AK30" s="84">
        <v>699.01</v>
      </c>
      <c r="AL30" s="82">
        <f t="shared" si="18"/>
        <v>163.49</v>
      </c>
      <c r="AM30" s="86">
        <f t="shared" si="19"/>
        <v>0.81044637681159415</v>
      </c>
      <c r="AN30" s="80">
        <v>0</v>
      </c>
      <c r="AO30" s="80">
        <v>0</v>
      </c>
      <c r="AP30" s="87">
        <f t="shared" si="20"/>
        <v>0</v>
      </c>
      <c r="AQ30" s="83"/>
      <c r="AR30" s="84">
        <v>0</v>
      </c>
      <c r="AS30" s="84">
        <v>0</v>
      </c>
      <c r="AT30" s="87">
        <f t="shared" si="0"/>
        <v>0</v>
      </c>
      <c r="AU30" s="96"/>
      <c r="AV30" s="80">
        <v>333.75</v>
      </c>
      <c r="AW30" s="80">
        <v>0</v>
      </c>
      <c r="AX30" s="87">
        <f t="shared" si="23"/>
        <v>333.75</v>
      </c>
      <c r="AY30" s="83">
        <f t="shared" si="24"/>
        <v>0</v>
      </c>
      <c r="AZ30" s="90">
        <v>0</v>
      </c>
      <c r="BA30" s="82">
        <v>0</v>
      </c>
      <c r="BB30" s="82">
        <f t="shared" si="25"/>
        <v>0</v>
      </c>
      <c r="BC30" s="91"/>
      <c r="BD30" s="84">
        <v>5295.21</v>
      </c>
      <c r="BE30" s="84">
        <v>0</v>
      </c>
      <c r="BF30" s="87">
        <f t="shared" si="26"/>
        <v>5295.21</v>
      </c>
      <c r="BG30" s="83">
        <f t="shared" si="27"/>
        <v>0</v>
      </c>
      <c r="BH30" s="84">
        <v>778.92</v>
      </c>
      <c r="BI30" s="84">
        <v>0</v>
      </c>
      <c r="BJ30" s="82">
        <f t="shared" si="28"/>
        <v>778.92</v>
      </c>
      <c r="BK30" s="86">
        <f t="shared" si="29"/>
        <v>0</v>
      </c>
      <c r="BL30" s="80">
        <v>1063.68</v>
      </c>
      <c r="BM30" s="80">
        <v>0</v>
      </c>
      <c r="BN30" s="82">
        <f t="shared" si="30"/>
        <v>1063.68</v>
      </c>
      <c r="BO30" s="86">
        <f t="shared" si="31"/>
        <v>0</v>
      </c>
      <c r="BP30" s="80">
        <v>202.20000000000002</v>
      </c>
      <c r="BQ30" s="80">
        <v>0</v>
      </c>
      <c r="BR30" s="82">
        <f t="shared" si="32"/>
        <v>202.20000000000002</v>
      </c>
      <c r="BS30" s="86">
        <f t="shared" si="33"/>
        <v>0</v>
      </c>
      <c r="BT30" s="80">
        <v>543.72</v>
      </c>
      <c r="BU30" s="80">
        <v>0</v>
      </c>
      <c r="BV30" s="82">
        <f t="shared" si="34"/>
        <v>543.72</v>
      </c>
      <c r="BW30" s="86">
        <f t="shared" si="35"/>
        <v>0</v>
      </c>
      <c r="BX30" s="80">
        <v>300.20999999999998</v>
      </c>
      <c r="BY30" s="80">
        <v>0</v>
      </c>
      <c r="BZ30" s="82">
        <f t="shared" si="36"/>
        <v>300.20999999999998</v>
      </c>
      <c r="CA30" s="86">
        <f t="shared" si="37"/>
        <v>0</v>
      </c>
      <c r="CB30" s="80">
        <v>309.51</v>
      </c>
      <c r="CC30" s="80">
        <v>0</v>
      </c>
      <c r="CD30" s="82">
        <f t="shared" si="38"/>
        <v>309.51</v>
      </c>
      <c r="CE30" s="83">
        <f t="shared" si="39"/>
        <v>0</v>
      </c>
      <c r="CF30" s="84">
        <v>29.400000000000002</v>
      </c>
      <c r="CG30" s="84">
        <v>0</v>
      </c>
      <c r="CH30" s="82">
        <f t="shared" si="40"/>
        <v>29.400000000000002</v>
      </c>
      <c r="CI30" s="86">
        <f t="shared" si="41"/>
        <v>0</v>
      </c>
      <c r="CJ30" s="80">
        <v>0</v>
      </c>
      <c r="CK30" s="81">
        <v>0</v>
      </c>
      <c r="CL30" s="81">
        <v>0</v>
      </c>
      <c r="CM30" s="92"/>
      <c r="CN30" s="93">
        <v>2104.14</v>
      </c>
      <c r="CO30" s="93">
        <v>4885.1807690899459</v>
      </c>
      <c r="CP30" s="87">
        <f t="shared" si="42"/>
        <v>-2781.040769089946</v>
      </c>
      <c r="CQ30" s="94">
        <f t="shared" si="43"/>
        <v>2.3216994919967049</v>
      </c>
      <c r="CR30" s="80">
        <v>1853.97</v>
      </c>
      <c r="CS30" s="80">
        <v>2087.9</v>
      </c>
      <c r="CT30" s="87">
        <f t="shared" si="44"/>
        <v>-233.93000000000006</v>
      </c>
      <c r="CU30" s="94">
        <f t="shared" si="45"/>
        <v>1.126177877743437</v>
      </c>
      <c r="CV30" s="80">
        <v>834.66000000000008</v>
      </c>
      <c r="CW30" s="80">
        <v>0</v>
      </c>
      <c r="CX30" s="87">
        <f t="shared" si="46"/>
        <v>834.66000000000008</v>
      </c>
      <c r="CY30" s="86">
        <f t="shared" si="47"/>
        <v>0</v>
      </c>
      <c r="CZ30" s="80">
        <v>153.72</v>
      </c>
      <c r="DA30" s="80">
        <v>133.22</v>
      </c>
      <c r="DB30" s="87">
        <f t="shared" si="48"/>
        <v>20.5</v>
      </c>
      <c r="DC30" s="86">
        <f t="shared" si="49"/>
        <v>0.86664064532916996</v>
      </c>
      <c r="DD30" s="80">
        <v>17.549999999999997</v>
      </c>
      <c r="DE30" s="80">
        <v>0</v>
      </c>
      <c r="DF30" s="87">
        <f t="shared" si="50"/>
        <v>17.549999999999997</v>
      </c>
      <c r="DG30" s="86">
        <f t="shared" si="51"/>
        <v>0</v>
      </c>
      <c r="DH30" s="95">
        <v>829.5</v>
      </c>
      <c r="DI30" s="95">
        <v>588.61</v>
      </c>
      <c r="DJ30" s="87">
        <f t="shared" si="52"/>
        <v>240.89</v>
      </c>
      <c r="DK30" s="94">
        <f t="shared" si="53"/>
        <v>0.70959614225437007</v>
      </c>
      <c r="DL30" s="80">
        <v>0</v>
      </c>
      <c r="DM30" s="80">
        <v>0</v>
      </c>
      <c r="DN30" s="87">
        <f t="shared" si="54"/>
        <v>0</v>
      </c>
      <c r="DO30" s="96"/>
      <c r="DP30" s="80">
        <v>0</v>
      </c>
      <c r="DQ30" s="80">
        <v>0</v>
      </c>
      <c r="DR30" s="82">
        <f t="shared" si="56"/>
        <v>0</v>
      </c>
      <c r="DS30" s="96"/>
      <c r="DT30" s="97">
        <v>967.71</v>
      </c>
      <c r="DU30" s="97">
        <v>462.61</v>
      </c>
      <c r="DV30" s="98">
        <f t="shared" si="57"/>
        <v>20323.469999999998</v>
      </c>
      <c r="DW30" s="87">
        <f t="shared" si="58"/>
        <v>9714.850769089946</v>
      </c>
      <c r="DX30" s="87">
        <f t="shared" si="59"/>
        <v>10608.619230910052</v>
      </c>
      <c r="DY30" s="83">
        <f t="shared" si="60"/>
        <v>0.4780114207411405</v>
      </c>
      <c r="DZ30" s="108"/>
      <c r="EA30" s="100">
        <f t="shared" si="2"/>
        <v>23052.80923091005</v>
      </c>
      <c r="EB30" s="91">
        <f t="shared" si="3"/>
        <v>32170.10999999999</v>
      </c>
      <c r="EC30" s="101"/>
      <c r="ED30" s="101"/>
      <c r="EE30" s="102">
        <v>6774.49</v>
      </c>
      <c r="EF30" s="102">
        <v>10996.949999999999</v>
      </c>
      <c r="EG30" s="103">
        <f t="shared" si="61"/>
        <v>10996.949999999999</v>
      </c>
      <c r="EH30" s="104">
        <f t="shared" si="62"/>
        <v>1.6232882475285961</v>
      </c>
      <c r="EI30" s="101"/>
      <c r="EJ30" s="101"/>
      <c r="EK30" s="101" t="s">
        <v>30</v>
      </c>
      <c r="EM30" s="101"/>
      <c r="EN30" s="101"/>
    </row>
    <row r="31" spans="1:144" s="1" customFormat="1" ht="15.75" customHeight="1" x14ac:dyDescent="0.25">
      <c r="A31" s="105" t="s">
        <v>31</v>
      </c>
      <c r="B31" s="106">
        <v>5</v>
      </c>
      <c r="C31" s="107">
        <v>2</v>
      </c>
      <c r="D31" s="76" t="s">
        <v>311</v>
      </c>
      <c r="E31" s="77">
        <v>1720.2</v>
      </c>
      <c r="F31" s="78">
        <v>-99652.400000000009</v>
      </c>
      <c r="G31" s="79">
        <v>-83964.45</v>
      </c>
      <c r="H31" s="80">
        <v>1473.3600000000001</v>
      </c>
      <c r="I31" s="80">
        <v>16.189999999999998</v>
      </c>
      <c r="J31" s="82">
        <f t="shared" si="4"/>
        <v>1457.17</v>
      </c>
      <c r="K31" s="83">
        <f t="shared" si="5"/>
        <v>1.0988488896128574E-2</v>
      </c>
      <c r="L31" s="84">
        <v>237.39</v>
      </c>
      <c r="M31" s="84">
        <v>1.39</v>
      </c>
      <c r="N31" s="82">
        <f t="shared" si="6"/>
        <v>236</v>
      </c>
      <c r="O31" s="83">
        <f t="shared" si="7"/>
        <v>5.8553435275285398E-3</v>
      </c>
      <c r="P31" s="84">
        <v>882.99</v>
      </c>
      <c r="Q31" s="84">
        <v>677.21</v>
      </c>
      <c r="R31" s="82">
        <f t="shared" si="8"/>
        <v>205.77999999999997</v>
      </c>
      <c r="S31" s="83">
        <f t="shared" si="9"/>
        <v>0.76695092809658094</v>
      </c>
      <c r="T31" s="84">
        <v>165.66</v>
      </c>
      <c r="U31" s="84">
        <v>146.85000000000002</v>
      </c>
      <c r="V31" s="82">
        <f t="shared" si="10"/>
        <v>18.809999999999974</v>
      </c>
      <c r="W31" s="83">
        <f t="shared" si="11"/>
        <v>0.88645418326693237</v>
      </c>
      <c r="X31" s="84">
        <v>56.760000000000005</v>
      </c>
      <c r="Y31" s="84">
        <v>0</v>
      </c>
      <c r="Z31" s="82">
        <f t="shared" si="12"/>
        <v>56.760000000000005</v>
      </c>
      <c r="AA31" s="83">
        <f t="shared" si="13"/>
        <v>0</v>
      </c>
      <c r="AB31" s="84">
        <v>693.06000000000006</v>
      </c>
      <c r="AC31" s="84">
        <v>39.78</v>
      </c>
      <c r="AD31" s="82">
        <f t="shared" si="14"/>
        <v>653.28000000000009</v>
      </c>
      <c r="AE31" s="83">
        <f t="shared" si="15"/>
        <v>5.739762791100337E-2</v>
      </c>
      <c r="AF31" s="84">
        <v>258.03000000000003</v>
      </c>
      <c r="AG31" s="84">
        <v>0</v>
      </c>
      <c r="AH31" s="82">
        <f t="shared" si="16"/>
        <v>258.03000000000003</v>
      </c>
      <c r="AI31" s="85">
        <f t="shared" si="17"/>
        <v>0</v>
      </c>
      <c r="AJ31" s="84">
        <v>863.87999999999988</v>
      </c>
      <c r="AK31" s="84">
        <v>699.28</v>
      </c>
      <c r="AL31" s="82">
        <f t="shared" si="18"/>
        <v>164.59999999999991</v>
      </c>
      <c r="AM31" s="86">
        <f t="shared" si="19"/>
        <v>0.80946427744594163</v>
      </c>
      <c r="AN31" s="80">
        <v>0</v>
      </c>
      <c r="AO31" s="80">
        <v>0</v>
      </c>
      <c r="AP31" s="87">
        <f t="shared" si="20"/>
        <v>0</v>
      </c>
      <c r="AQ31" s="83"/>
      <c r="AR31" s="84">
        <v>0</v>
      </c>
      <c r="AS31" s="84">
        <v>0</v>
      </c>
      <c r="AT31" s="87">
        <f t="shared" si="0"/>
        <v>0</v>
      </c>
      <c r="AU31" s="96"/>
      <c r="AV31" s="80">
        <v>334.40999999999997</v>
      </c>
      <c r="AW31" s="80">
        <v>0</v>
      </c>
      <c r="AX31" s="87">
        <f t="shared" si="23"/>
        <v>334.40999999999997</v>
      </c>
      <c r="AY31" s="83">
        <f t="shared" si="24"/>
        <v>0</v>
      </c>
      <c r="AZ31" s="90">
        <v>0</v>
      </c>
      <c r="BA31" s="82">
        <v>0</v>
      </c>
      <c r="BB31" s="82">
        <f t="shared" si="25"/>
        <v>0</v>
      </c>
      <c r="BC31" s="91"/>
      <c r="BD31" s="84">
        <v>5283.93</v>
      </c>
      <c r="BE31" s="84">
        <v>3167.88</v>
      </c>
      <c r="BF31" s="87">
        <f t="shared" si="26"/>
        <v>2116.0500000000002</v>
      </c>
      <c r="BG31" s="83">
        <f t="shared" si="27"/>
        <v>0.59953103088042425</v>
      </c>
      <c r="BH31" s="84">
        <v>771</v>
      </c>
      <c r="BI31" s="84">
        <v>0</v>
      </c>
      <c r="BJ31" s="82">
        <f t="shared" si="28"/>
        <v>771</v>
      </c>
      <c r="BK31" s="86">
        <f t="shared" si="29"/>
        <v>0</v>
      </c>
      <c r="BL31" s="80">
        <v>850.98</v>
      </c>
      <c r="BM31" s="80">
        <v>0</v>
      </c>
      <c r="BN31" s="82">
        <f t="shared" si="30"/>
        <v>850.98</v>
      </c>
      <c r="BO31" s="86">
        <f t="shared" si="31"/>
        <v>0</v>
      </c>
      <c r="BP31" s="80">
        <v>201.78000000000003</v>
      </c>
      <c r="BQ31" s="80">
        <v>0</v>
      </c>
      <c r="BR31" s="82">
        <f t="shared" si="32"/>
        <v>201.78000000000003</v>
      </c>
      <c r="BS31" s="86">
        <f t="shared" si="33"/>
        <v>0</v>
      </c>
      <c r="BT31" s="80">
        <v>543.41999999999996</v>
      </c>
      <c r="BU31" s="80">
        <v>0</v>
      </c>
      <c r="BV31" s="82">
        <f t="shared" si="34"/>
        <v>543.41999999999996</v>
      </c>
      <c r="BW31" s="86">
        <f t="shared" si="35"/>
        <v>0</v>
      </c>
      <c r="BX31" s="80">
        <v>300.36</v>
      </c>
      <c r="BY31" s="80">
        <v>0</v>
      </c>
      <c r="BZ31" s="82">
        <f t="shared" si="36"/>
        <v>300.36</v>
      </c>
      <c r="CA31" s="86">
        <f t="shared" si="37"/>
        <v>0</v>
      </c>
      <c r="CB31" s="80">
        <v>309.63</v>
      </c>
      <c r="CC31" s="80">
        <v>0</v>
      </c>
      <c r="CD31" s="82">
        <f t="shared" si="38"/>
        <v>309.63</v>
      </c>
      <c r="CE31" s="83">
        <f t="shared" si="39"/>
        <v>0</v>
      </c>
      <c r="CF31" s="84">
        <v>28.89</v>
      </c>
      <c r="CG31" s="84">
        <v>0</v>
      </c>
      <c r="CH31" s="82">
        <f t="shared" si="40"/>
        <v>28.89</v>
      </c>
      <c r="CI31" s="86">
        <f t="shared" si="41"/>
        <v>0</v>
      </c>
      <c r="CJ31" s="80">
        <v>0</v>
      </c>
      <c r="CK31" s="81">
        <v>0</v>
      </c>
      <c r="CL31" s="81">
        <v>0</v>
      </c>
      <c r="CM31" s="92"/>
      <c r="CN31" s="93">
        <v>2379.54</v>
      </c>
      <c r="CO31" s="93">
        <v>7963.6484012056171</v>
      </c>
      <c r="CP31" s="87">
        <f t="shared" si="42"/>
        <v>-5584.1084012056172</v>
      </c>
      <c r="CQ31" s="94">
        <f t="shared" si="43"/>
        <v>3.3467176013875024</v>
      </c>
      <c r="CR31" s="80">
        <v>1853.6999999999998</v>
      </c>
      <c r="CS31" s="80">
        <v>2088.2799999999997</v>
      </c>
      <c r="CT31" s="87">
        <f t="shared" si="44"/>
        <v>-234.57999999999993</v>
      </c>
      <c r="CU31" s="94">
        <f t="shared" si="45"/>
        <v>1.1265469061876248</v>
      </c>
      <c r="CV31" s="80">
        <v>2110.6799999999998</v>
      </c>
      <c r="CW31" s="80">
        <v>0</v>
      </c>
      <c r="CX31" s="87">
        <f t="shared" si="46"/>
        <v>2110.6799999999998</v>
      </c>
      <c r="CY31" s="86">
        <f t="shared" si="47"/>
        <v>0</v>
      </c>
      <c r="CZ31" s="80">
        <v>152.76</v>
      </c>
      <c r="DA31" s="80">
        <v>133.22</v>
      </c>
      <c r="DB31" s="87">
        <f t="shared" si="48"/>
        <v>19.539999999999992</v>
      </c>
      <c r="DC31" s="86">
        <f t="shared" si="49"/>
        <v>0.87208693375229118</v>
      </c>
      <c r="DD31" s="80">
        <v>17.549999999999997</v>
      </c>
      <c r="DE31" s="80">
        <v>0</v>
      </c>
      <c r="DF31" s="87">
        <f t="shared" si="50"/>
        <v>17.549999999999997</v>
      </c>
      <c r="DG31" s="86">
        <f t="shared" si="51"/>
        <v>0</v>
      </c>
      <c r="DH31" s="95">
        <v>1046.58</v>
      </c>
      <c r="DI31" s="95">
        <v>1358.52</v>
      </c>
      <c r="DJ31" s="87">
        <f t="shared" si="52"/>
        <v>-311.94000000000005</v>
      </c>
      <c r="DK31" s="94">
        <f t="shared" si="53"/>
        <v>1.2980565269735711</v>
      </c>
      <c r="DL31" s="80">
        <v>0</v>
      </c>
      <c r="DM31" s="80">
        <v>0</v>
      </c>
      <c r="DN31" s="87">
        <f t="shared" si="54"/>
        <v>0</v>
      </c>
      <c r="DO31" s="96"/>
      <c r="DP31" s="80">
        <v>0</v>
      </c>
      <c r="DQ31" s="80">
        <v>0</v>
      </c>
      <c r="DR31" s="82">
        <f t="shared" si="56"/>
        <v>0</v>
      </c>
      <c r="DS31" s="96"/>
      <c r="DT31" s="97">
        <v>1040.8499999999999</v>
      </c>
      <c r="DU31" s="97">
        <v>814.61999999999989</v>
      </c>
      <c r="DV31" s="98">
        <f t="shared" si="57"/>
        <v>21857.189999999995</v>
      </c>
      <c r="DW31" s="87">
        <f t="shared" si="58"/>
        <v>17106.868401205618</v>
      </c>
      <c r="DX31" s="87">
        <f t="shared" si="59"/>
        <v>4750.3215987943768</v>
      </c>
      <c r="DY31" s="83">
        <f t="shared" si="60"/>
        <v>0.78266549365246041</v>
      </c>
      <c r="DZ31" s="108"/>
      <c r="EA31" s="100">
        <f t="shared" si="2"/>
        <v>-94902.078401205639</v>
      </c>
      <c r="EB31" s="91">
        <f t="shared" si="3"/>
        <v>-78842.34</v>
      </c>
      <c r="EC31" s="101"/>
      <c r="ED31" s="101"/>
      <c r="EE31" s="102">
        <v>7285.7300000000005</v>
      </c>
      <c r="EF31" s="102">
        <v>7414.48</v>
      </c>
      <c r="EG31" s="103">
        <f t="shared" si="61"/>
        <v>7414.48</v>
      </c>
      <c r="EH31" s="104">
        <f t="shared" si="62"/>
        <v>1.0176715305123851</v>
      </c>
      <c r="EI31" s="101"/>
      <c r="EJ31" s="101"/>
      <c r="EK31" s="101" t="s">
        <v>31</v>
      </c>
      <c r="EM31" s="101"/>
      <c r="EN31" s="101"/>
    </row>
    <row r="32" spans="1:144" s="1" customFormat="1" ht="15.75" customHeight="1" x14ac:dyDescent="0.25">
      <c r="A32" s="105" t="s">
        <v>32</v>
      </c>
      <c r="B32" s="106">
        <v>9</v>
      </c>
      <c r="C32" s="107">
        <v>5</v>
      </c>
      <c r="D32" s="76" t="s">
        <v>312</v>
      </c>
      <c r="E32" s="77">
        <v>9573.5</v>
      </c>
      <c r="F32" s="78">
        <v>216161.77999999997</v>
      </c>
      <c r="G32" s="79">
        <v>96438.670000000013</v>
      </c>
      <c r="H32" s="80">
        <v>7573.59</v>
      </c>
      <c r="I32" s="80">
        <v>87.08</v>
      </c>
      <c r="J32" s="82">
        <f t="shared" si="4"/>
        <v>7486.51</v>
      </c>
      <c r="K32" s="83">
        <f t="shared" si="5"/>
        <v>1.1497849764774698E-2</v>
      </c>
      <c r="L32" s="84">
        <v>1292.43</v>
      </c>
      <c r="M32" s="84">
        <v>7.72</v>
      </c>
      <c r="N32" s="82">
        <f t="shared" si="6"/>
        <v>1284.71</v>
      </c>
      <c r="O32" s="83">
        <f t="shared" si="7"/>
        <v>5.9732441989121263E-3</v>
      </c>
      <c r="P32" s="84">
        <v>5129.49</v>
      </c>
      <c r="Q32" s="84">
        <v>3929.0699999999997</v>
      </c>
      <c r="R32" s="82">
        <f t="shared" si="8"/>
        <v>1200.42</v>
      </c>
      <c r="S32" s="83">
        <f t="shared" si="9"/>
        <v>0.76597673452916371</v>
      </c>
      <c r="T32" s="84">
        <v>841.5</v>
      </c>
      <c r="U32" s="84">
        <v>761.33</v>
      </c>
      <c r="V32" s="82">
        <f t="shared" si="10"/>
        <v>80.169999999999959</v>
      </c>
      <c r="W32" s="83">
        <f t="shared" si="11"/>
        <v>0.9047296494355318</v>
      </c>
      <c r="X32" s="84">
        <v>307.32</v>
      </c>
      <c r="Y32" s="84">
        <v>0</v>
      </c>
      <c r="Z32" s="82">
        <f t="shared" si="12"/>
        <v>307.32</v>
      </c>
      <c r="AA32" s="83">
        <f t="shared" si="13"/>
        <v>0</v>
      </c>
      <c r="AB32" s="84">
        <v>4216.17</v>
      </c>
      <c r="AC32" s="84">
        <v>114.75</v>
      </c>
      <c r="AD32" s="82">
        <f t="shared" si="14"/>
        <v>4101.42</v>
      </c>
      <c r="AE32" s="83">
        <f t="shared" si="15"/>
        <v>2.7216644490141526E-2</v>
      </c>
      <c r="AF32" s="84">
        <v>1436.04</v>
      </c>
      <c r="AG32" s="84">
        <v>3681.68</v>
      </c>
      <c r="AH32" s="82">
        <f t="shared" si="16"/>
        <v>-2245.64</v>
      </c>
      <c r="AI32" s="85">
        <f t="shared" si="17"/>
        <v>2.5637725968635969</v>
      </c>
      <c r="AJ32" s="84">
        <v>4692.93</v>
      </c>
      <c r="AK32" s="84">
        <v>11674.73</v>
      </c>
      <c r="AL32" s="82">
        <f t="shared" si="18"/>
        <v>-6981.7999999999993</v>
      </c>
      <c r="AM32" s="86">
        <f t="shared" si="19"/>
        <v>2.4877272833815973</v>
      </c>
      <c r="AN32" s="80">
        <v>31946.97</v>
      </c>
      <c r="AO32" s="80">
        <v>32212.840000000004</v>
      </c>
      <c r="AP32" s="87">
        <f t="shared" si="20"/>
        <v>-265.87000000000262</v>
      </c>
      <c r="AQ32" s="83">
        <f t="shared" si="21"/>
        <v>1.0083222289938609</v>
      </c>
      <c r="AR32" s="84">
        <v>379.11</v>
      </c>
      <c r="AS32" s="84">
        <v>383.9</v>
      </c>
      <c r="AT32" s="87">
        <f t="shared" si="0"/>
        <v>-4.7899999999999636</v>
      </c>
      <c r="AU32" s="96">
        <f t="shared" si="22"/>
        <v>1.0126348553190365</v>
      </c>
      <c r="AV32" s="80">
        <v>1493.46</v>
      </c>
      <c r="AW32" s="80">
        <v>0</v>
      </c>
      <c r="AX32" s="87">
        <f t="shared" si="23"/>
        <v>1493.46</v>
      </c>
      <c r="AY32" s="83">
        <f t="shared" si="24"/>
        <v>0</v>
      </c>
      <c r="AZ32" s="90">
        <v>0</v>
      </c>
      <c r="BA32" s="82">
        <v>0</v>
      </c>
      <c r="BB32" s="82">
        <f t="shared" si="25"/>
        <v>0</v>
      </c>
      <c r="BC32" s="91"/>
      <c r="BD32" s="84">
        <v>22410.63</v>
      </c>
      <c r="BE32" s="84">
        <v>18975.93</v>
      </c>
      <c r="BF32" s="87">
        <f t="shared" si="26"/>
        <v>3434.7000000000007</v>
      </c>
      <c r="BG32" s="83">
        <f t="shared" si="27"/>
        <v>0.84673790964377171</v>
      </c>
      <c r="BH32" s="84">
        <v>4233.42</v>
      </c>
      <c r="BI32" s="84">
        <v>661.57</v>
      </c>
      <c r="BJ32" s="82">
        <f t="shared" si="28"/>
        <v>3571.85</v>
      </c>
      <c r="BK32" s="86">
        <f t="shared" si="29"/>
        <v>0.15627317865933454</v>
      </c>
      <c r="BL32" s="80">
        <v>4738.8900000000003</v>
      </c>
      <c r="BM32" s="80">
        <v>0</v>
      </c>
      <c r="BN32" s="82">
        <f t="shared" si="30"/>
        <v>4738.8900000000003</v>
      </c>
      <c r="BO32" s="86">
        <f t="shared" si="31"/>
        <v>0</v>
      </c>
      <c r="BP32" s="80">
        <v>1229.25</v>
      </c>
      <c r="BQ32" s="80">
        <v>0</v>
      </c>
      <c r="BR32" s="82">
        <f t="shared" si="32"/>
        <v>1229.25</v>
      </c>
      <c r="BS32" s="86">
        <f t="shared" si="33"/>
        <v>0</v>
      </c>
      <c r="BT32" s="80">
        <v>2992.68</v>
      </c>
      <c r="BU32" s="80">
        <v>1892.46</v>
      </c>
      <c r="BV32" s="82">
        <f t="shared" si="34"/>
        <v>1100.2199999999998</v>
      </c>
      <c r="BW32" s="86">
        <f t="shared" si="35"/>
        <v>0.63236296563615224</v>
      </c>
      <c r="BX32" s="80">
        <v>1616.97</v>
      </c>
      <c r="BY32" s="80">
        <v>0</v>
      </c>
      <c r="BZ32" s="82">
        <f t="shared" si="36"/>
        <v>1616.97</v>
      </c>
      <c r="CA32" s="86">
        <f t="shared" si="37"/>
        <v>0</v>
      </c>
      <c r="CB32" s="80">
        <v>2042.04</v>
      </c>
      <c r="CC32" s="80">
        <v>1225.8499999999999</v>
      </c>
      <c r="CD32" s="82">
        <f t="shared" si="38"/>
        <v>816.19</v>
      </c>
      <c r="CE32" s="83">
        <f t="shared" si="39"/>
        <v>0.60030655618890905</v>
      </c>
      <c r="CF32" s="84">
        <v>146.46</v>
      </c>
      <c r="CG32" s="84">
        <v>0</v>
      </c>
      <c r="CH32" s="82">
        <f t="shared" si="40"/>
        <v>146.46</v>
      </c>
      <c r="CI32" s="86">
        <f t="shared" si="41"/>
        <v>0</v>
      </c>
      <c r="CJ32" s="80">
        <v>0</v>
      </c>
      <c r="CK32" s="81">
        <v>0</v>
      </c>
      <c r="CL32" s="81">
        <v>0</v>
      </c>
      <c r="CM32" s="92"/>
      <c r="CN32" s="93">
        <v>17772.27</v>
      </c>
      <c r="CO32" s="93">
        <v>17853.126613321925</v>
      </c>
      <c r="CP32" s="87">
        <f t="shared" si="42"/>
        <v>-80.856613321924669</v>
      </c>
      <c r="CQ32" s="94">
        <f t="shared" si="43"/>
        <v>1.0045495940204556</v>
      </c>
      <c r="CR32" s="80">
        <v>21465.329999999998</v>
      </c>
      <c r="CS32" s="80">
        <v>24679.500000000004</v>
      </c>
      <c r="CT32" s="87">
        <f t="shared" si="44"/>
        <v>-3214.1700000000055</v>
      </c>
      <c r="CU32" s="94">
        <f t="shared" si="45"/>
        <v>1.1497377398810085</v>
      </c>
      <c r="CV32" s="80">
        <v>1651.44</v>
      </c>
      <c r="CW32" s="80">
        <v>0</v>
      </c>
      <c r="CX32" s="87">
        <f t="shared" si="46"/>
        <v>1651.44</v>
      </c>
      <c r="CY32" s="86">
        <f t="shared" si="47"/>
        <v>0</v>
      </c>
      <c r="CZ32" s="80">
        <v>462.39</v>
      </c>
      <c r="DA32" s="80">
        <v>402.34</v>
      </c>
      <c r="DB32" s="87">
        <f t="shared" si="48"/>
        <v>60.050000000000011</v>
      </c>
      <c r="DC32" s="86">
        <f t="shared" si="49"/>
        <v>0.87013127446527816</v>
      </c>
      <c r="DD32" s="80">
        <v>51.69</v>
      </c>
      <c r="DE32" s="80">
        <v>0</v>
      </c>
      <c r="DF32" s="87">
        <f t="shared" si="50"/>
        <v>51.69</v>
      </c>
      <c r="DG32" s="86">
        <f t="shared" si="51"/>
        <v>0</v>
      </c>
      <c r="DH32" s="95">
        <v>4158.72</v>
      </c>
      <c r="DI32" s="95">
        <v>4325.24</v>
      </c>
      <c r="DJ32" s="87">
        <f t="shared" si="52"/>
        <v>-166.51999999999953</v>
      </c>
      <c r="DK32" s="94">
        <f t="shared" si="53"/>
        <v>1.0400411665127731</v>
      </c>
      <c r="DL32" s="80">
        <v>5108.58</v>
      </c>
      <c r="DM32" s="80">
        <v>5285.13</v>
      </c>
      <c r="DN32" s="87">
        <f t="shared" si="54"/>
        <v>-176.55000000000018</v>
      </c>
      <c r="DO32" s="96">
        <f t="shared" si="55"/>
        <v>1.0345595057726413</v>
      </c>
      <c r="DP32" s="80">
        <v>0</v>
      </c>
      <c r="DQ32" s="80">
        <v>0</v>
      </c>
      <c r="DR32" s="82">
        <f t="shared" si="56"/>
        <v>0</v>
      </c>
      <c r="DS32" s="96"/>
      <c r="DT32" s="97">
        <v>7639.98</v>
      </c>
      <c r="DU32" s="97">
        <v>6407.7100000000009</v>
      </c>
      <c r="DV32" s="98">
        <f t="shared" si="57"/>
        <v>157029.75</v>
      </c>
      <c r="DW32" s="87">
        <f t="shared" si="58"/>
        <v>134561.95661332193</v>
      </c>
      <c r="DX32" s="87">
        <f t="shared" si="59"/>
        <v>22467.793386678066</v>
      </c>
      <c r="DY32" s="83">
        <f t="shared" si="60"/>
        <v>0.8569201480185884</v>
      </c>
      <c r="DZ32" s="108"/>
      <c r="EA32" s="100">
        <f t="shared" si="2"/>
        <v>238629.57338667804</v>
      </c>
      <c r="EB32" s="91">
        <f t="shared" si="3"/>
        <v>113093.2</v>
      </c>
      <c r="EC32" s="101"/>
      <c r="ED32" s="101"/>
      <c r="EE32" s="102">
        <v>52343.249999999985</v>
      </c>
      <c r="EF32" s="102">
        <v>22398.45</v>
      </c>
      <c r="EG32" s="103">
        <f t="shared" si="61"/>
        <v>22398.45</v>
      </c>
      <c r="EH32" s="104">
        <f t="shared" si="62"/>
        <v>0.42791477411127521</v>
      </c>
      <c r="EI32" s="101"/>
      <c r="EJ32" s="101"/>
      <c r="EK32" s="101" t="s">
        <v>32</v>
      </c>
      <c r="EM32" s="101"/>
      <c r="EN32" s="101"/>
    </row>
    <row r="33" spans="1:144" s="1" customFormat="1" ht="15.75" customHeight="1" x14ac:dyDescent="0.25">
      <c r="A33" s="105" t="s">
        <v>33</v>
      </c>
      <c r="B33" s="106">
        <v>5</v>
      </c>
      <c r="C33" s="107">
        <v>4</v>
      </c>
      <c r="D33" s="76" t="s">
        <v>313</v>
      </c>
      <c r="E33" s="77">
        <v>2749.2</v>
      </c>
      <c r="F33" s="78">
        <v>-26922.129999999997</v>
      </c>
      <c r="G33" s="79">
        <v>-29709.18</v>
      </c>
      <c r="H33" s="80">
        <v>2236.77</v>
      </c>
      <c r="I33" s="80">
        <v>24.900000000000002</v>
      </c>
      <c r="J33" s="82">
        <f t="shared" si="4"/>
        <v>2211.87</v>
      </c>
      <c r="K33" s="83">
        <f t="shared" si="5"/>
        <v>1.1132123553159245E-2</v>
      </c>
      <c r="L33" s="84">
        <v>350.52</v>
      </c>
      <c r="M33" s="84">
        <v>2.06</v>
      </c>
      <c r="N33" s="82">
        <f t="shared" si="6"/>
        <v>348.46</v>
      </c>
      <c r="O33" s="83">
        <f t="shared" si="7"/>
        <v>5.8769827684582911E-3</v>
      </c>
      <c r="P33" s="84">
        <v>1434.27</v>
      </c>
      <c r="Q33" s="84">
        <v>1101.8800000000001</v>
      </c>
      <c r="R33" s="82">
        <f t="shared" si="8"/>
        <v>332.38999999999987</v>
      </c>
      <c r="S33" s="83">
        <f t="shared" si="9"/>
        <v>0.7682514449859511</v>
      </c>
      <c r="T33" s="84">
        <v>276.29999999999995</v>
      </c>
      <c r="U33" s="84">
        <v>244.99</v>
      </c>
      <c r="V33" s="82">
        <f t="shared" si="10"/>
        <v>31.309999999999945</v>
      </c>
      <c r="W33" s="83">
        <f t="shared" si="11"/>
        <v>0.88668114368440121</v>
      </c>
      <c r="X33" s="84">
        <v>113.82</v>
      </c>
      <c r="Y33" s="84">
        <v>0</v>
      </c>
      <c r="Z33" s="82">
        <f t="shared" si="12"/>
        <v>113.82</v>
      </c>
      <c r="AA33" s="83">
        <f t="shared" si="13"/>
        <v>0</v>
      </c>
      <c r="AB33" s="84">
        <v>1764.9900000000002</v>
      </c>
      <c r="AC33" s="84">
        <v>44.52</v>
      </c>
      <c r="AD33" s="82">
        <f t="shared" si="14"/>
        <v>1720.4700000000003</v>
      </c>
      <c r="AE33" s="83">
        <f t="shared" si="15"/>
        <v>2.5223938945829721E-2</v>
      </c>
      <c r="AF33" s="84">
        <v>412.38</v>
      </c>
      <c r="AG33" s="84">
        <v>2287.31</v>
      </c>
      <c r="AH33" s="82">
        <f t="shared" si="16"/>
        <v>-1874.9299999999998</v>
      </c>
      <c r="AI33" s="85">
        <f t="shared" si="17"/>
        <v>5.546607497938794</v>
      </c>
      <c r="AJ33" s="84">
        <v>1379.01</v>
      </c>
      <c r="AK33" s="84">
        <v>1117.5700000000002</v>
      </c>
      <c r="AL33" s="82">
        <f t="shared" si="18"/>
        <v>261.43999999999983</v>
      </c>
      <c r="AM33" s="86">
        <f t="shared" si="19"/>
        <v>0.81041471780480212</v>
      </c>
      <c r="AN33" s="80">
        <v>0</v>
      </c>
      <c r="AO33" s="80">
        <v>0</v>
      </c>
      <c r="AP33" s="87">
        <f t="shared" si="20"/>
        <v>0</v>
      </c>
      <c r="AQ33" s="83"/>
      <c r="AR33" s="84">
        <v>0</v>
      </c>
      <c r="AS33" s="84">
        <v>0</v>
      </c>
      <c r="AT33" s="87">
        <f t="shared" si="0"/>
        <v>0</v>
      </c>
      <c r="AU33" s="96"/>
      <c r="AV33" s="80">
        <v>518.79</v>
      </c>
      <c r="AW33" s="80">
        <v>0</v>
      </c>
      <c r="AX33" s="87">
        <f t="shared" si="23"/>
        <v>518.79</v>
      </c>
      <c r="AY33" s="83">
        <f t="shared" si="24"/>
        <v>0</v>
      </c>
      <c r="AZ33" s="90">
        <v>0</v>
      </c>
      <c r="BA33" s="82">
        <v>0</v>
      </c>
      <c r="BB33" s="82">
        <f t="shared" si="25"/>
        <v>0</v>
      </c>
      <c r="BC33" s="91"/>
      <c r="BD33" s="84">
        <v>6184.08</v>
      </c>
      <c r="BE33" s="84">
        <v>1931.1399999999999</v>
      </c>
      <c r="BF33" s="87">
        <f t="shared" si="26"/>
        <v>4252.9400000000005</v>
      </c>
      <c r="BG33" s="83">
        <f t="shared" si="27"/>
        <v>0.31227603782616004</v>
      </c>
      <c r="BH33" s="84">
        <v>1177.77</v>
      </c>
      <c r="BI33" s="84">
        <v>0</v>
      </c>
      <c r="BJ33" s="82">
        <f t="shared" si="28"/>
        <v>1177.77</v>
      </c>
      <c r="BK33" s="86">
        <f t="shared" si="29"/>
        <v>0</v>
      </c>
      <c r="BL33" s="80">
        <v>1258.5899999999999</v>
      </c>
      <c r="BM33" s="80">
        <v>0</v>
      </c>
      <c r="BN33" s="82">
        <f t="shared" si="30"/>
        <v>1258.5899999999999</v>
      </c>
      <c r="BO33" s="86">
        <f t="shared" si="31"/>
        <v>0</v>
      </c>
      <c r="BP33" s="80">
        <v>321.65999999999997</v>
      </c>
      <c r="BQ33" s="80">
        <v>0</v>
      </c>
      <c r="BR33" s="82">
        <f t="shared" si="32"/>
        <v>321.65999999999997</v>
      </c>
      <c r="BS33" s="86">
        <f t="shared" si="33"/>
        <v>0</v>
      </c>
      <c r="BT33" s="80">
        <v>900.62999999999988</v>
      </c>
      <c r="BU33" s="80">
        <v>0</v>
      </c>
      <c r="BV33" s="82">
        <f t="shared" si="34"/>
        <v>900.62999999999988</v>
      </c>
      <c r="BW33" s="86">
        <f t="shared" si="35"/>
        <v>0</v>
      </c>
      <c r="BX33" s="80">
        <v>600.41999999999996</v>
      </c>
      <c r="BY33" s="80">
        <v>0</v>
      </c>
      <c r="BZ33" s="82">
        <f t="shared" si="36"/>
        <v>600.41999999999996</v>
      </c>
      <c r="CA33" s="86">
        <f t="shared" si="37"/>
        <v>0</v>
      </c>
      <c r="CB33" s="80">
        <v>732.39</v>
      </c>
      <c r="CC33" s="80">
        <v>444.07</v>
      </c>
      <c r="CD33" s="82">
        <f t="shared" si="38"/>
        <v>288.32</v>
      </c>
      <c r="CE33" s="83">
        <f t="shared" si="39"/>
        <v>0.60632996081322788</v>
      </c>
      <c r="CF33" s="84">
        <v>51.96</v>
      </c>
      <c r="CG33" s="84">
        <v>0</v>
      </c>
      <c r="CH33" s="82">
        <f t="shared" si="40"/>
        <v>51.96</v>
      </c>
      <c r="CI33" s="86">
        <f t="shared" si="41"/>
        <v>0</v>
      </c>
      <c r="CJ33" s="80">
        <v>0</v>
      </c>
      <c r="CK33" s="81">
        <v>0</v>
      </c>
      <c r="CL33" s="81">
        <v>0</v>
      </c>
      <c r="CM33" s="92"/>
      <c r="CN33" s="93">
        <v>8578.380000000001</v>
      </c>
      <c r="CO33" s="93">
        <v>15945.624159533591</v>
      </c>
      <c r="CP33" s="87">
        <f t="shared" si="42"/>
        <v>-7367.2441595335895</v>
      </c>
      <c r="CQ33" s="94">
        <f t="shared" si="43"/>
        <v>1.8588153193882282</v>
      </c>
      <c r="CR33" s="80">
        <v>3633.09</v>
      </c>
      <c r="CS33" s="80">
        <v>4404.32</v>
      </c>
      <c r="CT33" s="87">
        <f t="shared" si="44"/>
        <v>-771.22999999999956</v>
      </c>
      <c r="CU33" s="94">
        <f t="shared" si="45"/>
        <v>1.2122793544888786</v>
      </c>
      <c r="CV33" s="80">
        <v>2415.75</v>
      </c>
      <c r="CW33" s="80">
        <v>0</v>
      </c>
      <c r="CX33" s="87">
        <f t="shared" si="46"/>
        <v>2415.75</v>
      </c>
      <c r="CY33" s="86">
        <f t="shared" si="47"/>
        <v>0</v>
      </c>
      <c r="CZ33" s="80">
        <v>293.61</v>
      </c>
      <c r="DA33" s="80">
        <v>255.06</v>
      </c>
      <c r="DB33" s="87">
        <f t="shared" si="48"/>
        <v>38.550000000000011</v>
      </c>
      <c r="DC33" s="86">
        <f t="shared" si="49"/>
        <v>0.8687033820373965</v>
      </c>
      <c r="DD33" s="80">
        <v>33.81</v>
      </c>
      <c r="DE33" s="80">
        <v>0</v>
      </c>
      <c r="DF33" s="87">
        <f t="shared" si="50"/>
        <v>33.81</v>
      </c>
      <c r="DG33" s="86">
        <f t="shared" si="51"/>
        <v>0</v>
      </c>
      <c r="DH33" s="95">
        <v>1492.83</v>
      </c>
      <c r="DI33" s="95">
        <v>1121.2</v>
      </c>
      <c r="DJ33" s="87">
        <f t="shared" si="52"/>
        <v>371.62999999999988</v>
      </c>
      <c r="DK33" s="94">
        <f t="shared" si="53"/>
        <v>0.75105671777764382</v>
      </c>
      <c r="DL33" s="80">
        <v>0</v>
      </c>
      <c r="DM33" s="80">
        <v>0</v>
      </c>
      <c r="DN33" s="87">
        <f t="shared" si="54"/>
        <v>0</v>
      </c>
      <c r="DO33" s="96"/>
      <c r="DP33" s="80">
        <v>0</v>
      </c>
      <c r="DQ33" s="80">
        <v>0</v>
      </c>
      <c r="DR33" s="82">
        <f t="shared" si="56"/>
        <v>0</v>
      </c>
      <c r="DS33" s="96"/>
      <c r="DT33" s="97">
        <v>1807.8899999999999</v>
      </c>
      <c r="DU33" s="97">
        <v>1446.24</v>
      </c>
      <c r="DV33" s="98">
        <f t="shared" si="57"/>
        <v>37969.710000000006</v>
      </c>
      <c r="DW33" s="87">
        <f t="shared" si="58"/>
        <v>30370.884159533598</v>
      </c>
      <c r="DX33" s="87">
        <f t="shared" si="59"/>
        <v>7598.8258404664084</v>
      </c>
      <c r="DY33" s="83">
        <f t="shared" si="60"/>
        <v>0.79987137535508157</v>
      </c>
      <c r="DZ33" s="108"/>
      <c r="EA33" s="100">
        <f t="shared" si="2"/>
        <v>-19323.304159533589</v>
      </c>
      <c r="EB33" s="91">
        <f t="shared" si="3"/>
        <v>-20856.89</v>
      </c>
      <c r="EC33" s="101"/>
      <c r="ED33" s="101"/>
      <c r="EE33" s="102">
        <v>12656.569999999998</v>
      </c>
      <c r="EF33" s="102">
        <v>17358.27</v>
      </c>
      <c r="EG33" s="103">
        <f t="shared" si="61"/>
        <v>17358.27</v>
      </c>
      <c r="EH33" s="104">
        <f t="shared" si="62"/>
        <v>1.3714829531223707</v>
      </c>
      <c r="EI33" s="101"/>
      <c r="EJ33" s="101"/>
      <c r="EK33" s="101" t="s">
        <v>33</v>
      </c>
      <c r="EM33" s="101"/>
      <c r="EN33" s="101"/>
    </row>
    <row r="34" spans="1:144" s="1" customFormat="1" ht="15.75" customHeight="1" x14ac:dyDescent="0.25">
      <c r="A34" s="105" t="s">
        <v>34</v>
      </c>
      <c r="B34" s="106">
        <v>9</v>
      </c>
      <c r="C34" s="107">
        <v>4</v>
      </c>
      <c r="D34" s="76" t="s">
        <v>314</v>
      </c>
      <c r="E34" s="77">
        <v>7844.7</v>
      </c>
      <c r="F34" s="78">
        <v>102432.20000000003</v>
      </c>
      <c r="G34" s="79">
        <v>-62876.369999999988</v>
      </c>
      <c r="H34" s="80">
        <v>6116.49</v>
      </c>
      <c r="I34" s="80">
        <v>68.509999999999991</v>
      </c>
      <c r="J34" s="82">
        <f t="shared" si="4"/>
        <v>6047.98</v>
      </c>
      <c r="K34" s="83">
        <f t="shared" si="5"/>
        <v>1.1200868471950415E-2</v>
      </c>
      <c r="L34" s="84">
        <v>1059.03</v>
      </c>
      <c r="M34" s="84">
        <v>6.19</v>
      </c>
      <c r="N34" s="82">
        <f t="shared" si="6"/>
        <v>1052.8399999999999</v>
      </c>
      <c r="O34" s="83">
        <f t="shared" si="7"/>
        <v>5.8449713416994804E-3</v>
      </c>
      <c r="P34" s="84">
        <v>3885.4800000000005</v>
      </c>
      <c r="Q34" s="84">
        <v>2925.02</v>
      </c>
      <c r="R34" s="82">
        <f t="shared" si="8"/>
        <v>960.46000000000049</v>
      </c>
      <c r="S34" s="83">
        <f t="shared" si="9"/>
        <v>0.75280788988747838</v>
      </c>
      <c r="T34" s="84">
        <v>701.31000000000006</v>
      </c>
      <c r="U34" s="84">
        <v>621.64</v>
      </c>
      <c r="V34" s="82">
        <f t="shared" si="10"/>
        <v>79.670000000000073</v>
      </c>
      <c r="W34" s="83">
        <f t="shared" si="11"/>
        <v>0.88639831173090355</v>
      </c>
      <c r="X34" s="84">
        <v>251.82</v>
      </c>
      <c r="Y34" s="84">
        <v>0</v>
      </c>
      <c r="Z34" s="82">
        <f t="shared" si="12"/>
        <v>251.82</v>
      </c>
      <c r="AA34" s="83">
        <f t="shared" si="13"/>
        <v>0</v>
      </c>
      <c r="AB34" s="84">
        <v>2974.71</v>
      </c>
      <c r="AC34" s="84">
        <v>216.79</v>
      </c>
      <c r="AD34" s="82">
        <f t="shared" si="14"/>
        <v>2757.92</v>
      </c>
      <c r="AE34" s="83">
        <f t="shared" si="15"/>
        <v>7.2877692279247383E-2</v>
      </c>
      <c r="AF34" s="84">
        <v>1176.69</v>
      </c>
      <c r="AG34" s="84">
        <v>0</v>
      </c>
      <c r="AH34" s="82">
        <f t="shared" si="16"/>
        <v>1176.69</v>
      </c>
      <c r="AI34" s="85">
        <f t="shared" si="17"/>
        <v>0</v>
      </c>
      <c r="AJ34" s="84">
        <v>3852.51</v>
      </c>
      <c r="AK34" s="84">
        <v>18254.190000000002</v>
      </c>
      <c r="AL34" s="82">
        <f t="shared" si="18"/>
        <v>-14401.680000000002</v>
      </c>
      <c r="AM34" s="86">
        <f t="shared" si="19"/>
        <v>4.7382589532538528</v>
      </c>
      <c r="AN34" s="80">
        <v>28174.53</v>
      </c>
      <c r="AO34" s="80">
        <v>28019.460000000006</v>
      </c>
      <c r="AP34" s="87">
        <f t="shared" si="20"/>
        <v>155.06999999999243</v>
      </c>
      <c r="AQ34" s="83">
        <f t="shared" si="21"/>
        <v>0.99449609274759887</v>
      </c>
      <c r="AR34" s="84">
        <v>0</v>
      </c>
      <c r="AS34" s="84">
        <v>0</v>
      </c>
      <c r="AT34" s="87">
        <f t="shared" si="0"/>
        <v>0</v>
      </c>
      <c r="AU34" s="96"/>
      <c r="AV34" s="80">
        <v>1181.4000000000001</v>
      </c>
      <c r="AW34" s="80">
        <v>0</v>
      </c>
      <c r="AX34" s="87">
        <f t="shared" si="23"/>
        <v>1181.4000000000001</v>
      </c>
      <c r="AY34" s="83">
        <f t="shared" si="24"/>
        <v>0</v>
      </c>
      <c r="AZ34" s="90">
        <v>0</v>
      </c>
      <c r="BA34" s="82">
        <v>0</v>
      </c>
      <c r="BB34" s="82">
        <f t="shared" si="25"/>
        <v>0</v>
      </c>
      <c r="BC34" s="91"/>
      <c r="BD34" s="84">
        <v>19742.73</v>
      </c>
      <c r="BE34" s="84">
        <v>33920.42</v>
      </c>
      <c r="BF34" s="87">
        <f t="shared" si="26"/>
        <v>-14177.689999999999</v>
      </c>
      <c r="BG34" s="83">
        <f t="shared" si="27"/>
        <v>1.7181220631594516</v>
      </c>
      <c r="BH34" s="84">
        <v>3445.38</v>
      </c>
      <c r="BI34" s="84">
        <v>560.70000000000005</v>
      </c>
      <c r="BJ34" s="82">
        <f t="shared" si="28"/>
        <v>2884.6800000000003</v>
      </c>
      <c r="BK34" s="86">
        <f t="shared" si="29"/>
        <v>0.16273966877383628</v>
      </c>
      <c r="BL34" s="80">
        <v>3878.3999999999996</v>
      </c>
      <c r="BM34" s="80">
        <v>0</v>
      </c>
      <c r="BN34" s="82">
        <f t="shared" si="30"/>
        <v>3878.3999999999996</v>
      </c>
      <c r="BO34" s="86">
        <f t="shared" si="31"/>
        <v>0</v>
      </c>
      <c r="BP34" s="80">
        <v>1073.1600000000001</v>
      </c>
      <c r="BQ34" s="80">
        <v>0</v>
      </c>
      <c r="BR34" s="82">
        <f t="shared" si="32"/>
        <v>1073.1600000000001</v>
      </c>
      <c r="BS34" s="86">
        <f t="shared" si="33"/>
        <v>0</v>
      </c>
      <c r="BT34" s="80">
        <v>2501.67</v>
      </c>
      <c r="BU34" s="80">
        <v>0</v>
      </c>
      <c r="BV34" s="82">
        <f t="shared" si="34"/>
        <v>2501.67</v>
      </c>
      <c r="BW34" s="86">
        <f t="shared" si="35"/>
        <v>0</v>
      </c>
      <c r="BX34" s="80">
        <v>1322.6100000000001</v>
      </c>
      <c r="BY34" s="80">
        <v>0</v>
      </c>
      <c r="BZ34" s="82">
        <f t="shared" si="36"/>
        <v>1322.6100000000001</v>
      </c>
      <c r="CA34" s="86">
        <f t="shared" si="37"/>
        <v>0</v>
      </c>
      <c r="CB34" s="80">
        <v>1395.57</v>
      </c>
      <c r="CC34" s="80">
        <v>1344.37</v>
      </c>
      <c r="CD34" s="82">
        <f t="shared" si="38"/>
        <v>51.200000000000045</v>
      </c>
      <c r="CE34" s="83">
        <f t="shared" si="39"/>
        <v>0.96331248163832695</v>
      </c>
      <c r="CF34" s="84">
        <v>110.60999999999999</v>
      </c>
      <c r="CG34" s="84">
        <v>7404.1</v>
      </c>
      <c r="CH34" s="82">
        <f t="shared" si="40"/>
        <v>-7293.4900000000007</v>
      </c>
      <c r="CI34" s="86">
        <f t="shared" si="41"/>
        <v>66.93879396076305</v>
      </c>
      <c r="CJ34" s="80">
        <v>0</v>
      </c>
      <c r="CK34" s="81">
        <v>0</v>
      </c>
      <c r="CL34" s="81">
        <v>0</v>
      </c>
      <c r="CM34" s="92"/>
      <c r="CN34" s="93">
        <v>11475.57</v>
      </c>
      <c r="CO34" s="93">
        <v>11341.864016908943</v>
      </c>
      <c r="CP34" s="87">
        <f t="shared" si="42"/>
        <v>133.70598309105662</v>
      </c>
      <c r="CQ34" s="94">
        <f t="shared" si="43"/>
        <v>0.9883486412360295</v>
      </c>
      <c r="CR34" s="80">
        <v>18551.16</v>
      </c>
      <c r="CS34" s="80">
        <v>21320.59</v>
      </c>
      <c r="CT34" s="87">
        <f t="shared" si="44"/>
        <v>-2769.4300000000003</v>
      </c>
      <c r="CU34" s="94">
        <f t="shared" si="45"/>
        <v>1.1492860823797542</v>
      </c>
      <c r="CV34" s="80">
        <v>1657.23</v>
      </c>
      <c r="CW34" s="80">
        <v>0</v>
      </c>
      <c r="CX34" s="87">
        <f t="shared" si="46"/>
        <v>1657.23</v>
      </c>
      <c r="CY34" s="86">
        <f t="shared" si="47"/>
        <v>0</v>
      </c>
      <c r="CZ34" s="80">
        <v>463.62</v>
      </c>
      <c r="DA34" s="80">
        <v>392.59</v>
      </c>
      <c r="DB34" s="87">
        <f t="shared" si="48"/>
        <v>71.03000000000003</v>
      </c>
      <c r="DC34" s="86">
        <f t="shared" si="49"/>
        <v>0.84679263189681198</v>
      </c>
      <c r="DD34" s="80">
        <v>51.78</v>
      </c>
      <c r="DE34" s="80">
        <v>0</v>
      </c>
      <c r="DF34" s="87">
        <f t="shared" si="50"/>
        <v>51.78</v>
      </c>
      <c r="DG34" s="86">
        <f t="shared" si="51"/>
        <v>0</v>
      </c>
      <c r="DH34" s="95">
        <v>2094.54</v>
      </c>
      <c r="DI34" s="95">
        <v>4470.26</v>
      </c>
      <c r="DJ34" s="87">
        <f t="shared" si="52"/>
        <v>-2375.7200000000003</v>
      </c>
      <c r="DK34" s="94">
        <f t="shared" si="53"/>
        <v>2.1342442732055726</v>
      </c>
      <c r="DL34" s="80">
        <v>5309.46</v>
      </c>
      <c r="DM34" s="80">
        <v>6960.2999999999993</v>
      </c>
      <c r="DN34" s="87">
        <f t="shared" si="54"/>
        <v>-1650.8399999999992</v>
      </c>
      <c r="DO34" s="96">
        <f t="shared" si="55"/>
        <v>1.3109242747850063</v>
      </c>
      <c r="DP34" s="80">
        <v>0</v>
      </c>
      <c r="DQ34" s="80">
        <v>0</v>
      </c>
      <c r="DR34" s="82">
        <f t="shared" si="56"/>
        <v>0</v>
      </c>
      <c r="DS34" s="96"/>
      <c r="DT34" s="97">
        <v>6248.16</v>
      </c>
      <c r="DU34" s="97">
        <v>6891.35</v>
      </c>
      <c r="DV34" s="98">
        <f t="shared" si="57"/>
        <v>128695.62</v>
      </c>
      <c r="DW34" s="87">
        <f t="shared" si="58"/>
        <v>144718.34401690896</v>
      </c>
      <c r="DX34" s="87">
        <f t="shared" si="59"/>
        <v>-16022.724016908964</v>
      </c>
      <c r="DY34" s="83">
        <f t="shared" si="60"/>
        <v>1.124500927202565</v>
      </c>
      <c r="DZ34" s="108"/>
      <c r="EA34" s="100">
        <f t="shared" si="2"/>
        <v>86409.475983091048</v>
      </c>
      <c r="EB34" s="91">
        <f t="shared" si="3"/>
        <v>-72635.829999999987</v>
      </c>
      <c r="EC34" s="101"/>
      <c r="ED34" s="101"/>
      <c r="EE34" s="102">
        <v>42898.540000000023</v>
      </c>
      <c r="EF34" s="102">
        <v>65264.709999999992</v>
      </c>
      <c r="EG34" s="103">
        <f t="shared" si="61"/>
        <v>65264.709999999992</v>
      </c>
      <c r="EH34" s="104">
        <f t="shared" si="62"/>
        <v>1.5213736877758535</v>
      </c>
      <c r="EI34" s="101"/>
      <c r="EJ34" s="101"/>
      <c r="EK34" s="101" t="s">
        <v>34</v>
      </c>
      <c r="EM34" s="101"/>
      <c r="EN34" s="101"/>
    </row>
    <row r="35" spans="1:144" s="1" customFormat="1" ht="15.75" customHeight="1" x14ac:dyDescent="0.25">
      <c r="A35" s="105" t="s">
        <v>35</v>
      </c>
      <c r="B35" s="106">
        <v>5</v>
      </c>
      <c r="C35" s="107">
        <v>4</v>
      </c>
      <c r="D35" s="76" t="s">
        <v>315</v>
      </c>
      <c r="E35" s="77">
        <v>3420.5</v>
      </c>
      <c r="F35" s="78">
        <v>-14654.390000000003</v>
      </c>
      <c r="G35" s="79">
        <v>5358.6100000000015</v>
      </c>
      <c r="H35" s="80">
        <v>2916.33</v>
      </c>
      <c r="I35" s="80">
        <v>32.380000000000003</v>
      </c>
      <c r="J35" s="82">
        <f t="shared" si="4"/>
        <v>2883.95</v>
      </c>
      <c r="K35" s="83">
        <f t="shared" si="5"/>
        <v>1.1102995888668293E-2</v>
      </c>
      <c r="L35" s="84">
        <v>463.83000000000004</v>
      </c>
      <c r="M35" s="84">
        <v>2.71</v>
      </c>
      <c r="N35" s="82">
        <f t="shared" si="6"/>
        <v>461.12000000000006</v>
      </c>
      <c r="O35" s="83">
        <f t="shared" si="7"/>
        <v>5.8426578703404258E-3</v>
      </c>
      <c r="P35" s="84">
        <v>1796.79</v>
      </c>
      <c r="Q35" s="84">
        <v>1371.48</v>
      </c>
      <c r="R35" s="82">
        <f t="shared" si="8"/>
        <v>425.30999999999995</v>
      </c>
      <c r="S35" s="83">
        <f t="shared" si="9"/>
        <v>0.76329454193311408</v>
      </c>
      <c r="T35" s="84">
        <v>359.15999999999997</v>
      </c>
      <c r="U35" s="84">
        <v>318.53999999999996</v>
      </c>
      <c r="V35" s="82">
        <f t="shared" si="10"/>
        <v>40.620000000000005</v>
      </c>
      <c r="W35" s="83">
        <f t="shared" si="11"/>
        <v>0.88690277313732035</v>
      </c>
      <c r="X35" s="84">
        <v>113.91</v>
      </c>
      <c r="Y35" s="84">
        <v>0</v>
      </c>
      <c r="Z35" s="82">
        <f t="shared" si="12"/>
        <v>113.91</v>
      </c>
      <c r="AA35" s="83">
        <f t="shared" si="13"/>
        <v>0</v>
      </c>
      <c r="AB35" s="84">
        <v>1912.7400000000002</v>
      </c>
      <c r="AC35" s="84">
        <v>95.56</v>
      </c>
      <c r="AD35" s="82">
        <f t="shared" si="14"/>
        <v>1817.1800000000003</v>
      </c>
      <c r="AE35" s="83">
        <f t="shared" si="15"/>
        <v>4.9959743613873286E-2</v>
      </c>
      <c r="AF35" s="84">
        <v>513.09</v>
      </c>
      <c r="AG35" s="84">
        <v>0</v>
      </c>
      <c r="AH35" s="82">
        <f t="shared" si="16"/>
        <v>513.09</v>
      </c>
      <c r="AI35" s="85">
        <f t="shared" si="17"/>
        <v>0</v>
      </c>
      <c r="AJ35" s="84">
        <v>1716.75</v>
      </c>
      <c r="AK35" s="84">
        <v>2839.88</v>
      </c>
      <c r="AL35" s="82">
        <f t="shared" si="18"/>
        <v>-1123.1300000000001</v>
      </c>
      <c r="AM35" s="86">
        <f t="shared" si="19"/>
        <v>1.6542187272462503</v>
      </c>
      <c r="AN35" s="80">
        <v>0</v>
      </c>
      <c r="AO35" s="80">
        <v>0</v>
      </c>
      <c r="AP35" s="87">
        <f t="shared" si="20"/>
        <v>0</v>
      </c>
      <c r="AQ35" s="83"/>
      <c r="AR35" s="84">
        <v>0</v>
      </c>
      <c r="AS35" s="84">
        <v>0</v>
      </c>
      <c r="AT35" s="87">
        <f t="shared" si="0"/>
        <v>0</v>
      </c>
      <c r="AU35" s="96"/>
      <c r="AV35" s="80">
        <v>693.68999999999994</v>
      </c>
      <c r="AW35" s="80">
        <v>0</v>
      </c>
      <c r="AX35" s="87">
        <f t="shared" si="23"/>
        <v>693.68999999999994</v>
      </c>
      <c r="AY35" s="83">
        <f t="shared" si="24"/>
        <v>0</v>
      </c>
      <c r="AZ35" s="90">
        <v>0</v>
      </c>
      <c r="BA35" s="82">
        <v>0</v>
      </c>
      <c r="BB35" s="82">
        <f t="shared" si="25"/>
        <v>0</v>
      </c>
      <c r="BC35" s="91"/>
      <c r="BD35" s="84">
        <v>10207.11</v>
      </c>
      <c r="BE35" s="84">
        <v>1286.3599999999997</v>
      </c>
      <c r="BF35" s="87">
        <f t="shared" si="26"/>
        <v>8920.75</v>
      </c>
      <c r="BG35" s="83">
        <f t="shared" si="27"/>
        <v>0.12602587803991527</v>
      </c>
      <c r="BH35" s="84">
        <v>1516.65</v>
      </c>
      <c r="BI35" s="84">
        <v>0</v>
      </c>
      <c r="BJ35" s="82">
        <f t="shared" si="28"/>
        <v>1516.65</v>
      </c>
      <c r="BK35" s="86">
        <f t="shared" si="29"/>
        <v>0</v>
      </c>
      <c r="BL35" s="80">
        <v>1665.4499999999998</v>
      </c>
      <c r="BM35" s="80">
        <v>0</v>
      </c>
      <c r="BN35" s="82">
        <f t="shared" si="30"/>
        <v>1665.4499999999998</v>
      </c>
      <c r="BO35" s="86">
        <f t="shared" si="31"/>
        <v>0</v>
      </c>
      <c r="BP35" s="80">
        <v>421.74</v>
      </c>
      <c r="BQ35" s="80">
        <v>0</v>
      </c>
      <c r="BR35" s="82">
        <f t="shared" si="32"/>
        <v>421.74</v>
      </c>
      <c r="BS35" s="86">
        <f t="shared" si="33"/>
        <v>0</v>
      </c>
      <c r="BT35" s="80">
        <v>1170.8399999999999</v>
      </c>
      <c r="BU35" s="80">
        <v>0</v>
      </c>
      <c r="BV35" s="82">
        <f t="shared" si="34"/>
        <v>1170.8399999999999</v>
      </c>
      <c r="BW35" s="86">
        <f t="shared" si="35"/>
        <v>0</v>
      </c>
      <c r="BX35" s="80">
        <v>601.31999999999994</v>
      </c>
      <c r="BY35" s="80">
        <v>0</v>
      </c>
      <c r="BZ35" s="82">
        <f t="shared" si="36"/>
        <v>601.31999999999994</v>
      </c>
      <c r="CA35" s="86">
        <f t="shared" si="37"/>
        <v>0</v>
      </c>
      <c r="CB35" s="80">
        <v>802.44</v>
      </c>
      <c r="CC35" s="80">
        <v>0</v>
      </c>
      <c r="CD35" s="82">
        <f t="shared" si="38"/>
        <v>802.44</v>
      </c>
      <c r="CE35" s="83">
        <f t="shared" si="39"/>
        <v>0</v>
      </c>
      <c r="CF35" s="84">
        <v>59.519999999999996</v>
      </c>
      <c r="CG35" s="84">
        <v>2984.45</v>
      </c>
      <c r="CH35" s="82">
        <f t="shared" si="40"/>
        <v>-2924.93</v>
      </c>
      <c r="CI35" s="86">
        <f t="shared" si="41"/>
        <v>50.141969086021504</v>
      </c>
      <c r="CJ35" s="80">
        <v>0</v>
      </c>
      <c r="CK35" s="81">
        <v>0</v>
      </c>
      <c r="CL35" s="81">
        <v>0</v>
      </c>
      <c r="CM35" s="92"/>
      <c r="CN35" s="93">
        <v>7686.9000000000005</v>
      </c>
      <c r="CO35" s="93">
        <v>12028.898678175388</v>
      </c>
      <c r="CP35" s="87">
        <f t="shared" si="42"/>
        <v>-4341.9986781753878</v>
      </c>
      <c r="CQ35" s="94">
        <f t="shared" si="43"/>
        <v>1.5648569225793736</v>
      </c>
      <c r="CR35" s="80">
        <v>3607.9500000000003</v>
      </c>
      <c r="CS35" s="80">
        <v>4355.4800000000005</v>
      </c>
      <c r="CT35" s="87">
        <f t="shared" si="44"/>
        <v>-747.5300000000002</v>
      </c>
      <c r="CU35" s="94">
        <f t="shared" si="45"/>
        <v>1.2071896783492011</v>
      </c>
      <c r="CV35" s="80">
        <v>2178.5099999999998</v>
      </c>
      <c r="CW35" s="80">
        <v>0</v>
      </c>
      <c r="CX35" s="87">
        <f t="shared" si="46"/>
        <v>2178.5099999999998</v>
      </c>
      <c r="CY35" s="86">
        <f t="shared" si="47"/>
        <v>0</v>
      </c>
      <c r="CZ35" s="80">
        <v>307.86</v>
      </c>
      <c r="DA35" s="80">
        <v>267.26</v>
      </c>
      <c r="DB35" s="87">
        <f t="shared" si="48"/>
        <v>40.600000000000023</v>
      </c>
      <c r="DC35" s="86">
        <f t="shared" si="49"/>
        <v>0.86812187357889947</v>
      </c>
      <c r="DD35" s="80">
        <v>34.89</v>
      </c>
      <c r="DE35" s="80">
        <v>0</v>
      </c>
      <c r="DF35" s="87">
        <f t="shared" si="50"/>
        <v>34.89</v>
      </c>
      <c r="DG35" s="86">
        <f t="shared" si="51"/>
        <v>0</v>
      </c>
      <c r="DH35" s="95">
        <v>1619.28</v>
      </c>
      <c r="DI35" s="95">
        <v>977.46</v>
      </c>
      <c r="DJ35" s="87">
        <f t="shared" si="52"/>
        <v>641.81999999999994</v>
      </c>
      <c r="DK35" s="94">
        <f t="shared" si="53"/>
        <v>0.60363865421668894</v>
      </c>
      <c r="DL35" s="80">
        <v>0</v>
      </c>
      <c r="DM35" s="80">
        <v>0</v>
      </c>
      <c r="DN35" s="87">
        <f t="shared" si="54"/>
        <v>0</v>
      </c>
      <c r="DO35" s="96"/>
      <c r="DP35" s="80">
        <v>0</v>
      </c>
      <c r="DQ35" s="80">
        <v>0</v>
      </c>
      <c r="DR35" s="82">
        <f t="shared" si="56"/>
        <v>0</v>
      </c>
      <c r="DS35" s="96"/>
      <c r="DT35" s="97">
        <v>2117.91</v>
      </c>
      <c r="DU35" s="97">
        <v>1328.02</v>
      </c>
      <c r="DV35" s="98">
        <f t="shared" si="57"/>
        <v>44484.659999999989</v>
      </c>
      <c r="DW35" s="87">
        <f t="shared" si="58"/>
        <v>27888.47867817539</v>
      </c>
      <c r="DX35" s="87">
        <f t="shared" si="59"/>
        <v>16596.181321824599</v>
      </c>
      <c r="DY35" s="83">
        <f t="shared" si="60"/>
        <v>0.62692349853130036</v>
      </c>
      <c r="DZ35" s="108"/>
      <c r="EA35" s="100">
        <f t="shared" si="2"/>
        <v>1941.7913218245958</v>
      </c>
      <c r="EB35" s="91">
        <f t="shared" si="3"/>
        <v>17532.87</v>
      </c>
      <c r="EC35" s="101"/>
      <c r="ED35" s="101"/>
      <c r="EE35" s="102">
        <v>14828.22</v>
      </c>
      <c r="EF35" s="102">
        <v>11050.88</v>
      </c>
      <c r="EG35" s="103">
        <f t="shared" si="61"/>
        <v>11050.88</v>
      </c>
      <c r="EH35" s="104">
        <f t="shared" si="62"/>
        <v>0.74526005144245233</v>
      </c>
      <c r="EI35" s="101"/>
      <c r="EJ35" s="101"/>
      <c r="EK35" s="101" t="s">
        <v>35</v>
      </c>
      <c r="EM35" s="101"/>
      <c r="EN35" s="101"/>
    </row>
    <row r="36" spans="1:144" s="1" customFormat="1" ht="15.75" customHeight="1" x14ac:dyDescent="0.25">
      <c r="A36" s="105" t="s">
        <v>36</v>
      </c>
      <c r="B36" s="106">
        <v>5</v>
      </c>
      <c r="C36" s="107">
        <v>4</v>
      </c>
      <c r="D36" s="76" t="s">
        <v>316</v>
      </c>
      <c r="E36" s="77">
        <v>2766.3</v>
      </c>
      <c r="F36" s="78">
        <v>-25390</v>
      </c>
      <c r="G36" s="79">
        <v>-22304.260000000017</v>
      </c>
      <c r="H36" s="80">
        <v>2238.5700000000002</v>
      </c>
      <c r="I36" s="80">
        <v>24.410000000000004</v>
      </c>
      <c r="J36" s="82">
        <f t="shared" si="4"/>
        <v>2214.1600000000003</v>
      </c>
      <c r="K36" s="83">
        <f t="shared" si="5"/>
        <v>1.0904282644724088E-2</v>
      </c>
      <c r="L36" s="84">
        <v>351.24</v>
      </c>
      <c r="M36" s="84">
        <v>2.06</v>
      </c>
      <c r="N36" s="82">
        <f t="shared" si="6"/>
        <v>349.18</v>
      </c>
      <c r="O36" s="83">
        <f t="shared" si="7"/>
        <v>5.8649356565311471E-3</v>
      </c>
      <c r="P36" s="84">
        <v>1443.96</v>
      </c>
      <c r="Q36" s="84">
        <v>1108.32</v>
      </c>
      <c r="R36" s="82">
        <f t="shared" si="8"/>
        <v>335.6400000000001</v>
      </c>
      <c r="S36" s="83">
        <f t="shared" si="9"/>
        <v>0.76755588797473606</v>
      </c>
      <c r="T36" s="84">
        <v>278.15999999999997</v>
      </c>
      <c r="U36" s="84">
        <v>247.31</v>
      </c>
      <c r="V36" s="82">
        <f t="shared" si="10"/>
        <v>30.849999999999966</v>
      </c>
      <c r="W36" s="83">
        <f t="shared" si="11"/>
        <v>0.8890926085706069</v>
      </c>
      <c r="X36" s="84">
        <v>113.76</v>
      </c>
      <c r="Y36" s="84">
        <v>0</v>
      </c>
      <c r="Z36" s="82">
        <f t="shared" si="12"/>
        <v>113.76</v>
      </c>
      <c r="AA36" s="83">
        <f t="shared" si="13"/>
        <v>0</v>
      </c>
      <c r="AB36" s="84">
        <v>1766.13</v>
      </c>
      <c r="AC36" s="84">
        <v>44.52</v>
      </c>
      <c r="AD36" s="82">
        <f t="shared" si="14"/>
        <v>1721.6100000000001</v>
      </c>
      <c r="AE36" s="83">
        <f t="shared" si="15"/>
        <v>2.5207657420461688E-2</v>
      </c>
      <c r="AF36" s="84">
        <v>415.16999999999996</v>
      </c>
      <c r="AG36" s="84">
        <v>0</v>
      </c>
      <c r="AH36" s="82">
        <f t="shared" si="16"/>
        <v>415.16999999999996</v>
      </c>
      <c r="AI36" s="85">
        <f t="shared" si="17"/>
        <v>0</v>
      </c>
      <c r="AJ36" s="84">
        <v>1389.15</v>
      </c>
      <c r="AK36" s="84">
        <v>1125.1300000000001</v>
      </c>
      <c r="AL36" s="82">
        <f t="shared" si="18"/>
        <v>264.02</v>
      </c>
      <c r="AM36" s="86">
        <f t="shared" si="19"/>
        <v>0.8099413310297664</v>
      </c>
      <c r="AN36" s="80">
        <v>0</v>
      </c>
      <c r="AO36" s="80">
        <v>0</v>
      </c>
      <c r="AP36" s="87">
        <f t="shared" si="20"/>
        <v>0</v>
      </c>
      <c r="AQ36" s="83"/>
      <c r="AR36" s="84">
        <v>0</v>
      </c>
      <c r="AS36" s="84">
        <v>0</v>
      </c>
      <c r="AT36" s="87">
        <f t="shared" si="0"/>
        <v>0</v>
      </c>
      <c r="AU36" s="96"/>
      <c r="AV36" s="80">
        <v>518.97</v>
      </c>
      <c r="AW36" s="80">
        <v>0</v>
      </c>
      <c r="AX36" s="87">
        <f t="shared" si="23"/>
        <v>518.97</v>
      </c>
      <c r="AY36" s="83">
        <f t="shared" si="24"/>
        <v>0</v>
      </c>
      <c r="AZ36" s="90">
        <v>0</v>
      </c>
      <c r="BA36" s="82">
        <v>0</v>
      </c>
      <c r="BB36" s="82">
        <f t="shared" si="25"/>
        <v>0</v>
      </c>
      <c r="BC36" s="91"/>
      <c r="BD36" s="84">
        <v>7572.66</v>
      </c>
      <c r="BE36" s="84">
        <v>0</v>
      </c>
      <c r="BF36" s="87">
        <f t="shared" si="26"/>
        <v>7572.66</v>
      </c>
      <c r="BG36" s="83">
        <f t="shared" si="27"/>
        <v>0</v>
      </c>
      <c r="BH36" s="84">
        <v>1178.25</v>
      </c>
      <c r="BI36" s="84">
        <v>1988.05</v>
      </c>
      <c r="BJ36" s="82">
        <f t="shared" si="28"/>
        <v>-809.8</v>
      </c>
      <c r="BK36" s="86">
        <f t="shared" si="29"/>
        <v>1.6872904731593465</v>
      </c>
      <c r="BL36" s="80">
        <v>1259.6100000000001</v>
      </c>
      <c r="BM36" s="80">
        <v>0</v>
      </c>
      <c r="BN36" s="82">
        <f t="shared" si="30"/>
        <v>1259.6100000000001</v>
      </c>
      <c r="BO36" s="86">
        <f t="shared" si="31"/>
        <v>0</v>
      </c>
      <c r="BP36" s="80">
        <v>324.65999999999997</v>
      </c>
      <c r="BQ36" s="80">
        <v>0</v>
      </c>
      <c r="BR36" s="82">
        <f t="shared" si="32"/>
        <v>324.65999999999997</v>
      </c>
      <c r="BS36" s="86">
        <f t="shared" si="33"/>
        <v>0</v>
      </c>
      <c r="BT36" s="80">
        <v>907.56</v>
      </c>
      <c r="BU36" s="80">
        <v>0</v>
      </c>
      <c r="BV36" s="82">
        <f t="shared" si="34"/>
        <v>907.56</v>
      </c>
      <c r="BW36" s="86">
        <f t="shared" si="35"/>
        <v>0</v>
      </c>
      <c r="BX36" s="80">
        <v>601.16999999999996</v>
      </c>
      <c r="BY36" s="80">
        <v>0</v>
      </c>
      <c r="BZ36" s="82">
        <f t="shared" si="36"/>
        <v>601.16999999999996</v>
      </c>
      <c r="CA36" s="86">
        <f t="shared" si="37"/>
        <v>0</v>
      </c>
      <c r="CB36" s="80">
        <v>732.36</v>
      </c>
      <c r="CC36" s="80">
        <v>0</v>
      </c>
      <c r="CD36" s="82">
        <f t="shared" si="38"/>
        <v>732.36</v>
      </c>
      <c r="CE36" s="83">
        <f t="shared" si="39"/>
        <v>0</v>
      </c>
      <c r="CF36" s="84">
        <v>53.13</v>
      </c>
      <c r="CG36" s="84">
        <v>3484.01</v>
      </c>
      <c r="CH36" s="82">
        <f t="shared" si="40"/>
        <v>-3430.88</v>
      </c>
      <c r="CI36" s="86">
        <f t="shared" si="41"/>
        <v>65.575192923019017</v>
      </c>
      <c r="CJ36" s="80">
        <v>0</v>
      </c>
      <c r="CK36" s="81">
        <v>0</v>
      </c>
      <c r="CL36" s="81">
        <v>0</v>
      </c>
      <c r="CM36" s="92"/>
      <c r="CN36" s="93">
        <v>7396.62</v>
      </c>
      <c r="CO36" s="93">
        <v>12793.149504729005</v>
      </c>
      <c r="CP36" s="87">
        <f t="shared" si="42"/>
        <v>-5396.5295047290047</v>
      </c>
      <c r="CQ36" s="94">
        <f t="shared" si="43"/>
        <v>1.7295939908673157</v>
      </c>
      <c r="CR36" s="80">
        <v>3635.2200000000003</v>
      </c>
      <c r="CS36" s="80">
        <v>4386.82</v>
      </c>
      <c r="CT36" s="87">
        <f t="shared" si="44"/>
        <v>-751.59999999999945</v>
      </c>
      <c r="CU36" s="94">
        <f t="shared" si="45"/>
        <v>1.206755024455191</v>
      </c>
      <c r="CV36" s="80">
        <v>2401.3200000000002</v>
      </c>
      <c r="CW36" s="80">
        <v>0</v>
      </c>
      <c r="CX36" s="87">
        <f t="shared" si="46"/>
        <v>2401.3200000000002</v>
      </c>
      <c r="CY36" s="86">
        <f t="shared" si="47"/>
        <v>0</v>
      </c>
      <c r="CZ36" s="80">
        <v>252.42000000000002</v>
      </c>
      <c r="DA36" s="80">
        <v>219.3</v>
      </c>
      <c r="DB36" s="87">
        <f t="shared" si="48"/>
        <v>33.120000000000005</v>
      </c>
      <c r="DC36" s="86">
        <f t="shared" si="49"/>
        <v>0.86879011171856424</v>
      </c>
      <c r="DD36" s="80">
        <v>29.07</v>
      </c>
      <c r="DE36" s="80">
        <v>0</v>
      </c>
      <c r="DF36" s="87">
        <f t="shared" si="50"/>
        <v>29.07</v>
      </c>
      <c r="DG36" s="86">
        <f t="shared" si="51"/>
        <v>0</v>
      </c>
      <c r="DH36" s="95">
        <v>2037.63</v>
      </c>
      <c r="DI36" s="95">
        <v>2155.4</v>
      </c>
      <c r="DJ36" s="87">
        <f t="shared" si="52"/>
        <v>-117.76999999999998</v>
      </c>
      <c r="DK36" s="94">
        <f t="shared" si="53"/>
        <v>1.057797539298106</v>
      </c>
      <c r="DL36" s="80">
        <v>0</v>
      </c>
      <c r="DM36" s="80">
        <v>0</v>
      </c>
      <c r="DN36" s="87">
        <f t="shared" si="54"/>
        <v>0</v>
      </c>
      <c r="DO36" s="96"/>
      <c r="DP36" s="80">
        <v>0</v>
      </c>
      <c r="DQ36" s="80">
        <v>0</v>
      </c>
      <c r="DR36" s="82">
        <f t="shared" si="56"/>
        <v>0</v>
      </c>
      <c r="DS36" s="96"/>
      <c r="DT36" s="97">
        <v>1844.97</v>
      </c>
      <c r="DU36" s="97">
        <v>1378.93</v>
      </c>
      <c r="DV36" s="98">
        <f t="shared" si="57"/>
        <v>38741.760000000002</v>
      </c>
      <c r="DW36" s="87">
        <f t="shared" si="58"/>
        <v>28957.40950472901</v>
      </c>
      <c r="DX36" s="87">
        <f t="shared" si="59"/>
        <v>9784.3504952709918</v>
      </c>
      <c r="DY36" s="83">
        <f t="shared" si="60"/>
        <v>0.74744692819141434</v>
      </c>
      <c r="DZ36" s="108"/>
      <c r="EA36" s="100">
        <f t="shared" si="2"/>
        <v>-15605.649504729008</v>
      </c>
      <c r="EB36" s="91">
        <f t="shared" si="3"/>
        <v>-15146.920000000016</v>
      </c>
      <c r="EC36" s="101"/>
      <c r="ED36" s="101"/>
      <c r="EE36" s="102">
        <v>12913.919999999998</v>
      </c>
      <c r="EF36" s="102">
        <v>9989.7699999999986</v>
      </c>
      <c r="EG36" s="103">
        <f t="shared" si="61"/>
        <v>9989.7699999999986</v>
      </c>
      <c r="EH36" s="104">
        <f t="shared" si="62"/>
        <v>0.7735660434631777</v>
      </c>
      <c r="EI36" s="101"/>
      <c r="EJ36" s="101"/>
      <c r="EK36" s="101" t="s">
        <v>36</v>
      </c>
      <c r="EM36" s="101"/>
      <c r="EN36" s="101"/>
    </row>
    <row r="37" spans="1:144" s="1" customFormat="1" ht="15.75" customHeight="1" x14ac:dyDescent="0.25">
      <c r="A37" s="105" t="s">
        <v>37</v>
      </c>
      <c r="B37" s="106">
        <v>9</v>
      </c>
      <c r="C37" s="107">
        <v>5</v>
      </c>
      <c r="D37" s="76" t="s">
        <v>317</v>
      </c>
      <c r="E37" s="77">
        <v>9432.15</v>
      </c>
      <c r="F37" s="78">
        <v>-37488.299999999996</v>
      </c>
      <c r="G37" s="79">
        <v>-63173.080000000016</v>
      </c>
      <c r="H37" s="80">
        <v>7694.2199999999993</v>
      </c>
      <c r="I37" s="80">
        <v>86.65</v>
      </c>
      <c r="J37" s="82">
        <f t="shared" si="4"/>
        <v>7607.57</v>
      </c>
      <c r="K37" s="83">
        <f t="shared" si="5"/>
        <v>1.1261700341295157E-2</v>
      </c>
      <c r="L37" s="84">
        <v>1351.65</v>
      </c>
      <c r="M37" s="84">
        <v>7.93</v>
      </c>
      <c r="N37" s="82">
        <f t="shared" si="6"/>
        <v>1343.72</v>
      </c>
      <c r="O37" s="83">
        <f t="shared" si="7"/>
        <v>5.8669034143454292E-3</v>
      </c>
      <c r="P37" s="84">
        <v>4979.6099999999997</v>
      </c>
      <c r="Q37" s="84">
        <v>3751.54</v>
      </c>
      <c r="R37" s="82">
        <f t="shared" si="8"/>
        <v>1228.0699999999997</v>
      </c>
      <c r="S37" s="83">
        <f t="shared" si="9"/>
        <v>0.75338028480142027</v>
      </c>
      <c r="T37" s="84">
        <v>831.36</v>
      </c>
      <c r="U37" s="84">
        <v>743.21</v>
      </c>
      <c r="V37" s="82">
        <f t="shared" si="10"/>
        <v>88.149999999999977</v>
      </c>
      <c r="W37" s="83">
        <f t="shared" si="11"/>
        <v>0.89396891839876835</v>
      </c>
      <c r="X37" s="84">
        <v>313.89</v>
      </c>
      <c r="Y37" s="84">
        <v>0</v>
      </c>
      <c r="Z37" s="82">
        <f t="shared" si="12"/>
        <v>313.89</v>
      </c>
      <c r="AA37" s="83">
        <f t="shared" si="13"/>
        <v>0</v>
      </c>
      <c r="AB37" s="84">
        <v>4286.82</v>
      </c>
      <c r="AC37" s="84">
        <v>278.90999999999997</v>
      </c>
      <c r="AD37" s="82">
        <f t="shared" si="14"/>
        <v>4007.91</v>
      </c>
      <c r="AE37" s="83">
        <f t="shared" si="15"/>
        <v>6.5062213948801212E-2</v>
      </c>
      <c r="AF37" s="84">
        <v>1413.8700000000001</v>
      </c>
      <c r="AG37" s="84">
        <v>0</v>
      </c>
      <c r="AH37" s="82">
        <f t="shared" si="16"/>
        <v>1413.8700000000001</v>
      </c>
      <c r="AI37" s="85">
        <f t="shared" si="17"/>
        <v>0</v>
      </c>
      <c r="AJ37" s="84">
        <v>4730.76</v>
      </c>
      <c r="AK37" s="84">
        <v>8108.18</v>
      </c>
      <c r="AL37" s="82">
        <f t="shared" si="18"/>
        <v>-3377.42</v>
      </c>
      <c r="AM37" s="86">
        <f t="shared" si="19"/>
        <v>1.7139275718911973</v>
      </c>
      <c r="AN37" s="80">
        <v>30135.629999999997</v>
      </c>
      <c r="AO37" s="80">
        <v>30545.03</v>
      </c>
      <c r="AP37" s="87">
        <f t="shared" si="20"/>
        <v>-409.40000000000146</v>
      </c>
      <c r="AQ37" s="83">
        <f t="shared" si="21"/>
        <v>1.0135852477615368</v>
      </c>
      <c r="AR37" s="84">
        <v>769.14</v>
      </c>
      <c r="AS37" s="84">
        <v>767.76</v>
      </c>
      <c r="AT37" s="87">
        <f t="shared" si="0"/>
        <v>1.3799999999999955</v>
      </c>
      <c r="AU37" s="96">
        <f t="shared" si="22"/>
        <v>0.99820578828301743</v>
      </c>
      <c r="AV37" s="80">
        <v>1512.84</v>
      </c>
      <c r="AW37" s="80">
        <v>0</v>
      </c>
      <c r="AX37" s="87">
        <f t="shared" si="23"/>
        <v>1512.84</v>
      </c>
      <c r="AY37" s="83">
        <f t="shared" si="24"/>
        <v>0</v>
      </c>
      <c r="AZ37" s="90">
        <v>0</v>
      </c>
      <c r="BA37" s="82">
        <v>0</v>
      </c>
      <c r="BB37" s="82">
        <f t="shared" si="25"/>
        <v>0</v>
      </c>
      <c r="BC37" s="91"/>
      <c r="BD37" s="84">
        <v>21202.23</v>
      </c>
      <c r="BE37" s="84">
        <v>16065.74</v>
      </c>
      <c r="BF37" s="87">
        <f t="shared" si="26"/>
        <v>5136.49</v>
      </c>
      <c r="BG37" s="83">
        <f t="shared" si="27"/>
        <v>0.75773821904582683</v>
      </c>
      <c r="BH37" s="84">
        <v>4312.26</v>
      </c>
      <c r="BI37" s="84">
        <v>0</v>
      </c>
      <c r="BJ37" s="82">
        <f t="shared" si="28"/>
        <v>4312.26</v>
      </c>
      <c r="BK37" s="86">
        <f t="shared" si="29"/>
        <v>0</v>
      </c>
      <c r="BL37" s="80">
        <v>4931.5499999999993</v>
      </c>
      <c r="BM37" s="80">
        <v>0</v>
      </c>
      <c r="BN37" s="82">
        <f t="shared" si="30"/>
        <v>4931.5499999999993</v>
      </c>
      <c r="BO37" s="86">
        <f t="shared" si="31"/>
        <v>0</v>
      </c>
      <c r="BP37" s="80">
        <v>1182</v>
      </c>
      <c r="BQ37" s="80">
        <v>0</v>
      </c>
      <c r="BR37" s="82">
        <f t="shared" si="32"/>
        <v>1182</v>
      </c>
      <c r="BS37" s="86">
        <f t="shared" si="33"/>
        <v>0</v>
      </c>
      <c r="BT37" s="80">
        <v>2904.06</v>
      </c>
      <c r="BU37" s="80">
        <v>0</v>
      </c>
      <c r="BV37" s="82">
        <f t="shared" si="34"/>
        <v>2904.06</v>
      </c>
      <c r="BW37" s="86">
        <f t="shared" si="35"/>
        <v>0</v>
      </c>
      <c r="BX37" s="80">
        <v>1645.7400000000002</v>
      </c>
      <c r="BY37" s="80">
        <v>0</v>
      </c>
      <c r="BZ37" s="82">
        <f t="shared" si="36"/>
        <v>1645.7400000000002</v>
      </c>
      <c r="CA37" s="86">
        <f t="shared" si="37"/>
        <v>0</v>
      </c>
      <c r="CB37" s="80">
        <v>2075.5500000000002</v>
      </c>
      <c r="CC37" s="80">
        <v>1397.98</v>
      </c>
      <c r="CD37" s="82">
        <f t="shared" si="38"/>
        <v>677.57000000000016</v>
      </c>
      <c r="CE37" s="83">
        <f t="shared" si="39"/>
        <v>0.67354677073546765</v>
      </c>
      <c r="CF37" s="84">
        <v>144.21</v>
      </c>
      <c r="CG37" s="84">
        <v>0</v>
      </c>
      <c r="CH37" s="82">
        <f t="shared" si="40"/>
        <v>144.21</v>
      </c>
      <c r="CI37" s="86">
        <f t="shared" si="41"/>
        <v>0</v>
      </c>
      <c r="CJ37" s="80">
        <v>0</v>
      </c>
      <c r="CK37" s="81">
        <v>0</v>
      </c>
      <c r="CL37" s="81">
        <v>0</v>
      </c>
      <c r="CM37" s="92"/>
      <c r="CN37" s="93">
        <v>16856.010000000002</v>
      </c>
      <c r="CO37" s="93">
        <v>19527.665416024342</v>
      </c>
      <c r="CP37" s="87">
        <f t="shared" si="42"/>
        <v>-2671.6554160243395</v>
      </c>
      <c r="CQ37" s="94">
        <f t="shared" si="43"/>
        <v>1.1584986848028886</v>
      </c>
      <c r="CR37" s="80">
        <v>20710.199999999997</v>
      </c>
      <c r="CS37" s="80">
        <v>21491.74</v>
      </c>
      <c r="CT37" s="87">
        <f t="shared" si="44"/>
        <v>-781.54000000000451</v>
      </c>
      <c r="CU37" s="94">
        <f t="shared" si="45"/>
        <v>1.0377369605315256</v>
      </c>
      <c r="CV37" s="80">
        <v>2966.2799999999997</v>
      </c>
      <c r="CW37" s="80">
        <v>0</v>
      </c>
      <c r="CX37" s="87">
        <f t="shared" si="46"/>
        <v>2966.2799999999997</v>
      </c>
      <c r="CY37" s="86">
        <f t="shared" si="47"/>
        <v>0</v>
      </c>
      <c r="CZ37" s="80">
        <v>472.23</v>
      </c>
      <c r="DA37" s="80">
        <v>402.34</v>
      </c>
      <c r="DB37" s="87">
        <f t="shared" si="48"/>
        <v>69.890000000000043</v>
      </c>
      <c r="DC37" s="86">
        <f t="shared" si="49"/>
        <v>0.85200008470448718</v>
      </c>
      <c r="DD37" s="80">
        <v>50.91</v>
      </c>
      <c r="DE37" s="80">
        <v>0</v>
      </c>
      <c r="DF37" s="87">
        <f t="shared" si="50"/>
        <v>50.91</v>
      </c>
      <c r="DG37" s="86">
        <f t="shared" si="51"/>
        <v>0</v>
      </c>
      <c r="DH37" s="95">
        <v>4713.8099999999995</v>
      </c>
      <c r="DI37" s="95">
        <v>3567.6499999999996</v>
      </c>
      <c r="DJ37" s="87">
        <f t="shared" si="52"/>
        <v>1146.1599999999999</v>
      </c>
      <c r="DK37" s="94">
        <f t="shared" si="53"/>
        <v>0.75685061553180977</v>
      </c>
      <c r="DL37" s="80">
        <v>6379.7999999999993</v>
      </c>
      <c r="DM37" s="80">
        <v>5859.21</v>
      </c>
      <c r="DN37" s="87">
        <f t="shared" si="54"/>
        <v>520.58999999999924</v>
      </c>
      <c r="DO37" s="96">
        <f t="shared" si="55"/>
        <v>0.918400263331139</v>
      </c>
      <c r="DP37" s="80">
        <v>0</v>
      </c>
      <c r="DQ37" s="80">
        <v>0</v>
      </c>
      <c r="DR37" s="82">
        <f t="shared" si="56"/>
        <v>0</v>
      </c>
      <c r="DS37" s="96"/>
      <c r="DT37" s="97">
        <v>7598.37</v>
      </c>
      <c r="DU37" s="97">
        <v>5630.07</v>
      </c>
      <c r="DV37" s="98">
        <f t="shared" si="57"/>
        <v>156164.99999999994</v>
      </c>
      <c r="DW37" s="87">
        <f t="shared" si="58"/>
        <v>118231.60541602431</v>
      </c>
      <c r="DX37" s="87">
        <f t="shared" si="59"/>
        <v>37933.394583975634</v>
      </c>
      <c r="DY37" s="83">
        <f t="shared" si="60"/>
        <v>0.75709413387138191</v>
      </c>
      <c r="DZ37" s="108"/>
      <c r="EA37" s="100">
        <f t="shared" si="2"/>
        <v>445.09458397564595</v>
      </c>
      <c r="EB37" s="91">
        <f t="shared" si="3"/>
        <v>-42239.200000000019</v>
      </c>
      <c r="EC37" s="101"/>
      <c r="ED37" s="101"/>
      <c r="EE37" s="102">
        <v>52055</v>
      </c>
      <c r="EF37" s="102">
        <v>54261.15</v>
      </c>
      <c r="EG37" s="103">
        <f t="shared" si="61"/>
        <v>54261.15</v>
      </c>
      <c r="EH37" s="104">
        <f t="shared" si="62"/>
        <v>1.0423811353376238</v>
      </c>
      <c r="EI37" s="101"/>
      <c r="EJ37" s="101"/>
      <c r="EK37" s="101" t="s">
        <v>37</v>
      </c>
      <c r="EM37" s="101"/>
      <c r="EN37" s="101"/>
    </row>
    <row r="38" spans="1:144" s="1" customFormat="1" ht="15.75" customHeight="1" x14ac:dyDescent="0.25">
      <c r="A38" s="105" t="s">
        <v>38</v>
      </c>
      <c r="B38" s="106">
        <v>5</v>
      </c>
      <c r="C38" s="107">
        <v>4</v>
      </c>
      <c r="D38" s="76" t="s">
        <v>318</v>
      </c>
      <c r="E38" s="77">
        <v>2744.6</v>
      </c>
      <c r="F38" s="78">
        <v>-90934.569999999992</v>
      </c>
      <c r="G38" s="79">
        <v>-23105.89</v>
      </c>
      <c r="H38" s="80">
        <v>2237.13</v>
      </c>
      <c r="I38" s="80">
        <v>24.410000000000004</v>
      </c>
      <c r="J38" s="82">
        <f t="shared" si="4"/>
        <v>2212.7200000000003</v>
      </c>
      <c r="K38" s="83">
        <f t="shared" si="5"/>
        <v>1.0911301533661433E-2</v>
      </c>
      <c r="L38" s="84">
        <v>350.76</v>
      </c>
      <c r="M38" s="84">
        <v>2.06</v>
      </c>
      <c r="N38" s="82">
        <f t="shared" si="6"/>
        <v>348.7</v>
      </c>
      <c r="O38" s="83">
        <f t="shared" si="7"/>
        <v>5.8729615691641007E-3</v>
      </c>
      <c r="P38" s="84">
        <v>1426.92</v>
      </c>
      <c r="Q38" s="84">
        <v>1095.9100000000001</v>
      </c>
      <c r="R38" s="82">
        <f t="shared" si="8"/>
        <v>331.01</v>
      </c>
      <c r="S38" s="83">
        <f t="shared" si="9"/>
        <v>0.76802483671123822</v>
      </c>
      <c r="T38" s="84">
        <v>275.82</v>
      </c>
      <c r="U38" s="84">
        <v>245.35000000000002</v>
      </c>
      <c r="V38" s="82">
        <f t="shared" si="10"/>
        <v>30.46999999999997</v>
      </c>
      <c r="W38" s="83">
        <f t="shared" si="11"/>
        <v>0.88952940323399332</v>
      </c>
      <c r="X38" s="84">
        <v>114.44999999999999</v>
      </c>
      <c r="Y38" s="84">
        <v>0</v>
      </c>
      <c r="Z38" s="82">
        <f t="shared" si="12"/>
        <v>114.44999999999999</v>
      </c>
      <c r="AA38" s="83">
        <f t="shared" si="13"/>
        <v>0</v>
      </c>
      <c r="AB38" s="84">
        <v>1765.3200000000002</v>
      </c>
      <c r="AC38" s="84">
        <v>44.52</v>
      </c>
      <c r="AD38" s="82">
        <f t="shared" si="14"/>
        <v>1720.8000000000002</v>
      </c>
      <c r="AE38" s="83">
        <f t="shared" si="15"/>
        <v>2.5219223710148869E-2</v>
      </c>
      <c r="AF38" s="84">
        <v>411.68999999999994</v>
      </c>
      <c r="AG38" s="84">
        <v>0</v>
      </c>
      <c r="AH38" s="82">
        <f t="shared" si="16"/>
        <v>411.68999999999994</v>
      </c>
      <c r="AI38" s="85">
        <f t="shared" si="17"/>
        <v>0</v>
      </c>
      <c r="AJ38" s="84">
        <v>1377.51</v>
      </c>
      <c r="AK38" s="84">
        <v>13786.529999999999</v>
      </c>
      <c r="AL38" s="82">
        <f t="shared" si="18"/>
        <v>-12409.019999999999</v>
      </c>
      <c r="AM38" s="86">
        <f t="shared" si="19"/>
        <v>10.008297580416839</v>
      </c>
      <c r="AN38" s="80">
        <v>0</v>
      </c>
      <c r="AO38" s="80">
        <v>0</v>
      </c>
      <c r="AP38" s="87">
        <f t="shared" si="20"/>
        <v>0</v>
      </c>
      <c r="AQ38" s="83"/>
      <c r="AR38" s="84">
        <v>0</v>
      </c>
      <c r="AS38" s="84">
        <v>0</v>
      </c>
      <c r="AT38" s="87">
        <f t="shared" si="0"/>
        <v>0</v>
      </c>
      <c r="AU38" s="96"/>
      <c r="AV38" s="80">
        <v>518.73</v>
      </c>
      <c r="AW38" s="80">
        <v>0</v>
      </c>
      <c r="AX38" s="87">
        <f t="shared" si="23"/>
        <v>518.73</v>
      </c>
      <c r="AY38" s="83">
        <f t="shared" si="24"/>
        <v>0</v>
      </c>
      <c r="AZ38" s="90">
        <v>0</v>
      </c>
      <c r="BA38" s="82">
        <v>0</v>
      </c>
      <c r="BB38" s="82">
        <f t="shared" si="25"/>
        <v>0</v>
      </c>
      <c r="BC38" s="91"/>
      <c r="BD38" s="84">
        <v>8583.75</v>
      </c>
      <c r="BE38" s="84">
        <v>25622.040000000005</v>
      </c>
      <c r="BF38" s="87">
        <f t="shared" si="26"/>
        <v>-17038.290000000005</v>
      </c>
      <c r="BG38" s="83">
        <f t="shared" si="27"/>
        <v>2.9849471384884234</v>
      </c>
      <c r="BH38" s="84">
        <v>1178.25</v>
      </c>
      <c r="BI38" s="84">
        <v>0</v>
      </c>
      <c r="BJ38" s="82">
        <f t="shared" si="28"/>
        <v>1178.25</v>
      </c>
      <c r="BK38" s="86">
        <f t="shared" si="29"/>
        <v>0</v>
      </c>
      <c r="BL38" s="80">
        <v>1258.9499999999998</v>
      </c>
      <c r="BM38" s="80">
        <v>0</v>
      </c>
      <c r="BN38" s="82">
        <f t="shared" si="30"/>
        <v>1258.9499999999998</v>
      </c>
      <c r="BO38" s="86">
        <f t="shared" si="31"/>
        <v>0</v>
      </c>
      <c r="BP38" s="80">
        <v>320.28000000000003</v>
      </c>
      <c r="BQ38" s="80">
        <v>0</v>
      </c>
      <c r="BR38" s="82">
        <f t="shared" si="32"/>
        <v>320.28000000000003</v>
      </c>
      <c r="BS38" s="86">
        <f t="shared" si="33"/>
        <v>0</v>
      </c>
      <c r="BT38" s="80">
        <v>900.78</v>
      </c>
      <c r="BU38" s="80">
        <v>0</v>
      </c>
      <c r="BV38" s="82">
        <f t="shared" si="34"/>
        <v>900.78</v>
      </c>
      <c r="BW38" s="86">
        <f t="shared" si="35"/>
        <v>0</v>
      </c>
      <c r="BX38" s="80">
        <v>601.08000000000004</v>
      </c>
      <c r="BY38" s="80">
        <v>0</v>
      </c>
      <c r="BZ38" s="82">
        <f t="shared" si="36"/>
        <v>601.08000000000004</v>
      </c>
      <c r="CA38" s="86">
        <f t="shared" si="37"/>
        <v>0</v>
      </c>
      <c r="CB38" s="80">
        <v>731.97</v>
      </c>
      <c r="CC38" s="80">
        <v>871.87</v>
      </c>
      <c r="CD38" s="82">
        <f t="shared" si="38"/>
        <v>-139.89999999999998</v>
      </c>
      <c r="CE38" s="83">
        <f t="shared" si="39"/>
        <v>1.1911280516961078</v>
      </c>
      <c r="CF38" s="84">
        <v>51.87</v>
      </c>
      <c r="CG38" s="84">
        <v>0</v>
      </c>
      <c r="CH38" s="82">
        <f t="shared" si="40"/>
        <v>51.87</v>
      </c>
      <c r="CI38" s="86">
        <f t="shared" si="41"/>
        <v>0</v>
      </c>
      <c r="CJ38" s="80">
        <v>0</v>
      </c>
      <c r="CK38" s="81">
        <v>0</v>
      </c>
      <c r="CL38" s="81">
        <v>0</v>
      </c>
      <c r="CM38" s="92"/>
      <c r="CN38" s="93">
        <v>6811.83</v>
      </c>
      <c r="CO38" s="93">
        <v>12307.8871226884</v>
      </c>
      <c r="CP38" s="87">
        <f t="shared" si="42"/>
        <v>-5496.0571226884003</v>
      </c>
      <c r="CQ38" s="94">
        <f t="shared" si="43"/>
        <v>1.8068400301664018</v>
      </c>
      <c r="CR38" s="80">
        <v>3650.88</v>
      </c>
      <c r="CS38" s="80">
        <v>4160.2599999999993</v>
      </c>
      <c r="CT38" s="87">
        <f t="shared" si="44"/>
        <v>-509.3799999999992</v>
      </c>
      <c r="CU38" s="94">
        <f t="shared" si="45"/>
        <v>1.1395225260759048</v>
      </c>
      <c r="CV38" s="80">
        <v>1286.1299999999999</v>
      </c>
      <c r="CW38" s="80">
        <v>0</v>
      </c>
      <c r="CX38" s="87">
        <f t="shared" si="46"/>
        <v>1286.1299999999999</v>
      </c>
      <c r="CY38" s="86">
        <f t="shared" si="47"/>
        <v>0</v>
      </c>
      <c r="CZ38" s="80">
        <v>251.13</v>
      </c>
      <c r="DA38" s="80">
        <v>218.43</v>
      </c>
      <c r="DB38" s="87">
        <f t="shared" si="48"/>
        <v>32.699999999999989</v>
      </c>
      <c r="DC38" s="86">
        <f t="shared" si="49"/>
        <v>0.86978855572810898</v>
      </c>
      <c r="DD38" s="80">
        <v>28.83</v>
      </c>
      <c r="DE38" s="80">
        <v>0</v>
      </c>
      <c r="DF38" s="87">
        <f t="shared" si="50"/>
        <v>28.83</v>
      </c>
      <c r="DG38" s="86">
        <f t="shared" si="51"/>
        <v>0</v>
      </c>
      <c r="DH38" s="95">
        <v>2191.02</v>
      </c>
      <c r="DI38" s="95">
        <v>624.09</v>
      </c>
      <c r="DJ38" s="87">
        <f t="shared" si="52"/>
        <v>1566.9299999999998</v>
      </c>
      <c r="DK38" s="94">
        <f t="shared" si="53"/>
        <v>0.28483993756332671</v>
      </c>
      <c r="DL38" s="80">
        <v>0</v>
      </c>
      <c r="DM38" s="80">
        <v>0</v>
      </c>
      <c r="DN38" s="87">
        <f t="shared" si="54"/>
        <v>0</v>
      </c>
      <c r="DO38" s="96"/>
      <c r="DP38" s="80">
        <v>0</v>
      </c>
      <c r="DQ38" s="80">
        <v>0</v>
      </c>
      <c r="DR38" s="82">
        <f t="shared" si="56"/>
        <v>0</v>
      </c>
      <c r="DS38" s="96"/>
      <c r="DT38" s="97">
        <v>1816.3500000000001</v>
      </c>
      <c r="DU38" s="97">
        <v>2950.18</v>
      </c>
      <c r="DV38" s="98">
        <f t="shared" si="57"/>
        <v>38141.429999999993</v>
      </c>
      <c r="DW38" s="87">
        <f t="shared" si="58"/>
        <v>61953.537122688402</v>
      </c>
      <c r="DX38" s="87">
        <f t="shared" si="59"/>
        <v>-23812.107122688409</v>
      </c>
      <c r="DY38" s="83">
        <f t="shared" si="60"/>
        <v>1.6243108116997296</v>
      </c>
      <c r="DZ38" s="108"/>
      <c r="EA38" s="100">
        <f t="shared" si="2"/>
        <v>-114746.6771226884</v>
      </c>
      <c r="EB38" s="91">
        <f t="shared" si="3"/>
        <v>-35972.87000000001</v>
      </c>
      <c r="EC38" s="101"/>
      <c r="ED38" s="101"/>
      <c r="EE38" s="102">
        <v>12713.810000000001</v>
      </c>
      <c r="EF38" s="102">
        <v>2012.7900000000009</v>
      </c>
      <c r="EG38" s="103">
        <f t="shared" si="61"/>
        <v>2012.7900000000009</v>
      </c>
      <c r="EH38" s="104">
        <f t="shared" si="62"/>
        <v>0.15831524932337362</v>
      </c>
      <c r="EI38" s="101"/>
      <c r="EJ38" s="101"/>
      <c r="EK38" s="101" t="s">
        <v>38</v>
      </c>
      <c r="EM38" s="101"/>
      <c r="EN38" s="101"/>
    </row>
    <row r="39" spans="1:144" s="1" customFormat="1" ht="15.75" customHeight="1" x14ac:dyDescent="0.25">
      <c r="A39" s="105" t="s">
        <v>39</v>
      </c>
      <c r="B39" s="106">
        <v>9</v>
      </c>
      <c r="C39" s="107">
        <v>4</v>
      </c>
      <c r="D39" s="76" t="s">
        <v>319</v>
      </c>
      <c r="E39" s="77">
        <v>7754.6</v>
      </c>
      <c r="F39" s="78">
        <v>-59127.259999999995</v>
      </c>
      <c r="G39" s="79">
        <v>-180331.04000000004</v>
      </c>
      <c r="H39" s="80">
        <v>6036.96</v>
      </c>
      <c r="I39" s="80">
        <v>67.63</v>
      </c>
      <c r="J39" s="82">
        <f t="shared" si="4"/>
        <v>5969.33</v>
      </c>
      <c r="K39" s="83">
        <f t="shared" si="5"/>
        <v>1.1202658291590468E-2</v>
      </c>
      <c r="L39" s="84">
        <v>1058.49</v>
      </c>
      <c r="M39" s="84">
        <v>6.19</v>
      </c>
      <c r="N39" s="82">
        <f t="shared" si="6"/>
        <v>1052.3</v>
      </c>
      <c r="O39" s="83">
        <f t="shared" si="7"/>
        <v>5.8479532163742695E-3</v>
      </c>
      <c r="P39" s="84">
        <v>3768.75</v>
      </c>
      <c r="Q39" s="84">
        <v>2895.01</v>
      </c>
      <c r="R39" s="82">
        <f t="shared" si="8"/>
        <v>873.73999999999978</v>
      </c>
      <c r="S39" s="83">
        <f t="shared" si="9"/>
        <v>0.76816185737976783</v>
      </c>
      <c r="T39" s="84">
        <v>663.03</v>
      </c>
      <c r="U39" s="84">
        <v>591.04</v>
      </c>
      <c r="V39" s="82">
        <f t="shared" si="10"/>
        <v>71.990000000000009</v>
      </c>
      <c r="W39" s="83">
        <f t="shared" si="11"/>
        <v>0.89142271088789349</v>
      </c>
      <c r="X39" s="84">
        <v>251.25</v>
      </c>
      <c r="Y39" s="84">
        <v>0</v>
      </c>
      <c r="Z39" s="82">
        <f t="shared" si="12"/>
        <v>251.25</v>
      </c>
      <c r="AA39" s="83">
        <f t="shared" si="13"/>
        <v>0</v>
      </c>
      <c r="AB39" s="84">
        <v>2887.05</v>
      </c>
      <c r="AC39" s="84">
        <v>313.27999999999997</v>
      </c>
      <c r="AD39" s="82">
        <f t="shared" si="14"/>
        <v>2573.7700000000004</v>
      </c>
      <c r="AE39" s="83">
        <f t="shared" si="15"/>
        <v>0.10851214907951021</v>
      </c>
      <c r="AF39" s="84">
        <v>1163.19</v>
      </c>
      <c r="AG39" s="84">
        <v>0</v>
      </c>
      <c r="AH39" s="82">
        <f t="shared" si="16"/>
        <v>1163.19</v>
      </c>
      <c r="AI39" s="85">
        <f t="shared" si="17"/>
        <v>0</v>
      </c>
      <c r="AJ39" s="84">
        <v>3650.1000000000004</v>
      </c>
      <c r="AK39" s="84">
        <v>7268.32</v>
      </c>
      <c r="AL39" s="82">
        <f t="shared" si="18"/>
        <v>-3618.2199999999993</v>
      </c>
      <c r="AM39" s="86">
        <f t="shared" si="19"/>
        <v>1.9912659927125282</v>
      </c>
      <c r="AN39" s="80">
        <v>28163.22</v>
      </c>
      <c r="AO39" s="80">
        <v>28019.460000000006</v>
      </c>
      <c r="AP39" s="87">
        <f t="shared" si="20"/>
        <v>143.75999999999476</v>
      </c>
      <c r="AQ39" s="83">
        <f t="shared" si="21"/>
        <v>0.99489547004923462</v>
      </c>
      <c r="AR39" s="84">
        <v>0</v>
      </c>
      <c r="AS39" s="84">
        <v>0</v>
      </c>
      <c r="AT39" s="87">
        <f t="shared" si="0"/>
        <v>0</v>
      </c>
      <c r="AU39" s="96"/>
      <c r="AV39" s="80">
        <v>1135.26</v>
      </c>
      <c r="AW39" s="80">
        <v>0</v>
      </c>
      <c r="AX39" s="87">
        <f t="shared" si="23"/>
        <v>1135.26</v>
      </c>
      <c r="AY39" s="83">
        <f t="shared" si="24"/>
        <v>0</v>
      </c>
      <c r="AZ39" s="90">
        <v>0</v>
      </c>
      <c r="BA39" s="82">
        <v>0</v>
      </c>
      <c r="BB39" s="82">
        <f t="shared" si="25"/>
        <v>0</v>
      </c>
      <c r="BC39" s="91"/>
      <c r="BD39" s="84">
        <v>20551.23</v>
      </c>
      <c r="BE39" s="84">
        <v>9211.8799999999992</v>
      </c>
      <c r="BF39" s="87">
        <f t="shared" si="26"/>
        <v>11339.35</v>
      </c>
      <c r="BG39" s="83">
        <f t="shared" si="27"/>
        <v>0.44823983771287651</v>
      </c>
      <c r="BH39" s="84">
        <v>3431.3999999999996</v>
      </c>
      <c r="BI39" s="84">
        <v>0</v>
      </c>
      <c r="BJ39" s="82">
        <f t="shared" si="28"/>
        <v>3431.3999999999996</v>
      </c>
      <c r="BK39" s="86">
        <f t="shared" si="29"/>
        <v>0</v>
      </c>
      <c r="BL39" s="80">
        <v>3878.07</v>
      </c>
      <c r="BM39" s="80">
        <v>55878.29</v>
      </c>
      <c r="BN39" s="82">
        <f t="shared" si="30"/>
        <v>-52000.22</v>
      </c>
      <c r="BO39" s="86">
        <f t="shared" si="31"/>
        <v>14.408788392164142</v>
      </c>
      <c r="BP39" s="80">
        <v>958.47</v>
      </c>
      <c r="BQ39" s="80">
        <v>0</v>
      </c>
      <c r="BR39" s="82">
        <f t="shared" si="32"/>
        <v>958.47</v>
      </c>
      <c r="BS39" s="86">
        <f t="shared" si="33"/>
        <v>0</v>
      </c>
      <c r="BT39" s="80">
        <v>2391.5099999999998</v>
      </c>
      <c r="BU39" s="80">
        <v>0</v>
      </c>
      <c r="BV39" s="82">
        <f t="shared" si="34"/>
        <v>2391.5099999999998</v>
      </c>
      <c r="BW39" s="86">
        <f t="shared" si="35"/>
        <v>0</v>
      </c>
      <c r="BX39" s="80">
        <v>1321.3799999999999</v>
      </c>
      <c r="BY39" s="80">
        <v>0</v>
      </c>
      <c r="BZ39" s="82">
        <f t="shared" si="36"/>
        <v>1321.3799999999999</v>
      </c>
      <c r="CA39" s="86">
        <f t="shared" si="37"/>
        <v>0</v>
      </c>
      <c r="CB39" s="80">
        <v>1363.26</v>
      </c>
      <c r="CC39" s="80">
        <v>0</v>
      </c>
      <c r="CD39" s="82">
        <f t="shared" si="38"/>
        <v>1363.26</v>
      </c>
      <c r="CE39" s="83">
        <f t="shared" si="39"/>
        <v>0</v>
      </c>
      <c r="CF39" s="84">
        <v>114</v>
      </c>
      <c r="CG39" s="84">
        <v>0</v>
      </c>
      <c r="CH39" s="82">
        <f t="shared" si="40"/>
        <v>114</v>
      </c>
      <c r="CI39" s="86">
        <f t="shared" si="41"/>
        <v>0</v>
      </c>
      <c r="CJ39" s="80">
        <v>0</v>
      </c>
      <c r="CK39" s="81">
        <v>0</v>
      </c>
      <c r="CL39" s="81">
        <v>0</v>
      </c>
      <c r="CM39" s="92"/>
      <c r="CN39" s="93">
        <v>11964.81</v>
      </c>
      <c r="CO39" s="93">
        <v>10907.536163296505</v>
      </c>
      <c r="CP39" s="87">
        <f t="shared" si="42"/>
        <v>1057.2738367034945</v>
      </c>
      <c r="CQ39" s="94">
        <f t="shared" si="43"/>
        <v>0.91163471574529853</v>
      </c>
      <c r="CR39" s="80">
        <v>18155.46</v>
      </c>
      <c r="CS39" s="80">
        <v>19388</v>
      </c>
      <c r="CT39" s="87">
        <f t="shared" si="44"/>
        <v>-1232.5400000000009</v>
      </c>
      <c r="CU39" s="94">
        <f t="shared" si="45"/>
        <v>1.0678881174038004</v>
      </c>
      <c r="CV39" s="80">
        <v>1718.6399999999999</v>
      </c>
      <c r="CW39" s="80">
        <v>0</v>
      </c>
      <c r="CX39" s="87">
        <f t="shared" si="46"/>
        <v>1718.6399999999999</v>
      </c>
      <c r="CY39" s="86">
        <f t="shared" si="47"/>
        <v>0</v>
      </c>
      <c r="CZ39" s="80">
        <v>462.96</v>
      </c>
      <c r="DA39" s="80">
        <v>392.59</v>
      </c>
      <c r="DB39" s="87">
        <f t="shared" si="48"/>
        <v>70.37</v>
      </c>
      <c r="DC39" s="86">
        <f t="shared" si="49"/>
        <v>0.84799982719889411</v>
      </c>
      <c r="DD39" s="80">
        <v>51.179999999999993</v>
      </c>
      <c r="DE39" s="80">
        <v>0</v>
      </c>
      <c r="DF39" s="87">
        <f t="shared" si="50"/>
        <v>51.179999999999993</v>
      </c>
      <c r="DG39" s="86">
        <f t="shared" si="51"/>
        <v>0</v>
      </c>
      <c r="DH39" s="95">
        <v>4243.32</v>
      </c>
      <c r="DI39" s="95">
        <v>4334.1899999999996</v>
      </c>
      <c r="DJ39" s="87">
        <f t="shared" si="52"/>
        <v>-90.869999999999891</v>
      </c>
      <c r="DK39" s="94">
        <f t="shared" si="53"/>
        <v>1.021414835553293</v>
      </c>
      <c r="DL39" s="80">
        <v>4780.9500000000007</v>
      </c>
      <c r="DM39" s="80">
        <v>5295.88</v>
      </c>
      <c r="DN39" s="87">
        <f t="shared" si="54"/>
        <v>-514.92999999999938</v>
      </c>
      <c r="DO39" s="96">
        <f t="shared" si="55"/>
        <v>1.1077045357094299</v>
      </c>
      <c r="DP39" s="80">
        <v>0</v>
      </c>
      <c r="DQ39" s="80">
        <v>0</v>
      </c>
      <c r="DR39" s="82">
        <f t="shared" si="56"/>
        <v>0</v>
      </c>
      <c r="DS39" s="96"/>
      <c r="DT39" s="97">
        <v>6321.7199999999993</v>
      </c>
      <c r="DU39" s="97">
        <v>7228.4599999999991</v>
      </c>
      <c r="DV39" s="98">
        <f t="shared" si="57"/>
        <v>130485.65999999999</v>
      </c>
      <c r="DW39" s="87">
        <f t="shared" si="58"/>
        <v>151797.75616329652</v>
      </c>
      <c r="DX39" s="87">
        <f t="shared" si="59"/>
        <v>-21312.096163296534</v>
      </c>
      <c r="DY39" s="83">
        <f t="shared" si="60"/>
        <v>1.1633290291308374</v>
      </c>
      <c r="DZ39" s="108"/>
      <c r="EA39" s="100">
        <f t="shared" si="2"/>
        <v>-80439.356163296528</v>
      </c>
      <c r="EB39" s="91">
        <f t="shared" si="3"/>
        <v>-211411.89</v>
      </c>
      <c r="EC39" s="101"/>
      <c r="ED39" s="101"/>
      <c r="EE39" s="102">
        <v>43495.22</v>
      </c>
      <c r="EF39" s="102">
        <v>28299.72</v>
      </c>
      <c r="EG39" s="103">
        <f t="shared" si="61"/>
        <v>28299.72</v>
      </c>
      <c r="EH39" s="104">
        <f t="shared" si="62"/>
        <v>0.65063977145074792</v>
      </c>
      <c r="EI39" s="101"/>
      <c r="EJ39" s="101"/>
      <c r="EK39" s="101" t="s">
        <v>39</v>
      </c>
      <c r="EM39" s="101"/>
      <c r="EN39" s="101"/>
    </row>
    <row r="40" spans="1:144" s="1" customFormat="1" ht="15.75" customHeight="1" x14ac:dyDescent="0.25">
      <c r="A40" s="105" t="s">
        <v>40</v>
      </c>
      <c r="B40" s="106">
        <v>5</v>
      </c>
      <c r="C40" s="107">
        <v>7</v>
      </c>
      <c r="D40" s="76" t="s">
        <v>320</v>
      </c>
      <c r="E40" s="77">
        <v>4567.95</v>
      </c>
      <c r="F40" s="78">
        <v>30230.17</v>
      </c>
      <c r="G40" s="79">
        <v>-37500.74</v>
      </c>
      <c r="H40" s="80">
        <v>3453.36</v>
      </c>
      <c r="I40" s="80">
        <v>1220.81</v>
      </c>
      <c r="J40" s="82">
        <f t="shared" si="4"/>
        <v>2232.5500000000002</v>
      </c>
      <c r="K40" s="83">
        <f t="shared" si="5"/>
        <v>0.35351367943104683</v>
      </c>
      <c r="L40" s="84">
        <v>713.97</v>
      </c>
      <c r="M40" s="84">
        <v>713.32</v>
      </c>
      <c r="N40" s="82">
        <f t="shared" si="6"/>
        <v>0.64999999999997726</v>
      </c>
      <c r="O40" s="83">
        <f t="shared" si="7"/>
        <v>0.99908959760214022</v>
      </c>
      <c r="P40" s="84">
        <v>2277.58</v>
      </c>
      <c r="Q40" s="84">
        <v>1751.3200000000002</v>
      </c>
      <c r="R40" s="82">
        <f t="shared" si="8"/>
        <v>526.25999999999976</v>
      </c>
      <c r="S40" s="83">
        <f t="shared" si="9"/>
        <v>0.7689389615293426</v>
      </c>
      <c r="T40" s="84">
        <v>486.48</v>
      </c>
      <c r="U40" s="84">
        <v>430.05999999999995</v>
      </c>
      <c r="V40" s="82">
        <f t="shared" si="10"/>
        <v>56.420000000000073</v>
      </c>
      <c r="W40" s="83">
        <f t="shared" si="11"/>
        <v>0.88402400920901159</v>
      </c>
      <c r="X40" s="84">
        <v>213.78000000000003</v>
      </c>
      <c r="Y40" s="84">
        <v>0</v>
      </c>
      <c r="Z40" s="82">
        <f t="shared" si="12"/>
        <v>213.78000000000003</v>
      </c>
      <c r="AA40" s="83">
        <f t="shared" si="13"/>
        <v>0</v>
      </c>
      <c r="AB40" s="84">
        <v>4597.6399999999994</v>
      </c>
      <c r="AC40" s="84">
        <v>215.29000000000002</v>
      </c>
      <c r="AD40" s="82">
        <f t="shared" si="14"/>
        <v>4382.3499999999995</v>
      </c>
      <c r="AE40" s="83">
        <f t="shared" si="15"/>
        <v>4.6826197788430599E-2</v>
      </c>
      <c r="AF40" s="84">
        <v>685.19</v>
      </c>
      <c r="AG40" s="84">
        <v>0</v>
      </c>
      <c r="AH40" s="82">
        <f t="shared" si="16"/>
        <v>685.19</v>
      </c>
      <c r="AI40" s="85">
        <f t="shared" si="17"/>
        <v>0</v>
      </c>
      <c r="AJ40" s="84">
        <v>2294.02</v>
      </c>
      <c r="AK40" s="84">
        <v>6295.81</v>
      </c>
      <c r="AL40" s="82">
        <f t="shared" si="18"/>
        <v>-4001.7900000000004</v>
      </c>
      <c r="AM40" s="86">
        <f t="shared" si="19"/>
        <v>2.7444442507040043</v>
      </c>
      <c r="AN40" s="80">
        <v>0</v>
      </c>
      <c r="AO40" s="80">
        <v>0</v>
      </c>
      <c r="AP40" s="87">
        <f t="shared" si="20"/>
        <v>0</v>
      </c>
      <c r="AQ40" s="83"/>
      <c r="AR40" s="84">
        <v>0</v>
      </c>
      <c r="AS40" s="84">
        <v>0</v>
      </c>
      <c r="AT40" s="87">
        <f t="shared" si="0"/>
        <v>0</v>
      </c>
      <c r="AU40" s="96"/>
      <c r="AV40" s="80">
        <v>745.49</v>
      </c>
      <c r="AW40" s="80">
        <v>3680.21</v>
      </c>
      <c r="AX40" s="87">
        <f t="shared" si="23"/>
        <v>-2934.7200000000003</v>
      </c>
      <c r="AY40" s="83">
        <f t="shared" si="24"/>
        <v>4.936632282123167</v>
      </c>
      <c r="AZ40" s="90">
        <v>0</v>
      </c>
      <c r="BA40" s="82">
        <v>0</v>
      </c>
      <c r="BB40" s="82">
        <f t="shared" si="25"/>
        <v>0</v>
      </c>
      <c r="BC40" s="91"/>
      <c r="BD40" s="84">
        <v>9532.369999999999</v>
      </c>
      <c r="BE40" s="84">
        <v>4213.76</v>
      </c>
      <c r="BF40" s="87">
        <f t="shared" si="26"/>
        <v>5318.6099999999988</v>
      </c>
      <c r="BG40" s="83">
        <f t="shared" si="27"/>
        <v>0.44204746563551361</v>
      </c>
      <c r="BH40" s="84">
        <v>1929.5</v>
      </c>
      <c r="BI40" s="84">
        <v>0</v>
      </c>
      <c r="BJ40" s="82">
        <f t="shared" si="28"/>
        <v>1929.5</v>
      </c>
      <c r="BK40" s="86">
        <f t="shared" si="29"/>
        <v>0</v>
      </c>
      <c r="BL40" s="80">
        <v>2426.9499999999998</v>
      </c>
      <c r="BM40" s="80">
        <v>7804.67</v>
      </c>
      <c r="BN40" s="82">
        <f t="shared" si="30"/>
        <v>-5377.72</v>
      </c>
      <c r="BO40" s="86">
        <f t="shared" si="31"/>
        <v>3.2158346896310186</v>
      </c>
      <c r="BP40" s="80">
        <v>576.93000000000006</v>
      </c>
      <c r="BQ40" s="80">
        <v>0</v>
      </c>
      <c r="BR40" s="82">
        <f t="shared" si="32"/>
        <v>576.93000000000006</v>
      </c>
      <c r="BS40" s="86">
        <f t="shared" si="33"/>
        <v>0</v>
      </c>
      <c r="BT40" s="80">
        <v>1585.52</v>
      </c>
      <c r="BU40" s="80">
        <v>0</v>
      </c>
      <c r="BV40" s="82">
        <f t="shared" si="34"/>
        <v>1585.52</v>
      </c>
      <c r="BW40" s="86">
        <f t="shared" si="35"/>
        <v>0</v>
      </c>
      <c r="BX40" s="80">
        <v>1126.46</v>
      </c>
      <c r="BY40" s="80">
        <v>0</v>
      </c>
      <c r="BZ40" s="82">
        <f t="shared" si="36"/>
        <v>1126.46</v>
      </c>
      <c r="CA40" s="86">
        <f t="shared" si="37"/>
        <v>0</v>
      </c>
      <c r="CB40" s="80">
        <v>1967.8700000000001</v>
      </c>
      <c r="CC40" s="80">
        <v>0</v>
      </c>
      <c r="CD40" s="82">
        <f t="shared" si="38"/>
        <v>1967.8700000000001</v>
      </c>
      <c r="CE40" s="83">
        <f t="shared" si="39"/>
        <v>0</v>
      </c>
      <c r="CF40" s="84">
        <v>100.05000000000001</v>
      </c>
      <c r="CG40" s="84">
        <v>0</v>
      </c>
      <c r="CH40" s="82">
        <f t="shared" si="40"/>
        <v>100.05000000000001</v>
      </c>
      <c r="CI40" s="86">
        <f t="shared" si="41"/>
        <v>0</v>
      </c>
      <c r="CJ40" s="80">
        <v>0</v>
      </c>
      <c r="CK40" s="81">
        <v>0</v>
      </c>
      <c r="CL40" s="81">
        <v>0</v>
      </c>
      <c r="CM40" s="92"/>
      <c r="CN40" s="93">
        <v>6913.57</v>
      </c>
      <c r="CO40" s="93">
        <v>10897.188724518101</v>
      </c>
      <c r="CP40" s="87">
        <f t="shared" si="42"/>
        <v>-3983.6187245181009</v>
      </c>
      <c r="CQ40" s="94">
        <f t="shared" si="43"/>
        <v>1.576202848097018</v>
      </c>
      <c r="CR40" s="80">
        <v>4337.25</v>
      </c>
      <c r="CS40" s="80">
        <v>4341.8600000000006</v>
      </c>
      <c r="CT40" s="87">
        <f t="shared" si="44"/>
        <v>-4.6100000000005821</v>
      </c>
      <c r="CU40" s="94">
        <f t="shared" si="45"/>
        <v>1.0010628854689032</v>
      </c>
      <c r="CV40" s="80">
        <v>2214.5299999999997</v>
      </c>
      <c r="CW40" s="80">
        <v>0</v>
      </c>
      <c r="CX40" s="87">
        <f t="shared" si="46"/>
        <v>2214.5299999999997</v>
      </c>
      <c r="CY40" s="86">
        <f t="shared" si="47"/>
        <v>0</v>
      </c>
      <c r="CZ40" s="80">
        <v>564.59999999999991</v>
      </c>
      <c r="DA40" s="80">
        <v>490.81999999999994</v>
      </c>
      <c r="DB40" s="87">
        <f t="shared" si="48"/>
        <v>73.779999999999973</v>
      </c>
      <c r="DC40" s="86">
        <f t="shared" si="49"/>
        <v>0.86932341480694297</v>
      </c>
      <c r="DD40" s="80">
        <v>64.41</v>
      </c>
      <c r="DE40" s="80">
        <v>0</v>
      </c>
      <c r="DF40" s="87">
        <f t="shared" si="50"/>
        <v>64.41</v>
      </c>
      <c r="DG40" s="86">
        <f t="shared" si="51"/>
        <v>0</v>
      </c>
      <c r="DH40" s="95">
        <v>4748.37</v>
      </c>
      <c r="DI40" s="95">
        <v>2742.4800000000005</v>
      </c>
      <c r="DJ40" s="87">
        <f t="shared" si="52"/>
        <v>2005.8899999999994</v>
      </c>
      <c r="DK40" s="94">
        <f t="shared" si="53"/>
        <v>0.57756240562550953</v>
      </c>
      <c r="DL40" s="80">
        <v>0</v>
      </c>
      <c r="DM40" s="80">
        <v>0</v>
      </c>
      <c r="DN40" s="87">
        <f t="shared" si="54"/>
        <v>0</v>
      </c>
      <c r="DO40" s="96"/>
      <c r="DP40" s="80">
        <v>0</v>
      </c>
      <c r="DQ40" s="80">
        <v>0</v>
      </c>
      <c r="DR40" s="82">
        <f t="shared" si="56"/>
        <v>0</v>
      </c>
      <c r="DS40" s="96"/>
      <c r="DT40" s="97">
        <v>2677.76</v>
      </c>
      <c r="DU40" s="97">
        <v>2239.88</v>
      </c>
      <c r="DV40" s="98">
        <f t="shared" si="57"/>
        <v>56233.649999999994</v>
      </c>
      <c r="DW40" s="87">
        <f t="shared" si="58"/>
        <v>47037.4787245181</v>
      </c>
      <c r="DX40" s="87">
        <f t="shared" si="59"/>
        <v>9196.1712754818946</v>
      </c>
      <c r="DY40" s="83">
        <f t="shared" si="60"/>
        <v>0.83646497647792917</v>
      </c>
      <c r="DZ40" s="108"/>
      <c r="EA40" s="100">
        <f t="shared" si="2"/>
        <v>39426.341275481893</v>
      </c>
      <c r="EB40" s="91">
        <f t="shared" si="3"/>
        <v>-30273.520000000004</v>
      </c>
      <c r="EC40" s="101"/>
      <c r="ED40" s="101"/>
      <c r="EE40" s="102">
        <v>18744.28</v>
      </c>
      <c r="EF40" s="102">
        <v>17998.340000000004</v>
      </c>
      <c r="EG40" s="103">
        <f t="shared" si="61"/>
        <v>17998.340000000004</v>
      </c>
      <c r="EH40" s="104">
        <f t="shared" si="62"/>
        <v>0.96020439302016425</v>
      </c>
      <c r="EI40" s="101"/>
      <c r="EJ40" s="101"/>
      <c r="EK40" s="101" t="s">
        <v>40</v>
      </c>
      <c r="EM40" s="101"/>
      <c r="EN40" s="101"/>
    </row>
    <row r="41" spans="1:144" s="1" customFormat="1" ht="15.75" customHeight="1" x14ac:dyDescent="0.25">
      <c r="A41" s="105" t="s">
        <v>41</v>
      </c>
      <c r="B41" s="106">
        <v>5</v>
      </c>
      <c r="C41" s="107">
        <v>6</v>
      </c>
      <c r="D41" s="76" t="s">
        <v>321</v>
      </c>
      <c r="E41" s="77">
        <v>4734.6400000000003</v>
      </c>
      <c r="F41" s="78">
        <v>91961.54</v>
      </c>
      <c r="G41" s="79">
        <v>33671.590000000004</v>
      </c>
      <c r="H41" s="80">
        <v>3584.67</v>
      </c>
      <c r="I41" s="80">
        <v>831.55</v>
      </c>
      <c r="J41" s="82">
        <f t="shared" si="4"/>
        <v>2753.12</v>
      </c>
      <c r="K41" s="83">
        <f t="shared" si="5"/>
        <v>0.23197393344436168</v>
      </c>
      <c r="L41" s="84">
        <v>590.81999999999994</v>
      </c>
      <c r="M41" s="84">
        <v>511.93</v>
      </c>
      <c r="N41" s="82">
        <f t="shared" si="6"/>
        <v>78.88999999999993</v>
      </c>
      <c r="O41" s="83">
        <f t="shared" si="7"/>
        <v>0.86647371449849375</v>
      </c>
      <c r="P41" s="84">
        <v>2324.91</v>
      </c>
      <c r="Q41" s="84">
        <v>1781.6</v>
      </c>
      <c r="R41" s="82">
        <f t="shared" si="8"/>
        <v>543.30999999999995</v>
      </c>
      <c r="S41" s="83">
        <f t="shared" si="9"/>
        <v>0.76630923347570445</v>
      </c>
      <c r="T41" s="84">
        <v>504.18</v>
      </c>
      <c r="U41" s="84">
        <v>448.97</v>
      </c>
      <c r="V41" s="82">
        <f t="shared" si="10"/>
        <v>55.20999999999998</v>
      </c>
      <c r="W41" s="83">
        <f t="shared" si="11"/>
        <v>0.89049545797135943</v>
      </c>
      <c r="X41" s="84">
        <v>257.07</v>
      </c>
      <c r="Y41" s="84">
        <v>0</v>
      </c>
      <c r="Z41" s="82">
        <f t="shared" si="12"/>
        <v>257.07</v>
      </c>
      <c r="AA41" s="83">
        <f t="shared" si="13"/>
        <v>0</v>
      </c>
      <c r="AB41" s="84">
        <v>3259.44</v>
      </c>
      <c r="AC41" s="84">
        <v>1112.05</v>
      </c>
      <c r="AD41" s="82">
        <f t="shared" si="14"/>
        <v>2147.3900000000003</v>
      </c>
      <c r="AE41" s="83">
        <f t="shared" si="15"/>
        <v>0.3411782392067349</v>
      </c>
      <c r="AF41" s="84">
        <v>710.1099999999999</v>
      </c>
      <c r="AG41" s="84">
        <v>0</v>
      </c>
      <c r="AH41" s="82">
        <f t="shared" si="16"/>
        <v>710.1099999999999</v>
      </c>
      <c r="AI41" s="85">
        <f t="shared" si="17"/>
        <v>0</v>
      </c>
      <c r="AJ41" s="84">
        <v>2376.04</v>
      </c>
      <c r="AK41" s="84">
        <v>1924.45</v>
      </c>
      <c r="AL41" s="82">
        <f t="shared" si="18"/>
        <v>451.58999999999992</v>
      </c>
      <c r="AM41" s="86">
        <f t="shared" si="19"/>
        <v>0.80994006834901777</v>
      </c>
      <c r="AN41" s="80">
        <v>0</v>
      </c>
      <c r="AO41" s="80">
        <v>0</v>
      </c>
      <c r="AP41" s="87">
        <f t="shared" si="20"/>
        <v>0</v>
      </c>
      <c r="AQ41" s="83"/>
      <c r="AR41" s="84">
        <v>0</v>
      </c>
      <c r="AS41" s="84">
        <v>0</v>
      </c>
      <c r="AT41" s="87">
        <f t="shared" si="0"/>
        <v>0</v>
      </c>
      <c r="AU41" s="96"/>
      <c r="AV41" s="80">
        <v>778.29</v>
      </c>
      <c r="AW41" s="80">
        <v>0</v>
      </c>
      <c r="AX41" s="87">
        <f t="shared" si="23"/>
        <v>778.29</v>
      </c>
      <c r="AY41" s="83">
        <f t="shared" si="24"/>
        <v>0</v>
      </c>
      <c r="AZ41" s="90">
        <v>0</v>
      </c>
      <c r="BA41" s="82">
        <v>0</v>
      </c>
      <c r="BB41" s="82">
        <f t="shared" si="25"/>
        <v>0</v>
      </c>
      <c r="BC41" s="91"/>
      <c r="BD41" s="84">
        <v>14713.59</v>
      </c>
      <c r="BE41" s="84">
        <v>12021.83</v>
      </c>
      <c r="BF41" s="87">
        <f t="shared" si="26"/>
        <v>2691.76</v>
      </c>
      <c r="BG41" s="83">
        <f t="shared" si="27"/>
        <v>0.81705620450209637</v>
      </c>
      <c r="BH41" s="84">
        <v>1957.08</v>
      </c>
      <c r="BI41" s="84">
        <v>0</v>
      </c>
      <c r="BJ41" s="82">
        <f t="shared" si="28"/>
        <v>1957.08</v>
      </c>
      <c r="BK41" s="86">
        <f t="shared" si="29"/>
        <v>0</v>
      </c>
      <c r="BL41" s="80">
        <v>2120.3999999999996</v>
      </c>
      <c r="BM41" s="80">
        <v>4978.07</v>
      </c>
      <c r="BN41" s="82">
        <f t="shared" si="30"/>
        <v>-2857.67</v>
      </c>
      <c r="BO41" s="86">
        <f t="shared" si="31"/>
        <v>2.3477032635351822</v>
      </c>
      <c r="BP41" s="80">
        <v>629.16</v>
      </c>
      <c r="BQ41" s="80">
        <v>0</v>
      </c>
      <c r="BR41" s="82">
        <f t="shared" si="32"/>
        <v>629.16</v>
      </c>
      <c r="BS41" s="86">
        <f t="shared" si="33"/>
        <v>0</v>
      </c>
      <c r="BT41" s="80">
        <v>1646.04</v>
      </c>
      <c r="BU41" s="80">
        <v>1606.92</v>
      </c>
      <c r="BV41" s="82">
        <f t="shared" si="34"/>
        <v>39.119999999999891</v>
      </c>
      <c r="BW41" s="86">
        <f t="shared" si="35"/>
        <v>0.97623387037982068</v>
      </c>
      <c r="BX41" s="80">
        <v>1352.07</v>
      </c>
      <c r="BY41" s="80">
        <v>0</v>
      </c>
      <c r="BZ41" s="82">
        <f t="shared" si="36"/>
        <v>1352.07</v>
      </c>
      <c r="CA41" s="86">
        <f t="shared" si="37"/>
        <v>0</v>
      </c>
      <c r="CB41" s="80">
        <v>1410.3000000000002</v>
      </c>
      <c r="CC41" s="80">
        <v>6058.71</v>
      </c>
      <c r="CD41" s="82">
        <f t="shared" si="38"/>
        <v>-4648.41</v>
      </c>
      <c r="CE41" s="83">
        <f t="shared" si="39"/>
        <v>4.2960433950223349</v>
      </c>
      <c r="CF41" s="84">
        <v>79.53</v>
      </c>
      <c r="CG41" s="84">
        <v>1727.21</v>
      </c>
      <c r="CH41" s="82">
        <f t="shared" si="40"/>
        <v>-1647.68</v>
      </c>
      <c r="CI41" s="86">
        <f t="shared" si="41"/>
        <v>21.7177165849365</v>
      </c>
      <c r="CJ41" s="80">
        <v>0</v>
      </c>
      <c r="CK41" s="81">
        <v>0</v>
      </c>
      <c r="CL41" s="81">
        <v>0</v>
      </c>
      <c r="CM41" s="92"/>
      <c r="CN41" s="93">
        <v>7909.26</v>
      </c>
      <c r="CO41" s="93">
        <v>14806.759084489251</v>
      </c>
      <c r="CP41" s="87">
        <f t="shared" si="42"/>
        <v>-6897.4990844892509</v>
      </c>
      <c r="CQ41" s="94">
        <f t="shared" si="43"/>
        <v>1.872078940948869</v>
      </c>
      <c r="CR41" s="80">
        <v>5294.61</v>
      </c>
      <c r="CS41" s="80">
        <v>5941.68</v>
      </c>
      <c r="CT41" s="87">
        <f t="shared" si="44"/>
        <v>-647.07000000000062</v>
      </c>
      <c r="CU41" s="94">
        <f t="shared" si="45"/>
        <v>1.1222129675273533</v>
      </c>
      <c r="CV41" s="80">
        <v>2898.69</v>
      </c>
      <c r="CW41" s="80">
        <v>0</v>
      </c>
      <c r="CX41" s="87">
        <f t="shared" si="46"/>
        <v>2898.69</v>
      </c>
      <c r="CY41" s="86">
        <f t="shared" si="47"/>
        <v>0</v>
      </c>
      <c r="CZ41" s="80">
        <v>457.32</v>
      </c>
      <c r="DA41" s="80">
        <v>397.6</v>
      </c>
      <c r="DB41" s="87">
        <f t="shared" si="48"/>
        <v>59.71999999999997</v>
      </c>
      <c r="DC41" s="86">
        <f t="shared" si="49"/>
        <v>0.86941310242281122</v>
      </c>
      <c r="DD41" s="80">
        <v>51.12</v>
      </c>
      <c r="DE41" s="80">
        <v>0</v>
      </c>
      <c r="DF41" s="87">
        <f t="shared" si="50"/>
        <v>51.12</v>
      </c>
      <c r="DG41" s="86">
        <f t="shared" si="51"/>
        <v>0</v>
      </c>
      <c r="DH41" s="95">
        <v>2161.59</v>
      </c>
      <c r="DI41" s="95">
        <v>807.78</v>
      </c>
      <c r="DJ41" s="87">
        <f t="shared" si="52"/>
        <v>1353.8100000000002</v>
      </c>
      <c r="DK41" s="94">
        <f t="shared" si="53"/>
        <v>0.37369713960556811</v>
      </c>
      <c r="DL41" s="80">
        <v>0</v>
      </c>
      <c r="DM41" s="80">
        <v>0</v>
      </c>
      <c r="DN41" s="87">
        <f t="shared" si="54"/>
        <v>0</v>
      </c>
      <c r="DO41" s="96"/>
      <c r="DP41" s="80">
        <v>0</v>
      </c>
      <c r="DQ41" s="80">
        <v>0</v>
      </c>
      <c r="DR41" s="82">
        <f t="shared" si="56"/>
        <v>0</v>
      </c>
      <c r="DS41" s="96"/>
      <c r="DT41" s="97">
        <v>2853.2000000000003</v>
      </c>
      <c r="DU41" s="97">
        <v>2747.8599999999997</v>
      </c>
      <c r="DV41" s="98">
        <f t="shared" si="57"/>
        <v>59919.490000000005</v>
      </c>
      <c r="DW41" s="87">
        <f t="shared" si="58"/>
        <v>57704.969084489247</v>
      </c>
      <c r="DX41" s="87">
        <f t="shared" si="59"/>
        <v>2214.5209155107586</v>
      </c>
      <c r="DY41" s="83">
        <f t="shared" si="60"/>
        <v>0.96304172623113515</v>
      </c>
      <c r="DZ41" s="108"/>
      <c r="EA41" s="100">
        <f t="shared" si="2"/>
        <v>94176.060915510752</v>
      </c>
      <c r="EB41" s="91">
        <f t="shared" si="3"/>
        <v>31187.020000000019</v>
      </c>
      <c r="EC41" s="101"/>
      <c r="ED41" s="101"/>
      <c r="EE41" s="102">
        <v>19973.159999999996</v>
      </c>
      <c r="EF41" s="102">
        <v>22157.960000000003</v>
      </c>
      <c r="EG41" s="103">
        <f t="shared" si="61"/>
        <v>22157.960000000003</v>
      </c>
      <c r="EH41" s="104">
        <f t="shared" si="62"/>
        <v>1.109386797081684</v>
      </c>
      <c r="EI41" s="101"/>
      <c r="EJ41" s="101"/>
      <c r="EK41" s="101" t="s">
        <v>41</v>
      </c>
      <c r="EM41" s="101"/>
      <c r="EN41" s="101"/>
    </row>
    <row r="42" spans="1:144" s="1" customFormat="1" ht="15.75" customHeight="1" x14ac:dyDescent="0.25">
      <c r="A42" s="105" t="s">
        <v>42</v>
      </c>
      <c r="B42" s="106">
        <v>5</v>
      </c>
      <c r="C42" s="107">
        <v>4</v>
      </c>
      <c r="D42" s="76" t="s">
        <v>322</v>
      </c>
      <c r="E42" s="77">
        <v>2911.68</v>
      </c>
      <c r="F42" s="78">
        <v>-93957.670000000013</v>
      </c>
      <c r="G42" s="79">
        <v>-57246.289999999994</v>
      </c>
      <c r="H42" s="80">
        <v>2273.58</v>
      </c>
      <c r="I42" s="80">
        <v>633.64</v>
      </c>
      <c r="J42" s="82">
        <f t="shared" si="4"/>
        <v>1639.94</v>
      </c>
      <c r="K42" s="83">
        <f t="shared" si="5"/>
        <v>0.27869703287326597</v>
      </c>
      <c r="L42" s="84">
        <v>351.12</v>
      </c>
      <c r="M42" s="84">
        <v>469.65</v>
      </c>
      <c r="N42" s="82">
        <f t="shared" si="6"/>
        <v>-118.52999999999997</v>
      </c>
      <c r="O42" s="83">
        <f t="shared" si="7"/>
        <v>1.3375768967874231</v>
      </c>
      <c r="P42" s="84">
        <v>1559.97</v>
      </c>
      <c r="Q42" s="84">
        <v>1192.22</v>
      </c>
      <c r="R42" s="82">
        <f t="shared" si="8"/>
        <v>367.75</v>
      </c>
      <c r="S42" s="83">
        <f t="shared" si="9"/>
        <v>0.76425828701834009</v>
      </c>
      <c r="T42" s="84">
        <v>292.62</v>
      </c>
      <c r="U42" s="84">
        <v>259.37</v>
      </c>
      <c r="V42" s="82">
        <f t="shared" si="10"/>
        <v>33.25</v>
      </c>
      <c r="W42" s="83">
        <f t="shared" si="11"/>
        <v>0.88637140318501806</v>
      </c>
      <c r="X42" s="84">
        <v>128.39999999999998</v>
      </c>
      <c r="Y42" s="84">
        <v>0</v>
      </c>
      <c r="Z42" s="82">
        <f t="shared" si="12"/>
        <v>128.39999999999998</v>
      </c>
      <c r="AA42" s="83">
        <f t="shared" si="13"/>
        <v>0</v>
      </c>
      <c r="AB42" s="84">
        <v>1739.04</v>
      </c>
      <c r="AC42" s="84">
        <v>43.889999999999993</v>
      </c>
      <c r="AD42" s="82">
        <f t="shared" si="14"/>
        <v>1695.1499999999999</v>
      </c>
      <c r="AE42" s="83">
        <f t="shared" si="15"/>
        <v>2.5238062379243718E-2</v>
      </c>
      <c r="AF42" s="84">
        <v>436.74</v>
      </c>
      <c r="AG42" s="84">
        <v>0</v>
      </c>
      <c r="AH42" s="82">
        <f t="shared" si="16"/>
        <v>436.74</v>
      </c>
      <c r="AI42" s="85">
        <f t="shared" si="17"/>
        <v>0</v>
      </c>
      <c r="AJ42" s="84">
        <v>1460.4</v>
      </c>
      <c r="AK42" s="84">
        <v>1183.55</v>
      </c>
      <c r="AL42" s="82">
        <f t="shared" si="18"/>
        <v>276.85000000000014</v>
      </c>
      <c r="AM42" s="86">
        <f t="shared" si="19"/>
        <v>0.81042864968501771</v>
      </c>
      <c r="AN42" s="80">
        <v>0</v>
      </c>
      <c r="AO42" s="80">
        <v>0</v>
      </c>
      <c r="AP42" s="87">
        <f t="shared" si="20"/>
        <v>0</v>
      </c>
      <c r="AQ42" s="83"/>
      <c r="AR42" s="84">
        <v>0</v>
      </c>
      <c r="AS42" s="84">
        <v>0</v>
      </c>
      <c r="AT42" s="87">
        <f t="shared" si="0"/>
        <v>0</v>
      </c>
      <c r="AU42" s="96"/>
      <c r="AV42" s="80">
        <v>518.81999999999994</v>
      </c>
      <c r="AW42" s="80">
        <v>2781.05</v>
      </c>
      <c r="AX42" s="87">
        <f t="shared" si="23"/>
        <v>-2262.2300000000005</v>
      </c>
      <c r="AY42" s="83">
        <f t="shared" si="24"/>
        <v>5.3603369183917362</v>
      </c>
      <c r="AZ42" s="90">
        <v>0</v>
      </c>
      <c r="BA42" s="82">
        <v>0</v>
      </c>
      <c r="BB42" s="82">
        <f t="shared" si="25"/>
        <v>0</v>
      </c>
      <c r="BC42" s="91"/>
      <c r="BD42" s="84">
        <v>8951.130000000001</v>
      </c>
      <c r="BE42" s="84">
        <v>8092.12</v>
      </c>
      <c r="BF42" s="87">
        <f t="shared" si="26"/>
        <v>859.01000000000113</v>
      </c>
      <c r="BG42" s="83">
        <f t="shared" si="27"/>
        <v>0.90403334551056669</v>
      </c>
      <c r="BH42" s="84">
        <v>1207.1100000000001</v>
      </c>
      <c r="BI42" s="84">
        <v>311.66000000000003</v>
      </c>
      <c r="BJ42" s="82">
        <f t="shared" si="28"/>
        <v>895.45</v>
      </c>
      <c r="BK42" s="86">
        <f t="shared" si="29"/>
        <v>0.25818690922948195</v>
      </c>
      <c r="BL42" s="80">
        <v>1258.6500000000001</v>
      </c>
      <c r="BM42" s="80">
        <v>0</v>
      </c>
      <c r="BN42" s="82">
        <f t="shared" si="30"/>
        <v>1258.6500000000001</v>
      </c>
      <c r="BO42" s="86">
        <f t="shared" si="31"/>
        <v>0</v>
      </c>
      <c r="BP42" s="80">
        <v>345.9</v>
      </c>
      <c r="BQ42" s="80">
        <v>0</v>
      </c>
      <c r="BR42" s="82">
        <f t="shared" si="32"/>
        <v>345.9</v>
      </c>
      <c r="BS42" s="86">
        <f t="shared" si="33"/>
        <v>0</v>
      </c>
      <c r="BT42" s="80">
        <v>952.94999999999993</v>
      </c>
      <c r="BU42" s="80">
        <v>0</v>
      </c>
      <c r="BV42" s="82">
        <f t="shared" si="34"/>
        <v>952.94999999999993</v>
      </c>
      <c r="BW42" s="86">
        <f t="shared" si="35"/>
        <v>0</v>
      </c>
      <c r="BX42" s="80">
        <v>676.05</v>
      </c>
      <c r="BY42" s="80">
        <v>0</v>
      </c>
      <c r="BZ42" s="82">
        <f t="shared" si="36"/>
        <v>676.05</v>
      </c>
      <c r="CA42" s="86">
        <f t="shared" si="37"/>
        <v>0</v>
      </c>
      <c r="CB42" s="80">
        <v>731.93999999999994</v>
      </c>
      <c r="CC42" s="80">
        <v>524.04999999999995</v>
      </c>
      <c r="CD42" s="82">
        <f t="shared" si="38"/>
        <v>207.89</v>
      </c>
      <c r="CE42" s="83">
        <f t="shared" si="39"/>
        <v>0.71597398693882008</v>
      </c>
      <c r="CF42" s="84">
        <v>50.67</v>
      </c>
      <c r="CG42" s="84">
        <v>2222.86</v>
      </c>
      <c r="CH42" s="82">
        <f t="shared" si="40"/>
        <v>-2172.19</v>
      </c>
      <c r="CI42" s="86">
        <f t="shared" si="41"/>
        <v>43.869350700611804</v>
      </c>
      <c r="CJ42" s="80">
        <v>0</v>
      </c>
      <c r="CK42" s="81">
        <v>0</v>
      </c>
      <c r="CL42" s="81">
        <v>0</v>
      </c>
      <c r="CM42" s="92"/>
      <c r="CN42" s="93">
        <v>6633.87</v>
      </c>
      <c r="CO42" s="93">
        <v>10453.316578416412</v>
      </c>
      <c r="CP42" s="87">
        <f t="shared" si="42"/>
        <v>-3819.4465784164122</v>
      </c>
      <c r="CQ42" s="94">
        <f t="shared" si="43"/>
        <v>1.5757493858662308</v>
      </c>
      <c r="CR42" s="80">
        <v>3665.88</v>
      </c>
      <c r="CS42" s="80">
        <v>3774.4900000000002</v>
      </c>
      <c r="CT42" s="87">
        <f t="shared" si="44"/>
        <v>-108.61000000000013</v>
      </c>
      <c r="CU42" s="94">
        <f t="shared" si="45"/>
        <v>1.0296272654860497</v>
      </c>
      <c r="CV42" s="80">
        <v>1881.42</v>
      </c>
      <c r="CW42" s="80">
        <v>0</v>
      </c>
      <c r="CX42" s="87">
        <f t="shared" si="46"/>
        <v>1881.42</v>
      </c>
      <c r="CY42" s="86">
        <f t="shared" si="47"/>
        <v>0</v>
      </c>
      <c r="CZ42" s="80">
        <v>283.86</v>
      </c>
      <c r="DA42" s="80">
        <v>246.72999999999996</v>
      </c>
      <c r="DB42" s="87">
        <f t="shared" si="48"/>
        <v>37.130000000000052</v>
      </c>
      <c r="DC42" s="86">
        <f t="shared" si="49"/>
        <v>0.86919608257591752</v>
      </c>
      <c r="DD42" s="80">
        <v>32.31</v>
      </c>
      <c r="DE42" s="80">
        <v>0</v>
      </c>
      <c r="DF42" s="87">
        <f t="shared" si="50"/>
        <v>32.31</v>
      </c>
      <c r="DG42" s="86">
        <f t="shared" si="51"/>
        <v>0</v>
      </c>
      <c r="DH42" s="95">
        <v>1727.6999999999998</v>
      </c>
      <c r="DI42" s="95">
        <v>1020.32</v>
      </c>
      <c r="DJ42" s="87">
        <f t="shared" si="52"/>
        <v>707.37999999999977</v>
      </c>
      <c r="DK42" s="94">
        <f t="shared" si="53"/>
        <v>0.59056549169415995</v>
      </c>
      <c r="DL42" s="80">
        <v>0</v>
      </c>
      <c r="DM42" s="80">
        <v>0</v>
      </c>
      <c r="DN42" s="87">
        <f t="shared" si="54"/>
        <v>0</v>
      </c>
      <c r="DO42" s="96"/>
      <c r="DP42" s="80">
        <v>0</v>
      </c>
      <c r="DQ42" s="80">
        <v>0</v>
      </c>
      <c r="DR42" s="82">
        <f t="shared" si="56"/>
        <v>0</v>
      </c>
      <c r="DS42" s="96"/>
      <c r="DT42" s="97">
        <v>1857.81</v>
      </c>
      <c r="DU42" s="97">
        <v>1660.44</v>
      </c>
      <c r="DV42" s="98">
        <f t="shared" si="57"/>
        <v>39017.94</v>
      </c>
      <c r="DW42" s="87">
        <f t="shared" si="58"/>
        <v>34869.356578416409</v>
      </c>
      <c r="DX42" s="87">
        <f t="shared" si="59"/>
        <v>4148.583421583593</v>
      </c>
      <c r="DY42" s="83">
        <f t="shared" si="60"/>
        <v>0.89367497562445397</v>
      </c>
      <c r="DZ42" s="108"/>
      <c r="EA42" s="100">
        <f t="shared" si="2"/>
        <v>-89809.08657841642</v>
      </c>
      <c r="EB42" s="91">
        <f t="shared" si="3"/>
        <v>-54222.579999999994</v>
      </c>
      <c r="EC42" s="101"/>
      <c r="ED42" s="101"/>
      <c r="EE42" s="102">
        <v>13005.979999999998</v>
      </c>
      <c r="EF42" s="102">
        <v>11807.650000000001</v>
      </c>
      <c r="EG42" s="103">
        <f t="shared" si="61"/>
        <v>11807.650000000001</v>
      </c>
      <c r="EH42" s="104">
        <f t="shared" si="62"/>
        <v>0.9078631521807663</v>
      </c>
      <c r="EI42" s="101"/>
      <c r="EJ42" s="101"/>
      <c r="EK42" s="101" t="s">
        <v>42</v>
      </c>
      <c r="EM42" s="101"/>
      <c r="EN42" s="101"/>
    </row>
    <row r="43" spans="1:144" s="1" customFormat="1" ht="15.75" customHeight="1" x14ac:dyDescent="0.25">
      <c r="A43" s="105" t="s">
        <v>43</v>
      </c>
      <c r="B43" s="106">
        <v>5</v>
      </c>
      <c r="C43" s="107">
        <v>4</v>
      </c>
      <c r="D43" s="76" t="s">
        <v>323</v>
      </c>
      <c r="E43" s="77">
        <v>2889.8</v>
      </c>
      <c r="F43" s="78">
        <v>51719.150000000023</v>
      </c>
      <c r="G43" s="79">
        <v>12675.2</v>
      </c>
      <c r="H43" s="80">
        <v>2710.05</v>
      </c>
      <c r="I43" s="80">
        <v>391.15999999999997</v>
      </c>
      <c r="J43" s="82">
        <f t="shared" si="4"/>
        <v>2318.8900000000003</v>
      </c>
      <c r="K43" s="83">
        <f t="shared" si="5"/>
        <v>0.144336820353868</v>
      </c>
      <c r="L43" s="84">
        <v>298.23</v>
      </c>
      <c r="M43" s="84">
        <v>1.74</v>
      </c>
      <c r="N43" s="82">
        <f t="shared" si="6"/>
        <v>296.49</v>
      </c>
      <c r="O43" s="83">
        <f t="shared" si="7"/>
        <v>5.8344230962679806E-3</v>
      </c>
      <c r="P43" s="84">
        <v>1503.27</v>
      </c>
      <c r="Q43" s="84">
        <v>1153.94</v>
      </c>
      <c r="R43" s="82">
        <f t="shared" si="8"/>
        <v>349.32999999999993</v>
      </c>
      <c r="S43" s="83">
        <f t="shared" si="9"/>
        <v>0.76761992190358352</v>
      </c>
      <c r="T43" s="84">
        <v>289.56</v>
      </c>
      <c r="U43" s="84">
        <v>258.39999999999998</v>
      </c>
      <c r="V43" s="82">
        <f t="shared" si="10"/>
        <v>31.160000000000025</v>
      </c>
      <c r="W43" s="83">
        <f t="shared" si="11"/>
        <v>0.89238845144356949</v>
      </c>
      <c r="X43" s="84">
        <v>122.25</v>
      </c>
      <c r="Y43" s="84">
        <v>4117.79</v>
      </c>
      <c r="Z43" s="82">
        <f t="shared" si="12"/>
        <v>-3995.54</v>
      </c>
      <c r="AA43" s="83">
        <f t="shared" si="13"/>
        <v>33.683353783231084</v>
      </c>
      <c r="AB43" s="84">
        <v>1897.7400000000002</v>
      </c>
      <c r="AC43" s="84">
        <v>48.28</v>
      </c>
      <c r="AD43" s="82">
        <f t="shared" si="14"/>
        <v>1849.4600000000003</v>
      </c>
      <c r="AE43" s="83">
        <f t="shared" si="15"/>
        <v>2.544078746298228E-2</v>
      </c>
      <c r="AF43" s="84">
        <v>433.47</v>
      </c>
      <c r="AG43" s="84">
        <v>0</v>
      </c>
      <c r="AH43" s="82">
        <f t="shared" si="16"/>
        <v>433.47</v>
      </c>
      <c r="AI43" s="85">
        <f t="shared" si="17"/>
        <v>0</v>
      </c>
      <c r="AJ43" s="84">
        <v>1451.25</v>
      </c>
      <c r="AK43" s="84">
        <v>1174.72</v>
      </c>
      <c r="AL43" s="82">
        <f t="shared" si="18"/>
        <v>276.52999999999997</v>
      </c>
      <c r="AM43" s="86">
        <f t="shared" si="19"/>
        <v>0.80945391903531438</v>
      </c>
      <c r="AN43" s="80">
        <v>0</v>
      </c>
      <c r="AO43" s="80">
        <v>0</v>
      </c>
      <c r="AP43" s="87">
        <f t="shared" si="20"/>
        <v>0</v>
      </c>
      <c r="AQ43" s="83"/>
      <c r="AR43" s="84">
        <v>0</v>
      </c>
      <c r="AS43" s="84">
        <v>0</v>
      </c>
      <c r="AT43" s="87">
        <f t="shared" si="0"/>
        <v>0</v>
      </c>
      <c r="AU43" s="96"/>
      <c r="AV43" s="80">
        <v>576.51</v>
      </c>
      <c r="AW43" s="80">
        <v>0</v>
      </c>
      <c r="AX43" s="87">
        <f t="shared" si="23"/>
        <v>576.51</v>
      </c>
      <c r="AY43" s="83">
        <f t="shared" si="24"/>
        <v>0</v>
      </c>
      <c r="AZ43" s="90">
        <v>0</v>
      </c>
      <c r="BA43" s="82">
        <v>0</v>
      </c>
      <c r="BB43" s="82">
        <f t="shared" si="25"/>
        <v>0</v>
      </c>
      <c r="BC43" s="91"/>
      <c r="BD43" s="84">
        <v>5302.2000000000007</v>
      </c>
      <c r="BE43" s="84">
        <v>8097.98</v>
      </c>
      <c r="BF43" s="87">
        <f t="shared" si="26"/>
        <v>-2795.7799999999988</v>
      </c>
      <c r="BG43" s="83">
        <f t="shared" si="27"/>
        <v>1.5272867866168758</v>
      </c>
      <c r="BH43" s="84">
        <v>1489.41</v>
      </c>
      <c r="BI43" s="84">
        <v>0</v>
      </c>
      <c r="BJ43" s="82">
        <f t="shared" si="28"/>
        <v>1489.41</v>
      </c>
      <c r="BK43" s="86">
        <f t="shared" si="29"/>
        <v>0</v>
      </c>
      <c r="BL43" s="80">
        <v>1068.06</v>
      </c>
      <c r="BM43" s="80">
        <v>0</v>
      </c>
      <c r="BN43" s="82">
        <f t="shared" si="30"/>
        <v>1068.06</v>
      </c>
      <c r="BO43" s="86">
        <f t="shared" si="31"/>
        <v>0</v>
      </c>
      <c r="BP43" s="80">
        <v>341.58</v>
      </c>
      <c r="BQ43" s="80">
        <v>0</v>
      </c>
      <c r="BR43" s="82">
        <f t="shared" si="32"/>
        <v>341.58</v>
      </c>
      <c r="BS43" s="86">
        <f t="shared" si="33"/>
        <v>0</v>
      </c>
      <c r="BT43" s="80">
        <v>944.09999999999991</v>
      </c>
      <c r="BU43" s="80">
        <v>0</v>
      </c>
      <c r="BV43" s="82">
        <f t="shared" si="34"/>
        <v>944.09999999999991</v>
      </c>
      <c r="BW43" s="86">
        <f t="shared" si="35"/>
        <v>0</v>
      </c>
      <c r="BX43" s="80">
        <v>645.87</v>
      </c>
      <c r="BY43" s="80">
        <v>0</v>
      </c>
      <c r="BZ43" s="82">
        <f t="shared" si="36"/>
        <v>645.87</v>
      </c>
      <c r="CA43" s="86">
        <f t="shared" si="37"/>
        <v>0</v>
      </c>
      <c r="CB43" s="80">
        <v>795.83999999999992</v>
      </c>
      <c r="CC43" s="80">
        <v>0</v>
      </c>
      <c r="CD43" s="82">
        <f t="shared" si="38"/>
        <v>795.83999999999992</v>
      </c>
      <c r="CE43" s="83">
        <f t="shared" si="39"/>
        <v>0</v>
      </c>
      <c r="CF43" s="84">
        <v>60.69</v>
      </c>
      <c r="CG43" s="84">
        <v>0</v>
      </c>
      <c r="CH43" s="82">
        <f t="shared" si="40"/>
        <v>60.69</v>
      </c>
      <c r="CI43" s="86">
        <f t="shared" si="41"/>
        <v>0</v>
      </c>
      <c r="CJ43" s="80">
        <v>0</v>
      </c>
      <c r="CK43" s="81">
        <v>0</v>
      </c>
      <c r="CL43" s="81">
        <v>0</v>
      </c>
      <c r="CM43" s="92"/>
      <c r="CN43" s="93">
        <v>8092.89</v>
      </c>
      <c r="CO43" s="93">
        <v>15246.7925919811</v>
      </c>
      <c r="CP43" s="87">
        <f t="shared" si="42"/>
        <v>-7153.9025919811002</v>
      </c>
      <c r="CQ43" s="94">
        <f t="shared" si="43"/>
        <v>1.8839737834050754</v>
      </c>
      <c r="CR43" s="80">
        <v>4509.8099999999995</v>
      </c>
      <c r="CS43" s="80">
        <v>4713.67</v>
      </c>
      <c r="CT43" s="87">
        <f t="shared" si="44"/>
        <v>-203.86000000000058</v>
      </c>
      <c r="CU43" s="94">
        <f t="shared" si="45"/>
        <v>1.0452036782037382</v>
      </c>
      <c r="CV43" s="80">
        <v>1773.75</v>
      </c>
      <c r="CW43" s="80">
        <v>0</v>
      </c>
      <c r="CX43" s="87">
        <f t="shared" si="46"/>
        <v>1773.75</v>
      </c>
      <c r="CY43" s="86">
        <f t="shared" si="47"/>
        <v>0</v>
      </c>
      <c r="CZ43" s="80">
        <v>338.1</v>
      </c>
      <c r="DA43" s="80">
        <v>294.09000000000003</v>
      </c>
      <c r="DB43" s="87">
        <f t="shared" si="48"/>
        <v>44.009999999999991</v>
      </c>
      <c r="DC43" s="86">
        <f t="shared" si="49"/>
        <v>0.86983141082519966</v>
      </c>
      <c r="DD43" s="80">
        <v>38.160000000000004</v>
      </c>
      <c r="DE43" s="80">
        <v>0</v>
      </c>
      <c r="DF43" s="87">
        <f t="shared" si="50"/>
        <v>38.160000000000004</v>
      </c>
      <c r="DG43" s="86">
        <f t="shared" si="51"/>
        <v>0</v>
      </c>
      <c r="DH43" s="95">
        <v>3152.19</v>
      </c>
      <c r="DI43" s="95">
        <v>2399.63</v>
      </c>
      <c r="DJ43" s="87">
        <f t="shared" si="52"/>
        <v>752.56</v>
      </c>
      <c r="DK43" s="94">
        <f t="shared" si="53"/>
        <v>0.76125804599342051</v>
      </c>
      <c r="DL43" s="80">
        <v>0</v>
      </c>
      <c r="DM43" s="80">
        <v>0</v>
      </c>
      <c r="DN43" s="87">
        <f t="shared" si="54"/>
        <v>0</v>
      </c>
      <c r="DO43" s="96"/>
      <c r="DP43" s="80">
        <v>0</v>
      </c>
      <c r="DQ43" s="80">
        <v>0</v>
      </c>
      <c r="DR43" s="82">
        <f t="shared" si="56"/>
        <v>0</v>
      </c>
      <c r="DS43" s="96"/>
      <c r="DT43" s="97">
        <v>1891.6799999999998</v>
      </c>
      <c r="DU43" s="97">
        <v>1894.9</v>
      </c>
      <c r="DV43" s="98">
        <f t="shared" si="57"/>
        <v>39726.660000000003</v>
      </c>
      <c r="DW43" s="87">
        <f t="shared" si="58"/>
        <v>39793.092591981098</v>
      </c>
      <c r="DX43" s="87">
        <f t="shared" si="59"/>
        <v>-66.432591981094447</v>
      </c>
      <c r="DY43" s="83">
        <f t="shared" si="60"/>
        <v>1.0016722420656832</v>
      </c>
      <c r="DZ43" s="108"/>
      <c r="EA43" s="100">
        <f t="shared" si="2"/>
        <v>51652.717408018929</v>
      </c>
      <c r="EB43" s="91">
        <f t="shared" si="3"/>
        <v>15224.970000000003</v>
      </c>
      <c r="EC43" s="101"/>
      <c r="ED43" s="101"/>
      <c r="EE43" s="102">
        <v>13242.220000000003</v>
      </c>
      <c r="EF43" s="102">
        <v>777.56000000000131</v>
      </c>
      <c r="EG43" s="103">
        <f t="shared" si="61"/>
        <v>777.56000000000131</v>
      </c>
      <c r="EH43" s="104">
        <f t="shared" si="62"/>
        <v>5.8718251169365944E-2</v>
      </c>
      <c r="EI43" s="101"/>
      <c r="EJ43" s="101"/>
      <c r="EK43" s="101" t="s">
        <v>43</v>
      </c>
      <c r="EM43" s="101"/>
      <c r="EN43" s="101"/>
    </row>
    <row r="44" spans="1:144" s="1" customFormat="1" ht="15.75" customHeight="1" x14ac:dyDescent="0.25">
      <c r="A44" s="105" t="s">
        <v>44</v>
      </c>
      <c r="B44" s="106">
        <v>13</v>
      </c>
      <c r="C44" s="107">
        <v>1</v>
      </c>
      <c r="D44" s="76" t="s">
        <v>324</v>
      </c>
      <c r="E44" s="77">
        <v>4158.2</v>
      </c>
      <c r="F44" s="78">
        <v>-51691.02</v>
      </c>
      <c r="G44" s="79">
        <v>-59564.84</v>
      </c>
      <c r="H44" s="80">
        <v>2630.94</v>
      </c>
      <c r="I44" s="80">
        <v>396.77000000000004</v>
      </c>
      <c r="J44" s="82">
        <f t="shared" si="4"/>
        <v>2234.17</v>
      </c>
      <c r="K44" s="83">
        <f t="shared" si="5"/>
        <v>0.1508092164777608</v>
      </c>
      <c r="L44" s="84">
        <v>414.15000000000003</v>
      </c>
      <c r="M44" s="84">
        <v>331.68</v>
      </c>
      <c r="N44" s="82">
        <f t="shared" si="6"/>
        <v>82.470000000000027</v>
      </c>
      <c r="O44" s="83">
        <f t="shared" si="7"/>
        <v>0.80086925027164069</v>
      </c>
      <c r="P44" s="84">
        <v>1974.78</v>
      </c>
      <c r="Q44" s="84">
        <v>1502.65</v>
      </c>
      <c r="R44" s="82">
        <f t="shared" si="8"/>
        <v>472.12999999999988</v>
      </c>
      <c r="S44" s="83">
        <f t="shared" si="9"/>
        <v>0.76092020376953384</v>
      </c>
      <c r="T44" s="84">
        <v>390.45000000000005</v>
      </c>
      <c r="U44" s="84">
        <v>347.85</v>
      </c>
      <c r="V44" s="82">
        <f t="shared" si="10"/>
        <v>42.600000000000023</v>
      </c>
      <c r="W44" s="83">
        <f t="shared" si="11"/>
        <v>0.89089512101421431</v>
      </c>
      <c r="X44" s="84">
        <v>137.22</v>
      </c>
      <c r="Y44" s="84">
        <v>0</v>
      </c>
      <c r="Z44" s="82">
        <f t="shared" si="12"/>
        <v>137.22</v>
      </c>
      <c r="AA44" s="83">
        <f t="shared" si="13"/>
        <v>0</v>
      </c>
      <c r="AB44" s="84">
        <v>950.58</v>
      </c>
      <c r="AC44" s="84">
        <v>22.33</v>
      </c>
      <c r="AD44" s="82">
        <f t="shared" si="14"/>
        <v>928.25</v>
      </c>
      <c r="AE44" s="83">
        <f t="shared" si="15"/>
        <v>2.3490921332239262E-2</v>
      </c>
      <c r="AF44" s="84">
        <v>0</v>
      </c>
      <c r="AG44" s="84">
        <v>0</v>
      </c>
      <c r="AH44" s="82">
        <f t="shared" si="16"/>
        <v>0</v>
      </c>
      <c r="AI44" s="85"/>
      <c r="AJ44" s="84">
        <v>2712.0299999999997</v>
      </c>
      <c r="AK44" s="84">
        <v>3747.47</v>
      </c>
      <c r="AL44" s="82">
        <f t="shared" si="18"/>
        <v>-1035.44</v>
      </c>
      <c r="AM44" s="86">
        <f t="shared" si="19"/>
        <v>1.3817951866314164</v>
      </c>
      <c r="AN44" s="80">
        <v>8450.34</v>
      </c>
      <c r="AO44" s="80">
        <v>10479.690000000002</v>
      </c>
      <c r="AP44" s="87">
        <f t="shared" si="20"/>
        <v>-2029.3500000000022</v>
      </c>
      <c r="AQ44" s="83">
        <f t="shared" si="21"/>
        <v>1.2401501004693305</v>
      </c>
      <c r="AR44" s="84">
        <v>0</v>
      </c>
      <c r="AS44" s="84">
        <v>0</v>
      </c>
      <c r="AT44" s="87">
        <f t="shared" si="0"/>
        <v>0</v>
      </c>
      <c r="AU44" s="96"/>
      <c r="AV44" s="80">
        <v>637.47</v>
      </c>
      <c r="AW44" s="80">
        <v>0</v>
      </c>
      <c r="AX44" s="87">
        <f t="shared" si="23"/>
        <v>637.47</v>
      </c>
      <c r="AY44" s="83">
        <f t="shared" si="24"/>
        <v>0</v>
      </c>
      <c r="AZ44" s="90">
        <v>0</v>
      </c>
      <c r="BA44" s="82">
        <v>0</v>
      </c>
      <c r="BB44" s="82">
        <f t="shared" si="25"/>
        <v>0</v>
      </c>
      <c r="BC44" s="91"/>
      <c r="BD44" s="84">
        <v>6903.57</v>
      </c>
      <c r="BE44" s="84">
        <v>1670.35</v>
      </c>
      <c r="BF44" s="87">
        <f t="shared" si="26"/>
        <v>5233.2199999999993</v>
      </c>
      <c r="BG44" s="83">
        <f t="shared" si="27"/>
        <v>0.24195452497765649</v>
      </c>
      <c r="BH44" s="84">
        <v>1165.1399999999999</v>
      </c>
      <c r="BI44" s="84">
        <v>0</v>
      </c>
      <c r="BJ44" s="82">
        <f t="shared" si="28"/>
        <v>1165.1399999999999</v>
      </c>
      <c r="BK44" s="86">
        <f t="shared" si="29"/>
        <v>0</v>
      </c>
      <c r="BL44" s="80">
        <v>1506.96</v>
      </c>
      <c r="BM44" s="80">
        <v>1048.94</v>
      </c>
      <c r="BN44" s="82">
        <f t="shared" si="30"/>
        <v>458.02</v>
      </c>
      <c r="BO44" s="86">
        <f t="shared" si="31"/>
        <v>0.69606359823751129</v>
      </c>
      <c r="BP44" s="80">
        <v>528.93000000000006</v>
      </c>
      <c r="BQ44" s="80">
        <v>0</v>
      </c>
      <c r="BR44" s="82">
        <f t="shared" si="32"/>
        <v>528.93000000000006</v>
      </c>
      <c r="BS44" s="86">
        <f t="shared" si="33"/>
        <v>0</v>
      </c>
      <c r="BT44" s="80">
        <v>1362.24</v>
      </c>
      <c r="BU44" s="80">
        <v>0</v>
      </c>
      <c r="BV44" s="82">
        <f t="shared" si="34"/>
        <v>1362.24</v>
      </c>
      <c r="BW44" s="86">
        <f t="shared" si="35"/>
        <v>0</v>
      </c>
      <c r="BX44" s="80">
        <v>721.05</v>
      </c>
      <c r="BY44" s="80">
        <v>0</v>
      </c>
      <c r="BZ44" s="82">
        <f t="shared" si="36"/>
        <v>721.05</v>
      </c>
      <c r="CA44" s="86">
        <f t="shared" si="37"/>
        <v>0</v>
      </c>
      <c r="CB44" s="80">
        <f>496.5+1.26</f>
        <v>497.76</v>
      </c>
      <c r="CC44" s="80">
        <v>256.63</v>
      </c>
      <c r="CD44" s="82">
        <f t="shared" si="38"/>
        <v>241.13</v>
      </c>
      <c r="CE44" s="83">
        <f t="shared" si="39"/>
        <v>0.51556975249116044</v>
      </c>
      <c r="CF44" s="84">
        <f>1.26-1.26</f>
        <v>0</v>
      </c>
      <c r="CG44" s="84">
        <v>0</v>
      </c>
      <c r="CH44" s="82">
        <f t="shared" si="40"/>
        <v>0</v>
      </c>
      <c r="CI44" s="86"/>
      <c r="CJ44" s="80">
        <v>0</v>
      </c>
      <c r="CK44" s="81">
        <v>0</v>
      </c>
      <c r="CL44" s="81">
        <v>0</v>
      </c>
      <c r="CM44" s="92"/>
      <c r="CN44" s="93">
        <v>15905.43</v>
      </c>
      <c r="CO44" s="93">
        <v>20342.819971152367</v>
      </c>
      <c r="CP44" s="87">
        <f t="shared" si="42"/>
        <v>-4437.3899711523663</v>
      </c>
      <c r="CQ44" s="94">
        <f t="shared" si="43"/>
        <v>1.2789858539600858</v>
      </c>
      <c r="CR44" s="80">
        <v>8879.61</v>
      </c>
      <c r="CS44" s="80">
        <v>10983.15</v>
      </c>
      <c r="CT44" s="87">
        <f t="shared" si="44"/>
        <v>-2103.5399999999991</v>
      </c>
      <c r="CU44" s="94">
        <f t="shared" si="45"/>
        <v>1.2368955393311192</v>
      </c>
      <c r="CV44" s="80">
        <v>1548.12</v>
      </c>
      <c r="CW44" s="80">
        <v>0</v>
      </c>
      <c r="CX44" s="87">
        <f t="shared" si="46"/>
        <v>1548.12</v>
      </c>
      <c r="CY44" s="86">
        <f t="shared" si="47"/>
        <v>0</v>
      </c>
      <c r="CZ44" s="80">
        <v>199.59</v>
      </c>
      <c r="DA44" s="80">
        <v>172</v>
      </c>
      <c r="DB44" s="87">
        <f t="shared" si="48"/>
        <v>27.590000000000003</v>
      </c>
      <c r="DC44" s="86">
        <f t="shared" si="49"/>
        <v>0.86176662157422712</v>
      </c>
      <c r="DD44" s="80">
        <v>22.44</v>
      </c>
      <c r="DE44" s="80">
        <v>0</v>
      </c>
      <c r="DF44" s="87">
        <f t="shared" si="50"/>
        <v>22.44</v>
      </c>
      <c r="DG44" s="86">
        <f t="shared" si="51"/>
        <v>0</v>
      </c>
      <c r="DH44" s="95">
        <v>2940.33</v>
      </c>
      <c r="DI44" s="95">
        <v>986.43999999999994</v>
      </c>
      <c r="DJ44" s="87">
        <f t="shared" si="52"/>
        <v>1953.8899999999999</v>
      </c>
      <c r="DK44" s="94">
        <f t="shared" si="53"/>
        <v>0.33548615291480888</v>
      </c>
      <c r="DL44" s="80">
        <v>5141.5499999999993</v>
      </c>
      <c r="DM44" s="80">
        <v>4554.2700000000004</v>
      </c>
      <c r="DN44" s="87">
        <f t="shared" si="54"/>
        <v>587.27999999999884</v>
      </c>
      <c r="DO44" s="96">
        <f t="shared" si="55"/>
        <v>0.88577763514893393</v>
      </c>
      <c r="DP44" s="80">
        <v>0</v>
      </c>
      <c r="DQ44" s="80">
        <v>0</v>
      </c>
      <c r="DR44" s="82">
        <f t="shared" si="56"/>
        <v>0</v>
      </c>
      <c r="DS44" s="96"/>
      <c r="DT44" s="97">
        <v>3360.6000000000004</v>
      </c>
      <c r="DU44" s="97">
        <v>2842.15</v>
      </c>
      <c r="DV44" s="98">
        <f t="shared" si="57"/>
        <v>68981.280000000013</v>
      </c>
      <c r="DW44" s="87">
        <f t="shared" si="58"/>
        <v>59685.189971152366</v>
      </c>
      <c r="DX44" s="87">
        <f t="shared" si="59"/>
        <v>9296.0900288476478</v>
      </c>
      <c r="DY44" s="83">
        <f t="shared" si="60"/>
        <v>0.86523749589964627</v>
      </c>
      <c r="DZ44" s="108"/>
      <c r="EA44" s="100">
        <f t="shared" si="2"/>
        <v>-42394.929971152349</v>
      </c>
      <c r="EB44" s="91">
        <f t="shared" si="3"/>
        <v>-49855.109999999993</v>
      </c>
      <c r="EC44" s="101"/>
      <c r="ED44" s="101"/>
      <c r="EE44" s="102">
        <v>22993.759999999998</v>
      </c>
      <c r="EF44" s="102">
        <v>26665.34</v>
      </c>
      <c r="EG44" s="103">
        <f t="shared" si="61"/>
        <v>26665.34</v>
      </c>
      <c r="EH44" s="104">
        <f t="shared" si="62"/>
        <v>1.1596772341713579</v>
      </c>
      <c r="EI44" s="101"/>
      <c r="EJ44" s="101"/>
      <c r="EK44" s="101" t="s">
        <v>44</v>
      </c>
      <c r="EM44" s="101"/>
      <c r="EN44" s="101"/>
    </row>
    <row r="45" spans="1:144" s="1" customFormat="1" ht="15.75" customHeight="1" x14ac:dyDescent="0.25">
      <c r="A45" s="105" t="s">
        <v>45</v>
      </c>
      <c r="B45" s="106">
        <v>9</v>
      </c>
      <c r="C45" s="107">
        <v>5</v>
      </c>
      <c r="D45" s="76" t="s">
        <v>325</v>
      </c>
      <c r="E45" s="77">
        <v>10549.28</v>
      </c>
      <c r="F45" s="78">
        <v>-13870.439999999988</v>
      </c>
      <c r="G45" s="79">
        <v>-128741.43</v>
      </c>
      <c r="H45" s="80">
        <v>6716.3099999999995</v>
      </c>
      <c r="I45" s="80">
        <v>1172.18</v>
      </c>
      <c r="J45" s="82">
        <f t="shared" si="4"/>
        <v>5544.1299999999992</v>
      </c>
      <c r="K45" s="83">
        <f t="shared" si="5"/>
        <v>0.17452738185104621</v>
      </c>
      <c r="L45" s="84">
        <v>1319.85</v>
      </c>
      <c r="M45" s="84">
        <v>734.42000000000007</v>
      </c>
      <c r="N45" s="82">
        <f t="shared" si="6"/>
        <v>585.42999999999984</v>
      </c>
      <c r="O45" s="83">
        <f t="shared" si="7"/>
        <v>0.55644201992650688</v>
      </c>
      <c r="P45" s="84">
        <v>5121.12</v>
      </c>
      <c r="Q45" s="84">
        <v>3904.5200000000004</v>
      </c>
      <c r="R45" s="82">
        <f t="shared" si="8"/>
        <v>1216.5999999999995</v>
      </c>
      <c r="S45" s="83">
        <f t="shared" si="9"/>
        <v>0.76243477989189878</v>
      </c>
      <c r="T45" s="84">
        <v>965.33999999999992</v>
      </c>
      <c r="U45" s="84">
        <v>857.32999999999993</v>
      </c>
      <c r="V45" s="82">
        <f t="shared" si="10"/>
        <v>108.00999999999999</v>
      </c>
      <c r="W45" s="83">
        <f t="shared" si="11"/>
        <v>0.88811196055275865</v>
      </c>
      <c r="X45" s="84">
        <v>313.35000000000002</v>
      </c>
      <c r="Y45" s="84">
        <v>0</v>
      </c>
      <c r="Z45" s="82">
        <f t="shared" si="12"/>
        <v>313.35000000000002</v>
      </c>
      <c r="AA45" s="83">
        <f t="shared" si="13"/>
        <v>0</v>
      </c>
      <c r="AB45" s="84">
        <v>3709.4700000000003</v>
      </c>
      <c r="AC45" s="84">
        <v>209.75</v>
      </c>
      <c r="AD45" s="82">
        <f t="shared" si="14"/>
        <v>3499.7200000000003</v>
      </c>
      <c r="AE45" s="83">
        <f t="shared" si="15"/>
        <v>5.6544465921007578E-2</v>
      </c>
      <c r="AF45" s="84">
        <v>1582.53</v>
      </c>
      <c r="AG45" s="84">
        <v>0</v>
      </c>
      <c r="AH45" s="82">
        <f t="shared" si="16"/>
        <v>1582.53</v>
      </c>
      <c r="AI45" s="85">
        <f t="shared" si="17"/>
        <v>0</v>
      </c>
      <c r="AJ45" s="84">
        <v>5295.18</v>
      </c>
      <c r="AK45" s="84">
        <v>13121.279999999999</v>
      </c>
      <c r="AL45" s="82">
        <f t="shared" si="18"/>
        <v>-7826.0999999999985</v>
      </c>
      <c r="AM45" s="86">
        <f t="shared" si="19"/>
        <v>2.477966754671229</v>
      </c>
      <c r="AN45" s="80">
        <v>35032.979999999996</v>
      </c>
      <c r="AO45" s="80">
        <v>35024.33</v>
      </c>
      <c r="AP45" s="87">
        <f t="shared" si="20"/>
        <v>8.6499999999941792</v>
      </c>
      <c r="AQ45" s="83">
        <f t="shared" si="21"/>
        <v>0.99975308980280886</v>
      </c>
      <c r="AR45" s="84">
        <v>0</v>
      </c>
      <c r="AS45" s="84">
        <v>0</v>
      </c>
      <c r="AT45" s="87">
        <f t="shared" si="0"/>
        <v>0</v>
      </c>
      <c r="AU45" s="96"/>
      <c r="AV45" s="80">
        <v>1541.3999999999999</v>
      </c>
      <c r="AW45" s="80">
        <v>8343.14</v>
      </c>
      <c r="AX45" s="87">
        <f t="shared" si="23"/>
        <v>-6801.74</v>
      </c>
      <c r="AY45" s="83">
        <f t="shared" si="24"/>
        <v>5.4127027377708581</v>
      </c>
      <c r="AZ45" s="90">
        <v>0</v>
      </c>
      <c r="BA45" s="82">
        <v>0</v>
      </c>
      <c r="BB45" s="82">
        <f t="shared" si="25"/>
        <v>0</v>
      </c>
      <c r="BC45" s="91"/>
      <c r="BD45" s="84">
        <v>19351.32</v>
      </c>
      <c r="BE45" s="84">
        <v>11477.400000000001</v>
      </c>
      <c r="BF45" s="87">
        <f t="shared" si="26"/>
        <v>7873.9199999999983</v>
      </c>
      <c r="BG45" s="83">
        <f t="shared" si="27"/>
        <v>0.59310682682111615</v>
      </c>
      <c r="BH45" s="84">
        <v>3500.58</v>
      </c>
      <c r="BI45" s="84">
        <v>453.29</v>
      </c>
      <c r="BJ45" s="82">
        <f t="shared" si="28"/>
        <v>3047.29</v>
      </c>
      <c r="BK45" s="86">
        <f t="shared" si="29"/>
        <v>0.12948997023350417</v>
      </c>
      <c r="BL45" s="80">
        <v>4839.42</v>
      </c>
      <c r="BM45" s="80">
        <v>1368.34</v>
      </c>
      <c r="BN45" s="82">
        <f t="shared" si="30"/>
        <v>3471.08</v>
      </c>
      <c r="BO45" s="86">
        <f t="shared" si="31"/>
        <v>0.28274875914882358</v>
      </c>
      <c r="BP45" s="80">
        <v>1376.82</v>
      </c>
      <c r="BQ45" s="80">
        <v>0</v>
      </c>
      <c r="BR45" s="82">
        <f t="shared" si="32"/>
        <v>1376.82</v>
      </c>
      <c r="BS45" s="86">
        <f t="shared" si="33"/>
        <v>0</v>
      </c>
      <c r="BT45" s="80">
        <v>3367.6499999999996</v>
      </c>
      <c r="BU45" s="80">
        <v>0</v>
      </c>
      <c r="BV45" s="82">
        <f t="shared" si="34"/>
        <v>3367.6499999999996</v>
      </c>
      <c r="BW45" s="86">
        <f t="shared" si="35"/>
        <v>0</v>
      </c>
      <c r="BX45" s="80">
        <v>1652.16</v>
      </c>
      <c r="BY45" s="80">
        <v>0</v>
      </c>
      <c r="BZ45" s="82">
        <f t="shared" si="36"/>
        <v>1652.16</v>
      </c>
      <c r="CA45" s="86">
        <f t="shared" si="37"/>
        <v>0</v>
      </c>
      <c r="CB45" s="80">
        <v>1234.3799999999999</v>
      </c>
      <c r="CC45" s="80">
        <v>122.93</v>
      </c>
      <c r="CD45" s="82">
        <f t="shared" si="38"/>
        <v>1111.4499999999998</v>
      </c>
      <c r="CE45" s="83">
        <f t="shared" si="39"/>
        <v>9.9588457363210689E-2</v>
      </c>
      <c r="CF45" s="84">
        <v>164.57999999999998</v>
      </c>
      <c r="CG45" s="84">
        <v>0</v>
      </c>
      <c r="CH45" s="82">
        <f t="shared" si="40"/>
        <v>164.57999999999998</v>
      </c>
      <c r="CI45" s="86">
        <f t="shared" si="41"/>
        <v>0</v>
      </c>
      <c r="CJ45" s="80">
        <v>0</v>
      </c>
      <c r="CK45" s="81">
        <v>0</v>
      </c>
      <c r="CL45" s="81">
        <v>0</v>
      </c>
      <c r="CM45" s="92"/>
      <c r="CN45" s="93">
        <v>30555.72</v>
      </c>
      <c r="CO45" s="93">
        <v>34374.152248615952</v>
      </c>
      <c r="CP45" s="87">
        <f t="shared" si="42"/>
        <v>-3818.4322486159508</v>
      </c>
      <c r="CQ45" s="94">
        <f t="shared" si="43"/>
        <v>1.1249662010456947</v>
      </c>
      <c r="CR45" s="80">
        <v>23538.75</v>
      </c>
      <c r="CS45" s="80">
        <v>25528.11</v>
      </c>
      <c r="CT45" s="87">
        <f t="shared" si="44"/>
        <v>-1989.3600000000006</v>
      </c>
      <c r="CU45" s="94">
        <f t="shared" si="45"/>
        <v>1.084514258403696</v>
      </c>
      <c r="CV45" s="80">
        <v>3095.46</v>
      </c>
      <c r="CW45" s="80">
        <v>0</v>
      </c>
      <c r="CX45" s="87">
        <f t="shared" si="46"/>
        <v>3095.46</v>
      </c>
      <c r="CY45" s="86">
        <f t="shared" si="47"/>
        <v>0</v>
      </c>
      <c r="CZ45" s="80">
        <v>708.99</v>
      </c>
      <c r="DA45" s="80">
        <v>602.02</v>
      </c>
      <c r="DB45" s="87">
        <f t="shared" si="48"/>
        <v>106.97000000000003</v>
      </c>
      <c r="DC45" s="86">
        <f t="shared" si="49"/>
        <v>0.84912340089422977</v>
      </c>
      <c r="DD45" s="80">
        <v>79.14</v>
      </c>
      <c r="DE45" s="80">
        <v>0</v>
      </c>
      <c r="DF45" s="87">
        <f t="shared" si="50"/>
        <v>79.14</v>
      </c>
      <c r="DG45" s="86">
        <f t="shared" si="51"/>
        <v>0</v>
      </c>
      <c r="DH45" s="95">
        <v>1962.3600000000001</v>
      </c>
      <c r="DI45" s="95">
        <v>3393.62</v>
      </c>
      <c r="DJ45" s="87">
        <f t="shared" si="52"/>
        <v>-1431.2599999999998</v>
      </c>
      <c r="DK45" s="94">
        <f t="shared" si="53"/>
        <v>1.7293564891253388</v>
      </c>
      <c r="DL45" s="80">
        <v>3129.7799999999997</v>
      </c>
      <c r="DM45" s="80">
        <v>4145.8599999999997</v>
      </c>
      <c r="DN45" s="87">
        <f t="shared" si="54"/>
        <v>-1016.0799999999999</v>
      </c>
      <c r="DO45" s="96">
        <f t="shared" si="55"/>
        <v>1.3246490168638052</v>
      </c>
      <c r="DP45" s="80">
        <v>0</v>
      </c>
      <c r="DQ45" s="80">
        <v>0</v>
      </c>
      <c r="DR45" s="82">
        <f t="shared" si="56"/>
        <v>0</v>
      </c>
      <c r="DS45" s="96"/>
      <c r="DT45" s="97">
        <v>8218.4699999999993</v>
      </c>
      <c r="DU45" s="97">
        <v>7241.64</v>
      </c>
      <c r="DV45" s="98">
        <f t="shared" si="57"/>
        <v>168373.11</v>
      </c>
      <c r="DW45" s="87">
        <f t="shared" si="58"/>
        <v>152074.31224861596</v>
      </c>
      <c r="DX45" s="87">
        <f t="shared" si="59"/>
        <v>16298.797751384031</v>
      </c>
      <c r="DY45" s="83">
        <f t="shared" si="60"/>
        <v>0.90319833284908713</v>
      </c>
      <c r="DZ45" s="108"/>
      <c r="EA45" s="100">
        <f t="shared" si="2"/>
        <v>2428.3577513840282</v>
      </c>
      <c r="EB45" s="91">
        <f t="shared" si="3"/>
        <v>-106676.47999999995</v>
      </c>
      <c r="EC45" s="101"/>
      <c r="ED45" s="101"/>
      <c r="EE45" s="102">
        <v>56124.369999999995</v>
      </c>
      <c r="EF45" s="102">
        <v>26508.980000000003</v>
      </c>
      <c r="EG45" s="103">
        <f t="shared" si="61"/>
        <v>26508.980000000003</v>
      </c>
      <c r="EH45" s="104">
        <f t="shared" si="62"/>
        <v>0.47232565817665312</v>
      </c>
      <c r="EI45" s="101"/>
      <c r="EJ45" s="101"/>
      <c r="EK45" s="101" t="s">
        <v>45</v>
      </c>
      <c r="EM45" s="101"/>
      <c r="EN45" s="101"/>
    </row>
    <row r="46" spans="1:144" s="1" customFormat="1" ht="15.75" customHeight="1" x14ac:dyDescent="0.25">
      <c r="A46" s="105" t="s">
        <v>46</v>
      </c>
      <c r="B46" s="106">
        <v>9</v>
      </c>
      <c r="C46" s="107">
        <v>1</v>
      </c>
      <c r="D46" s="76" t="s">
        <v>326</v>
      </c>
      <c r="E46" s="77">
        <v>6373.4</v>
      </c>
      <c r="F46" s="78">
        <v>-321696.94999999995</v>
      </c>
      <c r="G46" s="79">
        <v>-172637.28</v>
      </c>
      <c r="H46" s="80">
        <v>1844.16</v>
      </c>
      <c r="I46" s="80">
        <v>383.15</v>
      </c>
      <c r="J46" s="82">
        <f t="shared" si="4"/>
        <v>1461.0100000000002</v>
      </c>
      <c r="K46" s="83">
        <f t="shared" si="5"/>
        <v>0.20776396841922606</v>
      </c>
      <c r="L46" s="84">
        <v>359.64</v>
      </c>
      <c r="M46" s="84">
        <v>2.1</v>
      </c>
      <c r="N46" s="82">
        <f t="shared" si="6"/>
        <v>357.53999999999996</v>
      </c>
      <c r="O46" s="83">
        <f t="shared" si="7"/>
        <v>5.8391725058391727E-3</v>
      </c>
      <c r="P46" s="84">
        <v>3169.92</v>
      </c>
      <c r="Q46" s="84">
        <v>2370.17</v>
      </c>
      <c r="R46" s="82">
        <f t="shared" si="8"/>
        <v>799.75</v>
      </c>
      <c r="S46" s="83">
        <f t="shared" si="9"/>
        <v>0.74770656672723601</v>
      </c>
      <c r="T46" s="84">
        <v>545.22</v>
      </c>
      <c r="U46" s="84">
        <v>485.71000000000004</v>
      </c>
      <c r="V46" s="82">
        <f t="shared" si="10"/>
        <v>59.509999999999991</v>
      </c>
      <c r="W46" s="83">
        <f t="shared" si="11"/>
        <v>0.8908513994350904</v>
      </c>
      <c r="X46" s="84">
        <v>204.69</v>
      </c>
      <c r="Y46" s="84">
        <v>0</v>
      </c>
      <c r="Z46" s="82">
        <f t="shared" si="12"/>
        <v>204.69</v>
      </c>
      <c r="AA46" s="83">
        <f t="shared" si="13"/>
        <v>0</v>
      </c>
      <c r="AB46" s="84">
        <v>1239.6600000000001</v>
      </c>
      <c r="AC46" s="84">
        <v>73.569999999999993</v>
      </c>
      <c r="AD46" s="82">
        <f t="shared" si="14"/>
        <v>1166.0900000000001</v>
      </c>
      <c r="AE46" s="83">
        <f t="shared" si="15"/>
        <v>5.93469177032412E-2</v>
      </c>
      <c r="AF46" s="84">
        <v>0</v>
      </c>
      <c r="AG46" s="84">
        <v>0</v>
      </c>
      <c r="AH46" s="82">
        <f t="shared" si="16"/>
        <v>0</v>
      </c>
      <c r="AI46" s="85"/>
      <c r="AJ46" s="84">
        <v>3896.88</v>
      </c>
      <c r="AK46" s="84">
        <v>13991.38</v>
      </c>
      <c r="AL46" s="82">
        <f t="shared" si="18"/>
        <v>-10094.5</v>
      </c>
      <c r="AM46" s="86">
        <f t="shared" si="19"/>
        <v>3.5904056578596206</v>
      </c>
      <c r="AN46" s="80">
        <v>14021.550000000001</v>
      </c>
      <c r="AO46" s="80">
        <v>14009.71</v>
      </c>
      <c r="AP46" s="87">
        <f t="shared" si="20"/>
        <v>11.840000000001965</v>
      </c>
      <c r="AQ46" s="83">
        <f t="shared" si="21"/>
        <v>0.99915558550944783</v>
      </c>
      <c r="AR46" s="84">
        <v>0</v>
      </c>
      <c r="AS46" s="84">
        <v>0</v>
      </c>
      <c r="AT46" s="87">
        <f t="shared" si="0"/>
        <v>0</v>
      </c>
      <c r="AU46" s="96"/>
      <c r="AV46" s="80">
        <v>784.34999999999991</v>
      </c>
      <c r="AW46" s="80">
        <v>0</v>
      </c>
      <c r="AX46" s="87">
        <f t="shared" si="23"/>
        <v>784.34999999999991</v>
      </c>
      <c r="AY46" s="83">
        <f t="shared" si="24"/>
        <v>0</v>
      </c>
      <c r="AZ46" s="90">
        <v>0</v>
      </c>
      <c r="BA46" s="82">
        <v>0</v>
      </c>
      <c r="BB46" s="82">
        <f t="shared" si="25"/>
        <v>0</v>
      </c>
      <c r="BC46" s="91"/>
      <c r="BD46" s="84">
        <v>10236.69</v>
      </c>
      <c r="BE46" s="84">
        <v>1768.21</v>
      </c>
      <c r="BF46" s="87">
        <f t="shared" si="26"/>
        <v>8468.48</v>
      </c>
      <c r="BG46" s="83">
        <f t="shared" si="27"/>
        <v>0.17273259227347901</v>
      </c>
      <c r="BH46" s="84">
        <v>1010.0999999999999</v>
      </c>
      <c r="BI46" s="84">
        <v>0</v>
      </c>
      <c r="BJ46" s="82">
        <f t="shared" si="28"/>
        <v>1010.0999999999999</v>
      </c>
      <c r="BK46" s="86">
        <f t="shared" si="29"/>
        <v>0</v>
      </c>
      <c r="BL46" s="80">
        <v>1333.3799999999999</v>
      </c>
      <c r="BM46" s="80">
        <v>0</v>
      </c>
      <c r="BN46" s="82">
        <f t="shared" si="30"/>
        <v>1333.3799999999999</v>
      </c>
      <c r="BO46" s="86">
        <f t="shared" si="31"/>
        <v>0</v>
      </c>
      <c r="BP46" s="80">
        <v>925.92</v>
      </c>
      <c r="BQ46" s="80">
        <v>0</v>
      </c>
      <c r="BR46" s="82">
        <f t="shared" si="32"/>
        <v>925.92</v>
      </c>
      <c r="BS46" s="86">
        <f t="shared" si="33"/>
        <v>0</v>
      </c>
      <c r="BT46" s="80">
        <v>1922.6100000000001</v>
      </c>
      <c r="BU46" s="80">
        <v>0</v>
      </c>
      <c r="BV46" s="82">
        <f t="shared" si="34"/>
        <v>1922.6100000000001</v>
      </c>
      <c r="BW46" s="86">
        <f t="shared" si="35"/>
        <v>0</v>
      </c>
      <c r="BX46" s="80">
        <v>1082.79</v>
      </c>
      <c r="BY46" s="80">
        <v>0</v>
      </c>
      <c r="BZ46" s="82">
        <f t="shared" si="36"/>
        <v>1082.79</v>
      </c>
      <c r="CA46" s="86">
        <f t="shared" si="37"/>
        <v>0</v>
      </c>
      <c r="CB46" s="80">
        <v>449.54999999999995</v>
      </c>
      <c r="CC46" s="80">
        <v>576.29999999999995</v>
      </c>
      <c r="CD46" s="82">
        <f t="shared" si="38"/>
        <v>-126.75</v>
      </c>
      <c r="CE46" s="83">
        <f t="shared" si="39"/>
        <v>1.2819486152819486</v>
      </c>
      <c r="CF46" s="84">
        <v>0</v>
      </c>
      <c r="CG46" s="84">
        <v>0</v>
      </c>
      <c r="CH46" s="82">
        <f t="shared" si="40"/>
        <v>0</v>
      </c>
      <c r="CI46" s="86"/>
      <c r="CJ46" s="80">
        <v>0</v>
      </c>
      <c r="CK46" s="81">
        <v>0</v>
      </c>
      <c r="CL46" s="81">
        <v>0</v>
      </c>
      <c r="CM46" s="92"/>
      <c r="CN46" s="93">
        <v>19529.61</v>
      </c>
      <c r="CO46" s="93">
        <v>24895.009668210183</v>
      </c>
      <c r="CP46" s="87">
        <f t="shared" si="42"/>
        <v>-5365.3996682101824</v>
      </c>
      <c r="CQ46" s="94">
        <f t="shared" si="43"/>
        <v>1.2747315316696126</v>
      </c>
      <c r="CR46" s="80">
        <v>10120.41</v>
      </c>
      <c r="CS46" s="80">
        <v>11456.140000000001</v>
      </c>
      <c r="CT46" s="87">
        <f t="shared" si="44"/>
        <v>-1335.7300000000014</v>
      </c>
      <c r="CU46" s="94">
        <f t="shared" si="45"/>
        <v>1.1319837832656978</v>
      </c>
      <c r="CV46" s="80">
        <v>2945.2799999999997</v>
      </c>
      <c r="CW46" s="80">
        <v>0</v>
      </c>
      <c r="CX46" s="87">
        <f t="shared" si="46"/>
        <v>2945.2799999999997</v>
      </c>
      <c r="CY46" s="86">
        <f t="shared" si="47"/>
        <v>0</v>
      </c>
      <c r="CZ46" s="80">
        <v>449.54999999999995</v>
      </c>
      <c r="DA46" s="80">
        <v>386.15000000000003</v>
      </c>
      <c r="DB46" s="87">
        <f t="shared" si="48"/>
        <v>63.39999999999992</v>
      </c>
      <c r="DC46" s="86">
        <f t="shared" si="49"/>
        <v>0.85897008119230356</v>
      </c>
      <c r="DD46" s="80">
        <v>49.739999999999995</v>
      </c>
      <c r="DE46" s="80">
        <v>0</v>
      </c>
      <c r="DF46" s="87">
        <f t="shared" si="50"/>
        <v>49.739999999999995</v>
      </c>
      <c r="DG46" s="86">
        <f t="shared" si="51"/>
        <v>0</v>
      </c>
      <c r="DH46" s="95">
        <v>1270.26</v>
      </c>
      <c r="DI46" s="95">
        <v>930.98</v>
      </c>
      <c r="DJ46" s="87">
        <f t="shared" si="52"/>
        <v>339.28</v>
      </c>
      <c r="DK46" s="94">
        <f t="shared" si="53"/>
        <v>0.73290507455166665</v>
      </c>
      <c r="DL46" s="80">
        <v>5079.63</v>
      </c>
      <c r="DM46" s="80">
        <v>4171.67</v>
      </c>
      <c r="DN46" s="87">
        <f t="shared" si="54"/>
        <v>907.96</v>
      </c>
      <c r="DO46" s="96">
        <f t="shared" si="55"/>
        <v>0.82125469768467385</v>
      </c>
      <c r="DP46" s="80">
        <v>0</v>
      </c>
      <c r="DQ46" s="80">
        <v>0</v>
      </c>
      <c r="DR46" s="82">
        <f t="shared" si="56"/>
        <v>0</v>
      </c>
      <c r="DS46" s="96"/>
      <c r="DT46" s="97">
        <v>4288.8900000000003</v>
      </c>
      <c r="DU46" s="97">
        <v>3775.01</v>
      </c>
      <c r="DV46" s="98">
        <f t="shared" si="57"/>
        <v>86760.48000000001</v>
      </c>
      <c r="DW46" s="87">
        <f t="shared" si="58"/>
        <v>79275.259668210172</v>
      </c>
      <c r="DX46" s="87">
        <f t="shared" si="59"/>
        <v>7485.2203317898384</v>
      </c>
      <c r="DY46" s="83">
        <f t="shared" si="60"/>
        <v>0.91372546196390525</v>
      </c>
      <c r="DZ46" s="108"/>
      <c r="EA46" s="100">
        <f t="shared" si="2"/>
        <v>-314211.72966821014</v>
      </c>
      <c r="EB46" s="91">
        <f t="shared" si="3"/>
        <v>-158020.74999999997</v>
      </c>
      <c r="EC46" s="101"/>
      <c r="ED46" s="101"/>
      <c r="EE46" s="102">
        <v>28920.160000000003</v>
      </c>
      <c r="EF46" s="102">
        <v>125626.37</v>
      </c>
      <c r="EG46" s="103">
        <f t="shared" si="61"/>
        <v>125626.37</v>
      </c>
      <c r="EH46" s="104">
        <f t="shared" si="62"/>
        <v>4.3439030074522407</v>
      </c>
      <c r="EI46" s="101"/>
      <c r="EJ46" s="101"/>
      <c r="EK46" s="101" t="s">
        <v>46</v>
      </c>
      <c r="EM46" s="101"/>
      <c r="EN46" s="101"/>
    </row>
    <row r="47" spans="1:144" s="1" customFormat="1" ht="15.75" customHeight="1" x14ac:dyDescent="0.25">
      <c r="A47" s="105" t="s">
        <v>47</v>
      </c>
      <c r="B47" s="106">
        <v>9</v>
      </c>
      <c r="C47" s="107">
        <v>2</v>
      </c>
      <c r="D47" s="76" t="s">
        <v>327</v>
      </c>
      <c r="E47" s="77">
        <v>3769.41</v>
      </c>
      <c r="F47" s="78">
        <v>22156.579999999987</v>
      </c>
      <c r="G47" s="79">
        <v>-8475.1700000000037</v>
      </c>
      <c r="H47" s="80">
        <v>2683.29</v>
      </c>
      <c r="I47" s="80">
        <v>496.06</v>
      </c>
      <c r="J47" s="82">
        <f t="shared" si="4"/>
        <v>2187.23</v>
      </c>
      <c r="K47" s="83">
        <f t="shared" si="5"/>
        <v>0.18487006622467195</v>
      </c>
      <c r="L47" s="84">
        <v>359.58</v>
      </c>
      <c r="M47" s="84">
        <v>399.55</v>
      </c>
      <c r="N47" s="82">
        <f t="shared" si="6"/>
        <v>-39.970000000000027</v>
      </c>
      <c r="O47" s="83">
        <f t="shared" si="7"/>
        <v>1.1111574614828412</v>
      </c>
      <c r="P47" s="84">
        <v>1840.8899999999999</v>
      </c>
      <c r="Q47" s="84">
        <v>1408.13</v>
      </c>
      <c r="R47" s="82">
        <f t="shared" si="8"/>
        <v>432.75999999999976</v>
      </c>
      <c r="S47" s="83">
        <f t="shared" si="9"/>
        <v>0.76491805594033335</v>
      </c>
      <c r="T47" s="84">
        <v>347.13</v>
      </c>
      <c r="U47" s="84">
        <v>310.20999999999998</v>
      </c>
      <c r="V47" s="82">
        <f t="shared" si="10"/>
        <v>36.920000000000016</v>
      </c>
      <c r="W47" s="83">
        <f t="shared" si="11"/>
        <v>0.89364215135539993</v>
      </c>
      <c r="X47" s="84">
        <v>125.52000000000001</v>
      </c>
      <c r="Y47" s="84">
        <v>0</v>
      </c>
      <c r="Z47" s="82">
        <f t="shared" si="12"/>
        <v>125.52000000000001</v>
      </c>
      <c r="AA47" s="83">
        <f t="shared" si="13"/>
        <v>0</v>
      </c>
      <c r="AB47" s="84">
        <v>889.92</v>
      </c>
      <c r="AC47" s="84">
        <v>90.199999999999989</v>
      </c>
      <c r="AD47" s="82">
        <f t="shared" si="14"/>
        <v>799.72</v>
      </c>
      <c r="AE47" s="83">
        <f t="shared" si="15"/>
        <v>0.1013574253865516</v>
      </c>
      <c r="AF47" s="84">
        <v>565.38</v>
      </c>
      <c r="AG47" s="84">
        <v>0</v>
      </c>
      <c r="AH47" s="82">
        <f t="shared" si="16"/>
        <v>565.38</v>
      </c>
      <c r="AI47" s="85">
        <f t="shared" si="17"/>
        <v>0</v>
      </c>
      <c r="AJ47" s="84">
        <v>1891.77</v>
      </c>
      <c r="AK47" s="84">
        <v>1532.2200000000003</v>
      </c>
      <c r="AL47" s="82">
        <f t="shared" si="18"/>
        <v>359.54999999999973</v>
      </c>
      <c r="AM47" s="86">
        <f t="shared" si="19"/>
        <v>0.80993989755625695</v>
      </c>
      <c r="AN47" s="80">
        <v>14085.060000000001</v>
      </c>
      <c r="AO47" s="80">
        <v>14009.71</v>
      </c>
      <c r="AP47" s="87">
        <f t="shared" si="20"/>
        <v>75.350000000002183</v>
      </c>
      <c r="AQ47" s="83">
        <f t="shared" si="21"/>
        <v>0.99465036002686524</v>
      </c>
      <c r="AR47" s="84">
        <v>0</v>
      </c>
      <c r="AS47" s="84">
        <v>0</v>
      </c>
      <c r="AT47" s="87">
        <f t="shared" si="0"/>
        <v>0</v>
      </c>
      <c r="AU47" s="96"/>
      <c r="AV47" s="80">
        <v>609.48</v>
      </c>
      <c r="AW47" s="80">
        <v>0</v>
      </c>
      <c r="AX47" s="87">
        <f t="shared" si="23"/>
        <v>609.48</v>
      </c>
      <c r="AY47" s="83">
        <f t="shared" si="24"/>
        <v>0</v>
      </c>
      <c r="AZ47" s="90">
        <v>0</v>
      </c>
      <c r="BA47" s="82">
        <v>0</v>
      </c>
      <c r="BB47" s="82">
        <f t="shared" si="25"/>
        <v>0</v>
      </c>
      <c r="BC47" s="91"/>
      <c r="BD47" s="84">
        <v>6201.09</v>
      </c>
      <c r="BE47" s="84">
        <v>27967.61</v>
      </c>
      <c r="BF47" s="87">
        <f t="shared" si="26"/>
        <v>-21766.52</v>
      </c>
      <c r="BG47" s="83">
        <f t="shared" si="27"/>
        <v>4.5101119319345466</v>
      </c>
      <c r="BH47" s="84">
        <v>1398.75</v>
      </c>
      <c r="BI47" s="84">
        <v>0</v>
      </c>
      <c r="BJ47" s="82">
        <f t="shared" si="28"/>
        <v>1398.75</v>
      </c>
      <c r="BK47" s="86">
        <f t="shared" si="29"/>
        <v>0</v>
      </c>
      <c r="BL47" s="80">
        <v>1332.03</v>
      </c>
      <c r="BM47" s="80">
        <v>0</v>
      </c>
      <c r="BN47" s="82">
        <f t="shared" si="30"/>
        <v>1332.03</v>
      </c>
      <c r="BO47" s="86">
        <f t="shared" si="31"/>
        <v>0</v>
      </c>
      <c r="BP47" s="80">
        <v>483.96</v>
      </c>
      <c r="BQ47" s="80">
        <v>0</v>
      </c>
      <c r="BR47" s="82">
        <f t="shared" si="32"/>
        <v>483.96</v>
      </c>
      <c r="BS47" s="86">
        <f t="shared" si="33"/>
        <v>0</v>
      </c>
      <c r="BT47" s="80">
        <v>1220.0999999999999</v>
      </c>
      <c r="BU47" s="80">
        <v>0</v>
      </c>
      <c r="BV47" s="82">
        <f t="shared" si="34"/>
        <v>1220.0999999999999</v>
      </c>
      <c r="BW47" s="86">
        <f t="shared" si="35"/>
        <v>0</v>
      </c>
      <c r="BX47" s="80">
        <v>660.36</v>
      </c>
      <c r="BY47" s="80">
        <v>0</v>
      </c>
      <c r="BZ47" s="82">
        <f t="shared" si="36"/>
        <v>660.36</v>
      </c>
      <c r="CA47" s="86">
        <f t="shared" si="37"/>
        <v>0</v>
      </c>
      <c r="CB47" s="80">
        <v>247.64999999999998</v>
      </c>
      <c r="CC47" s="80">
        <v>1577.58</v>
      </c>
      <c r="CD47" s="82">
        <f t="shared" si="38"/>
        <v>-1329.9299999999998</v>
      </c>
      <c r="CE47" s="83">
        <f t="shared" si="39"/>
        <v>6.3701998788612961</v>
      </c>
      <c r="CF47" s="84">
        <v>59.94</v>
      </c>
      <c r="CG47" s="84">
        <v>0</v>
      </c>
      <c r="CH47" s="82">
        <f t="shared" si="40"/>
        <v>59.94</v>
      </c>
      <c r="CI47" s="86">
        <f t="shared" si="41"/>
        <v>0</v>
      </c>
      <c r="CJ47" s="80">
        <v>0</v>
      </c>
      <c r="CK47" s="81">
        <v>0</v>
      </c>
      <c r="CL47" s="81">
        <v>0</v>
      </c>
      <c r="CM47" s="92"/>
      <c r="CN47" s="93">
        <v>11695.44</v>
      </c>
      <c r="CO47" s="93">
        <v>14687.870940325942</v>
      </c>
      <c r="CP47" s="87">
        <f t="shared" si="42"/>
        <v>-2992.4309403259413</v>
      </c>
      <c r="CQ47" s="94">
        <f t="shared" si="43"/>
        <v>1.2558630492162708</v>
      </c>
      <c r="CR47" s="80">
        <v>7669.9500000000007</v>
      </c>
      <c r="CS47" s="80">
        <v>8908.7099999999991</v>
      </c>
      <c r="CT47" s="87">
        <f t="shared" si="44"/>
        <v>-1238.7599999999984</v>
      </c>
      <c r="CU47" s="94">
        <f t="shared" si="45"/>
        <v>1.1615082236520444</v>
      </c>
      <c r="CV47" s="80">
        <v>1592.1000000000001</v>
      </c>
      <c r="CW47" s="80">
        <v>0</v>
      </c>
      <c r="CX47" s="87">
        <f t="shared" si="46"/>
        <v>1592.1000000000001</v>
      </c>
      <c r="CY47" s="86">
        <f t="shared" si="47"/>
        <v>0</v>
      </c>
      <c r="CZ47" s="80">
        <v>245.37</v>
      </c>
      <c r="DA47" s="80">
        <v>209.53000000000003</v>
      </c>
      <c r="DB47" s="87">
        <f t="shared" si="48"/>
        <v>35.839999999999975</v>
      </c>
      <c r="DC47" s="86">
        <f t="shared" si="49"/>
        <v>0.85393487386396061</v>
      </c>
      <c r="DD47" s="80">
        <v>27.150000000000002</v>
      </c>
      <c r="DE47" s="80">
        <v>0</v>
      </c>
      <c r="DF47" s="87">
        <f t="shared" si="50"/>
        <v>27.150000000000002</v>
      </c>
      <c r="DG47" s="86">
        <f t="shared" si="51"/>
        <v>0</v>
      </c>
      <c r="DH47" s="95">
        <v>1864.62</v>
      </c>
      <c r="DI47" s="95">
        <v>1182.79</v>
      </c>
      <c r="DJ47" s="87">
        <f t="shared" si="52"/>
        <v>681.82999999999993</v>
      </c>
      <c r="DK47" s="94">
        <f t="shared" si="53"/>
        <v>0.6343330008259056</v>
      </c>
      <c r="DL47" s="80">
        <v>2253.7200000000003</v>
      </c>
      <c r="DM47" s="80">
        <v>1444.38</v>
      </c>
      <c r="DN47" s="87">
        <f t="shared" si="54"/>
        <v>809.34000000000015</v>
      </c>
      <c r="DO47" s="96">
        <f t="shared" si="55"/>
        <v>0.64088706671636231</v>
      </c>
      <c r="DP47" s="80">
        <v>0</v>
      </c>
      <c r="DQ47" s="80">
        <v>0</v>
      </c>
      <c r="DR47" s="82">
        <f t="shared" si="56"/>
        <v>0</v>
      </c>
      <c r="DS47" s="96"/>
      <c r="DT47" s="97">
        <v>3087.8999999999996</v>
      </c>
      <c r="DU47" s="97">
        <v>3711.2299999999996</v>
      </c>
      <c r="DV47" s="98">
        <f t="shared" si="57"/>
        <v>63438.149999999994</v>
      </c>
      <c r="DW47" s="87">
        <f t="shared" si="58"/>
        <v>77935.780940325931</v>
      </c>
      <c r="DX47" s="87">
        <f t="shared" si="59"/>
        <v>-14497.630940325937</v>
      </c>
      <c r="DY47" s="83">
        <f t="shared" si="60"/>
        <v>1.2285317421823609</v>
      </c>
      <c r="DZ47" s="108"/>
      <c r="EA47" s="100">
        <f t="shared" si="2"/>
        <v>7658.9490596740507</v>
      </c>
      <c r="EB47" s="91">
        <f t="shared" si="3"/>
        <v>-26416.480000000007</v>
      </c>
      <c r="EC47" s="101"/>
      <c r="ED47" s="101"/>
      <c r="EE47" s="102">
        <v>21146.049999999996</v>
      </c>
      <c r="EF47" s="102">
        <v>20376.649999999998</v>
      </c>
      <c r="EG47" s="103">
        <f t="shared" si="61"/>
        <v>20376.649999999998</v>
      </c>
      <c r="EH47" s="104">
        <f t="shared" si="62"/>
        <v>0.96361495409308129</v>
      </c>
      <c r="EI47" s="101"/>
      <c r="EJ47" s="101"/>
      <c r="EK47" s="101" t="s">
        <v>47</v>
      </c>
      <c r="EM47" s="101"/>
      <c r="EN47" s="101"/>
    </row>
    <row r="48" spans="1:144" s="1" customFormat="1" ht="15.75" customHeight="1" x14ac:dyDescent="0.25">
      <c r="A48" s="105" t="s">
        <v>48</v>
      </c>
      <c r="B48" s="106">
        <v>9</v>
      </c>
      <c r="C48" s="107">
        <v>2</v>
      </c>
      <c r="D48" s="76" t="s">
        <v>328</v>
      </c>
      <c r="E48" s="77">
        <v>4596.3999999999996</v>
      </c>
      <c r="F48" s="78">
        <v>-28339.400000000005</v>
      </c>
      <c r="G48" s="79">
        <v>-58791.179999999978</v>
      </c>
      <c r="H48" s="80">
        <v>2613.06</v>
      </c>
      <c r="I48" s="80">
        <v>656.23</v>
      </c>
      <c r="J48" s="82">
        <f t="shared" si="4"/>
        <v>1956.83</v>
      </c>
      <c r="K48" s="83">
        <f t="shared" si="5"/>
        <v>0.25113468500531944</v>
      </c>
      <c r="L48" s="84">
        <v>359.90999999999997</v>
      </c>
      <c r="M48" s="84">
        <v>1343.15</v>
      </c>
      <c r="N48" s="82">
        <f t="shared" si="6"/>
        <v>-983.24000000000012</v>
      </c>
      <c r="O48" s="83">
        <f t="shared" si="7"/>
        <v>3.7319051985218534</v>
      </c>
      <c r="P48" s="84">
        <v>2137.3200000000002</v>
      </c>
      <c r="Q48" s="84">
        <v>1634.52</v>
      </c>
      <c r="R48" s="82">
        <f t="shared" si="8"/>
        <v>502.80000000000018</v>
      </c>
      <c r="S48" s="83">
        <f t="shared" si="9"/>
        <v>0.76475211947672783</v>
      </c>
      <c r="T48" s="84">
        <v>511.59000000000003</v>
      </c>
      <c r="U48" s="84">
        <v>456.12</v>
      </c>
      <c r="V48" s="82">
        <f t="shared" si="10"/>
        <v>55.470000000000027</v>
      </c>
      <c r="W48" s="83">
        <f t="shared" si="11"/>
        <v>0.89157333020582885</v>
      </c>
      <c r="X48" s="84">
        <v>285.45000000000005</v>
      </c>
      <c r="Y48" s="84">
        <v>0</v>
      </c>
      <c r="Z48" s="82">
        <f t="shared" si="12"/>
        <v>285.45000000000005</v>
      </c>
      <c r="AA48" s="83">
        <f t="shared" si="13"/>
        <v>0</v>
      </c>
      <c r="AB48" s="84">
        <v>1747.08</v>
      </c>
      <c r="AC48" s="84">
        <v>93.37</v>
      </c>
      <c r="AD48" s="82">
        <f t="shared" si="14"/>
        <v>1653.71</v>
      </c>
      <c r="AE48" s="83">
        <f t="shared" si="15"/>
        <v>5.344345994459327E-2</v>
      </c>
      <c r="AF48" s="84">
        <v>689.46</v>
      </c>
      <c r="AG48" s="84">
        <v>0</v>
      </c>
      <c r="AH48" s="82">
        <f t="shared" si="16"/>
        <v>689.46</v>
      </c>
      <c r="AI48" s="85">
        <f t="shared" si="17"/>
        <v>0</v>
      </c>
      <c r="AJ48" s="84">
        <v>2306.94</v>
      </c>
      <c r="AK48" s="84">
        <v>3832.1</v>
      </c>
      <c r="AL48" s="82">
        <f t="shared" si="18"/>
        <v>-1525.1599999999999</v>
      </c>
      <c r="AM48" s="86">
        <f t="shared" si="19"/>
        <v>1.6611181911969968</v>
      </c>
      <c r="AN48" s="80">
        <v>10001.25</v>
      </c>
      <c r="AO48" s="80">
        <v>10087.02</v>
      </c>
      <c r="AP48" s="87">
        <f t="shared" si="20"/>
        <v>-85.770000000000437</v>
      </c>
      <c r="AQ48" s="83">
        <f t="shared" si="21"/>
        <v>1.008575928008999</v>
      </c>
      <c r="AR48" s="84">
        <v>0</v>
      </c>
      <c r="AS48" s="84">
        <v>0</v>
      </c>
      <c r="AT48" s="87">
        <f t="shared" si="0"/>
        <v>0</v>
      </c>
      <c r="AU48" s="96"/>
      <c r="AV48" s="80">
        <v>609.48</v>
      </c>
      <c r="AW48" s="80">
        <v>3312.1899999999996</v>
      </c>
      <c r="AX48" s="87">
        <f t="shared" si="23"/>
        <v>-2702.7099999999996</v>
      </c>
      <c r="AY48" s="83">
        <f t="shared" si="24"/>
        <v>5.4344523200105002</v>
      </c>
      <c r="AZ48" s="90">
        <v>0</v>
      </c>
      <c r="BA48" s="82">
        <v>0</v>
      </c>
      <c r="BB48" s="82">
        <f t="shared" si="25"/>
        <v>0</v>
      </c>
      <c r="BC48" s="91"/>
      <c r="BD48" s="84">
        <v>9845.4600000000009</v>
      </c>
      <c r="BE48" s="84">
        <v>3258.7500000000005</v>
      </c>
      <c r="BF48" s="87">
        <f t="shared" si="26"/>
        <v>6586.7100000000009</v>
      </c>
      <c r="BG48" s="83">
        <f t="shared" si="27"/>
        <v>0.33099012133511285</v>
      </c>
      <c r="BH48" s="84">
        <v>1376.16</v>
      </c>
      <c r="BI48" s="84">
        <v>0</v>
      </c>
      <c r="BJ48" s="82">
        <f t="shared" si="28"/>
        <v>1376.16</v>
      </c>
      <c r="BK48" s="86">
        <f t="shared" si="29"/>
        <v>0</v>
      </c>
      <c r="BL48" s="80">
        <v>1332.03</v>
      </c>
      <c r="BM48" s="80">
        <v>0</v>
      </c>
      <c r="BN48" s="82">
        <f t="shared" si="30"/>
        <v>1332.03</v>
      </c>
      <c r="BO48" s="86">
        <f t="shared" si="31"/>
        <v>0</v>
      </c>
      <c r="BP48" s="80">
        <v>597.06000000000006</v>
      </c>
      <c r="BQ48" s="80">
        <v>0</v>
      </c>
      <c r="BR48" s="82">
        <f t="shared" si="32"/>
        <v>597.06000000000006</v>
      </c>
      <c r="BS48" s="86">
        <f t="shared" si="33"/>
        <v>0</v>
      </c>
      <c r="BT48" s="80">
        <v>1843.62</v>
      </c>
      <c r="BU48" s="80">
        <v>0</v>
      </c>
      <c r="BV48" s="82">
        <f t="shared" si="34"/>
        <v>1843.62</v>
      </c>
      <c r="BW48" s="86">
        <f t="shared" si="35"/>
        <v>0</v>
      </c>
      <c r="BX48" s="80">
        <v>1501.65</v>
      </c>
      <c r="BY48" s="80">
        <v>0</v>
      </c>
      <c r="BZ48" s="82">
        <f t="shared" si="36"/>
        <v>1501.65</v>
      </c>
      <c r="CA48" s="86">
        <f t="shared" si="37"/>
        <v>0</v>
      </c>
      <c r="CB48" s="80">
        <v>1003.86</v>
      </c>
      <c r="CC48" s="80">
        <v>137.81</v>
      </c>
      <c r="CD48" s="82">
        <f t="shared" si="38"/>
        <v>866.05</v>
      </c>
      <c r="CE48" s="83">
        <f t="shared" si="39"/>
        <v>0.13728009881856035</v>
      </c>
      <c r="CF48" s="84">
        <v>77.22</v>
      </c>
      <c r="CG48" s="84">
        <v>7907.71</v>
      </c>
      <c r="CH48" s="82">
        <f t="shared" si="40"/>
        <v>-7830.49</v>
      </c>
      <c r="CI48" s="86">
        <f t="shared" si="41"/>
        <v>102.40494690494691</v>
      </c>
      <c r="CJ48" s="80">
        <v>0</v>
      </c>
      <c r="CK48" s="81">
        <v>0</v>
      </c>
      <c r="CL48" s="81">
        <v>0</v>
      </c>
      <c r="CM48" s="92"/>
      <c r="CN48" s="93">
        <v>17451.57</v>
      </c>
      <c r="CO48" s="93">
        <v>23666.732533493785</v>
      </c>
      <c r="CP48" s="87">
        <f t="shared" si="42"/>
        <v>-6215.1625334937853</v>
      </c>
      <c r="CQ48" s="94">
        <f t="shared" si="43"/>
        <v>1.3561377305018278</v>
      </c>
      <c r="CR48" s="80">
        <v>9826.17</v>
      </c>
      <c r="CS48" s="80">
        <v>11935.73</v>
      </c>
      <c r="CT48" s="87">
        <f t="shared" si="44"/>
        <v>-2109.5599999999995</v>
      </c>
      <c r="CU48" s="94">
        <f t="shared" si="45"/>
        <v>1.2146879201153653</v>
      </c>
      <c r="CV48" s="80">
        <v>2038.0500000000002</v>
      </c>
      <c r="CW48" s="80">
        <v>0</v>
      </c>
      <c r="CX48" s="87">
        <f t="shared" si="46"/>
        <v>2038.0500000000002</v>
      </c>
      <c r="CY48" s="86">
        <f t="shared" si="47"/>
        <v>0</v>
      </c>
      <c r="CZ48" s="80">
        <v>238.56</v>
      </c>
      <c r="DA48" s="80">
        <v>204.92000000000002</v>
      </c>
      <c r="DB48" s="87">
        <f t="shared" si="48"/>
        <v>33.639999999999986</v>
      </c>
      <c r="DC48" s="86">
        <f t="shared" si="49"/>
        <v>0.85898725687458088</v>
      </c>
      <c r="DD48" s="80">
        <v>26.19</v>
      </c>
      <c r="DE48" s="80">
        <v>0</v>
      </c>
      <c r="DF48" s="87">
        <f t="shared" si="50"/>
        <v>26.19</v>
      </c>
      <c r="DG48" s="86">
        <f t="shared" si="51"/>
        <v>0</v>
      </c>
      <c r="DH48" s="95">
        <v>3706.5299999999997</v>
      </c>
      <c r="DI48" s="95">
        <v>2636.2799999999997</v>
      </c>
      <c r="DJ48" s="87">
        <f t="shared" si="52"/>
        <v>1070.25</v>
      </c>
      <c r="DK48" s="94">
        <f t="shared" si="53"/>
        <v>0.71125284295554059</v>
      </c>
      <c r="DL48" s="80">
        <v>4541.3099999999995</v>
      </c>
      <c r="DM48" s="80">
        <v>3224.64</v>
      </c>
      <c r="DN48" s="87">
        <f t="shared" si="54"/>
        <v>1316.6699999999996</v>
      </c>
      <c r="DO48" s="96">
        <f t="shared" si="55"/>
        <v>0.710068240221434</v>
      </c>
      <c r="DP48" s="80">
        <v>0</v>
      </c>
      <c r="DQ48" s="80">
        <v>0</v>
      </c>
      <c r="DR48" s="82">
        <f t="shared" si="56"/>
        <v>0</v>
      </c>
      <c r="DS48" s="96"/>
      <c r="DT48" s="97">
        <v>3915.66</v>
      </c>
      <c r="DU48" s="97">
        <v>3719.3599999999997</v>
      </c>
      <c r="DV48" s="98">
        <f t="shared" si="57"/>
        <v>80582.64</v>
      </c>
      <c r="DW48" s="87">
        <f t="shared" si="58"/>
        <v>78106.632533493801</v>
      </c>
      <c r="DX48" s="87">
        <f t="shared" si="59"/>
        <v>2476.0074665061984</v>
      </c>
      <c r="DY48" s="83">
        <f t="shared" si="60"/>
        <v>0.96927368641054457</v>
      </c>
      <c r="DZ48" s="108"/>
      <c r="EA48" s="100">
        <f t="shared" si="2"/>
        <v>-25863.39253349381</v>
      </c>
      <c r="EB48" s="91">
        <f t="shared" si="3"/>
        <v>-52518.38999999997</v>
      </c>
      <c r="EC48" s="101"/>
      <c r="ED48" s="101"/>
      <c r="EE48" s="102">
        <v>26860.880000000001</v>
      </c>
      <c r="EF48" s="102">
        <v>12396.009999999998</v>
      </c>
      <c r="EG48" s="103">
        <f t="shared" si="61"/>
        <v>12396.009999999998</v>
      </c>
      <c r="EH48" s="104">
        <f t="shared" si="62"/>
        <v>0.46148934807794822</v>
      </c>
      <c r="EI48" s="101"/>
      <c r="EJ48" s="101"/>
      <c r="EK48" s="101" t="s">
        <v>48</v>
      </c>
      <c r="EM48" s="101"/>
      <c r="EN48" s="101"/>
    </row>
    <row r="49" spans="1:144" s="1" customFormat="1" ht="15.75" customHeight="1" x14ac:dyDescent="0.25">
      <c r="A49" s="105" t="s">
        <v>49</v>
      </c>
      <c r="B49" s="106">
        <v>9</v>
      </c>
      <c r="C49" s="107">
        <v>4</v>
      </c>
      <c r="D49" s="76" t="s">
        <v>329</v>
      </c>
      <c r="E49" s="77">
        <v>8344.14</v>
      </c>
      <c r="F49" s="78">
        <v>26091.539999999986</v>
      </c>
      <c r="G49" s="79">
        <v>-68117.519999999975</v>
      </c>
      <c r="H49" s="80">
        <v>4060.2000000000003</v>
      </c>
      <c r="I49" s="80">
        <v>820.15</v>
      </c>
      <c r="J49" s="82">
        <f t="shared" si="4"/>
        <v>3240.05</v>
      </c>
      <c r="K49" s="83">
        <f t="shared" si="5"/>
        <v>0.2019974385498251</v>
      </c>
      <c r="L49" s="84">
        <v>528.18000000000006</v>
      </c>
      <c r="M49" s="84">
        <v>738.99</v>
      </c>
      <c r="N49" s="82">
        <f t="shared" si="6"/>
        <v>-210.80999999999995</v>
      </c>
      <c r="O49" s="83">
        <f t="shared" si="7"/>
        <v>1.3991252981937974</v>
      </c>
      <c r="P49" s="84">
        <v>4092.7200000000003</v>
      </c>
      <c r="Q49" s="84">
        <v>3119.88</v>
      </c>
      <c r="R49" s="82">
        <f t="shared" si="8"/>
        <v>972.84000000000015</v>
      </c>
      <c r="S49" s="83">
        <f t="shared" si="9"/>
        <v>0.76229988858265407</v>
      </c>
      <c r="T49" s="84">
        <v>720.93000000000006</v>
      </c>
      <c r="U49" s="84">
        <v>641.48</v>
      </c>
      <c r="V49" s="82">
        <f t="shared" si="10"/>
        <v>79.450000000000045</v>
      </c>
      <c r="W49" s="83">
        <f t="shared" si="11"/>
        <v>0.88979512574036312</v>
      </c>
      <c r="X49" s="84">
        <v>570.72</v>
      </c>
      <c r="Y49" s="84">
        <v>0</v>
      </c>
      <c r="Z49" s="82">
        <f t="shared" si="12"/>
        <v>570.72</v>
      </c>
      <c r="AA49" s="83">
        <f t="shared" si="13"/>
        <v>0</v>
      </c>
      <c r="AB49" s="84">
        <v>4052.67</v>
      </c>
      <c r="AC49" s="84">
        <v>6390.8499999999995</v>
      </c>
      <c r="AD49" s="82">
        <f t="shared" si="14"/>
        <v>-2338.1799999999994</v>
      </c>
      <c r="AE49" s="83">
        <f t="shared" si="15"/>
        <v>1.5769480367264048</v>
      </c>
      <c r="AF49" s="84">
        <v>1251.5999999999999</v>
      </c>
      <c r="AG49" s="84">
        <v>0</v>
      </c>
      <c r="AH49" s="82">
        <f t="shared" si="16"/>
        <v>1251.5999999999999</v>
      </c>
      <c r="AI49" s="85">
        <f t="shared" si="17"/>
        <v>0</v>
      </c>
      <c r="AJ49" s="84">
        <v>4185.3599999999997</v>
      </c>
      <c r="AK49" s="84">
        <v>3391.94</v>
      </c>
      <c r="AL49" s="82">
        <f t="shared" si="18"/>
        <v>793.41999999999962</v>
      </c>
      <c r="AM49" s="86">
        <f t="shared" si="19"/>
        <v>0.81042968824665029</v>
      </c>
      <c r="AN49" s="80">
        <v>20282.64</v>
      </c>
      <c r="AO49" s="80">
        <v>20174.009999999998</v>
      </c>
      <c r="AP49" s="87">
        <f t="shared" si="20"/>
        <v>108.63000000000102</v>
      </c>
      <c r="AQ49" s="83">
        <f t="shared" si="21"/>
        <v>0.99464418833051316</v>
      </c>
      <c r="AR49" s="84">
        <v>0</v>
      </c>
      <c r="AS49" s="84">
        <v>0</v>
      </c>
      <c r="AT49" s="87">
        <f t="shared" si="0"/>
        <v>0</v>
      </c>
      <c r="AU49" s="96"/>
      <c r="AV49" s="80">
        <v>1201.53</v>
      </c>
      <c r="AW49" s="80">
        <v>6532.3700000000008</v>
      </c>
      <c r="AX49" s="87">
        <f t="shared" si="23"/>
        <v>-5330.8400000000011</v>
      </c>
      <c r="AY49" s="83">
        <f t="shared" si="24"/>
        <v>5.436709861593136</v>
      </c>
      <c r="AZ49" s="90">
        <v>0</v>
      </c>
      <c r="BA49" s="82">
        <v>0</v>
      </c>
      <c r="BB49" s="82">
        <f t="shared" si="25"/>
        <v>0</v>
      </c>
      <c r="BC49" s="91"/>
      <c r="BD49" s="84">
        <v>25334.879999999997</v>
      </c>
      <c r="BE49" s="84">
        <v>181691.32</v>
      </c>
      <c r="BF49" s="87">
        <f t="shared" si="26"/>
        <v>-156356.44</v>
      </c>
      <c r="BG49" s="83">
        <f t="shared" si="27"/>
        <v>7.1715879451570332</v>
      </c>
      <c r="BH49" s="84">
        <v>1827.33</v>
      </c>
      <c r="BI49" s="84">
        <v>0</v>
      </c>
      <c r="BJ49" s="82">
        <f t="shared" si="28"/>
        <v>1827.33</v>
      </c>
      <c r="BK49" s="86">
        <f t="shared" si="29"/>
        <v>0</v>
      </c>
      <c r="BL49" s="80">
        <v>1975.02</v>
      </c>
      <c r="BM49" s="80">
        <v>0</v>
      </c>
      <c r="BN49" s="82">
        <f t="shared" si="30"/>
        <v>1975.02</v>
      </c>
      <c r="BO49" s="86">
        <f t="shared" si="31"/>
        <v>0</v>
      </c>
      <c r="BP49" s="80">
        <v>1066.3499999999999</v>
      </c>
      <c r="BQ49" s="80">
        <v>3009.62</v>
      </c>
      <c r="BR49" s="82">
        <f t="shared" si="32"/>
        <v>-1943.27</v>
      </c>
      <c r="BS49" s="86">
        <f t="shared" si="33"/>
        <v>2.8223566371266471</v>
      </c>
      <c r="BT49" s="80">
        <v>2698.44</v>
      </c>
      <c r="BU49" s="80">
        <v>0</v>
      </c>
      <c r="BV49" s="82">
        <f t="shared" si="34"/>
        <v>2698.44</v>
      </c>
      <c r="BW49" s="86">
        <f t="shared" si="35"/>
        <v>0</v>
      </c>
      <c r="BX49" s="80">
        <v>3003.84</v>
      </c>
      <c r="BY49" s="80">
        <v>0</v>
      </c>
      <c r="BZ49" s="82">
        <f t="shared" si="36"/>
        <v>3003.84</v>
      </c>
      <c r="CA49" s="86">
        <f t="shared" si="37"/>
        <v>0</v>
      </c>
      <c r="CB49" s="80">
        <v>2247.87</v>
      </c>
      <c r="CC49" s="80">
        <v>1022.97</v>
      </c>
      <c r="CD49" s="82">
        <f t="shared" si="38"/>
        <v>1224.8999999999999</v>
      </c>
      <c r="CE49" s="83">
        <f t="shared" si="39"/>
        <v>0.4550841463251879</v>
      </c>
      <c r="CF49" s="84">
        <v>120.14999999999999</v>
      </c>
      <c r="CG49" s="84">
        <v>15884.32</v>
      </c>
      <c r="CH49" s="82">
        <f t="shared" si="40"/>
        <v>-15764.17</v>
      </c>
      <c r="CI49" s="86">
        <f t="shared" si="41"/>
        <v>132.20407823553893</v>
      </c>
      <c r="CJ49" s="80">
        <v>0</v>
      </c>
      <c r="CK49" s="81">
        <v>0</v>
      </c>
      <c r="CL49" s="81">
        <v>0</v>
      </c>
      <c r="CM49" s="92"/>
      <c r="CN49" s="93">
        <v>21675.21</v>
      </c>
      <c r="CO49" s="93">
        <v>26769.152623726339</v>
      </c>
      <c r="CP49" s="87">
        <f t="shared" si="42"/>
        <v>-5093.9426237263397</v>
      </c>
      <c r="CQ49" s="94">
        <f t="shared" si="43"/>
        <v>1.2350123769839527</v>
      </c>
      <c r="CR49" s="80">
        <v>17397.239999999998</v>
      </c>
      <c r="CS49" s="80">
        <v>18957.27</v>
      </c>
      <c r="CT49" s="87">
        <f t="shared" si="44"/>
        <v>-1560.0300000000025</v>
      </c>
      <c r="CU49" s="94">
        <f t="shared" si="45"/>
        <v>1.08967112024666</v>
      </c>
      <c r="CV49" s="80">
        <v>3909.99</v>
      </c>
      <c r="CW49" s="80">
        <v>0</v>
      </c>
      <c r="CX49" s="87">
        <f t="shared" si="46"/>
        <v>3909.99</v>
      </c>
      <c r="CY49" s="86">
        <f t="shared" si="47"/>
        <v>0</v>
      </c>
      <c r="CZ49" s="80">
        <v>585.75</v>
      </c>
      <c r="DA49" s="80">
        <v>503.42</v>
      </c>
      <c r="DB49" s="87">
        <f t="shared" si="48"/>
        <v>82.329999999999984</v>
      </c>
      <c r="DC49" s="86">
        <f t="shared" si="49"/>
        <v>0.85944515578318403</v>
      </c>
      <c r="DD49" s="80">
        <v>65.070000000000007</v>
      </c>
      <c r="DE49" s="80">
        <v>0</v>
      </c>
      <c r="DF49" s="87">
        <f t="shared" si="50"/>
        <v>65.070000000000007</v>
      </c>
      <c r="DG49" s="86">
        <f t="shared" si="51"/>
        <v>0</v>
      </c>
      <c r="DH49" s="95">
        <v>6310.5599999999995</v>
      </c>
      <c r="DI49" s="95">
        <v>4067.4199999999996</v>
      </c>
      <c r="DJ49" s="87">
        <f t="shared" si="52"/>
        <v>2243.14</v>
      </c>
      <c r="DK49" s="94">
        <f t="shared" si="53"/>
        <v>0.64454184731624453</v>
      </c>
      <c r="DL49" s="80">
        <v>7733.7000000000007</v>
      </c>
      <c r="DM49" s="80">
        <v>4973.82</v>
      </c>
      <c r="DN49" s="87">
        <f t="shared" si="54"/>
        <v>2759.880000000001</v>
      </c>
      <c r="DO49" s="96">
        <f t="shared" si="55"/>
        <v>0.6431358857985181</v>
      </c>
      <c r="DP49" s="80">
        <v>0</v>
      </c>
      <c r="DQ49" s="80">
        <v>0</v>
      </c>
      <c r="DR49" s="82">
        <f t="shared" si="56"/>
        <v>0</v>
      </c>
      <c r="DS49" s="96"/>
      <c r="DT49" s="97">
        <v>7001.25</v>
      </c>
      <c r="DU49" s="97">
        <v>14934.46</v>
      </c>
      <c r="DV49" s="98">
        <f t="shared" si="57"/>
        <v>143899.19999999998</v>
      </c>
      <c r="DW49" s="87">
        <f t="shared" si="58"/>
        <v>313623.44262372633</v>
      </c>
      <c r="DX49" s="87">
        <f t="shared" si="59"/>
        <v>-169724.24262372634</v>
      </c>
      <c r="DY49" s="83">
        <f t="shared" si="60"/>
        <v>2.1794662001159586</v>
      </c>
      <c r="DZ49" s="108"/>
      <c r="EA49" s="100">
        <f t="shared" si="2"/>
        <v>-143632.70262372636</v>
      </c>
      <c r="EB49" s="91">
        <f t="shared" si="3"/>
        <v>-231451.87000000002</v>
      </c>
      <c r="EC49" s="101"/>
      <c r="ED49" s="101"/>
      <c r="EE49" s="102">
        <v>47966.399999999994</v>
      </c>
      <c r="EF49" s="102">
        <v>30972.370000000003</v>
      </c>
      <c r="EG49" s="103">
        <f t="shared" si="61"/>
        <v>30972.370000000003</v>
      </c>
      <c r="EH49" s="104">
        <f t="shared" si="62"/>
        <v>0.64570970512692227</v>
      </c>
      <c r="EI49" s="101"/>
      <c r="EJ49" s="101"/>
      <c r="EK49" s="101" t="s">
        <v>49</v>
      </c>
      <c r="EM49" s="101"/>
      <c r="EN49" s="101"/>
    </row>
    <row r="50" spans="1:144" s="1" customFormat="1" ht="15.75" customHeight="1" x14ac:dyDescent="0.25">
      <c r="A50" s="105" t="s">
        <v>50</v>
      </c>
      <c r="B50" s="106">
        <v>9</v>
      </c>
      <c r="C50" s="107">
        <v>2</v>
      </c>
      <c r="D50" s="76" t="s">
        <v>330</v>
      </c>
      <c r="E50" s="77">
        <v>4943</v>
      </c>
      <c r="F50" s="78">
        <v>51806.54</v>
      </c>
      <c r="G50" s="79">
        <v>-27393.160000000014</v>
      </c>
      <c r="H50" s="80">
        <v>2876.82</v>
      </c>
      <c r="I50" s="80">
        <v>554.23</v>
      </c>
      <c r="J50" s="82">
        <f t="shared" si="4"/>
        <v>2322.59</v>
      </c>
      <c r="K50" s="83">
        <f t="shared" si="5"/>
        <v>0.19265369400935756</v>
      </c>
      <c r="L50" s="84">
        <v>390</v>
      </c>
      <c r="M50" s="84">
        <v>672.79</v>
      </c>
      <c r="N50" s="82">
        <f t="shared" si="6"/>
        <v>-282.78999999999996</v>
      </c>
      <c r="O50" s="83">
        <f t="shared" si="7"/>
        <v>1.7251025641025639</v>
      </c>
      <c r="P50" s="84">
        <v>2375.61</v>
      </c>
      <c r="Q50" s="84">
        <v>1794.65</v>
      </c>
      <c r="R50" s="82">
        <f t="shared" si="8"/>
        <v>580.96</v>
      </c>
      <c r="S50" s="83">
        <f t="shared" si="9"/>
        <v>0.75544807438931472</v>
      </c>
      <c r="T50" s="84">
        <v>444.87</v>
      </c>
      <c r="U50" s="84">
        <v>398.40999999999997</v>
      </c>
      <c r="V50" s="82">
        <f t="shared" si="10"/>
        <v>46.460000000000036</v>
      </c>
      <c r="W50" s="83">
        <f t="shared" si="11"/>
        <v>0.89556499651583599</v>
      </c>
      <c r="X50" s="84">
        <v>388.53</v>
      </c>
      <c r="Y50" s="84">
        <v>0</v>
      </c>
      <c r="Z50" s="82">
        <f t="shared" si="12"/>
        <v>388.53</v>
      </c>
      <c r="AA50" s="83">
        <f t="shared" si="13"/>
        <v>0</v>
      </c>
      <c r="AB50" s="84">
        <v>1775.04</v>
      </c>
      <c r="AC50" s="84">
        <v>3085.4700000000003</v>
      </c>
      <c r="AD50" s="82">
        <f t="shared" si="14"/>
        <v>-1310.4300000000003</v>
      </c>
      <c r="AE50" s="83">
        <f t="shared" si="15"/>
        <v>1.7382537858301788</v>
      </c>
      <c r="AF50" s="84">
        <v>741.45</v>
      </c>
      <c r="AG50" s="84">
        <v>0</v>
      </c>
      <c r="AH50" s="82">
        <f t="shared" si="16"/>
        <v>741.45</v>
      </c>
      <c r="AI50" s="85">
        <f t="shared" si="17"/>
        <v>0</v>
      </c>
      <c r="AJ50" s="84">
        <v>2479.41</v>
      </c>
      <c r="AK50" s="84">
        <v>2009.38</v>
      </c>
      <c r="AL50" s="82">
        <f t="shared" si="18"/>
        <v>470.02999999999975</v>
      </c>
      <c r="AM50" s="86">
        <f t="shared" si="19"/>
        <v>0.81042667408778712</v>
      </c>
      <c r="AN50" s="80">
        <v>8075.4600000000009</v>
      </c>
      <c r="AO50" s="80">
        <v>8169.4699999999993</v>
      </c>
      <c r="AP50" s="87">
        <f t="shared" si="20"/>
        <v>-94.009999999998399</v>
      </c>
      <c r="AQ50" s="83">
        <f t="shared" si="21"/>
        <v>1.011641442097416</v>
      </c>
      <c r="AR50" s="84">
        <v>385.56000000000006</v>
      </c>
      <c r="AS50" s="84">
        <v>383.9</v>
      </c>
      <c r="AT50" s="87">
        <f t="shared" si="0"/>
        <v>1.6600000000000819</v>
      </c>
      <c r="AU50" s="96">
        <f t="shared" si="22"/>
        <v>0.99569457412594642</v>
      </c>
      <c r="AV50" s="80">
        <v>659.88</v>
      </c>
      <c r="AW50" s="80">
        <v>3588.2</v>
      </c>
      <c r="AX50" s="87">
        <f t="shared" si="23"/>
        <v>-2928.3199999999997</v>
      </c>
      <c r="AY50" s="83">
        <f t="shared" si="24"/>
        <v>5.4376553312723521</v>
      </c>
      <c r="AZ50" s="90">
        <v>0</v>
      </c>
      <c r="BA50" s="82">
        <v>0</v>
      </c>
      <c r="BB50" s="82">
        <f t="shared" si="25"/>
        <v>0</v>
      </c>
      <c r="BC50" s="91"/>
      <c r="BD50" s="84">
        <v>15875.91</v>
      </c>
      <c r="BE50" s="84">
        <v>859.28000000000009</v>
      </c>
      <c r="BF50" s="87">
        <f t="shared" si="26"/>
        <v>15016.63</v>
      </c>
      <c r="BG50" s="83">
        <f t="shared" si="27"/>
        <v>5.4124771430425093E-2</v>
      </c>
      <c r="BH50" s="84">
        <v>1506.6299999999999</v>
      </c>
      <c r="BI50" s="84">
        <v>0</v>
      </c>
      <c r="BJ50" s="82">
        <f t="shared" si="28"/>
        <v>1506.6299999999999</v>
      </c>
      <c r="BK50" s="86">
        <f t="shared" si="29"/>
        <v>0</v>
      </c>
      <c r="BL50" s="80">
        <v>1438.41</v>
      </c>
      <c r="BM50" s="80">
        <v>0</v>
      </c>
      <c r="BN50" s="82">
        <f t="shared" si="30"/>
        <v>1438.41</v>
      </c>
      <c r="BO50" s="86">
        <f t="shared" si="31"/>
        <v>0</v>
      </c>
      <c r="BP50" s="80">
        <v>659.88</v>
      </c>
      <c r="BQ50" s="80">
        <v>0</v>
      </c>
      <c r="BR50" s="82">
        <f t="shared" si="32"/>
        <v>659.88</v>
      </c>
      <c r="BS50" s="86">
        <f t="shared" si="33"/>
        <v>0</v>
      </c>
      <c r="BT50" s="80">
        <v>1650.48</v>
      </c>
      <c r="BU50" s="80">
        <v>0</v>
      </c>
      <c r="BV50" s="82">
        <f t="shared" si="34"/>
        <v>1650.48</v>
      </c>
      <c r="BW50" s="86">
        <f t="shared" si="35"/>
        <v>0</v>
      </c>
      <c r="BX50" s="80">
        <v>2043.42</v>
      </c>
      <c r="BY50" s="80">
        <v>0</v>
      </c>
      <c r="BZ50" s="82">
        <f t="shared" si="36"/>
        <v>2043.42</v>
      </c>
      <c r="CA50" s="86">
        <f t="shared" si="37"/>
        <v>0</v>
      </c>
      <c r="CB50" s="80">
        <v>1024.68</v>
      </c>
      <c r="CC50" s="80">
        <v>0</v>
      </c>
      <c r="CD50" s="82">
        <f t="shared" si="38"/>
        <v>1024.68</v>
      </c>
      <c r="CE50" s="83">
        <f t="shared" si="39"/>
        <v>0</v>
      </c>
      <c r="CF50" s="84">
        <v>80.070000000000007</v>
      </c>
      <c r="CG50" s="84">
        <v>7975.33</v>
      </c>
      <c r="CH50" s="82">
        <f t="shared" si="40"/>
        <v>-7895.26</v>
      </c>
      <c r="CI50" s="86">
        <f t="shared" si="41"/>
        <v>99.60447108779816</v>
      </c>
      <c r="CJ50" s="80">
        <v>0</v>
      </c>
      <c r="CK50" s="81">
        <v>0</v>
      </c>
      <c r="CL50" s="81">
        <v>0</v>
      </c>
      <c r="CM50" s="92"/>
      <c r="CN50" s="93">
        <v>13137</v>
      </c>
      <c r="CO50" s="93">
        <v>16633.552043768002</v>
      </c>
      <c r="CP50" s="87">
        <f t="shared" si="42"/>
        <v>-3496.5520437680025</v>
      </c>
      <c r="CQ50" s="94">
        <f t="shared" si="43"/>
        <v>1.2661606183883689</v>
      </c>
      <c r="CR50" s="80">
        <v>9325.9500000000007</v>
      </c>
      <c r="CS50" s="80">
        <v>11394.29</v>
      </c>
      <c r="CT50" s="87">
        <f t="shared" si="44"/>
        <v>-2068.34</v>
      </c>
      <c r="CU50" s="94">
        <f t="shared" si="45"/>
        <v>1.2217833035776515</v>
      </c>
      <c r="CV50" s="80">
        <v>2107.1999999999998</v>
      </c>
      <c r="CW50" s="80">
        <v>0</v>
      </c>
      <c r="CX50" s="87">
        <f t="shared" si="46"/>
        <v>2107.1999999999998</v>
      </c>
      <c r="CY50" s="86">
        <f t="shared" si="47"/>
        <v>0</v>
      </c>
      <c r="CZ50" s="80">
        <v>349.95000000000005</v>
      </c>
      <c r="DA50" s="80">
        <v>301.15999999999997</v>
      </c>
      <c r="DB50" s="87">
        <f t="shared" si="48"/>
        <v>48.790000000000077</v>
      </c>
      <c r="DC50" s="86">
        <f t="shared" si="49"/>
        <v>0.86058008286898113</v>
      </c>
      <c r="DD50" s="80">
        <v>38.549999999999997</v>
      </c>
      <c r="DE50" s="80">
        <v>0</v>
      </c>
      <c r="DF50" s="87">
        <f t="shared" si="50"/>
        <v>38.549999999999997</v>
      </c>
      <c r="DG50" s="86">
        <f t="shared" si="51"/>
        <v>0</v>
      </c>
      <c r="DH50" s="95">
        <v>3661.29</v>
      </c>
      <c r="DI50" s="95">
        <v>2698.77</v>
      </c>
      <c r="DJ50" s="87">
        <f t="shared" si="52"/>
        <v>962.52</v>
      </c>
      <c r="DK50" s="94">
        <f t="shared" si="53"/>
        <v>0.73710905172766972</v>
      </c>
      <c r="DL50" s="80">
        <v>4533.75</v>
      </c>
      <c r="DM50" s="80">
        <v>3296.61</v>
      </c>
      <c r="DN50" s="87">
        <f t="shared" si="54"/>
        <v>1237.1399999999999</v>
      </c>
      <c r="DO50" s="96">
        <f t="shared" si="55"/>
        <v>0.72712655086848643</v>
      </c>
      <c r="DP50" s="80">
        <v>0</v>
      </c>
      <c r="DQ50" s="80">
        <v>0</v>
      </c>
      <c r="DR50" s="82">
        <f t="shared" si="56"/>
        <v>0</v>
      </c>
      <c r="DS50" s="96"/>
      <c r="DT50" s="97">
        <v>3997.5</v>
      </c>
      <c r="DU50" s="97">
        <v>3190.78</v>
      </c>
      <c r="DV50" s="98">
        <f t="shared" si="57"/>
        <v>82023.3</v>
      </c>
      <c r="DW50" s="87">
        <f t="shared" si="58"/>
        <v>67006.272043768011</v>
      </c>
      <c r="DX50" s="87">
        <f t="shared" si="59"/>
        <v>15017.027956231992</v>
      </c>
      <c r="DY50" s="83">
        <f t="shared" si="60"/>
        <v>0.81691753494151065</v>
      </c>
      <c r="DZ50" s="108"/>
      <c r="EA50" s="100">
        <f t="shared" si="2"/>
        <v>66823.567956231986</v>
      </c>
      <c r="EB50" s="91">
        <f t="shared" si="3"/>
        <v>-11948.290000000017</v>
      </c>
      <c r="EC50" s="101"/>
      <c r="ED50" s="101"/>
      <c r="EE50" s="102">
        <v>27341.1</v>
      </c>
      <c r="EF50" s="102">
        <v>9240.760000000002</v>
      </c>
      <c r="EG50" s="103">
        <f t="shared" si="61"/>
        <v>9240.760000000002</v>
      </c>
      <c r="EH50" s="104">
        <f t="shared" si="62"/>
        <v>0.33798054942924766</v>
      </c>
      <c r="EI50" s="101"/>
      <c r="EJ50" s="101"/>
      <c r="EK50" s="101" t="s">
        <v>50</v>
      </c>
      <c r="EM50" s="101"/>
      <c r="EN50" s="101"/>
    </row>
    <row r="51" spans="1:144" s="1" customFormat="1" ht="15.75" customHeight="1" x14ac:dyDescent="0.25">
      <c r="A51" s="105" t="s">
        <v>51</v>
      </c>
      <c r="B51" s="106">
        <v>9</v>
      </c>
      <c r="C51" s="107">
        <v>2</v>
      </c>
      <c r="D51" s="76" t="s">
        <v>331</v>
      </c>
      <c r="E51" s="77">
        <v>3771</v>
      </c>
      <c r="F51" s="78">
        <v>-36752.630000000005</v>
      </c>
      <c r="G51" s="79">
        <v>-33780.200000000004</v>
      </c>
      <c r="H51" s="80">
        <v>3123.41</v>
      </c>
      <c r="I51" s="80">
        <v>465.19</v>
      </c>
      <c r="J51" s="82">
        <f t="shared" si="4"/>
        <v>2658.22</v>
      </c>
      <c r="K51" s="83">
        <f t="shared" si="5"/>
        <v>0.14893657893136028</v>
      </c>
      <c r="L51" s="84">
        <v>359.74</v>
      </c>
      <c r="M51" s="84">
        <v>399.55</v>
      </c>
      <c r="N51" s="82">
        <f t="shared" si="6"/>
        <v>-39.81</v>
      </c>
      <c r="O51" s="83">
        <f t="shared" si="7"/>
        <v>1.1106632567965753</v>
      </c>
      <c r="P51" s="84">
        <v>1841.6999999999998</v>
      </c>
      <c r="Q51" s="84">
        <v>1408.97</v>
      </c>
      <c r="R51" s="82">
        <f t="shared" si="8"/>
        <v>432.72999999999979</v>
      </c>
      <c r="S51" s="83">
        <f t="shared" si="9"/>
        <v>0.76503773687354082</v>
      </c>
      <c r="T51" s="84">
        <v>349.56</v>
      </c>
      <c r="U51" s="84">
        <v>311.67</v>
      </c>
      <c r="V51" s="82">
        <f t="shared" si="10"/>
        <v>37.889999999999986</v>
      </c>
      <c r="W51" s="83">
        <f t="shared" si="11"/>
        <v>0.89160659114315144</v>
      </c>
      <c r="X51" s="84">
        <v>125.58</v>
      </c>
      <c r="Y51" s="84">
        <v>0</v>
      </c>
      <c r="Z51" s="82">
        <f t="shared" si="12"/>
        <v>125.58</v>
      </c>
      <c r="AA51" s="83">
        <f t="shared" si="13"/>
        <v>0</v>
      </c>
      <c r="AB51" s="84">
        <v>931.03</v>
      </c>
      <c r="AC51" s="84">
        <v>1757.9599999999998</v>
      </c>
      <c r="AD51" s="82">
        <f t="shared" si="14"/>
        <v>-826.92999999999984</v>
      </c>
      <c r="AE51" s="83">
        <f t="shared" si="15"/>
        <v>1.8881883505365025</v>
      </c>
      <c r="AF51" s="84">
        <v>565.63</v>
      </c>
      <c r="AG51" s="84">
        <v>0</v>
      </c>
      <c r="AH51" s="82">
        <f t="shared" si="16"/>
        <v>565.63</v>
      </c>
      <c r="AI51" s="85">
        <f t="shared" si="17"/>
        <v>0</v>
      </c>
      <c r="AJ51" s="84">
        <v>1892.6100000000001</v>
      </c>
      <c r="AK51" s="84">
        <v>5460.09</v>
      </c>
      <c r="AL51" s="82">
        <f t="shared" si="18"/>
        <v>-3567.48</v>
      </c>
      <c r="AM51" s="86">
        <f t="shared" si="19"/>
        <v>2.8849525258769635</v>
      </c>
      <c r="AN51" s="80">
        <v>8311.25</v>
      </c>
      <c r="AO51" s="80">
        <v>14009.71</v>
      </c>
      <c r="AP51" s="87">
        <f t="shared" si="20"/>
        <v>-5698.4599999999991</v>
      </c>
      <c r="AQ51" s="83">
        <f t="shared" si="21"/>
        <v>1.6856321251315987</v>
      </c>
      <c r="AR51" s="84">
        <v>771.52</v>
      </c>
      <c r="AS51" s="84">
        <v>0</v>
      </c>
      <c r="AT51" s="87">
        <f t="shared" si="0"/>
        <v>771.52</v>
      </c>
      <c r="AU51" s="96">
        <f t="shared" si="22"/>
        <v>0</v>
      </c>
      <c r="AV51" s="80">
        <v>609.76</v>
      </c>
      <c r="AW51" s="80">
        <v>3299.58</v>
      </c>
      <c r="AX51" s="87">
        <f t="shared" si="23"/>
        <v>-2689.8199999999997</v>
      </c>
      <c r="AY51" s="83">
        <f t="shared" si="24"/>
        <v>5.4112765678299661</v>
      </c>
      <c r="AZ51" s="90">
        <v>0</v>
      </c>
      <c r="BA51" s="82">
        <v>0</v>
      </c>
      <c r="BB51" s="82">
        <f t="shared" si="25"/>
        <v>0</v>
      </c>
      <c r="BC51" s="91"/>
      <c r="BD51" s="84">
        <v>7099.7999999999993</v>
      </c>
      <c r="BE51" s="84">
        <v>310.78000000000003</v>
      </c>
      <c r="BF51" s="87">
        <f t="shared" si="26"/>
        <v>6789.0199999999995</v>
      </c>
      <c r="BG51" s="83">
        <f t="shared" si="27"/>
        <v>4.3773064029972684E-2</v>
      </c>
      <c r="BH51" s="84">
        <v>1753.47</v>
      </c>
      <c r="BI51" s="84">
        <v>0</v>
      </c>
      <c r="BJ51" s="82">
        <f t="shared" si="28"/>
        <v>1753.47</v>
      </c>
      <c r="BK51" s="86">
        <f t="shared" si="29"/>
        <v>0</v>
      </c>
      <c r="BL51" s="80">
        <v>1331.49</v>
      </c>
      <c r="BM51" s="80">
        <v>0</v>
      </c>
      <c r="BN51" s="82">
        <f t="shared" si="30"/>
        <v>1331.49</v>
      </c>
      <c r="BO51" s="86">
        <f t="shared" si="31"/>
        <v>0</v>
      </c>
      <c r="BP51" s="80">
        <v>464.95000000000005</v>
      </c>
      <c r="BQ51" s="80">
        <v>0</v>
      </c>
      <c r="BR51" s="82">
        <f t="shared" si="32"/>
        <v>464.95000000000005</v>
      </c>
      <c r="BS51" s="86">
        <f t="shared" si="33"/>
        <v>0</v>
      </c>
      <c r="BT51" s="80">
        <v>1221.77</v>
      </c>
      <c r="BU51" s="80">
        <v>0</v>
      </c>
      <c r="BV51" s="82">
        <f t="shared" si="34"/>
        <v>1221.77</v>
      </c>
      <c r="BW51" s="86">
        <f t="shared" si="35"/>
        <v>0</v>
      </c>
      <c r="BX51" s="80">
        <v>660.67</v>
      </c>
      <c r="BY51" s="80">
        <v>0</v>
      </c>
      <c r="BZ51" s="82">
        <f t="shared" si="36"/>
        <v>660.67</v>
      </c>
      <c r="CA51" s="86">
        <f t="shared" si="37"/>
        <v>0</v>
      </c>
      <c r="CB51" s="80">
        <v>296.39999999999998</v>
      </c>
      <c r="CC51" s="80">
        <v>0</v>
      </c>
      <c r="CD51" s="82">
        <f t="shared" si="38"/>
        <v>296.39999999999998</v>
      </c>
      <c r="CE51" s="83">
        <f t="shared" si="39"/>
        <v>0</v>
      </c>
      <c r="CF51" s="84">
        <v>40.72</v>
      </c>
      <c r="CG51" s="84">
        <v>0</v>
      </c>
      <c r="CH51" s="82">
        <f t="shared" si="40"/>
        <v>40.72</v>
      </c>
      <c r="CI51" s="86">
        <f t="shared" si="41"/>
        <v>0</v>
      </c>
      <c r="CJ51" s="80">
        <v>0</v>
      </c>
      <c r="CK51" s="81">
        <v>0</v>
      </c>
      <c r="CL51" s="81">
        <v>0</v>
      </c>
      <c r="CM51" s="92"/>
      <c r="CN51" s="93">
        <v>11127.099999999999</v>
      </c>
      <c r="CO51" s="93">
        <v>14932.476724630647</v>
      </c>
      <c r="CP51" s="87">
        <f t="shared" si="42"/>
        <v>-3805.3767246306488</v>
      </c>
      <c r="CQ51" s="94">
        <f t="shared" si="43"/>
        <v>1.3419917790467102</v>
      </c>
      <c r="CR51" s="80">
        <v>7448.23</v>
      </c>
      <c r="CS51" s="80">
        <v>8528.7800000000007</v>
      </c>
      <c r="CT51" s="87">
        <f t="shared" si="44"/>
        <v>-1080.5500000000011</v>
      </c>
      <c r="CU51" s="94">
        <f t="shared" si="45"/>
        <v>1.1450747358768461</v>
      </c>
      <c r="CV51" s="80">
        <v>1667.4900000000002</v>
      </c>
      <c r="CW51" s="80">
        <v>0</v>
      </c>
      <c r="CX51" s="87">
        <f t="shared" si="46"/>
        <v>1667.4900000000002</v>
      </c>
      <c r="CY51" s="86">
        <f t="shared" si="47"/>
        <v>0</v>
      </c>
      <c r="CZ51" s="80">
        <v>243.21999999999997</v>
      </c>
      <c r="DA51" s="80">
        <v>207.27</v>
      </c>
      <c r="DB51" s="87">
        <f t="shared" si="48"/>
        <v>35.94999999999996</v>
      </c>
      <c r="DC51" s="86">
        <f t="shared" si="49"/>
        <v>0.85219143162568878</v>
      </c>
      <c r="DD51" s="80">
        <v>27.150000000000002</v>
      </c>
      <c r="DE51" s="80">
        <v>0</v>
      </c>
      <c r="DF51" s="87">
        <f t="shared" si="50"/>
        <v>27.150000000000002</v>
      </c>
      <c r="DG51" s="86">
        <f t="shared" si="51"/>
        <v>0</v>
      </c>
      <c r="DH51" s="95">
        <v>2201.4399999999996</v>
      </c>
      <c r="DI51" s="95">
        <v>1889.2</v>
      </c>
      <c r="DJ51" s="87">
        <f t="shared" si="52"/>
        <v>312.23999999999955</v>
      </c>
      <c r="DK51" s="94">
        <f t="shared" si="53"/>
        <v>0.85816556435787505</v>
      </c>
      <c r="DL51" s="80">
        <v>2650.37</v>
      </c>
      <c r="DM51" s="80">
        <v>2307.9499999999998</v>
      </c>
      <c r="DN51" s="87">
        <f t="shared" si="54"/>
        <v>342.42000000000007</v>
      </c>
      <c r="DO51" s="96">
        <f t="shared" si="55"/>
        <v>0.87080294449454221</v>
      </c>
      <c r="DP51" s="80">
        <v>0</v>
      </c>
      <c r="DQ51" s="80">
        <v>0</v>
      </c>
      <c r="DR51" s="82">
        <f t="shared" si="56"/>
        <v>0</v>
      </c>
      <c r="DS51" s="96"/>
      <c r="DT51" s="97">
        <v>2919.34</v>
      </c>
      <c r="DU51" s="97">
        <v>2764.46</v>
      </c>
      <c r="DV51" s="98">
        <f t="shared" si="57"/>
        <v>60035.399999999994</v>
      </c>
      <c r="DW51" s="87">
        <f t="shared" si="58"/>
        <v>58053.636724630647</v>
      </c>
      <c r="DX51" s="87">
        <f t="shared" si="59"/>
        <v>1981.763275369347</v>
      </c>
      <c r="DY51" s="83">
        <f t="shared" si="60"/>
        <v>0.96699008792530161</v>
      </c>
      <c r="DZ51" s="108"/>
      <c r="EA51" s="100">
        <f t="shared" si="2"/>
        <v>-34770.866724630658</v>
      </c>
      <c r="EB51" s="91">
        <f t="shared" si="3"/>
        <v>-21221.71</v>
      </c>
      <c r="EC51" s="101"/>
      <c r="ED51" s="101"/>
      <c r="EE51" s="102">
        <v>20011.439999999999</v>
      </c>
      <c r="EF51" s="102">
        <v>47236.459999999992</v>
      </c>
      <c r="EG51" s="103">
        <f t="shared" si="61"/>
        <v>47236.459999999992</v>
      </c>
      <c r="EH51" s="104">
        <f t="shared" si="62"/>
        <v>2.3604728095529355</v>
      </c>
      <c r="EI51" s="101"/>
      <c r="EJ51" s="101"/>
      <c r="EK51" s="101" t="s">
        <v>51</v>
      </c>
      <c r="EM51" s="101"/>
      <c r="EN51" s="101"/>
    </row>
    <row r="52" spans="1:144" s="1" customFormat="1" ht="15.75" customHeight="1" x14ac:dyDescent="0.25">
      <c r="A52" s="105" t="s">
        <v>52</v>
      </c>
      <c r="B52" s="106">
        <v>9</v>
      </c>
      <c r="C52" s="107">
        <v>2</v>
      </c>
      <c r="D52" s="76" t="s">
        <v>332</v>
      </c>
      <c r="E52" s="77">
        <v>3986.92</v>
      </c>
      <c r="F52" s="78">
        <v>98060.199999999983</v>
      </c>
      <c r="G52" s="79">
        <v>57001.229999999996</v>
      </c>
      <c r="H52" s="80">
        <v>2278.59</v>
      </c>
      <c r="I52" s="80">
        <v>548.22</v>
      </c>
      <c r="J52" s="82">
        <f t="shared" si="4"/>
        <v>1730.3700000000001</v>
      </c>
      <c r="K52" s="83">
        <f t="shared" si="5"/>
        <v>0.24059615815043514</v>
      </c>
      <c r="L52" s="84">
        <v>312.18</v>
      </c>
      <c r="M52" s="84">
        <v>672.35</v>
      </c>
      <c r="N52" s="82">
        <f t="shared" si="6"/>
        <v>-360.17</v>
      </c>
      <c r="O52" s="83">
        <f t="shared" si="7"/>
        <v>2.1537254148247804</v>
      </c>
      <c r="P52" s="84">
        <v>1888.6499999999999</v>
      </c>
      <c r="Q52" s="84">
        <v>1419.13</v>
      </c>
      <c r="R52" s="82">
        <f t="shared" si="8"/>
        <v>469.51999999999975</v>
      </c>
      <c r="S52" s="83">
        <f t="shared" si="9"/>
        <v>0.75139914753924775</v>
      </c>
      <c r="T52" s="84">
        <v>355.23</v>
      </c>
      <c r="U52" s="84">
        <v>315.94000000000005</v>
      </c>
      <c r="V52" s="82">
        <f t="shared" si="10"/>
        <v>39.289999999999964</v>
      </c>
      <c r="W52" s="83">
        <f t="shared" si="11"/>
        <v>0.88939560284885855</v>
      </c>
      <c r="X52" s="84">
        <v>299.04000000000002</v>
      </c>
      <c r="Y52" s="84">
        <v>0</v>
      </c>
      <c r="Z52" s="82">
        <f t="shared" si="12"/>
        <v>299.04000000000002</v>
      </c>
      <c r="AA52" s="83">
        <f t="shared" si="13"/>
        <v>0</v>
      </c>
      <c r="AB52" s="84">
        <v>1575.27</v>
      </c>
      <c r="AC52" s="84">
        <v>2386.2400000000002</v>
      </c>
      <c r="AD52" s="82">
        <f t="shared" si="14"/>
        <v>-810.97000000000025</v>
      </c>
      <c r="AE52" s="83">
        <f t="shared" si="15"/>
        <v>1.5148133335872582</v>
      </c>
      <c r="AF52" s="84">
        <v>598.04999999999995</v>
      </c>
      <c r="AG52" s="84">
        <v>0</v>
      </c>
      <c r="AH52" s="82">
        <f t="shared" si="16"/>
        <v>598.04999999999995</v>
      </c>
      <c r="AI52" s="85">
        <f t="shared" si="17"/>
        <v>0</v>
      </c>
      <c r="AJ52" s="84">
        <v>2002.29</v>
      </c>
      <c r="AK52" s="84">
        <v>5899.1100000000006</v>
      </c>
      <c r="AL52" s="82">
        <f t="shared" si="18"/>
        <v>-3896.8200000000006</v>
      </c>
      <c r="AM52" s="86">
        <f t="shared" si="19"/>
        <v>2.9461816220427615</v>
      </c>
      <c r="AN52" s="80">
        <v>10030.950000000001</v>
      </c>
      <c r="AO52" s="80">
        <v>10087.02</v>
      </c>
      <c r="AP52" s="87">
        <f t="shared" si="20"/>
        <v>-56.069999999999709</v>
      </c>
      <c r="AQ52" s="83">
        <f t="shared" si="21"/>
        <v>1.0055896998788749</v>
      </c>
      <c r="AR52" s="84">
        <v>0</v>
      </c>
      <c r="AS52" s="84">
        <v>0</v>
      </c>
      <c r="AT52" s="87">
        <f t="shared" si="0"/>
        <v>0</v>
      </c>
      <c r="AU52" s="96"/>
      <c r="AV52" s="80">
        <v>608.81999999999994</v>
      </c>
      <c r="AW52" s="80">
        <v>0</v>
      </c>
      <c r="AX52" s="87">
        <f t="shared" si="23"/>
        <v>608.81999999999994</v>
      </c>
      <c r="AY52" s="83">
        <f t="shared" si="24"/>
        <v>0</v>
      </c>
      <c r="AZ52" s="90">
        <v>0</v>
      </c>
      <c r="BA52" s="82">
        <v>0</v>
      </c>
      <c r="BB52" s="82">
        <f t="shared" si="25"/>
        <v>0</v>
      </c>
      <c r="BC52" s="91"/>
      <c r="BD52" s="84">
        <v>10585.5</v>
      </c>
      <c r="BE52" s="84">
        <v>3369.9700000000003</v>
      </c>
      <c r="BF52" s="87">
        <f t="shared" si="26"/>
        <v>7215.53</v>
      </c>
      <c r="BG52" s="83">
        <f t="shared" si="27"/>
        <v>0.31835718671767987</v>
      </c>
      <c r="BH52" s="84">
        <v>1105.1999999999998</v>
      </c>
      <c r="BI52" s="84">
        <v>0</v>
      </c>
      <c r="BJ52" s="82">
        <f t="shared" si="28"/>
        <v>1105.1999999999998</v>
      </c>
      <c r="BK52" s="86">
        <f t="shared" si="29"/>
        <v>0</v>
      </c>
      <c r="BL52" s="80">
        <v>1162.6200000000001</v>
      </c>
      <c r="BM52" s="80">
        <v>0</v>
      </c>
      <c r="BN52" s="82">
        <f t="shared" si="30"/>
        <v>1162.6200000000001</v>
      </c>
      <c r="BO52" s="86">
        <f t="shared" si="31"/>
        <v>0</v>
      </c>
      <c r="BP52" s="80">
        <v>594.45000000000005</v>
      </c>
      <c r="BQ52" s="80">
        <v>0</v>
      </c>
      <c r="BR52" s="82">
        <f t="shared" si="32"/>
        <v>594.45000000000005</v>
      </c>
      <c r="BS52" s="86">
        <f t="shared" si="33"/>
        <v>0</v>
      </c>
      <c r="BT52" s="80">
        <v>1304.94</v>
      </c>
      <c r="BU52" s="80">
        <v>0</v>
      </c>
      <c r="BV52" s="82">
        <f t="shared" si="34"/>
        <v>1304.94</v>
      </c>
      <c r="BW52" s="86">
        <f t="shared" si="35"/>
        <v>0</v>
      </c>
      <c r="BX52" s="80">
        <v>1577.67</v>
      </c>
      <c r="BY52" s="80">
        <v>0</v>
      </c>
      <c r="BZ52" s="82">
        <f t="shared" si="36"/>
        <v>1577.67</v>
      </c>
      <c r="CA52" s="86">
        <f t="shared" si="37"/>
        <v>0</v>
      </c>
      <c r="CB52" s="80">
        <v>864.78</v>
      </c>
      <c r="CC52" s="80">
        <v>398.8</v>
      </c>
      <c r="CD52" s="82">
        <f t="shared" si="38"/>
        <v>465.97999999999996</v>
      </c>
      <c r="CE52" s="83">
        <f t="shared" si="39"/>
        <v>0.46115775110432716</v>
      </c>
      <c r="CF52" s="84">
        <v>55.019999999999996</v>
      </c>
      <c r="CG52" s="84">
        <v>0</v>
      </c>
      <c r="CH52" s="82">
        <f t="shared" si="40"/>
        <v>55.019999999999996</v>
      </c>
      <c r="CI52" s="86">
        <f t="shared" si="41"/>
        <v>0</v>
      </c>
      <c r="CJ52" s="80">
        <v>0</v>
      </c>
      <c r="CK52" s="81">
        <v>0</v>
      </c>
      <c r="CL52" s="81">
        <v>0</v>
      </c>
      <c r="CM52" s="92"/>
      <c r="CN52" s="93">
        <v>11630.91</v>
      </c>
      <c r="CO52" s="93">
        <v>11671.996605143315</v>
      </c>
      <c r="CP52" s="87">
        <f t="shared" si="42"/>
        <v>-41.086605143314955</v>
      </c>
      <c r="CQ52" s="94">
        <f t="shared" si="43"/>
        <v>1.0035325357296476</v>
      </c>
      <c r="CR52" s="80">
        <v>9194.43</v>
      </c>
      <c r="CS52" s="80">
        <v>8648.9499999999989</v>
      </c>
      <c r="CT52" s="87">
        <f t="shared" si="44"/>
        <v>545.48000000000138</v>
      </c>
      <c r="CU52" s="94">
        <f t="shared" si="45"/>
        <v>0.94067277688774598</v>
      </c>
      <c r="CV52" s="80">
        <v>1667.37</v>
      </c>
      <c r="CW52" s="80">
        <v>0</v>
      </c>
      <c r="CX52" s="87">
        <f t="shared" si="46"/>
        <v>1667.37</v>
      </c>
      <c r="CY52" s="86">
        <f t="shared" si="47"/>
        <v>0</v>
      </c>
      <c r="CZ52" s="80">
        <v>279.89999999999998</v>
      </c>
      <c r="DA52" s="80">
        <v>239.82999999999998</v>
      </c>
      <c r="DB52" s="87">
        <f t="shared" si="48"/>
        <v>40.069999999999993</v>
      </c>
      <c r="DC52" s="86">
        <f t="shared" si="49"/>
        <v>0.85684172918899604</v>
      </c>
      <c r="DD52" s="80">
        <v>31.11</v>
      </c>
      <c r="DE52" s="80">
        <v>0</v>
      </c>
      <c r="DF52" s="87">
        <f t="shared" si="50"/>
        <v>31.11</v>
      </c>
      <c r="DG52" s="86">
        <f t="shared" si="51"/>
        <v>0</v>
      </c>
      <c r="DH52" s="95">
        <v>2225.94</v>
      </c>
      <c r="DI52" s="95">
        <v>1886.7600000000002</v>
      </c>
      <c r="DJ52" s="87">
        <f t="shared" si="52"/>
        <v>339.17999999999984</v>
      </c>
      <c r="DK52" s="94">
        <f t="shared" si="53"/>
        <v>0.8476239251731853</v>
      </c>
      <c r="DL52" s="80">
        <v>2636.43</v>
      </c>
      <c r="DM52" s="80">
        <v>2307.7400000000002</v>
      </c>
      <c r="DN52" s="87">
        <f t="shared" si="54"/>
        <v>328.6899999999996</v>
      </c>
      <c r="DO52" s="96">
        <f t="shared" si="55"/>
        <v>0.87532762106333195</v>
      </c>
      <c r="DP52" s="80">
        <v>0</v>
      </c>
      <c r="DQ52" s="80">
        <v>0</v>
      </c>
      <c r="DR52" s="82">
        <f t="shared" si="56"/>
        <v>0</v>
      </c>
      <c r="DS52" s="96"/>
      <c r="DT52" s="97">
        <v>3322.7699999999995</v>
      </c>
      <c r="DU52" s="97">
        <v>2492.6000000000004</v>
      </c>
      <c r="DV52" s="98">
        <f t="shared" si="57"/>
        <v>68188.110000000015</v>
      </c>
      <c r="DW52" s="87">
        <f t="shared" si="58"/>
        <v>52344.656605143318</v>
      </c>
      <c r="DX52" s="87">
        <f t="shared" si="59"/>
        <v>15843.453394856697</v>
      </c>
      <c r="DY52" s="83">
        <f t="shared" si="60"/>
        <v>0.76765079139373871</v>
      </c>
      <c r="DZ52" s="108"/>
      <c r="EA52" s="100">
        <f t="shared" si="2"/>
        <v>113903.65339485668</v>
      </c>
      <c r="EB52" s="91">
        <f t="shared" si="3"/>
        <v>70482.639999999985</v>
      </c>
      <c r="EC52" s="101"/>
      <c r="ED52" s="101"/>
      <c r="EE52" s="102">
        <v>22729.37</v>
      </c>
      <c r="EF52" s="102">
        <v>27378.000000000004</v>
      </c>
      <c r="EG52" s="103">
        <f t="shared" si="61"/>
        <v>27378.000000000004</v>
      </c>
      <c r="EH52" s="104">
        <f t="shared" si="62"/>
        <v>1.204520846816256</v>
      </c>
      <c r="EI52" s="101"/>
      <c r="EJ52" s="101"/>
      <c r="EK52" s="101" t="s">
        <v>52</v>
      </c>
      <c r="EM52" s="101"/>
      <c r="EN52" s="101"/>
    </row>
    <row r="53" spans="1:144" s="1" customFormat="1" ht="15.75" customHeight="1" x14ac:dyDescent="0.25">
      <c r="A53" s="105" t="s">
        <v>53</v>
      </c>
      <c r="B53" s="106">
        <v>9</v>
      </c>
      <c r="C53" s="107">
        <v>2</v>
      </c>
      <c r="D53" s="76" t="s">
        <v>333</v>
      </c>
      <c r="E53" s="77">
        <v>4487.1000000000004</v>
      </c>
      <c r="F53" s="78">
        <v>-237346.99</v>
      </c>
      <c r="G53" s="79">
        <v>-216998.53999999992</v>
      </c>
      <c r="H53" s="80">
        <v>2513.1800000000003</v>
      </c>
      <c r="I53" s="80">
        <v>703.49000000000012</v>
      </c>
      <c r="J53" s="82">
        <f t="shared" si="4"/>
        <v>1809.69</v>
      </c>
      <c r="K53" s="83">
        <f t="shared" si="5"/>
        <v>0.2799202603872385</v>
      </c>
      <c r="L53" s="84">
        <v>359.42</v>
      </c>
      <c r="M53" s="84">
        <v>672.62</v>
      </c>
      <c r="N53" s="82">
        <f t="shared" si="6"/>
        <v>-313.2</v>
      </c>
      <c r="O53" s="83">
        <f t="shared" si="7"/>
        <v>1.8714039285515551</v>
      </c>
      <c r="P53" s="84">
        <v>2132.2399999999998</v>
      </c>
      <c r="Q53" s="84">
        <v>1630.6499999999999</v>
      </c>
      <c r="R53" s="82">
        <f t="shared" si="8"/>
        <v>501.58999999999992</v>
      </c>
      <c r="S53" s="83">
        <f t="shared" si="9"/>
        <v>0.76475912655235811</v>
      </c>
      <c r="T53" s="84">
        <v>448.25</v>
      </c>
      <c r="U53" s="84">
        <v>399.67</v>
      </c>
      <c r="V53" s="82">
        <f t="shared" si="10"/>
        <v>48.579999999999984</v>
      </c>
      <c r="W53" s="83">
        <f t="shared" si="11"/>
        <v>0.89162297824874515</v>
      </c>
      <c r="X53" s="84">
        <v>359.42</v>
      </c>
      <c r="Y53" s="84">
        <v>0</v>
      </c>
      <c r="Z53" s="82">
        <f t="shared" si="12"/>
        <v>359.42</v>
      </c>
      <c r="AA53" s="83">
        <f t="shared" si="13"/>
        <v>0</v>
      </c>
      <c r="AB53" s="84">
        <v>1574.95</v>
      </c>
      <c r="AC53" s="84">
        <v>2495.4700000000003</v>
      </c>
      <c r="AD53" s="82">
        <f t="shared" si="14"/>
        <v>-920.52000000000021</v>
      </c>
      <c r="AE53" s="83">
        <f t="shared" si="15"/>
        <v>1.5844756976411951</v>
      </c>
      <c r="AF53" s="84">
        <v>673.04</v>
      </c>
      <c r="AG53" s="84">
        <v>0</v>
      </c>
      <c r="AH53" s="82">
        <f t="shared" si="16"/>
        <v>673.04</v>
      </c>
      <c r="AI53" s="85">
        <f t="shared" si="17"/>
        <v>0</v>
      </c>
      <c r="AJ53" s="84">
        <v>2253.39</v>
      </c>
      <c r="AK53" s="84">
        <v>1824.04</v>
      </c>
      <c r="AL53" s="82">
        <f t="shared" si="18"/>
        <v>429.34999999999991</v>
      </c>
      <c r="AM53" s="86">
        <f t="shared" si="19"/>
        <v>0.80946485073600227</v>
      </c>
      <c r="AN53" s="80">
        <v>10141.27</v>
      </c>
      <c r="AO53" s="80">
        <v>10087.02</v>
      </c>
      <c r="AP53" s="87">
        <f t="shared" si="20"/>
        <v>54.25</v>
      </c>
      <c r="AQ53" s="83">
        <f t="shared" si="21"/>
        <v>0.99465057137814106</v>
      </c>
      <c r="AR53" s="84">
        <v>0</v>
      </c>
      <c r="AS53" s="84">
        <v>0</v>
      </c>
      <c r="AT53" s="87">
        <f t="shared" si="0"/>
        <v>0</v>
      </c>
      <c r="AU53" s="96"/>
      <c r="AV53" s="80">
        <v>608.45000000000005</v>
      </c>
      <c r="AW53" s="80">
        <v>0</v>
      </c>
      <c r="AX53" s="87">
        <f t="shared" si="23"/>
        <v>608.45000000000005</v>
      </c>
      <c r="AY53" s="83">
        <f t="shared" si="24"/>
        <v>0</v>
      </c>
      <c r="AZ53" s="90">
        <v>0</v>
      </c>
      <c r="BA53" s="82">
        <v>0</v>
      </c>
      <c r="BB53" s="82">
        <f t="shared" si="25"/>
        <v>0</v>
      </c>
      <c r="BC53" s="91"/>
      <c r="BD53" s="84">
        <v>12617.09</v>
      </c>
      <c r="BE53" s="84">
        <v>5668.18</v>
      </c>
      <c r="BF53" s="87">
        <f t="shared" si="26"/>
        <v>6948.91</v>
      </c>
      <c r="BG53" s="83">
        <f t="shared" si="27"/>
        <v>0.4492462208005174</v>
      </c>
      <c r="BH53" s="84">
        <v>1296.31</v>
      </c>
      <c r="BI53" s="84">
        <v>0</v>
      </c>
      <c r="BJ53" s="82">
        <f t="shared" si="28"/>
        <v>1296.31</v>
      </c>
      <c r="BK53" s="86">
        <f t="shared" si="29"/>
        <v>0</v>
      </c>
      <c r="BL53" s="80">
        <v>1332.64</v>
      </c>
      <c r="BM53" s="80">
        <v>0</v>
      </c>
      <c r="BN53" s="82">
        <f t="shared" si="30"/>
        <v>1332.64</v>
      </c>
      <c r="BO53" s="86">
        <f t="shared" si="31"/>
        <v>0</v>
      </c>
      <c r="BP53" s="80">
        <v>574.79</v>
      </c>
      <c r="BQ53" s="80">
        <v>0</v>
      </c>
      <c r="BR53" s="82">
        <f t="shared" si="32"/>
        <v>574.79</v>
      </c>
      <c r="BS53" s="86">
        <f t="shared" si="33"/>
        <v>0</v>
      </c>
      <c r="BT53" s="80">
        <v>1609.9499999999998</v>
      </c>
      <c r="BU53" s="80">
        <v>0</v>
      </c>
      <c r="BV53" s="82">
        <f t="shared" si="34"/>
        <v>1609.9499999999998</v>
      </c>
      <c r="BW53" s="86">
        <f t="shared" si="35"/>
        <v>0</v>
      </c>
      <c r="BX53" s="80">
        <v>1892.6399999999999</v>
      </c>
      <c r="BY53" s="80">
        <v>0</v>
      </c>
      <c r="BZ53" s="82">
        <f t="shared" si="36"/>
        <v>1892.6399999999999</v>
      </c>
      <c r="CA53" s="86">
        <f t="shared" si="37"/>
        <v>0</v>
      </c>
      <c r="CB53" s="80">
        <v>865.55</v>
      </c>
      <c r="CC53" s="80">
        <v>256.63</v>
      </c>
      <c r="CD53" s="82">
        <f t="shared" si="38"/>
        <v>608.91999999999996</v>
      </c>
      <c r="CE53" s="83">
        <f t="shared" si="39"/>
        <v>0.29649355900872276</v>
      </c>
      <c r="CF53" s="84">
        <v>53.849999999999994</v>
      </c>
      <c r="CG53" s="84">
        <v>0</v>
      </c>
      <c r="CH53" s="82">
        <f t="shared" si="40"/>
        <v>53.849999999999994</v>
      </c>
      <c r="CI53" s="86">
        <f t="shared" si="41"/>
        <v>0</v>
      </c>
      <c r="CJ53" s="80">
        <v>0</v>
      </c>
      <c r="CK53" s="81">
        <v>0</v>
      </c>
      <c r="CL53" s="81">
        <v>0</v>
      </c>
      <c r="CM53" s="92"/>
      <c r="CN53" s="93">
        <v>13742.43</v>
      </c>
      <c r="CO53" s="93">
        <v>19264.914013309965</v>
      </c>
      <c r="CP53" s="87">
        <f t="shared" si="42"/>
        <v>-5522.4840133099642</v>
      </c>
      <c r="CQ53" s="94">
        <f t="shared" si="43"/>
        <v>1.4018564412050827</v>
      </c>
      <c r="CR53" s="80">
        <v>9062</v>
      </c>
      <c r="CS53" s="80">
        <v>11033.93</v>
      </c>
      <c r="CT53" s="87">
        <f t="shared" si="44"/>
        <v>-1971.9300000000003</v>
      </c>
      <c r="CU53" s="94">
        <f t="shared" si="45"/>
        <v>1.2176042816155375</v>
      </c>
      <c r="CV53" s="80">
        <v>2025.8999999999999</v>
      </c>
      <c r="CW53" s="80">
        <v>0</v>
      </c>
      <c r="CX53" s="87">
        <f t="shared" si="46"/>
        <v>2025.8999999999999</v>
      </c>
      <c r="CY53" s="86">
        <f t="shared" si="47"/>
        <v>0</v>
      </c>
      <c r="CZ53" s="80">
        <v>308.25</v>
      </c>
      <c r="DA53" s="80">
        <v>264.57</v>
      </c>
      <c r="DB53" s="87">
        <f t="shared" si="48"/>
        <v>43.680000000000007</v>
      </c>
      <c r="DC53" s="86">
        <f t="shared" si="49"/>
        <v>0.85829683698296833</v>
      </c>
      <c r="DD53" s="80">
        <v>33.660000000000004</v>
      </c>
      <c r="DE53" s="80">
        <v>0</v>
      </c>
      <c r="DF53" s="87">
        <f t="shared" si="50"/>
        <v>33.660000000000004</v>
      </c>
      <c r="DG53" s="86">
        <f t="shared" si="51"/>
        <v>0</v>
      </c>
      <c r="DH53" s="95">
        <v>3763.72</v>
      </c>
      <c r="DI53" s="95">
        <v>2552.84</v>
      </c>
      <c r="DJ53" s="87">
        <f t="shared" si="52"/>
        <v>1210.8799999999997</v>
      </c>
      <c r="DK53" s="94">
        <f t="shared" si="53"/>
        <v>0.67827574846162841</v>
      </c>
      <c r="DL53" s="80">
        <v>4599.2299999999996</v>
      </c>
      <c r="DM53" s="80">
        <v>3119.96</v>
      </c>
      <c r="DN53" s="87">
        <f t="shared" si="54"/>
        <v>1479.2699999999995</v>
      </c>
      <c r="DO53" s="96">
        <f t="shared" si="55"/>
        <v>0.6783657264368167</v>
      </c>
      <c r="DP53" s="80">
        <v>0</v>
      </c>
      <c r="DQ53" s="80">
        <v>0</v>
      </c>
      <c r="DR53" s="82">
        <f t="shared" si="56"/>
        <v>0</v>
      </c>
      <c r="DS53" s="96"/>
      <c r="DT53" s="97">
        <v>3818.24</v>
      </c>
      <c r="DU53" s="97">
        <v>2998.69</v>
      </c>
      <c r="DV53" s="98">
        <f t="shared" si="57"/>
        <v>78659.859999999986</v>
      </c>
      <c r="DW53" s="87">
        <f t="shared" si="58"/>
        <v>62972.674013309974</v>
      </c>
      <c r="DX53" s="87">
        <f t="shared" si="59"/>
        <v>15687.185986690012</v>
      </c>
      <c r="DY53" s="83">
        <f t="shared" si="60"/>
        <v>0.80056936299289094</v>
      </c>
      <c r="DZ53" s="108"/>
      <c r="EA53" s="100">
        <f t="shared" si="2"/>
        <v>-221659.80401330997</v>
      </c>
      <c r="EB53" s="91">
        <f t="shared" si="3"/>
        <v>-202680.52999999988</v>
      </c>
      <c r="EC53" s="101"/>
      <c r="ED53" s="101"/>
      <c r="EE53" s="102">
        <v>26219.160000000003</v>
      </c>
      <c r="EF53" s="102">
        <v>36178.69</v>
      </c>
      <c r="EG53" s="103">
        <f t="shared" si="61"/>
        <v>36178.69</v>
      </c>
      <c r="EH53" s="104">
        <f t="shared" si="62"/>
        <v>1.3798569443109543</v>
      </c>
      <c r="EI53" s="101"/>
      <c r="EJ53" s="101"/>
      <c r="EK53" s="101" t="s">
        <v>53</v>
      </c>
      <c r="EM53" s="101"/>
      <c r="EN53" s="101"/>
    </row>
    <row r="54" spans="1:144" s="1" customFormat="1" ht="15.75" customHeight="1" x14ac:dyDescent="0.25">
      <c r="A54" s="105" t="s">
        <v>54</v>
      </c>
      <c r="B54" s="106">
        <v>9</v>
      </c>
      <c r="C54" s="107">
        <v>2</v>
      </c>
      <c r="D54" s="76" t="s">
        <v>334</v>
      </c>
      <c r="E54" s="77">
        <v>6402.7</v>
      </c>
      <c r="F54" s="78">
        <v>140207.96000000002</v>
      </c>
      <c r="G54" s="79">
        <v>84494.1</v>
      </c>
      <c r="H54" s="80">
        <v>4152.78</v>
      </c>
      <c r="I54" s="80">
        <v>720.68999999999994</v>
      </c>
      <c r="J54" s="82">
        <f t="shared" si="4"/>
        <v>3432.0899999999997</v>
      </c>
      <c r="K54" s="83">
        <f t="shared" si="5"/>
        <v>0.17354398740121074</v>
      </c>
      <c r="L54" s="84">
        <v>566.64</v>
      </c>
      <c r="M54" s="84">
        <v>673.84</v>
      </c>
      <c r="N54" s="82">
        <f t="shared" si="6"/>
        <v>-107.20000000000005</v>
      </c>
      <c r="O54" s="83">
        <f t="shared" si="7"/>
        <v>1.1891853734293378</v>
      </c>
      <c r="P54" s="84">
        <v>3077.13</v>
      </c>
      <c r="Q54" s="84">
        <v>2346.6799999999998</v>
      </c>
      <c r="R54" s="82">
        <f t="shared" si="8"/>
        <v>730.45000000000027</v>
      </c>
      <c r="S54" s="83">
        <f t="shared" si="9"/>
        <v>0.7626197138242452</v>
      </c>
      <c r="T54" s="84">
        <v>589.68000000000006</v>
      </c>
      <c r="U54" s="84">
        <v>524.83999999999992</v>
      </c>
      <c r="V54" s="82">
        <f t="shared" si="10"/>
        <v>64.840000000000146</v>
      </c>
      <c r="W54" s="83">
        <f t="shared" si="11"/>
        <v>0.89004205670872316</v>
      </c>
      <c r="X54" s="84">
        <v>541.68000000000006</v>
      </c>
      <c r="Y54" s="84">
        <v>0</v>
      </c>
      <c r="Z54" s="82">
        <f t="shared" si="12"/>
        <v>541.68000000000006</v>
      </c>
      <c r="AA54" s="83">
        <f t="shared" si="13"/>
        <v>0</v>
      </c>
      <c r="AB54" s="84">
        <v>2020.6799999999998</v>
      </c>
      <c r="AC54" s="84">
        <v>2857.8199999999997</v>
      </c>
      <c r="AD54" s="82">
        <f t="shared" si="14"/>
        <v>-837.13999999999987</v>
      </c>
      <c r="AE54" s="83">
        <f t="shared" si="15"/>
        <v>1.4142862798661837</v>
      </c>
      <c r="AF54" s="84">
        <v>960.39</v>
      </c>
      <c r="AG54" s="84">
        <v>0</v>
      </c>
      <c r="AH54" s="82">
        <f t="shared" si="16"/>
        <v>960.39</v>
      </c>
      <c r="AI54" s="85">
        <f t="shared" si="17"/>
        <v>0</v>
      </c>
      <c r="AJ54" s="84">
        <v>3213.51</v>
      </c>
      <c r="AK54" s="84">
        <v>2602.7599999999998</v>
      </c>
      <c r="AL54" s="82">
        <f t="shared" si="18"/>
        <v>610.75000000000045</v>
      </c>
      <c r="AM54" s="86">
        <f t="shared" si="19"/>
        <v>0.8099430218048177</v>
      </c>
      <c r="AN54" s="80">
        <v>9924.869999999999</v>
      </c>
      <c r="AO54" s="80">
        <v>10087.02</v>
      </c>
      <c r="AP54" s="87">
        <f t="shared" si="20"/>
        <v>-162.15000000000146</v>
      </c>
      <c r="AQ54" s="83">
        <f t="shared" si="21"/>
        <v>1.016337745481805</v>
      </c>
      <c r="AR54" s="84">
        <v>0</v>
      </c>
      <c r="AS54" s="84">
        <v>0</v>
      </c>
      <c r="AT54" s="87">
        <f t="shared" si="0"/>
        <v>0</v>
      </c>
      <c r="AU54" s="96"/>
      <c r="AV54" s="80">
        <v>837.48</v>
      </c>
      <c r="AW54" s="80">
        <v>0</v>
      </c>
      <c r="AX54" s="87">
        <f t="shared" si="23"/>
        <v>837.48</v>
      </c>
      <c r="AY54" s="83">
        <f t="shared" si="24"/>
        <v>0</v>
      </c>
      <c r="AZ54" s="90">
        <v>0</v>
      </c>
      <c r="BA54" s="82">
        <v>0</v>
      </c>
      <c r="BB54" s="82">
        <f t="shared" si="25"/>
        <v>0</v>
      </c>
      <c r="BC54" s="91"/>
      <c r="BD54" s="84">
        <v>20301.03</v>
      </c>
      <c r="BE54" s="84">
        <v>39697.31</v>
      </c>
      <c r="BF54" s="87">
        <f t="shared" si="26"/>
        <v>-19396.28</v>
      </c>
      <c r="BG54" s="83">
        <f t="shared" si="27"/>
        <v>1.9554332957490335</v>
      </c>
      <c r="BH54" s="84">
        <v>2318.4299999999998</v>
      </c>
      <c r="BI54" s="84">
        <v>0</v>
      </c>
      <c r="BJ54" s="82">
        <f t="shared" si="28"/>
        <v>2318.4299999999998</v>
      </c>
      <c r="BK54" s="86">
        <f t="shared" si="29"/>
        <v>0</v>
      </c>
      <c r="BL54" s="80">
        <v>2074.4700000000003</v>
      </c>
      <c r="BM54" s="80">
        <v>0</v>
      </c>
      <c r="BN54" s="82">
        <f t="shared" si="30"/>
        <v>2074.4700000000003</v>
      </c>
      <c r="BO54" s="86">
        <f t="shared" si="31"/>
        <v>0</v>
      </c>
      <c r="BP54" s="80">
        <v>835.56</v>
      </c>
      <c r="BQ54" s="80">
        <v>0</v>
      </c>
      <c r="BR54" s="82">
        <f t="shared" si="32"/>
        <v>835.56</v>
      </c>
      <c r="BS54" s="86">
        <f t="shared" si="33"/>
        <v>0</v>
      </c>
      <c r="BT54" s="80">
        <v>2166.66</v>
      </c>
      <c r="BU54" s="80">
        <v>0</v>
      </c>
      <c r="BV54" s="82">
        <f t="shared" si="34"/>
        <v>2166.66</v>
      </c>
      <c r="BW54" s="86">
        <f t="shared" si="35"/>
        <v>0</v>
      </c>
      <c r="BX54" s="80">
        <v>2854.32</v>
      </c>
      <c r="BY54" s="80">
        <v>0</v>
      </c>
      <c r="BZ54" s="82">
        <f t="shared" si="36"/>
        <v>2854.32</v>
      </c>
      <c r="CA54" s="86">
        <f t="shared" si="37"/>
        <v>0</v>
      </c>
      <c r="CB54" s="80">
        <v>1315.74</v>
      </c>
      <c r="CC54" s="80">
        <v>0</v>
      </c>
      <c r="CD54" s="82">
        <f t="shared" si="38"/>
        <v>1315.74</v>
      </c>
      <c r="CE54" s="83">
        <f t="shared" si="39"/>
        <v>0</v>
      </c>
      <c r="CF54" s="84">
        <v>78.75</v>
      </c>
      <c r="CG54" s="84">
        <v>0</v>
      </c>
      <c r="CH54" s="82">
        <f t="shared" si="40"/>
        <v>78.75</v>
      </c>
      <c r="CI54" s="86">
        <f t="shared" si="41"/>
        <v>0</v>
      </c>
      <c r="CJ54" s="80">
        <v>0</v>
      </c>
      <c r="CK54" s="81">
        <v>0</v>
      </c>
      <c r="CL54" s="81">
        <v>0</v>
      </c>
      <c r="CM54" s="92"/>
      <c r="CN54" s="93">
        <v>14684.579999999998</v>
      </c>
      <c r="CO54" s="93">
        <v>18943.171735476448</v>
      </c>
      <c r="CP54" s="87">
        <f t="shared" si="42"/>
        <v>-4258.5917354764497</v>
      </c>
      <c r="CQ54" s="94">
        <f t="shared" si="43"/>
        <v>1.290004326679854</v>
      </c>
      <c r="CR54" s="80">
        <v>9552.18</v>
      </c>
      <c r="CS54" s="80">
        <v>9766</v>
      </c>
      <c r="CT54" s="87">
        <f t="shared" si="44"/>
        <v>-213.81999999999971</v>
      </c>
      <c r="CU54" s="94">
        <f t="shared" si="45"/>
        <v>1.0223844190540798</v>
      </c>
      <c r="CV54" s="80">
        <v>2193.5700000000002</v>
      </c>
      <c r="CW54" s="80">
        <v>0</v>
      </c>
      <c r="CX54" s="87">
        <f t="shared" si="46"/>
        <v>2193.5700000000002</v>
      </c>
      <c r="CY54" s="86">
        <f t="shared" si="47"/>
        <v>0</v>
      </c>
      <c r="CZ54" s="80">
        <v>424.5</v>
      </c>
      <c r="DA54" s="80">
        <v>366.34000000000003</v>
      </c>
      <c r="DB54" s="87">
        <f t="shared" si="48"/>
        <v>58.159999999999968</v>
      </c>
      <c r="DC54" s="86">
        <f t="shared" si="49"/>
        <v>0.86299175500588932</v>
      </c>
      <c r="DD54" s="80">
        <v>48.03</v>
      </c>
      <c r="DE54" s="80">
        <v>0</v>
      </c>
      <c r="DF54" s="87">
        <f t="shared" si="50"/>
        <v>48.03</v>
      </c>
      <c r="DG54" s="86">
        <f t="shared" si="51"/>
        <v>0</v>
      </c>
      <c r="DH54" s="95">
        <v>4364.07</v>
      </c>
      <c r="DI54" s="95">
        <v>6670.24</v>
      </c>
      <c r="DJ54" s="87">
        <f t="shared" si="52"/>
        <v>-2306.17</v>
      </c>
      <c r="DK54" s="94">
        <f t="shared" si="53"/>
        <v>1.5284447774669059</v>
      </c>
      <c r="DL54" s="80">
        <v>8004.09</v>
      </c>
      <c r="DM54" s="80">
        <v>2890.09</v>
      </c>
      <c r="DN54" s="87">
        <f t="shared" si="54"/>
        <v>5114</v>
      </c>
      <c r="DO54" s="96">
        <f t="shared" si="55"/>
        <v>0.36107664956291097</v>
      </c>
      <c r="DP54" s="80">
        <v>0</v>
      </c>
      <c r="DQ54" s="80">
        <v>0</v>
      </c>
      <c r="DR54" s="82">
        <f t="shared" si="56"/>
        <v>0</v>
      </c>
      <c r="DS54" s="96"/>
      <c r="DT54" s="97">
        <v>4980.03</v>
      </c>
      <c r="DU54" s="97">
        <v>4907.34</v>
      </c>
      <c r="DV54" s="98">
        <f t="shared" si="57"/>
        <v>102080.85</v>
      </c>
      <c r="DW54" s="87">
        <f t="shared" si="58"/>
        <v>103054.14173547643</v>
      </c>
      <c r="DX54" s="87">
        <f t="shared" si="59"/>
        <v>-973.29173547642131</v>
      </c>
      <c r="DY54" s="83">
        <f t="shared" si="60"/>
        <v>1.0095345183300926</v>
      </c>
      <c r="DZ54" s="108"/>
      <c r="EA54" s="100">
        <f t="shared" si="2"/>
        <v>139234.66826452361</v>
      </c>
      <c r="EB54" s="91">
        <f t="shared" si="3"/>
        <v>76741.750000000015</v>
      </c>
      <c r="EC54" s="101"/>
      <c r="ED54" s="101"/>
      <c r="EE54" s="102">
        <v>34026.950000000012</v>
      </c>
      <c r="EF54" s="102">
        <v>28348.480000000003</v>
      </c>
      <c r="EG54" s="103">
        <f t="shared" si="61"/>
        <v>28348.480000000003</v>
      </c>
      <c r="EH54" s="104">
        <f t="shared" si="62"/>
        <v>0.83311845463669221</v>
      </c>
      <c r="EI54" s="101"/>
      <c r="EJ54" s="101"/>
      <c r="EK54" s="101" t="s">
        <v>54</v>
      </c>
      <c r="EM54" s="101"/>
      <c r="EN54" s="101"/>
    </row>
    <row r="55" spans="1:144" s="1" customFormat="1" ht="15.75" customHeight="1" x14ac:dyDescent="0.25">
      <c r="A55" s="105" t="s">
        <v>55</v>
      </c>
      <c r="B55" s="106">
        <v>9</v>
      </c>
      <c r="C55" s="107">
        <v>2</v>
      </c>
      <c r="D55" s="76" t="s">
        <v>335</v>
      </c>
      <c r="E55" s="77">
        <v>3977.7</v>
      </c>
      <c r="F55" s="78">
        <v>-19096.89</v>
      </c>
      <c r="G55" s="79">
        <v>-72330.960000000006</v>
      </c>
      <c r="H55" s="80">
        <v>2446.29</v>
      </c>
      <c r="I55" s="80">
        <v>590.15000000000009</v>
      </c>
      <c r="J55" s="82">
        <f t="shared" si="4"/>
        <v>1856.1399999999999</v>
      </c>
      <c r="K55" s="83">
        <f t="shared" si="5"/>
        <v>0.24124286163946224</v>
      </c>
      <c r="L55" s="84">
        <v>316.23</v>
      </c>
      <c r="M55" s="84">
        <v>672.36</v>
      </c>
      <c r="N55" s="82">
        <f t="shared" si="6"/>
        <v>-356.13</v>
      </c>
      <c r="O55" s="83">
        <f t="shared" si="7"/>
        <v>2.1261739872877334</v>
      </c>
      <c r="P55" s="84">
        <v>2044.1399999999999</v>
      </c>
      <c r="Q55" s="84">
        <v>1543.85</v>
      </c>
      <c r="R55" s="82">
        <f t="shared" si="8"/>
        <v>500.28999999999996</v>
      </c>
      <c r="S55" s="83">
        <f t="shared" si="9"/>
        <v>0.75525648928155609</v>
      </c>
      <c r="T55" s="84">
        <v>389.01</v>
      </c>
      <c r="U55" s="84">
        <v>347.57</v>
      </c>
      <c r="V55" s="82">
        <f t="shared" si="10"/>
        <v>41.44</v>
      </c>
      <c r="W55" s="83">
        <f t="shared" si="11"/>
        <v>0.89347317549677385</v>
      </c>
      <c r="X55" s="84">
        <v>299.52</v>
      </c>
      <c r="Y55" s="84">
        <v>9826.56</v>
      </c>
      <c r="Z55" s="82">
        <f t="shared" si="12"/>
        <v>-9527.0399999999991</v>
      </c>
      <c r="AA55" s="83">
        <f t="shared" si="13"/>
        <v>32.807692307692307</v>
      </c>
      <c r="AB55" s="84">
        <v>1575.1799999999998</v>
      </c>
      <c r="AC55" s="84">
        <v>2507.7500000000005</v>
      </c>
      <c r="AD55" s="82">
        <f t="shared" si="14"/>
        <v>-932.57000000000062</v>
      </c>
      <c r="AE55" s="83">
        <f t="shared" si="15"/>
        <v>1.5920402747622497</v>
      </c>
      <c r="AF55" s="84">
        <v>596.64</v>
      </c>
      <c r="AG55" s="84">
        <v>0</v>
      </c>
      <c r="AH55" s="82">
        <f t="shared" si="16"/>
        <v>596.64</v>
      </c>
      <c r="AI55" s="85">
        <f t="shared" si="17"/>
        <v>0</v>
      </c>
      <c r="AJ55" s="84">
        <v>1996.41</v>
      </c>
      <c r="AK55" s="84">
        <v>1616.96</v>
      </c>
      <c r="AL55" s="82">
        <f t="shared" si="18"/>
        <v>379.45000000000005</v>
      </c>
      <c r="AM55" s="86">
        <f t="shared" si="19"/>
        <v>0.80993383122705254</v>
      </c>
      <c r="AN55" s="80">
        <v>10030.08</v>
      </c>
      <c r="AO55" s="80">
        <v>10087.02</v>
      </c>
      <c r="AP55" s="87">
        <f t="shared" si="20"/>
        <v>-56.940000000000509</v>
      </c>
      <c r="AQ55" s="83">
        <f t="shared" si="21"/>
        <v>1.00567692381317</v>
      </c>
      <c r="AR55" s="84">
        <v>0</v>
      </c>
      <c r="AS55" s="84">
        <v>0</v>
      </c>
      <c r="AT55" s="87">
        <f t="shared" si="0"/>
        <v>0</v>
      </c>
      <c r="AU55" s="96"/>
      <c r="AV55" s="80">
        <v>608.58000000000004</v>
      </c>
      <c r="AW55" s="80">
        <v>3312.1899999999996</v>
      </c>
      <c r="AX55" s="87">
        <f t="shared" si="23"/>
        <v>-2703.6099999999997</v>
      </c>
      <c r="AY55" s="83">
        <f t="shared" si="24"/>
        <v>5.4424890729238546</v>
      </c>
      <c r="AZ55" s="90">
        <v>0</v>
      </c>
      <c r="BA55" s="82">
        <v>0</v>
      </c>
      <c r="BB55" s="82">
        <f t="shared" si="25"/>
        <v>0</v>
      </c>
      <c r="BC55" s="91"/>
      <c r="BD55" s="84">
        <v>10749.33</v>
      </c>
      <c r="BE55" s="84">
        <v>12714.220000000001</v>
      </c>
      <c r="BF55" s="87">
        <f t="shared" si="26"/>
        <v>-1964.8900000000012</v>
      </c>
      <c r="BG55" s="83">
        <f t="shared" si="27"/>
        <v>1.1827918577250862</v>
      </c>
      <c r="BH55" s="84">
        <v>1241.04</v>
      </c>
      <c r="BI55" s="84">
        <v>0</v>
      </c>
      <c r="BJ55" s="82">
        <f t="shared" si="28"/>
        <v>1241.04</v>
      </c>
      <c r="BK55" s="86">
        <f t="shared" si="29"/>
        <v>0</v>
      </c>
      <c r="BL55" s="80">
        <v>1175.4000000000001</v>
      </c>
      <c r="BM55" s="80">
        <v>5028.38</v>
      </c>
      <c r="BN55" s="82">
        <f t="shared" si="30"/>
        <v>-3852.98</v>
      </c>
      <c r="BO55" s="86">
        <f t="shared" si="31"/>
        <v>4.2780159945550444</v>
      </c>
      <c r="BP55" s="80">
        <v>490.43999999999994</v>
      </c>
      <c r="BQ55" s="80">
        <v>0</v>
      </c>
      <c r="BR55" s="82">
        <f t="shared" si="32"/>
        <v>490.43999999999994</v>
      </c>
      <c r="BS55" s="86">
        <f t="shared" si="33"/>
        <v>0</v>
      </c>
      <c r="BT55" s="80">
        <v>1436.73</v>
      </c>
      <c r="BU55" s="80">
        <v>0</v>
      </c>
      <c r="BV55" s="82">
        <f t="shared" si="34"/>
        <v>1436.73</v>
      </c>
      <c r="BW55" s="86">
        <f t="shared" si="35"/>
        <v>0</v>
      </c>
      <c r="BX55" s="80">
        <v>1577.5500000000002</v>
      </c>
      <c r="BY55" s="80">
        <v>0</v>
      </c>
      <c r="BZ55" s="82">
        <f t="shared" si="36"/>
        <v>1577.5500000000002</v>
      </c>
      <c r="CA55" s="86">
        <f t="shared" si="37"/>
        <v>0</v>
      </c>
      <c r="CB55" s="80">
        <v>865.14</v>
      </c>
      <c r="CC55" s="80">
        <v>0</v>
      </c>
      <c r="CD55" s="82">
        <f t="shared" si="38"/>
        <v>865.14</v>
      </c>
      <c r="CE55" s="83">
        <f t="shared" si="39"/>
        <v>0</v>
      </c>
      <c r="CF55" s="84">
        <v>54.900000000000006</v>
      </c>
      <c r="CG55" s="84">
        <v>0</v>
      </c>
      <c r="CH55" s="82">
        <f t="shared" si="40"/>
        <v>54.900000000000006</v>
      </c>
      <c r="CI55" s="86">
        <f t="shared" si="41"/>
        <v>0</v>
      </c>
      <c r="CJ55" s="80">
        <v>0</v>
      </c>
      <c r="CK55" s="81">
        <v>0</v>
      </c>
      <c r="CL55" s="81">
        <v>0</v>
      </c>
      <c r="CM55" s="92"/>
      <c r="CN55" s="93">
        <v>9626.43</v>
      </c>
      <c r="CO55" s="93">
        <v>9327.3174941983452</v>
      </c>
      <c r="CP55" s="87">
        <f t="shared" si="42"/>
        <v>299.11250580165506</v>
      </c>
      <c r="CQ55" s="94">
        <f t="shared" si="43"/>
        <v>0.96892799243316008</v>
      </c>
      <c r="CR55" s="80">
        <v>10109.73</v>
      </c>
      <c r="CS55" s="80">
        <v>10509.58</v>
      </c>
      <c r="CT55" s="87">
        <f t="shared" si="44"/>
        <v>-399.85000000000036</v>
      </c>
      <c r="CU55" s="94">
        <f t="shared" si="45"/>
        <v>1.0395510068023577</v>
      </c>
      <c r="CV55" s="80">
        <v>2003.58</v>
      </c>
      <c r="CW55" s="80">
        <v>0</v>
      </c>
      <c r="CX55" s="87">
        <f t="shared" si="46"/>
        <v>2003.58</v>
      </c>
      <c r="CY55" s="86">
        <f t="shared" si="47"/>
        <v>0</v>
      </c>
      <c r="CZ55" s="80">
        <v>278.04000000000002</v>
      </c>
      <c r="DA55" s="80">
        <v>238.2</v>
      </c>
      <c r="DB55" s="87">
        <f t="shared" si="48"/>
        <v>39.840000000000032</v>
      </c>
      <c r="DC55" s="86">
        <f t="shared" si="49"/>
        <v>0.85671126456624935</v>
      </c>
      <c r="DD55" s="80">
        <v>31.02</v>
      </c>
      <c r="DE55" s="80">
        <v>0</v>
      </c>
      <c r="DF55" s="87">
        <f t="shared" si="50"/>
        <v>31.02</v>
      </c>
      <c r="DG55" s="86">
        <f t="shared" si="51"/>
        <v>0</v>
      </c>
      <c r="DH55" s="95">
        <v>2671.83</v>
      </c>
      <c r="DI55" s="95">
        <v>1945.4700000000003</v>
      </c>
      <c r="DJ55" s="87">
        <f t="shared" si="52"/>
        <v>726.35999999999967</v>
      </c>
      <c r="DK55" s="94">
        <f t="shared" si="53"/>
        <v>0.7281413862408912</v>
      </c>
      <c r="DL55" s="80">
        <v>3235.17</v>
      </c>
      <c r="DM55" s="80">
        <v>2380.56</v>
      </c>
      <c r="DN55" s="87">
        <f t="shared" si="54"/>
        <v>854.61000000000013</v>
      </c>
      <c r="DO55" s="96">
        <f t="shared" si="55"/>
        <v>0.73583768395478444</v>
      </c>
      <c r="DP55" s="80">
        <v>0</v>
      </c>
      <c r="DQ55" s="80">
        <v>0</v>
      </c>
      <c r="DR55" s="82">
        <f t="shared" si="56"/>
        <v>0</v>
      </c>
      <c r="DS55" s="96"/>
      <c r="DT55" s="97">
        <v>3370.56</v>
      </c>
      <c r="DU55" s="97">
        <v>3632.41</v>
      </c>
      <c r="DV55" s="98">
        <f t="shared" si="57"/>
        <v>69218.970000000016</v>
      </c>
      <c r="DW55" s="87">
        <f t="shared" si="58"/>
        <v>76280.547494198356</v>
      </c>
      <c r="DX55" s="87">
        <f t="shared" si="59"/>
        <v>-7061.57749419834</v>
      </c>
      <c r="DY55" s="83">
        <f t="shared" si="60"/>
        <v>1.1020179510645469</v>
      </c>
      <c r="DZ55" s="108"/>
      <c r="EA55" s="100">
        <f t="shared" si="2"/>
        <v>-26158.467494198339</v>
      </c>
      <c r="EB55" s="91">
        <f t="shared" si="3"/>
        <v>-72483.030000000028</v>
      </c>
      <c r="EC55" s="101"/>
      <c r="ED55" s="101"/>
      <c r="EE55" s="102">
        <v>23072.99</v>
      </c>
      <c r="EF55" s="102">
        <v>12706.959999999995</v>
      </c>
      <c r="EG55" s="103">
        <f t="shared" si="61"/>
        <v>12706.959999999995</v>
      </c>
      <c r="EH55" s="104">
        <f t="shared" si="62"/>
        <v>0.55072879587777723</v>
      </c>
      <c r="EI55" s="101"/>
      <c r="EJ55" s="101"/>
      <c r="EK55" s="101" t="s">
        <v>55</v>
      </c>
      <c r="EM55" s="101"/>
      <c r="EN55" s="101"/>
    </row>
    <row r="56" spans="1:144" s="1" customFormat="1" ht="15.75" customHeight="1" x14ac:dyDescent="0.25">
      <c r="A56" s="105" t="s">
        <v>56</v>
      </c>
      <c r="B56" s="106">
        <v>9</v>
      </c>
      <c r="C56" s="107">
        <v>2</v>
      </c>
      <c r="D56" s="76" t="s">
        <v>336</v>
      </c>
      <c r="E56" s="77">
        <v>3745.8</v>
      </c>
      <c r="F56" s="78">
        <v>-339891.87000000005</v>
      </c>
      <c r="G56" s="79">
        <v>-327321.21999999991</v>
      </c>
      <c r="H56" s="80">
        <v>2537.3999999999996</v>
      </c>
      <c r="I56" s="80">
        <v>558.46</v>
      </c>
      <c r="J56" s="82">
        <f t="shared" si="4"/>
        <v>1978.9399999999996</v>
      </c>
      <c r="K56" s="83">
        <f t="shared" si="5"/>
        <v>0.22009143217466703</v>
      </c>
      <c r="L56" s="84">
        <v>359.61</v>
      </c>
      <c r="M56" s="84">
        <v>399.55</v>
      </c>
      <c r="N56" s="82">
        <f t="shared" si="6"/>
        <v>-39.94</v>
      </c>
      <c r="O56" s="83">
        <f t="shared" si="7"/>
        <v>1.1110647646061012</v>
      </c>
      <c r="P56" s="84">
        <v>1833.96</v>
      </c>
      <c r="Q56" s="84">
        <v>1403.1</v>
      </c>
      <c r="R56" s="82">
        <f t="shared" si="8"/>
        <v>430.86000000000013</v>
      </c>
      <c r="S56" s="83">
        <f t="shared" si="9"/>
        <v>0.76506575934044352</v>
      </c>
      <c r="T56" s="84">
        <v>342.75</v>
      </c>
      <c r="U56" s="84">
        <v>305.74</v>
      </c>
      <c r="V56" s="82">
        <f t="shared" si="10"/>
        <v>37.009999999999991</v>
      </c>
      <c r="W56" s="83">
        <f t="shared" si="11"/>
        <v>0.89202042304886942</v>
      </c>
      <c r="X56" s="84">
        <v>125.85000000000001</v>
      </c>
      <c r="Y56" s="84">
        <v>0</v>
      </c>
      <c r="Z56" s="82">
        <f t="shared" si="12"/>
        <v>125.85000000000001</v>
      </c>
      <c r="AA56" s="83">
        <f t="shared" si="13"/>
        <v>0</v>
      </c>
      <c r="AB56" s="84">
        <v>918.08999999999992</v>
      </c>
      <c r="AC56" s="84">
        <v>90.77000000000001</v>
      </c>
      <c r="AD56" s="82">
        <f t="shared" si="14"/>
        <v>827.31999999999994</v>
      </c>
      <c r="AE56" s="83">
        <f t="shared" si="15"/>
        <v>9.8868302671851357E-2</v>
      </c>
      <c r="AF56" s="84">
        <v>561.87</v>
      </c>
      <c r="AG56" s="84">
        <v>0</v>
      </c>
      <c r="AH56" s="82">
        <f t="shared" si="16"/>
        <v>561.87</v>
      </c>
      <c r="AI56" s="85">
        <f t="shared" si="17"/>
        <v>0</v>
      </c>
      <c r="AJ56" s="84">
        <v>1880.0099999999998</v>
      </c>
      <c r="AK56" s="84">
        <v>1522.71</v>
      </c>
      <c r="AL56" s="82">
        <f t="shared" si="18"/>
        <v>357.29999999999973</v>
      </c>
      <c r="AM56" s="86">
        <f t="shared" si="19"/>
        <v>0.80994781942649252</v>
      </c>
      <c r="AN56" s="80">
        <v>12394.86</v>
      </c>
      <c r="AO56" s="80">
        <v>14009.71</v>
      </c>
      <c r="AP56" s="87">
        <f t="shared" si="20"/>
        <v>-1614.8499999999985</v>
      </c>
      <c r="AQ56" s="83">
        <f t="shared" si="21"/>
        <v>1.1302838434641456</v>
      </c>
      <c r="AR56" s="84">
        <v>0</v>
      </c>
      <c r="AS56" s="84">
        <v>0</v>
      </c>
      <c r="AT56" s="87">
        <f t="shared" si="0"/>
        <v>0</v>
      </c>
      <c r="AU56" s="96"/>
      <c r="AV56" s="80">
        <v>609.06000000000006</v>
      </c>
      <c r="AW56" s="80">
        <v>3299.58</v>
      </c>
      <c r="AX56" s="87">
        <f t="shared" si="23"/>
        <v>-2690.52</v>
      </c>
      <c r="AY56" s="83">
        <f t="shared" si="24"/>
        <v>5.4174958132203717</v>
      </c>
      <c r="AZ56" s="90">
        <v>0</v>
      </c>
      <c r="BA56" s="82">
        <v>0</v>
      </c>
      <c r="BB56" s="82">
        <f t="shared" si="25"/>
        <v>0</v>
      </c>
      <c r="BC56" s="91"/>
      <c r="BD56" s="84">
        <v>5717.58</v>
      </c>
      <c r="BE56" s="84">
        <v>1299.73</v>
      </c>
      <c r="BF56" s="87">
        <f t="shared" si="26"/>
        <v>4417.8500000000004</v>
      </c>
      <c r="BG56" s="83">
        <f t="shared" si="27"/>
        <v>0.22732169904050314</v>
      </c>
      <c r="BH56" s="84">
        <v>1281.06</v>
      </c>
      <c r="BI56" s="84">
        <v>0</v>
      </c>
      <c r="BJ56" s="82">
        <f t="shared" si="28"/>
        <v>1281.06</v>
      </c>
      <c r="BK56" s="86">
        <f t="shared" si="29"/>
        <v>0</v>
      </c>
      <c r="BL56" s="80">
        <v>1331.6399999999999</v>
      </c>
      <c r="BM56" s="80">
        <v>0</v>
      </c>
      <c r="BN56" s="82">
        <f t="shared" si="30"/>
        <v>1331.6399999999999</v>
      </c>
      <c r="BO56" s="86">
        <f t="shared" si="31"/>
        <v>0</v>
      </c>
      <c r="BP56" s="80">
        <v>479.84999999999997</v>
      </c>
      <c r="BQ56" s="80">
        <v>0</v>
      </c>
      <c r="BR56" s="82">
        <f t="shared" si="32"/>
        <v>479.84999999999997</v>
      </c>
      <c r="BS56" s="86">
        <f t="shared" si="33"/>
        <v>0</v>
      </c>
      <c r="BT56" s="80">
        <v>1201.29</v>
      </c>
      <c r="BU56" s="80">
        <v>0</v>
      </c>
      <c r="BV56" s="82">
        <f t="shared" si="34"/>
        <v>1201.29</v>
      </c>
      <c r="BW56" s="86">
        <f t="shared" si="35"/>
        <v>0</v>
      </c>
      <c r="BX56" s="80">
        <v>660.75</v>
      </c>
      <c r="BY56" s="80">
        <v>0</v>
      </c>
      <c r="BZ56" s="82">
        <f t="shared" si="36"/>
        <v>660.75</v>
      </c>
      <c r="CA56" s="86">
        <f t="shared" si="37"/>
        <v>0</v>
      </c>
      <c r="CB56" s="80">
        <v>260.70000000000005</v>
      </c>
      <c r="CC56" s="80">
        <v>3310.26</v>
      </c>
      <c r="CD56" s="82">
        <f t="shared" si="38"/>
        <v>-3049.5600000000004</v>
      </c>
      <c r="CE56" s="83">
        <f t="shared" si="39"/>
        <v>12.697583429228997</v>
      </c>
      <c r="CF56" s="84">
        <v>67.41</v>
      </c>
      <c r="CG56" s="84">
        <v>0</v>
      </c>
      <c r="CH56" s="82">
        <f t="shared" si="40"/>
        <v>67.41</v>
      </c>
      <c r="CI56" s="86">
        <f t="shared" si="41"/>
        <v>0</v>
      </c>
      <c r="CJ56" s="80">
        <v>0</v>
      </c>
      <c r="CK56" s="81">
        <v>0</v>
      </c>
      <c r="CL56" s="81">
        <v>0</v>
      </c>
      <c r="CM56" s="92"/>
      <c r="CN56" s="93">
        <v>10821.630000000001</v>
      </c>
      <c r="CO56" s="93">
        <v>12755.494157266203</v>
      </c>
      <c r="CP56" s="87">
        <f t="shared" si="42"/>
        <v>-1933.8641572662018</v>
      </c>
      <c r="CQ56" s="94">
        <f t="shared" si="43"/>
        <v>1.1787035924593801</v>
      </c>
      <c r="CR56" s="80">
        <v>7885.2899999999991</v>
      </c>
      <c r="CS56" s="80">
        <v>7521.94</v>
      </c>
      <c r="CT56" s="87">
        <f t="shared" si="44"/>
        <v>363.34999999999945</v>
      </c>
      <c r="CU56" s="94">
        <f t="shared" si="45"/>
        <v>0.95392052797043614</v>
      </c>
      <c r="CV56" s="80">
        <v>1696.8600000000001</v>
      </c>
      <c r="CW56" s="80">
        <v>0</v>
      </c>
      <c r="CX56" s="87">
        <f t="shared" si="46"/>
        <v>1696.8600000000001</v>
      </c>
      <c r="CY56" s="86">
        <f t="shared" si="47"/>
        <v>0</v>
      </c>
      <c r="CZ56" s="80">
        <v>244.98</v>
      </c>
      <c r="DA56" s="80">
        <v>209.53000000000003</v>
      </c>
      <c r="DB56" s="87">
        <f t="shared" si="48"/>
        <v>35.44999999999996</v>
      </c>
      <c r="DC56" s="86">
        <f t="shared" si="49"/>
        <v>0.85529430973957077</v>
      </c>
      <c r="DD56" s="80">
        <v>26.97</v>
      </c>
      <c r="DE56" s="80">
        <v>0</v>
      </c>
      <c r="DF56" s="87">
        <f t="shared" si="50"/>
        <v>26.97</v>
      </c>
      <c r="DG56" s="86">
        <f t="shared" si="51"/>
        <v>0</v>
      </c>
      <c r="DH56" s="95">
        <v>1704.72</v>
      </c>
      <c r="DI56" s="95">
        <v>1306.0900000000001</v>
      </c>
      <c r="DJ56" s="87">
        <f t="shared" si="52"/>
        <v>398.62999999999988</v>
      </c>
      <c r="DK56" s="94">
        <f t="shared" si="53"/>
        <v>0.7661610117790606</v>
      </c>
      <c r="DL56" s="80">
        <v>2082.48</v>
      </c>
      <c r="DM56" s="80">
        <v>1595.72</v>
      </c>
      <c r="DN56" s="87">
        <f t="shared" si="54"/>
        <v>486.76</v>
      </c>
      <c r="DO56" s="96">
        <f t="shared" si="55"/>
        <v>0.76625945987476474</v>
      </c>
      <c r="DP56" s="80">
        <v>0</v>
      </c>
      <c r="DQ56" s="80">
        <v>0</v>
      </c>
      <c r="DR56" s="82">
        <f t="shared" si="56"/>
        <v>0</v>
      </c>
      <c r="DS56" s="96"/>
      <c r="DT56" s="97">
        <v>2932.32</v>
      </c>
      <c r="DU56" s="97">
        <v>2479.42</v>
      </c>
      <c r="DV56" s="98">
        <f t="shared" si="57"/>
        <v>59958.990000000005</v>
      </c>
      <c r="DW56" s="87">
        <f t="shared" si="58"/>
        <v>52067.804157266204</v>
      </c>
      <c r="DX56" s="87">
        <f t="shared" si="59"/>
        <v>7891.1858427338011</v>
      </c>
      <c r="DY56" s="83">
        <f t="shared" si="60"/>
        <v>0.86839028071130286</v>
      </c>
      <c r="DZ56" s="108"/>
      <c r="EA56" s="100">
        <f t="shared" si="2"/>
        <v>-332000.68415726628</v>
      </c>
      <c r="EB56" s="91">
        <f t="shared" si="3"/>
        <v>-320930.92999999993</v>
      </c>
      <c r="EC56" s="101"/>
      <c r="ED56" s="101"/>
      <c r="EE56" s="102">
        <v>19986.329999999998</v>
      </c>
      <c r="EF56" s="102">
        <v>55816.42</v>
      </c>
      <c r="EG56" s="103">
        <f t="shared" si="61"/>
        <v>55816.42</v>
      </c>
      <c r="EH56" s="104">
        <f t="shared" si="62"/>
        <v>2.7927298308393791</v>
      </c>
      <c r="EI56" s="101"/>
      <c r="EJ56" s="101"/>
      <c r="EK56" s="101" t="s">
        <v>56</v>
      </c>
      <c r="EM56" s="101"/>
      <c r="EN56" s="101"/>
    </row>
    <row r="57" spans="1:144" s="1" customFormat="1" ht="15.75" customHeight="1" x14ac:dyDescent="0.25">
      <c r="A57" s="105" t="s">
        <v>57</v>
      </c>
      <c r="B57" s="106">
        <v>14</v>
      </c>
      <c r="C57" s="107">
        <v>1</v>
      </c>
      <c r="D57" s="76" t="s">
        <v>337</v>
      </c>
      <c r="E57" s="77">
        <v>5370.5</v>
      </c>
      <c r="F57" s="78">
        <v>-181841.78999999998</v>
      </c>
      <c r="G57" s="79">
        <v>-142158.41000000003</v>
      </c>
      <c r="H57" s="80">
        <v>3119.19</v>
      </c>
      <c r="I57" s="80">
        <v>483.78</v>
      </c>
      <c r="J57" s="82">
        <f t="shared" si="4"/>
        <v>2635.41</v>
      </c>
      <c r="K57" s="83">
        <f t="shared" si="5"/>
        <v>0.15509795812374366</v>
      </c>
      <c r="L57" s="84">
        <v>575.18999999999994</v>
      </c>
      <c r="M57" s="84">
        <v>408.06</v>
      </c>
      <c r="N57" s="82">
        <f t="shared" si="6"/>
        <v>167.12999999999994</v>
      </c>
      <c r="O57" s="83">
        <f t="shared" si="7"/>
        <v>0.70943514317008305</v>
      </c>
      <c r="P57" s="84">
        <v>2461.83</v>
      </c>
      <c r="Q57" s="84">
        <v>1864.34</v>
      </c>
      <c r="R57" s="82">
        <f t="shared" si="8"/>
        <v>597.49</v>
      </c>
      <c r="S57" s="83">
        <f t="shared" si="9"/>
        <v>0.75729843246690465</v>
      </c>
      <c r="T57" s="84">
        <v>517.16999999999996</v>
      </c>
      <c r="U57" s="84">
        <v>462.03</v>
      </c>
      <c r="V57" s="82">
        <f t="shared" si="10"/>
        <v>55.139999999999986</v>
      </c>
      <c r="W57" s="83">
        <f t="shared" si="11"/>
        <v>0.89338128661755323</v>
      </c>
      <c r="X57" s="84">
        <v>128.88</v>
      </c>
      <c r="Y57" s="84">
        <v>0</v>
      </c>
      <c r="Z57" s="82">
        <f t="shared" si="12"/>
        <v>128.88</v>
      </c>
      <c r="AA57" s="83">
        <f t="shared" si="13"/>
        <v>0</v>
      </c>
      <c r="AB57" s="84">
        <v>1509.66</v>
      </c>
      <c r="AC57" s="84">
        <v>181.26</v>
      </c>
      <c r="AD57" s="82">
        <f t="shared" si="14"/>
        <v>1328.4</v>
      </c>
      <c r="AE57" s="83">
        <f t="shared" si="15"/>
        <v>0.12006677000119231</v>
      </c>
      <c r="AF57" s="84">
        <v>0</v>
      </c>
      <c r="AG57" s="84">
        <v>0</v>
      </c>
      <c r="AH57" s="82">
        <f t="shared" si="16"/>
        <v>0</v>
      </c>
      <c r="AI57" s="85"/>
      <c r="AJ57" s="84">
        <v>3501.0299999999997</v>
      </c>
      <c r="AK57" s="84">
        <v>4240.24</v>
      </c>
      <c r="AL57" s="82">
        <f t="shared" si="18"/>
        <v>-739.21</v>
      </c>
      <c r="AM57" s="86">
        <f t="shared" si="19"/>
        <v>1.211140721444832</v>
      </c>
      <c r="AN57" s="80">
        <v>6219.5999999999995</v>
      </c>
      <c r="AO57" s="80">
        <v>7967.43</v>
      </c>
      <c r="AP57" s="87">
        <f t="shared" si="20"/>
        <v>-1747.8300000000008</v>
      </c>
      <c r="AQ57" s="83">
        <f t="shared" si="21"/>
        <v>1.2810196797221687</v>
      </c>
      <c r="AR57" s="84">
        <v>771.75</v>
      </c>
      <c r="AS57" s="84">
        <v>767.79</v>
      </c>
      <c r="AT57" s="87">
        <f t="shared" si="0"/>
        <v>3.9600000000000364</v>
      </c>
      <c r="AU57" s="96">
        <f t="shared" si="22"/>
        <v>0.99486880466472294</v>
      </c>
      <c r="AV57" s="80">
        <v>567.12</v>
      </c>
      <c r="AW57" s="80">
        <v>0</v>
      </c>
      <c r="AX57" s="87">
        <f t="shared" si="23"/>
        <v>567.12</v>
      </c>
      <c r="AY57" s="83">
        <f t="shared" si="24"/>
        <v>0</v>
      </c>
      <c r="AZ57" s="90">
        <v>0</v>
      </c>
      <c r="BA57" s="82">
        <v>0</v>
      </c>
      <c r="BB57" s="82">
        <f t="shared" si="25"/>
        <v>0</v>
      </c>
      <c r="BC57" s="91"/>
      <c r="BD57" s="84">
        <v>8600.31</v>
      </c>
      <c r="BE57" s="84">
        <v>11362.970000000001</v>
      </c>
      <c r="BF57" s="87">
        <f t="shared" si="26"/>
        <v>-2762.6600000000017</v>
      </c>
      <c r="BG57" s="83">
        <f t="shared" si="27"/>
        <v>1.3212279557364794</v>
      </c>
      <c r="BH57" s="84">
        <v>1722.33</v>
      </c>
      <c r="BI57" s="84">
        <v>0</v>
      </c>
      <c r="BJ57" s="82">
        <f t="shared" si="28"/>
        <v>1722.33</v>
      </c>
      <c r="BK57" s="86">
        <f t="shared" si="29"/>
        <v>0</v>
      </c>
      <c r="BL57" s="80">
        <v>2073.54</v>
      </c>
      <c r="BM57" s="80">
        <v>0</v>
      </c>
      <c r="BN57" s="82">
        <f t="shared" si="30"/>
        <v>2073.54</v>
      </c>
      <c r="BO57" s="86">
        <f t="shared" si="31"/>
        <v>0</v>
      </c>
      <c r="BP57" s="80">
        <v>718.56000000000006</v>
      </c>
      <c r="BQ57" s="80">
        <v>0</v>
      </c>
      <c r="BR57" s="82">
        <f t="shared" si="32"/>
        <v>718.56000000000006</v>
      </c>
      <c r="BS57" s="86">
        <f t="shared" si="33"/>
        <v>0</v>
      </c>
      <c r="BT57" s="80">
        <v>1772.25</v>
      </c>
      <c r="BU57" s="80">
        <v>0</v>
      </c>
      <c r="BV57" s="82">
        <f t="shared" si="34"/>
        <v>1772.25</v>
      </c>
      <c r="BW57" s="86">
        <f t="shared" si="35"/>
        <v>0</v>
      </c>
      <c r="BX57" s="80">
        <v>676.68000000000006</v>
      </c>
      <c r="BY57" s="80">
        <v>0</v>
      </c>
      <c r="BZ57" s="82">
        <f t="shared" si="36"/>
        <v>676.68000000000006</v>
      </c>
      <c r="CA57" s="86">
        <f t="shared" si="37"/>
        <v>0</v>
      </c>
      <c r="CB57" s="80">
        <f>977.97+1.62</f>
        <v>979.59</v>
      </c>
      <c r="CC57" s="80">
        <v>0</v>
      </c>
      <c r="CD57" s="82">
        <f t="shared" si="38"/>
        <v>979.59</v>
      </c>
      <c r="CE57" s="83">
        <f t="shared" si="39"/>
        <v>0</v>
      </c>
      <c r="CF57" s="84">
        <f>1.62-1.62</f>
        <v>0</v>
      </c>
      <c r="CG57" s="84">
        <v>0</v>
      </c>
      <c r="CH57" s="82">
        <f t="shared" si="40"/>
        <v>0</v>
      </c>
      <c r="CI57" s="86"/>
      <c r="CJ57" s="80">
        <v>0</v>
      </c>
      <c r="CK57" s="81">
        <v>0</v>
      </c>
      <c r="CL57" s="81">
        <v>0</v>
      </c>
      <c r="CM57" s="92"/>
      <c r="CN57" s="93">
        <v>8996.64</v>
      </c>
      <c r="CO57" s="93">
        <v>10757.958885308539</v>
      </c>
      <c r="CP57" s="87">
        <f t="shared" si="42"/>
        <v>-1761.3188853085394</v>
      </c>
      <c r="CQ57" s="94">
        <f t="shared" si="43"/>
        <v>1.1957751877710501</v>
      </c>
      <c r="CR57" s="80">
        <v>11281.26</v>
      </c>
      <c r="CS57" s="80">
        <v>14065.830000000002</v>
      </c>
      <c r="CT57" s="87">
        <f t="shared" si="44"/>
        <v>-2784.5700000000015</v>
      </c>
      <c r="CU57" s="94">
        <f t="shared" si="45"/>
        <v>1.2468314709527129</v>
      </c>
      <c r="CV57" s="80">
        <v>1508.04</v>
      </c>
      <c r="CW57" s="80">
        <v>0</v>
      </c>
      <c r="CX57" s="87">
        <f t="shared" si="46"/>
        <v>1508.04</v>
      </c>
      <c r="CY57" s="86">
        <f t="shared" si="47"/>
        <v>0</v>
      </c>
      <c r="CZ57" s="80">
        <v>261</v>
      </c>
      <c r="DA57" s="80">
        <v>223.83999999999997</v>
      </c>
      <c r="DB57" s="87">
        <f t="shared" si="48"/>
        <v>37.160000000000025</v>
      </c>
      <c r="DC57" s="86">
        <f t="shared" si="49"/>
        <v>0.85762452107279685</v>
      </c>
      <c r="DD57" s="80">
        <v>29.009999999999998</v>
      </c>
      <c r="DE57" s="80">
        <v>0</v>
      </c>
      <c r="DF57" s="87">
        <f t="shared" si="50"/>
        <v>29.009999999999998</v>
      </c>
      <c r="DG57" s="86">
        <f t="shared" si="51"/>
        <v>0</v>
      </c>
      <c r="DH57" s="95">
        <v>5703.4500000000007</v>
      </c>
      <c r="DI57" s="95">
        <v>4597.7100000000009</v>
      </c>
      <c r="DJ57" s="87">
        <f t="shared" si="52"/>
        <v>1105.7399999999998</v>
      </c>
      <c r="DK57" s="94">
        <f t="shared" si="53"/>
        <v>0.80612786997343722</v>
      </c>
      <c r="DL57" s="80">
        <v>4985.67</v>
      </c>
      <c r="DM57" s="80">
        <v>4091.7299999999996</v>
      </c>
      <c r="DN57" s="87">
        <f t="shared" si="54"/>
        <v>893.94000000000051</v>
      </c>
      <c r="DO57" s="96">
        <f t="shared" si="55"/>
        <v>0.82069812081425353</v>
      </c>
      <c r="DP57" s="80">
        <v>0</v>
      </c>
      <c r="DQ57" s="80">
        <v>0</v>
      </c>
      <c r="DR57" s="82">
        <f t="shared" si="56"/>
        <v>0</v>
      </c>
      <c r="DS57" s="96"/>
      <c r="DT57" s="97">
        <v>3510.3599999999997</v>
      </c>
      <c r="DU57" s="97">
        <v>3073.75</v>
      </c>
      <c r="DV57" s="98">
        <f t="shared" si="57"/>
        <v>72190.11</v>
      </c>
      <c r="DW57" s="87">
        <f t="shared" si="58"/>
        <v>64548.718885308524</v>
      </c>
      <c r="DX57" s="87">
        <f t="shared" si="59"/>
        <v>7641.3911146914761</v>
      </c>
      <c r="DY57" s="83">
        <f t="shared" si="60"/>
        <v>0.89414905844177994</v>
      </c>
      <c r="DZ57" s="108"/>
      <c r="EA57" s="100">
        <f t="shared" si="2"/>
        <v>-174200.3988853085</v>
      </c>
      <c r="EB57" s="91">
        <f t="shared" si="3"/>
        <v>-136978.12000000005</v>
      </c>
      <c r="EC57" s="101"/>
      <c r="ED57" s="101"/>
      <c r="EE57" s="102">
        <v>24063.370000000003</v>
      </c>
      <c r="EF57" s="102">
        <v>42777.840000000011</v>
      </c>
      <c r="EG57" s="103">
        <f t="shared" si="61"/>
        <v>42777.840000000011</v>
      </c>
      <c r="EH57" s="104">
        <f t="shared" si="62"/>
        <v>1.7777160888105035</v>
      </c>
      <c r="EI57" s="101"/>
      <c r="EJ57" s="101"/>
      <c r="EK57" s="101" t="s">
        <v>57</v>
      </c>
      <c r="EM57" s="101"/>
      <c r="EN57" s="101"/>
    </row>
    <row r="58" spans="1:144" s="1" customFormat="1" ht="15.75" customHeight="1" x14ac:dyDescent="0.25">
      <c r="A58" s="105" t="s">
        <v>58</v>
      </c>
      <c r="B58" s="106">
        <v>14</v>
      </c>
      <c r="C58" s="107">
        <v>1</v>
      </c>
      <c r="D58" s="76" t="s">
        <v>338</v>
      </c>
      <c r="E58" s="77">
        <v>5397.5</v>
      </c>
      <c r="F58" s="78">
        <v>-78239.219999999987</v>
      </c>
      <c r="G58" s="79">
        <v>-150568.60000000003</v>
      </c>
      <c r="H58" s="80">
        <v>2987.52</v>
      </c>
      <c r="I58" s="80">
        <v>481.95000000000005</v>
      </c>
      <c r="J58" s="82">
        <f t="shared" si="4"/>
        <v>2505.5699999999997</v>
      </c>
      <c r="K58" s="83">
        <f t="shared" si="5"/>
        <v>0.16132109575835477</v>
      </c>
      <c r="L58" s="84">
        <v>574.83000000000004</v>
      </c>
      <c r="M58" s="84">
        <v>408.06</v>
      </c>
      <c r="N58" s="82">
        <f t="shared" si="6"/>
        <v>166.77000000000004</v>
      </c>
      <c r="O58" s="83">
        <f t="shared" si="7"/>
        <v>0.70987944261781744</v>
      </c>
      <c r="P58" s="84">
        <v>2470.98</v>
      </c>
      <c r="Q58" s="84">
        <v>1871.86</v>
      </c>
      <c r="R58" s="82">
        <f t="shared" si="8"/>
        <v>599.12000000000012</v>
      </c>
      <c r="S58" s="83">
        <f t="shared" si="9"/>
        <v>0.75753749524480163</v>
      </c>
      <c r="T58" s="84">
        <v>519.78</v>
      </c>
      <c r="U58" s="84">
        <v>464.33000000000004</v>
      </c>
      <c r="V58" s="82">
        <f t="shared" si="10"/>
        <v>55.449999999999932</v>
      </c>
      <c r="W58" s="83">
        <f t="shared" si="11"/>
        <v>0.89332025087537048</v>
      </c>
      <c r="X58" s="84">
        <v>127.92</v>
      </c>
      <c r="Y58" s="84">
        <v>0</v>
      </c>
      <c r="Z58" s="82">
        <f t="shared" si="12"/>
        <v>127.92</v>
      </c>
      <c r="AA58" s="83">
        <f t="shared" si="13"/>
        <v>0</v>
      </c>
      <c r="AB58" s="84">
        <v>1510.77</v>
      </c>
      <c r="AC58" s="84">
        <v>39.61</v>
      </c>
      <c r="AD58" s="82">
        <f t="shared" si="14"/>
        <v>1471.16</v>
      </c>
      <c r="AE58" s="83">
        <f t="shared" si="15"/>
        <v>2.6218418422393877E-2</v>
      </c>
      <c r="AF58" s="84">
        <v>0</v>
      </c>
      <c r="AG58" s="84">
        <v>0</v>
      </c>
      <c r="AH58" s="82">
        <f t="shared" si="16"/>
        <v>0</v>
      </c>
      <c r="AI58" s="85"/>
      <c r="AJ58" s="84">
        <v>3518.6400000000003</v>
      </c>
      <c r="AK58" s="84">
        <v>2194.13</v>
      </c>
      <c r="AL58" s="82">
        <f t="shared" si="18"/>
        <v>1324.5100000000002</v>
      </c>
      <c r="AM58" s="86">
        <f t="shared" si="19"/>
        <v>0.62357331241616076</v>
      </c>
      <c r="AN58" s="80">
        <v>8593.9500000000007</v>
      </c>
      <c r="AO58" s="80">
        <v>9553.3100000000013</v>
      </c>
      <c r="AP58" s="87">
        <f t="shared" si="20"/>
        <v>-959.36000000000058</v>
      </c>
      <c r="AQ58" s="83">
        <f t="shared" si="21"/>
        <v>1.1116320202002572</v>
      </c>
      <c r="AR58" s="84">
        <v>0</v>
      </c>
      <c r="AS58" s="84">
        <v>0</v>
      </c>
      <c r="AT58" s="87">
        <f t="shared" si="0"/>
        <v>0</v>
      </c>
      <c r="AU58" s="96"/>
      <c r="AV58" s="80">
        <v>618.54</v>
      </c>
      <c r="AW58" s="80">
        <v>0</v>
      </c>
      <c r="AX58" s="87">
        <f t="shared" si="23"/>
        <v>618.54</v>
      </c>
      <c r="AY58" s="83">
        <f t="shared" si="24"/>
        <v>0</v>
      </c>
      <c r="AZ58" s="90">
        <v>0</v>
      </c>
      <c r="BA58" s="82">
        <v>0</v>
      </c>
      <c r="BB58" s="82">
        <f t="shared" si="25"/>
        <v>0</v>
      </c>
      <c r="BC58" s="91"/>
      <c r="BD58" s="84">
        <v>8727.75</v>
      </c>
      <c r="BE58" s="84">
        <v>8912.5399999999991</v>
      </c>
      <c r="BF58" s="87">
        <f t="shared" si="26"/>
        <v>-184.78999999999905</v>
      </c>
      <c r="BG58" s="83">
        <f t="shared" si="27"/>
        <v>1.0211726962848384</v>
      </c>
      <c r="BH58" s="84">
        <v>1722.87</v>
      </c>
      <c r="BI58" s="84">
        <v>0</v>
      </c>
      <c r="BJ58" s="82">
        <f t="shared" si="28"/>
        <v>1722.87</v>
      </c>
      <c r="BK58" s="86">
        <f t="shared" si="29"/>
        <v>0</v>
      </c>
      <c r="BL58" s="80">
        <v>2072.64</v>
      </c>
      <c r="BM58" s="80">
        <v>0</v>
      </c>
      <c r="BN58" s="82">
        <f t="shared" si="30"/>
        <v>2072.64</v>
      </c>
      <c r="BO58" s="86">
        <f t="shared" si="31"/>
        <v>0</v>
      </c>
      <c r="BP58" s="80">
        <v>722.18999999999994</v>
      </c>
      <c r="BQ58" s="80">
        <v>0</v>
      </c>
      <c r="BR58" s="82">
        <f t="shared" si="32"/>
        <v>722.18999999999994</v>
      </c>
      <c r="BS58" s="86">
        <f t="shared" si="33"/>
        <v>0</v>
      </c>
      <c r="BT58" s="80">
        <v>1779.54</v>
      </c>
      <c r="BU58" s="80">
        <v>0</v>
      </c>
      <c r="BV58" s="82">
        <f t="shared" si="34"/>
        <v>1779.54</v>
      </c>
      <c r="BW58" s="86">
        <f t="shared" si="35"/>
        <v>0</v>
      </c>
      <c r="BX58" s="80">
        <v>675.24</v>
      </c>
      <c r="BY58" s="80">
        <v>0</v>
      </c>
      <c r="BZ58" s="82">
        <f t="shared" si="36"/>
        <v>675.24</v>
      </c>
      <c r="CA58" s="86">
        <f t="shared" si="37"/>
        <v>0</v>
      </c>
      <c r="CB58" s="80">
        <f>978.03+1.62</f>
        <v>979.65</v>
      </c>
      <c r="CC58" s="80">
        <v>0</v>
      </c>
      <c r="CD58" s="82">
        <f t="shared" si="38"/>
        <v>979.65</v>
      </c>
      <c r="CE58" s="83">
        <f t="shared" si="39"/>
        <v>0</v>
      </c>
      <c r="CF58" s="84">
        <f>1.62-1.62</f>
        <v>0</v>
      </c>
      <c r="CG58" s="84">
        <v>0</v>
      </c>
      <c r="CH58" s="82">
        <f t="shared" si="40"/>
        <v>0</v>
      </c>
      <c r="CI58" s="86"/>
      <c r="CJ58" s="80">
        <v>0</v>
      </c>
      <c r="CK58" s="81">
        <v>0</v>
      </c>
      <c r="CL58" s="81">
        <v>0</v>
      </c>
      <c r="CM58" s="92"/>
      <c r="CN58" s="93">
        <v>12800.16</v>
      </c>
      <c r="CO58" s="93">
        <v>15727.834119406565</v>
      </c>
      <c r="CP58" s="87">
        <f t="shared" si="42"/>
        <v>-2927.6741194065653</v>
      </c>
      <c r="CQ58" s="94">
        <f t="shared" si="43"/>
        <v>1.2287216815576185</v>
      </c>
      <c r="CR58" s="80">
        <v>10500.84</v>
      </c>
      <c r="CS58" s="80">
        <v>12211.64</v>
      </c>
      <c r="CT58" s="87">
        <f t="shared" si="44"/>
        <v>-1710.7999999999993</v>
      </c>
      <c r="CU58" s="94">
        <f t="shared" si="45"/>
        <v>1.1629202997093566</v>
      </c>
      <c r="CV58" s="80">
        <v>1735.83</v>
      </c>
      <c r="CW58" s="80">
        <v>0</v>
      </c>
      <c r="CX58" s="87">
        <f t="shared" si="46"/>
        <v>1735.83</v>
      </c>
      <c r="CY58" s="86">
        <f t="shared" si="47"/>
        <v>0</v>
      </c>
      <c r="CZ58" s="80">
        <v>265.56</v>
      </c>
      <c r="DA58" s="80">
        <v>228.24</v>
      </c>
      <c r="DB58" s="87">
        <f t="shared" si="48"/>
        <v>37.319999999999993</v>
      </c>
      <c r="DC58" s="86">
        <f t="shared" si="49"/>
        <v>0.85946678716674196</v>
      </c>
      <c r="DD58" s="80">
        <v>29.160000000000004</v>
      </c>
      <c r="DE58" s="80">
        <v>0</v>
      </c>
      <c r="DF58" s="87">
        <f t="shared" si="50"/>
        <v>29.160000000000004</v>
      </c>
      <c r="DG58" s="86">
        <f t="shared" si="51"/>
        <v>0</v>
      </c>
      <c r="DH58" s="95">
        <v>2529.27</v>
      </c>
      <c r="DI58" s="95">
        <v>2203.2200000000003</v>
      </c>
      <c r="DJ58" s="87">
        <f t="shared" si="52"/>
        <v>326.04999999999973</v>
      </c>
      <c r="DK58" s="94">
        <f t="shared" si="53"/>
        <v>0.87108928663211138</v>
      </c>
      <c r="DL58" s="80">
        <v>4322.04</v>
      </c>
      <c r="DM58" s="80">
        <v>3691.78</v>
      </c>
      <c r="DN58" s="87">
        <f t="shared" si="54"/>
        <v>630.25999999999976</v>
      </c>
      <c r="DO58" s="96">
        <f t="shared" si="55"/>
        <v>0.85417534312500587</v>
      </c>
      <c r="DP58" s="80">
        <v>0</v>
      </c>
      <c r="DQ58" s="80">
        <v>0</v>
      </c>
      <c r="DR58" s="82">
        <f t="shared" si="56"/>
        <v>0</v>
      </c>
      <c r="DS58" s="96"/>
      <c r="DT58" s="97">
        <v>3569.9700000000003</v>
      </c>
      <c r="DU58" s="97">
        <v>2899.4300000000003</v>
      </c>
      <c r="DV58" s="98">
        <f t="shared" si="57"/>
        <v>73355.64</v>
      </c>
      <c r="DW58" s="87">
        <f t="shared" si="58"/>
        <v>60887.934119406564</v>
      </c>
      <c r="DX58" s="87">
        <f t="shared" si="59"/>
        <v>12467.705880593436</v>
      </c>
      <c r="DY58" s="83">
        <f t="shared" si="60"/>
        <v>0.83003752839463418</v>
      </c>
      <c r="DZ58" s="108"/>
      <c r="EA58" s="100">
        <f t="shared" si="2"/>
        <v>-65771.514119406551</v>
      </c>
      <c r="EB58" s="91">
        <f t="shared" si="3"/>
        <v>-142801.26000000004</v>
      </c>
      <c r="EC58" s="101"/>
      <c r="ED58" s="101"/>
      <c r="EE58" s="102">
        <v>24451.88</v>
      </c>
      <c r="EF58" s="102">
        <v>21519.079999999998</v>
      </c>
      <c r="EG58" s="103">
        <f t="shared" si="61"/>
        <v>21519.079999999998</v>
      </c>
      <c r="EH58" s="104">
        <f t="shared" si="62"/>
        <v>0.88005830226551074</v>
      </c>
      <c r="EI58" s="101"/>
      <c r="EJ58" s="101"/>
      <c r="EK58" s="101" t="s">
        <v>58</v>
      </c>
      <c r="EM58" s="101"/>
      <c r="EN58" s="101"/>
    </row>
    <row r="59" spans="1:144" s="1" customFormat="1" ht="15.75" customHeight="1" x14ac:dyDescent="0.25">
      <c r="A59" s="105" t="s">
        <v>59</v>
      </c>
      <c r="B59" s="106">
        <v>9</v>
      </c>
      <c r="C59" s="107">
        <v>1</v>
      </c>
      <c r="D59" s="76" t="s">
        <v>339</v>
      </c>
      <c r="E59" s="77">
        <v>2444.1</v>
      </c>
      <c r="F59" s="78">
        <v>84938.45</v>
      </c>
      <c r="G59" s="79">
        <v>77571.540000000008</v>
      </c>
      <c r="H59" s="80">
        <v>1552.98</v>
      </c>
      <c r="I59" s="80">
        <v>163.13</v>
      </c>
      <c r="J59" s="82">
        <f t="shared" si="4"/>
        <v>1389.85</v>
      </c>
      <c r="K59" s="83">
        <f t="shared" si="5"/>
        <v>0.105043207253152</v>
      </c>
      <c r="L59" s="84">
        <v>370.29</v>
      </c>
      <c r="M59" s="84">
        <v>406.86</v>
      </c>
      <c r="N59" s="82">
        <f t="shared" si="6"/>
        <v>-36.569999999999993</v>
      </c>
      <c r="O59" s="83">
        <f t="shared" si="7"/>
        <v>1.0987604310135299</v>
      </c>
      <c r="P59" s="84">
        <v>1234.02</v>
      </c>
      <c r="Q59" s="84">
        <v>938.73</v>
      </c>
      <c r="R59" s="82">
        <f t="shared" si="8"/>
        <v>295.28999999999996</v>
      </c>
      <c r="S59" s="83">
        <f t="shared" si="9"/>
        <v>0.76070890261097879</v>
      </c>
      <c r="T59" s="84">
        <v>214.11</v>
      </c>
      <c r="U59" s="84">
        <v>190.26</v>
      </c>
      <c r="V59" s="82">
        <f t="shared" si="10"/>
        <v>23.850000000000023</v>
      </c>
      <c r="W59" s="83">
        <f t="shared" si="11"/>
        <v>0.88860865910046227</v>
      </c>
      <c r="X59" s="84">
        <v>105.60000000000001</v>
      </c>
      <c r="Y59" s="84">
        <v>0</v>
      </c>
      <c r="Z59" s="82">
        <f t="shared" si="12"/>
        <v>105.60000000000001</v>
      </c>
      <c r="AA59" s="83">
        <f t="shared" si="13"/>
        <v>0</v>
      </c>
      <c r="AB59" s="84">
        <v>581.46</v>
      </c>
      <c r="AC59" s="84">
        <v>36.400000000000006</v>
      </c>
      <c r="AD59" s="82">
        <f t="shared" si="14"/>
        <v>545.06000000000006</v>
      </c>
      <c r="AE59" s="83">
        <f t="shared" si="15"/>
        <v>6.26010387644894E-2</v>
      </c>
      <c r="AF59" s="84">
        <v>366.63</v>
      </c>
      <c r="AG59" s="84">
        <v>0</v>
      </c>
      <c r="AH59" s="82">
        <f t="shared" si="16"/>
        <v>366.63</v>
      </c>
      <c r="AI59" s="85">
        <f t="shared" si="17"/>
        <v>0</v>
      </c>
      <c r="AJ59" s="84">
        <v>1226.6999999999998</v>
      </c>
      <c r="AK59" s="84">
        <v>993.54</v>
      </c>
      <c r="AL59" s="82">
        <f t="shared" si="18"/>
        <v>233.15999999999985</v>
      </c>
      <c r="AM59" s="86">
        <f t="shared" si="19"/>
        <v>0.80992907801418446</v>
      </c>
      <c r="AN59" s="80">
        <v>3496.8900000000003</v>
      </c>
      <c r="AO59" s="80">
        <v>2801.95</v>
      </c>
      <c r="AP59" s="87">
        <f t="shared" si="20"/>
        <v>694.94000000000051</v>
      </c>
      <c r="AQ59" s="83">
        <f t="shared" si="21"/>
        <v>0.80126912771062275</v>
      </c>
      <c r="AR59" s="84">
        <v>0</v>
      </c>
      <c r="AS59" s="84">
        <v>0</v>
      </c>
      <c r="AT59" s="87">
        <f t="shared" si="0"/>
        <v>0</v>
      </c>
      <c r="AU59" s="96"/>
      <c r="AV59" s="80">
        <v>271.29000000000002</v>
      </c>
      <c r="AW59" s="80">
        <v>0</v>
      </c>
      <c r="AX59" s="87">
        <f t="shared" si="23"/>
        <v>271.29000000000002</v>
      </c>
      <c r="AY59" s="83">
        <f t="shared" si="24"/>
        <v>0</v>
      </c>
      <c r="AZ59" s="90">
        <v>0</v>
      </c>
      <c r="BA59" s="82">
        <v>0</v>
      </c>
      <c r="BB59" s="82">
        <f t="shared" si="25"/>
        <v>0</v>
      </c>
      <c r="BC59" s="91"/>
      <c r="BD59" s="84">
        <v>4343.67</v>
      </c>
      <c r="BE59" s="84">
        <v>1464.6400000000003</v>
      </c>
      <c r="BF59" s="87">
        <f t="shared" si="26"/>
        <v>2879.0299999999997</v>
      </c>
      <c r="BG59" s="83">
        <f t="shared" si="27"/>
        <v>0.33718951946165349</v>
      </c>
      <c r="BH59" s="84">
        <v>894.54</v>
      </c>
      <c r="BI59" s="84">
        <v>0</v>
      </c>
      <c r="BJ59" s="82">
        <f t="shared" si="28"/>
        <v>894.54</v>
      </c>
      <c r="BK59" s="86">
        <f t="shared" si="29"/>
        <v>0</v>
      </c>
      <c r="BL59" s="80">
        <v>1221.57</v>
      </c>
      <c r="BM59" s="80">
        <v>0</v>
      </c>
      <c r="BN59" s="82">
        <f t="shared" si="30"/>
        <v>1221.57</v>
      </c>
      <c r="BO59" s="86">
        <f t="shared" si="31"/>
        <v>0</v>
      </c>
      <c r="BP59" s="80">
        <v>294.03000000000003</v>
      </c>
      <c r="BQ59" s="80">
        <v>0</v>
      </c>
      <c r="BR59" s="82">
        <f t="shared" si="32"/>
        <v>294.03000000000003</v>
      </c>
      <c r="BS59" s="86">
        <f t="shared" si="33"/>
        <v>0</v>
      </c>
      <c r="BT59" s="80">
        <v>722.22</v>
      </c>
      <c r="BU59" s="80">
        <v>0</v>
      </c>
      <c r="BV59" s="82">
        <f t="shared" si="34"/>
        <v>722.22</v>
      </c>
      <c r="BW59" s="86">
        <f t="shared" si="35"/>
        <v>0</v>
      </c>
      <c r="BX59" s="80">
        <v>556.53</v>
      </c>
      <c r="BY59" s="80">
        <v>0</v>
      </c>
      <c r="BZ59" s="82">
        <f t="shared" si="36"/>
        <v>556.53</v>
      </c>
      <c r="CA59" s="86">
        <f t="shared" si="37"/>
        <v>0</v>
      </c>
      <c r="CB59" s="80">
        <v>199.44</v>
      </c>
      <c r="CC59" s="80">
        <v>0</v>
      </c>
      <c r="CD59" s="82">
        <f t="shared" si="38"/>
        <v>199.44</v>
      </c>
      <c r="CE59" s="83">
        <f t="shared" si="39"/>
        <v>0</v>
      </c>
      <c r="CF59" s="84">
        <v>38.849999999999994</v>
      </c>
      <c r="CG59" s="84">
        <v>0</v>
      </c>
      <c r="CH59" s="82">
        <f t="shared" si="40"/>
        <v>38.849999999999994</v>
      </c>
      <c r="CI59" s="86">
        <f t="shared" si="41"/>
        <v>0</v>
      </c>
      <c r="CJ59" s="80">
        <v>0</v>
      </c>
      <c r="CK59" s="81">
        <v>0</v>
      </c>
      <c r="CL59" s="81">
        <v>0</v>
      </c>
      <c r="CM59" s="92"/>
      <c r="CN59" s="93">
        <v>8455.619999999999</v>
      </c>
      <c r="CO59" s="93">
        <v>9812.1613172625548</v>
      </c>
      <c r="CP59" s="87">
        <f t="shared" si="42"/>
        <v>-1356.5413172625558</v>
      </c>
      <c r="CQ59" s="94">
        <f t="shared" si="43"/>
        <v>1.1604307333184978</v>
      </c>
      <c r="CR59" s="80">
        <v>3776.88</v>
      </c>
      <c r="CS59" s="80">
        <v>4031.99</v>
      </c>
      <c r="CT59" s="87">
        <f t="shared" si="44"/>
        <v>-255.10999999999967</v>
      </c>
      <c r="CU59" s="94">
        <f t="shared" si="45"/>
        <v>1.0675451695579419</v>
      </c>
      <c r="CV59" s="80">
        <v>707.58</v>
      </c>
      <c r="CW59" s="80">
        <v>0</v>
      </c>
      <c r="CX59" s="87">
        <f t="shared" si="46"/>
        <v>707.58</v>
      </c>
      <c r="CY59" s="86">
        <f t="shared" si="47"/>
        <v>0</v>
      </c>
      <c r="CZ59" s="80">
        <v>151.05000000000001</v>
      </c>
      <c r="DA59" s="80">
        <v>128.47</v>
      </c>
      <c r="DB59" s="87">
        <f t="shared" si="48"/>
        <v>22.580000000000013</v>
      </c>
      <c r="DC59" s="86">
        <f t="shared" si="49"/>
        <v>0.85051307514068186</v>
      </c>
      <c r="DD59" s="80">
        <v>16.86</v>
      </c>
      <c r="DE59" s="80">
        <v>0</v>
      </c>
      <c r="DF59" s="87">
        <f t="shared" si="50"/>
        <v>16.86</v>
      </c>
      <c r="DG59" s="86">
        <f t="shared" si="51"/>
        <v>0</v>
      </c>
      <c r="DH59" s="95">
        <v>962.01</v>
      </c>
      <c r="DI59" s="95">
        <v>457.51000000000005</v>
      </c>
      <c r="DJ59" s="87">
        <f t="shared" si="52"/>
        <v>504.49999999999994</v>
      </c>
      <c r="DK59" s="94">
        <f t="shared" si="53"/>
        <v>0.47557717695242258</v>
      </c>
      <c r="DL59" s="80">
        <v>2977.59</v>
      </c>
      <c r="DM59" s="80">
        <v>2681.5499999999997</v>
      </c>
      <c r="DN59" s="87">
        <f t="shared" si="54"/>
        <v>296.04000000000042</v>
      </c>
      <c r="DO59" s="96">
        <f t="shared" si="55"/>
        <v>0.9005773125245583</v>
      </c>
      <c r="DP59" s="80">
        <v>0</v>
      </c>
      <c r="DQ59" s="80">
        <v>0</v>
      </c>
      <c r="DR59" s="82">
        <f t="shared" si="56"/>
        <v>0</v>
      </c>
      <c r="DS59" s="96"/>
      <c r="DT59" s="97">
        <v>1768.29</v>
      </c>
      <c r="DU59" s="97">
        <v>1205.3499999999999</v>
      </c>
      <c r="DV59" s="98">
        <f t="shared" si="57"/>
        <v>36506.700000000004</v>
      </c>
      <c r="DW59" s="87">
        <f t="shared" si="58"/>
        <v>25312.541317262552</v>
      </c>
      <c r="DX59" s="87">
        <f t="shared" si="59"/>
        <v>11194.158682737452</v>
      </c>
      <c r="DY59" s="83">
        <f t="shared" si="60"/>
        <v>0.69336700707712695</v>
      </c>
      <c r="DZ59" s="108"/>
      <c r="EA59" s="100">
        <f t="shared" si="2"/>
        <v>96132.608682737438</v>
      </c>
      <c r="EB59" s="91">
        <f t="shared" si="3"/>
        <v>84377.750000000015</v>
      </c>
      <c r="EC59" s="101"/>
      <c r="ED59" s="101"/>
      <c r="EE59" s="102">
        <v>12168.900000000001</v>
      </c>
      <c r="EF59" s="102">
        <v>1809.360000000001</v>
      </c>
      <c r="EG59" s="103">
        <f t="shared" si="61"/>
        <v>1809.360000000001</v>
      </c>
      <c r="EH59" s="104">
        <f t="shared" si="62"/>
        <v>0.1486872272760891</v>
      </c>
      <c r="EI59" s="101"/>
      <c r="EJ59" s="101"/>
      <c r="EK59" s="101" t="s">
        <v>59</v>
      </c>
      <c r="EM59" s="101"/>
      <c r="EN59" s="101"/>
    </row>
    <row r="60" spans="1:144" s="1" customFormat="1" ht="15.75" customHeight="1" x14ac:dyDescent="0.25">
      <c r="A60" s="105" t="s">
        <v>60</v>
      </c>
      <c r="B60" s="106">
        <v>5</v>
      </c>
      <c r="C60" s="107">
        <v>2</v>
      </c>
      <c r="D60" s="76" t="s">
        <v>340</v>
      </c>
      <c r="E60" s="77">
        <v>2314.1999999999998</v>
      </c>
      <c r="F60" s="78">
        <v>-2017.2399999999971</v>
      </c>
      <c r="G60" s="79">
        <v>-6806.4500000000062</v>
      </c>
      <c r="H60" s="80">
        <v>1506.54</v>
      </c>
      <c r="I60" s="80">
        <v>453.21000000000004</v>
      </c>
      <c r="J60" s="82">
        <f t="shared" si="4"/>
        <v>1053.33</v>
      </c>
      <c r="K60" s="83">
        <f t="shared" si="5"/>
        <v>0.30082838822732888</v>
      </c>
      <c r="L60" s="84">
        <v>281.19</v>
      </c>
      <c r="M60" s="84">
        <v>741.58</v>
      </c>
      <c r="N60" s="82">
        <f t="shared" si="6"/>
        <v>-460.39000000000004</v>
      </c>
      <c r="O60" s="83">
        <f t="shared" si="7"/>
        <v>2.6372915110779189</v>
      </c>
      <c r="P60" s="84">
        <v>0</v>
      </c>
      <c r="Q60" s="84">
        <v>0</v>
      </c>
      <c r="R60" s="82">
        <f t="shared" si="8"/>
        <v>0</v>
      </c>
      <c r="S60" s="83"/>
      <c r="T60" s="84">
        <v>0</v>
      </c>
      <c r="U60" s="84">
        <v>0</v>
      </c>
      <c r="V60" s="82">
        <f t="shared" si="10"/>
        <v>0</v>
      </c>
      <c r="W60" s="83"/>
      <c r="X60" s="84">
        <v>63.87</v>
      </c>
      <c r="Y60" s="84">
        <v>0</v>
      </c>
      <c r="Z60" s="82">
        <f t="shared" si="12"/>
        <v>63.87</v>
      </c>
      <c r="AA60" s="83">
        <f t="shared" si="13"/>
        <v>0</v>
      </c>
      <c r="AB60" s="84">
        <v>708.15000000000009</v>
      </c>
      <c r="AC60" s="84">
        <v>40.49</v>
      </c>
      <c r="AD60" s="82">
        <f t="shared" si="14"/>
        <v>667.66000000000008</v>
      </c>
      <c r="AE60" s="83">
        <f t="shared" si="15"/>
        <v>5.7177151733389817E-2</v>
      </c>
      <c r="AF60" s="84">
        <v>347.13</v>
      </c>
      <c r="AG60" s="84">
        <v>0</v>
      </c>
      <c r="AH60" s="82">
        <f t="shared" si="16"/>
        <v>347.13</v>
      </c>
      <c r="AI60" s="85">
        <f t="shared" si="17"/>
        <v>0</v>
      </c>
      <c r="AJ60" s="84">
        <v>504.72</v>
      </c>
      <c r="AK60" s="84">
        <v>940.74</v>
      </c>
      <c r="AL60" s="82">
        <f t="shared" si="18"/>
        <v>-436.02</v>
      </c>
      <c r="AM60" s="86">
        <f t="shared" si="19"/>
        <v>1.863884926295768</v>
      </c>
      <c r="AN60" s="80">
        <v>0</v>
      </c>
      <c r="AO60" s="80">
        <v>0</v>
      </c>
      <c r="AP60" s="87">
        <f t="shared" si="20"/>
        <v>0</v>
      </c>
      <c r="AQ60" s="83"/>
      <c r="AR60" s="84">
        <v>0</v>
      </c>
      <c r="AS60" s="84">
        <v>0</v>
      </c>
      <c r="AT60" s="87">
        <f t="shared" si="0"/>
        <v>0</v>
      </c>
      <c r="AU60" s="96"/>
      <c r="AV60" s="80">
        <v>438.09000000000003</v>
      </c>
      <c r="AW60" s="80">
        <v>2484.14</v>
      </c>
      <c r="AX60" s="87">
        <f t="shared" si="23"/>
        <v>-2046.0499999999997</v>
      </c>
      <c r="AY60" s="83">
        <f t="shared" si="24"/>
        <v>5.6703873633271691</v>
      </c>
      <c r="AZ60" s="90">
        <v>0</v>
      </c>
      <c r="BA60" s="82">
        <v>0</v>
      </c>
      <c r="BB60" s="82">
        <f t="shared" si="25"/>
        <v>0</v>
      </c>
      <c r="BC60" s="91"/>
      <c r="BD60" s="84">
        <v>6182.4000000000005</v>
      </c>
      <c r="BE60" s="84">
        <v>1154.33</v>
      </c>
      <c r="BF60" s="87">
        <f t="shared" si="26"/>
        <v>5028.0700000000006</v>
      </c>
      <c r="BG60" s="83">
        <f t="shared" si="27"/>
        <v>0.18671228002070392</v>
      </c>
      <c r="BH60" s="84">
        <v>810.90000000000009</v>
      </c>
      <c r="BI60" s="84">
        <v>0</v>
      </c>
      <c r="BJ60" s="82">
        <f t="shared" si="28"/>
        <v>810.90000000000009</v>
      </c>
      <c r="BK60" s="86">
        <f t="shared" si="29"/>
        <v>0</v>
      </c>
      <c r="BL60" s="80">
        <v>1049.04</v>
      </c>
      <c r="BM60" s="80">
        <v>0</v>
      </c>
      <c r="BN60" s="82">
        <f t="shared" si="30"/>
        <v>1049.04</v>
      </c>
      <c r="BO60" s="86">
        <f t="shared" si="31"/>
        <v>0</v>
      </c>
      <c r="BP60" s="80">
        <v>0</v>
      </c>
      <c r="BQ60" s="80">
        <v>0</v>
      </c>
      <c r="BR60" s="82">
        <f t="shared" si="32"/>
        <v>0</v>
      </c>
      <c r="BS60" s="86"/>
      <c r="BT60" s="80">
        <v>0</v>
      </c>
      <c r="BU60" s="80">
        <v>0</v>
      </c>
      <c r="BV60" s="82">
        <f t="shared" si="34"/>
        <v>0</v>
      </c>
      <c r="BW60" s="86"/>
      <c r="BX60" s="80">
        <v>338.1</v>
      </c>
      <c r="BY60" s="80">
        <v>0</v>
      </c>
      <c r="BZ60" s="82">
        <f t="shared" si="36"/>
        <v>338.1</v>
      </c>
      <c r="CA60" s="86">
        <f t="shared" si="37"/>
        <v>0</v>
      </c>
      <c r="CB60" s="80">
        <v>291.60000000000002</v>
      </c>
      <c r="CC60" s="80">
        <v>256.63</v>
      </c>
      <c r="CD60" s="82">
        <f t="shared" si="38"/>
        <v>34.970000000000027</v>
      </c>
      <c r="CE60" s="83">
        <f t="shared" si="39"/>
        <v>0.88007544581618646</v>
      </c>
      <c r="CF60" s="84">
        <v>36.81</v>
      </c>
      <c r="CG60" s="84">
        <v>0</v>
      </c>
      <c r="CH60" s="82">
        <f t="shared" si="40"/>
        <v>36.81</v>
      </c>
      <c r="CI60" s="86">
        <f t="shared" si="41"/>
        <v>0</v>
      </c>
      <c r="CJ60" s="80">
        <v>0</v>
      </c>
      <c r="CK60" s="81">
        <v>0</v>
      </c>
      <c r="CL60" s="81">
        <v>0</v>
      </c>
      <c r="CM60" s="92"/>
      <c r="CN60" s="93">
        <v>8760.1500000000015</v>
      </c>
      <c r="CO60" s="93">
        <v>12440.719451895642</v>
      </c>
      <c r="CP60" s="87">
        <f t="shared" si="42"/>
        <v>-3680.5694518956407</v>
      </c>
      <c r="CQ60" s="94">
        <f t="shared" si="43"/>
        <v>1.420149135790556</v>
      </c>
      <c r="CR60" s="80">
        <v>4590.72</v>
      </c>
      <c r="CS60" s="80">
        <v>4809.7</v>
      </c>
      <c r="CT60" s="87">
        <f t="shared" si="44"/>
        <v>-218.97999999999956</v>
      </c>
      <c r="CU60" s="94">
        <f t="shared" si="45"/>
        <v>1.0477005785584832</v>
      </c>
      <c r="CV60" s="80">
        <v>1213.26</v>
      </c>
      <c r="CW60" s="80">
        <v>0</v>
      </c>
      <c r="CX60" s="87">
        <f t="shared" si="46"/>
        <v>1213.26</v>
      </c>
      <c r="CY60" s="86">
        <f t="shared" si="47"/>
        <v>0</v>
      </c>
      <c r="CZ60" s="80">
        <v>230.49</v>
      </c>
      <c r="DA60" s="80">
        <v>195.8</v>
      </c>
      <c r="DB60" s="87">
        <f t="shared" si="48"/>
        <v>34.69</v>
      </c>
      <c r="DC60" s="86">
        <f t="shared" si="49"/>
        <v>0.8494945550783114</v>
      </c>
      <c r="DD60" s="80">
        <v>25.68</v>
      </c>
      <c r="DE60" s="80">
        <v>0</v>
      </c>
      <c r="DF60" s="87">
        <f t="shared" si="50"/>
        <v>25.68</v>
      </c>
      <c r="DG60" s="86">
        <f t="shared" si="51"/>
        <v>0</v>
      </c>
      <c r="DH60" s="95">
        <v>1155.24</v>
      </c>
      <c r="DI60" s="95">
        <v>455.61</v>
      </c>
      <c r="DJ60" s="87">
        <f t="shared" si="52"/>
        <v>699.63</v>
      </c>
      <c r="DK60" s="94">
        <f t="shared" si="53"/>
        <v>0.39438558221668224</v>
      </c>
      <c r="DL60" s="80">
        <v>0</v>
      </c>
      <c r="DM60" s="80">
        <v>0</v>
      </c>
      <c r="DN60" s="87">
        <f t="shared" si="54"/>
        <v>0</v>
      </c>
      <c r="DO60" s="96"/>
      <c r="DP60" s="80">
        <v>0</v>
      </c>
      <c r="DQ60" s="80">
        <v>0</v>
      </c>
      <c r="DR60" s="82">
        <f t="shared" si="56"/>
        <v>0</v>
      </c>
      <c r="DS60" s="96"/>
      <c r="DT60" s="97">
        <v>1458.99</v>
      </c>
      <c r="DU60" s="97">
        <v>1198.6399999999999</v>
      </c>
      <c r="DV60" s="98">
        <f t="shared" si="57"/>
        <v>29993.070000000011</v>
      </c>
      <c r="DW60" s="87">
        <f t="shared" si="58"/>
        <v>25171.589451895645</v>
      </c>
      <c r="DX60" s="87">
        <f t="shared" si="59"/>
        <v>4821.4805481043659</v>
      </c>
      <c r="DY60" s="83">
        <f t="shared" si="60"/>
        <v>0.83924684775168512</v>
      </c>
      <c r="DZ60" s="108"/>
      <c r="EA60" s="100">
        <f t="shared" si="2"/>
        <v>2804.2405481043679</v>
      </c>
      <c r="EB60" s="91">
        <f t="shared" si="3"/>
        <v>491.43999999999454</v>
      </c>
      <c r="EC60" s="101"/>
      <c r="ED60" s="101"/>
      <c r="EE60" s="102">
        <v>9997.6900000000023</v>
      </c>
      <c r="EF60" s="102">
        <v>28342.469999999994</v>
      </c>
      <c r="EG60" s="103">
        <f t="shared" si="61"/>
        <v>28342.469999999994</v>
      </c>
      <c r="EH60" s="104">
        <f t="shared" si="62"/>
        <v>2.8349018623301969</v>
      </c>
      <c r="EI60" s="101"/>
      <c r="EJ60" s="101"/>
      <c r="EK60" s="101" t="s">
        <v>60</v>
      </c>
      <c r="EM60" s="101"/>
      <c r="EN60" s="101"/>
    </row>
    <row r="61" spans="1:144" s="1" customFormat="1" ht="15.75" customHeight="1" x14ac:dyDescent="0.25">
      <c r="A61" s="105" t="s">
        <v>61</v>
      </c>
      <c r="B61" s="106">
        <v>5</v>
      </c>
      <c r="C61" s="107">
        <v>4</v>
      </c>
      <c r="D61" s="76" t="s">
        <v>341</v>
      </c>
      <c r="E61" s="77">
        <v>2887.6</v>
      </c>
      <c r="F61" s="78">
        <v>-67411.13</v>
      </c>
      <c r="G61" s="79">
        <v>18675.210000000006</v>
      </c>
      <c r="H61" s="80">
        <v>2247.9900000000002</v>
      </c>
      <c r="I61" s="80">
        <v>648.86</v>
      </c>
      <c r="J61" s="82">
        <f t="shared" si="4"/>
        <v>1599.13</v>
      </c>
      <c r="K61" s="83">
        <f t="shared" si="5"/>
        <v>0.28864007402168157</v>
      </c>
      <c r="L61" s="84">
        <v>350.85</v>
      </c>
      <c r="M61" s="84">
        <v>728.1</v>
      </c>
      <c r="N61" s="82">
        <f t="shared" si="6"/>
        <v>-377.25</v>
      </c>
      <c r="O61" s="83">
        <f t="shared" si="7"/>
        <v>2.0752458315519453</v>
      </c>
      <c r="P61" s="84">
        <v>1504.74</v>
      </c>
      <c r="Q61" s="84">
        <v>1154.02</v>
      </c>
      <c r="R61" s="82">
        <f t="shared" si="8"/>
        <v>350.72</v>
      </c>
      <c r="S61" s="83">
        <f t="shared" si="9"/>
        <v>0.76692318938819992</v>
      </c>
      <c r="T61" s="84">
        <v>289.35000000000002</v>
      </c>
      <c r="U61" s="84">
        <v>258.19</v>
      </c>
      <c r="V61" s="82">
        <f t="shared" si="10"/>
        <v>31.160000000000025</v>
      </c>
      <c r="W61" s="83">
        <f t="shared" si="11"/>
        <v>0.89231035078624499</v>
      </c>
      <c r="X61" s="84">
        <v>114.35999999999999</v>
      </c>
      <c r="Y61" s="84">
        <v>0</v>
      </c>
      <c r="Z61" s="82">
        <f t="shared" si="12"/>
        <v>114.35999999999999</v>
      </c>
      <c r="AA61" s="83">
        <f t="shared" si="13"/>
        <v>0</v>
      </c>
      <c r="AB61" s="84">
        <v>1765.47</v>
      </c>
      <c r="AC61" s="84">
        <v>2502.75</v>
      </c>
      <c r="AD61" s="82">
        <f t="shared" si="14"/>
        <v>-737.28</v>
      </c>
      <c r="AE61" s="83">
        <f t="shared" si="15"/>
        <v>1.4176111743615014</v>
      </c>
      <c r="AF61" s="84">
        <v>433.14</v>
      </c>
      <c r="AG61" s="84">
        <v>0</v>
      </c>
      <c r="AH61" s="82">
        <f t="shared" si="16"/>
        <v>433.14</v>
      </c>
      <c r="AI61" s="85">
        <f t="shared" si="17"/>
        <v>0</v>
      </c>
      <c r="AJ61" s="84">
        <v>1449.27</v>
      </c>
      <c r="AK61" s="84">
        <v>7064.5800000000008</v>
      </c>
      <c r="AL61" s="82">
        <f t="shared" si="18"/>
        <v>-5615.3100000000013</v>
      </c>
      <c r="AM61" s="86">
        <f t="shared" si="19"/>
        <v>4.8745782359394738</v>
      </c>
      <c r="AN61" s="80">
        <v>0</v>
      </c>
      <c r="AO61" s="80">
        <v>0</v>
      </c>
      <c r="AP61" s="87">
        <f t="shared" si="20"/>
        <v>0</v>
      </c>
      <c r="AQ61" s="83"/>
      <c r="AR61" s="84">
        <v>0</v>
      </c>
      <c r="AS61" s="84">
        <v>0</v>
      </c>
      <c r="AT61" s="87">
        <f t="shared" si="0"/>
        <v>0</v>
      </c>
      <c r="AU61" s="96"/>
      <c r="AV61" s="80">
        <v>518.91</v>
      </c>
      <c r="AW61" s="80">
        <v>0</v>
      </c>
      <c r="AX61" s="87">
        <f t="shared" si="23"/>
        <v>518.91</v>
      </c>
      <c r="AY61" s="83">
        <f t="shared" si="24"/>
        <v>0</v>
      </c>
      <c r="AZ61" s="90">
        <v>0</v>
      </c>
      <c r="BA61" s="82">
        <v>0</v>
      </c>
      <c r="BB61" s="82">
        <f t="shared" si="25"/>
        <v>0</v>
      </c>
      <c r="BC61" s="91"/>
      <c r="BD61" s="84">
        <v>7885.74</v>
      </c>
      <c r="BE61" s="84">
        <v>12106.31</v>
      </c>
      <c r="BF61" s="87">
        <f t="shared" si="26"/>
        <v>-4220.57</v>
      </c>
      <c r="BG61" s="83">
        <f t="shared" si="27"/>
        <v>1.5352154648771072</v>
      </c>
      <c r="BH61" s="84">
        <v>1185.93</v>
      </c>
      <c r="BI61" s="84">
        <v>0</v>
      </c>
      <c r="BJ61" s="82">
        <f t="shared" si="28"/>
        <v>1185.93</v>
      </c>
      <c r="BK61" s="86">
        <f t="shared" si="29"/>
        <v>0</v>
      </c>
      <c r="BL61" s="80">
        <v>1258.71</v>
      </c>
      <c r="BM61" s="80">
        <v>0</v>
      </c>
      <c r="BN61" s="82">
        <f t="shared" si="30"/>
        <v>1258.71</v>
      </c>
      <c r="BO61" s="86">
        <f t="shared" si="31"/>
        <v>0</v>
      </c>
      <c r="BP61" s="80">
        <v>342.18</v>
      </c>
      <c r="BQ61" s="80">
        <v>0</v>
      </c>
      <c r="BR61" s="82">
        <f t="shared" si="32"/>
        <v>342.18</v>
      </c>
      <c r="BS61" s="86">
        <f t="shared" si="33"/>
        <v>0</v>
      </c>
      <c r="BT61" s="80">
        <v>944.25</v>
      </c>
      <c r="BU61" s="80">
        <v>0</v>
      </c>
      <c r="BV61" s="82">
        <f t="shared" si="34"/>
        <v>944.25</v>
      </c>
      <c r="BW61" s="86">
        <f t="shared" si="35"/>
        <v>0</v>
      </c>
      <c r="BX61" s="80">
        <v>601.20000000000005</v>
      </c>
      <c r="BY61" s="80">
        <v>0</v>
      </c>
      <c r="BZ61" s="82">
        <f t="shared" si="36"/>
        <v>601.20000000000005</v>
      </c>
      <c r="CA61" s="86">
        <f t="shared" si="37"/>
        <v>0</v>
      </c>
      <c r="CB61" s="80">
        <v>732</v>
      </c>
      <c r="CC61" s="80">
        <v>0</v>
      </c>
      <c r="CD61" s="82">
        <f t="shared" si="38"/>
        <v>732</v>
      </c>
      <c r="CE61" s="83">
        <f t="shared" si="39"/>
        <v>0</v>
      </c>
      <c r="CF61" s="84">
        <v>52.83</v>
      </c>
      <c r="CG61" s="84">
        <v>0</v>
      </c>
      <c r="CH61" s="82">
        <f t="shared" si="40"/>
        <v>52.83</v>
      </c>
      <c r="CI61" s="86">
        <f t="shared" si="41"/>
        <v>0</v>
      </c>
      <c r="CJ61" s="80">
        <v>0</v>
      </c>
      <c r="CK61" s="81">
        <v>0</v>
      </c>
      <c r="CL61" s="81">
        <v>0</v>
      </c>
      <c r="CM61" s="92"/>
      <c r="CN61" s="93">
        <v>8578.77</v>
      </c>
      <c r="CO61" s="93">
        <v>13943.655413660461</v>
      </c>
      <c r="CP61" s="87">
        <f t="shared" si="42"/>
        <v>-5364.8854136604605</v>
      </c>
      <c r="CQ61" s="94">
        <f t="shared" si="43"/>
        <v>1.6253676708503038</v>
      </c>
      <c r="CR61" s="80">
        <v>3620.19</v>
      </c>
      <c r="CS61" s="80">
        <v>4040.81</v>
      </c>
      <c r="CT61" s="87">
        <f t="shared" si="44"/>
        <v>-420.61999999999989</v>
      </c>
      <c r="CU61" s="94">
        <f t="shared" si="45"/>
        <v>1.1161872719387655</v>
      </c>
      <c r="CV61" s="80">
        <v>1548.8999999999999</v>
      </c>
      <c r="CW61" s="80">
        <v>0</v>
      </c>
      <c r="CX61" s="87">
        <f t="shared" si="46"/>
        <v>1548.8999999999999</v>
      </c>
      <c r="CY61" s="86">
        <f t="shared" si="47"/>
        <v>0</v>
      </c>
      <c r="CZ61" s="80">
        <v>287.61</v>
      </c>
      <c r="DA61" s="80">
        <v>250.2</v>
      </c>
      <c r="DB61" s="87">
        <f t="shared" si="48"/>
        <v>37.410000000000025</v>
      </c>
      <c r="DC61" s="86">
        <f t="shared" si="49"/>
        <v>0.86992802753729004</v>
      </c>
      <c r="DD61" s="80">
        <v>32.04</v>
      </c>
      <c r="DE61" s="80">
        <v>0</v>
      </c>
      <c r="DF61" s="87">
        <f t="shared" si="50"/>
        <v>32.04</v>
      </c>
      <c r="DG61" s="86">
        <f t="shared" si="51"/>
        <v>0</v>
      </c>
      <c r="DH61" s="95">
        <v>2122.38</v>
      </c>
      <c r="DI61" s="95">
        <v>1303.5900000000001</v>
      </c>
      <c r="DJ61" s="87">
        <f t="shared" si="52"/>
        <v>818.79</v>
      </c>
      <c r="DK61" s="94">
        <f t="shared" si="53"/>
        <v>0.61421140417832809</v>
      </c>
      <c r="DL61" s="80">
        <v>0</v>
      </c>
      <c r="DM61" s="80">
        <v>0</v>
      </c>
      <c r="DN61" s="87">
        <f t="shared" si="54"/>
        <v>0</v>
      </c>
      <c r="DO61" s="96"/>
      <c r="DP61" s="80">
        <v>0</v>
      </c>
      <c r="DQ61" s="80">
        <v>0</v>
      </c>
      <c r="DR61" s="82">
        <f t="shared" si="56"/>
        <v>0</v>
      </c>
      <c r="DS61" s="96"/>
      <c r="DT61" s="97">
        <v>1893.66</v>
      </c>
      <c r="DU61" s="97">
        <v>2200.0500000000002</v>
      </c>
      <c r="DV61" s="98">
        <f t="shared" si="57"/>
        <v>39760.47</v>
      </c>
      <c r="DW61" s="87">
        <f t="shared" si="58"/>
        <v>46201.11541366046</v>
      </c>
      <c r="DX61" s="87">
        <f t="shared" si="59"/>
        <v>-6440.6454136604589</v>
      </c>
      <c r="DY61" s="83">
        <f t="shared" si="60"/>
        <v>1.1619861488976477</v>
      </c>
      <c r="DZ61" s="108"/>
      <c r="EA61" s="100">
        <f t="shared" si="2"/>
        <v>-73851.775413660464</v>
      </c>
      <c r="EB61" s="91">
        <f t="shared" si="3"/>
        <v>19571.740000000009</v>
      </c>
      <c r="EC61" s="101"/>
      <c r="ED61" s="101"/>
      <c r="EE61" s="102">
        <v>13253.490000000002</v>
      </c>
      <c r="EF61" s="102">
        <v>12729.039999999999</v>
      </c>
      <c r="EG61" s="103">
        <f t="shared" si="61"/>
        <v>12729.039999999999</v>
      </c>
      <c r="EH61" s="104">
        <f t="shared" si="62"/>
        <v>0.96042929070003424</v>
      </c>
      <c r="EI61" s="101"/>
      <c r="EJ61" s="101"/>
      <c r="EK61" s="101" t="s">
        <v>61</v>
      </c>
      <c r="EM61" s="101"/>
      <c r="EN61" s="101"/>
    </row>
    <row r="62" spans="1:144" s="1" customFormat="1" ht="15.75" customHeight="1" x14ac:dyDescent="0.25">
      <c r="A62" s="105" t="s">
        <v>62</v>
      </c>
      <c r="B62" s="106">
        <v>5</v>
      </c>
      <c r="C62" s="107">
        <v>6</v>
      </c>
      <c r="D62" s="76" t="s">
        <v>342</v>
      </c>
      <c r="E62" s="77">
        <v>4679.3</v>
      </c>
      <c r="F62" s="78">
        <v>-203954</v>
      </c>
      <c r="G62" s="79">
        <v>-21595.269999999975</v>
      </c>
      <c r="H62" s="80">
        <v>3501.0299999999997</v>
      </c>
      <c r="I62" s="80">
        <v>924.47</v>
      </c>
      <c r="J62" s="82">
        <f t="shared" si="4"/>
        <v>2576.5599999999995</v>
      </c>
      <c r="K62" s="83">
        <f t="shared" si="5"/>
        <v>0.26405657763572438</v>
      </c>
      <c r="L62" s="84">
        <v>520.79999999999995</v>
      </c>
      <c r="M62" s="84">
        <v>1013.12</v>
      </c>
      <c r="N62" s="82">
        <f t="shared" si="6"/>
        <v>-492.32000000000005</v>
      </c>
      <c r="O62" s="83">
        <f t="shared" si="7"/>
        <v>1.9453149001536101</v>
      </c>
      <c r="P62" s="84">
        <v>2505.7600000000002</v>
      </c>
      <c r="Q62" s="84">
        <v>1911.25</v>
      </c>
      <c r="R62" s="82">
        <f t="shared" si="8"/>
        <v>594.51000000000022</v>
      </c>
      <c r="S62" s="83">
        <f t="shared" si="9"/>
        <v>0.76274264095523903</v>
      </c>
      <c r="T62" s="84">
        <v>468.87</v>
      </c>
      <c r="U62" s="84">
        <v>418.35</v>
      </c>
      <c r="V62" s="82">
        <f t="shared" si="10"/>
        <v>50.519999999999982</v>
      </c>
      <c r="W62" s="83">
        <f t="shared" si="11"/>
        <v>0.89225158359459977</v>
      </c>
      <c r="X62" s="84">
        <v>256.89</v>
      </c>
      <c r="Y62" s="84">
        <v>0</v>
      </c>
      <c r="Z62" s="82">
        <f t="shared" si="12"/>
        <v>256.89</v>
      </c>
      <c r="AA62" s="83">
        <f t="shared" si="13"/>
        <v>0</v>
      </c>
      <c r="AB62" s="84">
        <v>3588.06</v>
      </c>
      <c r="AC62" s="84">
        <v>2687.81</v>
      </c>
      <c r="AD62" s="82">
        <f t="shared" si="14"/>
        <v>900.25</v>
      </c>
      <c r="AE62" s="83">
        <f t="shared" si="15"/>
        <v>0.74909839857750427</v>
      </c>
      <c r="AF62" s="84">
        <v>701.9</v>
      </c>
      <c r="AG62" s="84">
        <v>0</v>
      </c>
      <c r="AH62" s="82">
        <f t="shared" si="16"/>
        <v>701.9</v>
      </c>
      <c r="AI62" s="85">
        <f t="shared" si="17"/>
        <v>0</v>
      </c>
      <c r="AJ62" s="84">
        <v>2349.94</v>
      </c>
      <c r="AK62" s="84">
        <v>21853.19</v>
      </c>
      <c r="AL62" s="82">
        <f t="shared" si="18"/>
        <v>-19503.25</v>
      </c>
      <c r="AM62" s="86">
        <f t="shared" si="19"/>
        <v>9.29946722043967</v>
      </c>
      <c r="AN62" s="80">
        <v>0</v>
      </c>
      <c r="AO62" s="80">
        <v>0</v>
      </c>
      <c r="AP62" s="87">
        <f t="shared" si="20"/>
        <v>0</v>
      </c>
      <c r="AQ62" s="83"/>
      <c r="AR62" s="84">
        <v>0</v>
      </c>
      <c r="AS62" s="84">
        <v>0</v>
      </c>
      <c r="AT62" s="87">
        <f t="shared" si="0"/>
        <v>0</v>
      </c>
      <c r="AU62" s="96"/>
      <c r="AV62" s="80">
        <v>777.69</v>
      </c>
      <c r="AW62" s="80">
        <v>0</v>
      </c>
      <c r="AX62" s="87">
        <f t="shared" si="23"/>
        <v>777.69</v>
      </c>
      <c r="AY62" s="83">
        <f t="shared" si="24"/>
        <v>0</v>
      </c>
      <c r="AZ62" s="90">
        <v>0</v>
      </c>
      <c r="BA62" s="82">
        <v>0</v>
      </c>
      <c r="BB62" s="82">
        <f t="shared" si="25"/>
        <v>0</v>
      </c>
      <c r="BC62" s="91"/>
      <c r="BD62" s="84">
        <v>14892.710000000001</v>
      </c>
      <c r="BE62" s="84">
        <v>13831.630000000001</v>
      </c>
      <c r="BF62" s="87">
        <f t="shared" si="26"/>
        <v>1061.08</v>
      </c>
      <c r="BG62" s="83">
        <f t="shared" si="27"/>
        <v>0.9287517181224908</v>
      </c>
      <c r="BH62" s="84">
        <v>1918.9699999999998</v>
      </c>
      <c r="BI62" s="84">
        <v>2677.3</v>
      </c>
      <c r="BJ62" s="82">
        <f t="shared" si="28"/>
        <v>-758.33000000000038</v>
      </c>
      <c r="BK62" s="86">
        <f t="shared" si="29"/>
        <v>1.3951755368765537</v>
      </c>
      <c r="BL62" s="80">
        <v>1869.83</v>
      </c>
      <c r="BM62" s="80">
        <v>40438.18</v>
      </c>
      <c r="BN62" s="82">
        <f t="shared" si="30"/>
        <v>-38568.35</v>
      </c>
      <c r="BO62" s="86">
        <f t="shared" si="31"/>
        <v>21.626661247279166</v>
      </c>
      <c r="BP62" s="80">
        <v>572.75</v>
      </c>
      <c r="BQ62" s="80">
        <v>0</v>
      </c>
      <c r="BR62" s="82">
        <f t="shared" si="32"/>
        <v>572.75</v>
      </c>
      <c r="BS62" s="86">
        <f t="shared" si="33"/>
        <v>0</v>
      </c>
      <c r="BT62" s="80">
        <v>1525.9099999999999</v>
      </c>
      <c r="BU62" s="80">
        <v>0</v>
      </c>
      <c r="BV62" s="82">
        <f t="shared" si="34"/>
        <v>1525.9099999999999</v>
      </c>
      <c r="BW62" s="86">
        <f t="shared" si="35"/>
        <v>0</v>
      </c>
      <c r="BX62" s="80">
        <v>1351.85</v>
      </c>
      <c r="BY62" s="80">
        <v>0</v>
      </c>
      <c r="BZ62" s="82">
        <f t="shared" si="36"/>
        <v>1351.85</v>
      </c>
      <c r="CA62" s="86">
        <f t="shared" si="37"/>
        <v>0</v>
      </c>
      <c r="CB62" s="80">
        <v>1507.67</v>
      </c>
      <c r="CC62" s="80">
        <v>513.23</v>
      </c>
      <c r="CD62" s="82">
        <f t="shared" si="38"/>
        <v>994.44</v>
      </c>
      <c r="CE62" s="83">
        <f t="shared" si="39"/>
        <v>0.34041268977959366</v>
      </c>
      <c r="CF62" s="84">
        <v>80.010000000000005</v>
      </c>
      <c r="CG62" s="84">
        <v>0</v>
      </c>
      <c r="CH62" s="82">
        <f t="shared" si="40"/>
        <v>80.010000000000005</v>
      </c>
      <c r="CI62" s="86">
        <f t="shared" si="41"/>
        <v>0</v>
      </c>
      <c r="CJ62" s="80">
        <v>0</v>
      </c>
      <c r="CK62" s="81">
        <v>0</v>
      </c>
      <c r="CL62" s="81">
        <v>0</v>
      </c>
      <c r="CM62" s="92"/>
      <c r="CN62" s="93">
        <v>9148.44</v>
      </c>
      <c r="CO62" s="93">
        <v>16059.211352951232</v>
      </c>
      <c r="CP62" s="87">
        <f t="shared" si="42"/>
        <v>-6910.7713529512312</v>
      </c>
      <c r="CQ62" s="94">
        <f t="shared" si="43"/>
        <v>1.7554043479490744</v>
      </c>
      <c r="CR62" s="80">
        <v>5462.12</v>
      </c>
      <c r="CS62" s="80">
        <v>6729.5199999999995</v>
      </c>
      <c r="CT62" s="87">
        <f t="shared" si="44"/>
        <v>-1267.3999999999996</v>
      </c>
      <c r="CU62" s="94">
        <f t="shared" si="45"/>
        <v>1.2320344481629844</v>
      </c>
      <c r="CV62" s="80">
        <v>2442.58</v>
      </c>
      <c r="CW62" s="80">
        <v>0</v>
      </c>
      <c r="CX62" s="87">
        <f t="shared" si="46"/>
        <v>2442.58</v>
      </c>
      <c r="CY62" s="86">
        <f t="shared" si="47"/>
        <v>0</v>
      </c>
      <c r="CZ62" s="80">
        <v>489.92</v>
      </c>
      <c r="DA62" s="80">
        <v>426.47999999999996</v>
      </c>
      <c r="DB62" s="87">
        <f t="shared" si="48"/>
        <v>63.440000000000055</v>
      </c>
      <c r="DC62" s="86">
        <f t="shared" si="49"/>
        <v>0.87050947093402997</v>
      </c>
      <c r="DD62" s="80">
        <v>56.16</v>
      </c>
      <c r="DE62" s="80">
        <v>0</v>
      </c>
      <c r="DF62" s="87">
        <f t="shared" si="50"/>
        <v>56.16</v>
      </c>
      <c r="DG62" s="86">
        <f t="shared" si="51"/>
        <v>0</v>
      </c>
      <c r="DH62" s="95">
        <v>5731.6399999999994</v>
      </c>
      <c r="DI62" s="95">
        <v>4355.71</v>
      </c>
      <c r="DJ62" s="87">
        <f t="shared" si="52"/>
        <v>1375.9299999999994</v>
      </c>
      <c r="DK62" s="94">
        <f t="shared" si="53"/>
        <v>0.75994130824685435</v>
      </c>
      <c r="DL62" s="80">
        <v>0</v>
      </c>
      <c r="DM62" s="80">
        <v>0</v>
      </c>
      <c r="DN62" s="87">
        <f t="shared" si="54"/>
        <v>0</v>
      </c>
      <c r="DO62" s="96"/>
      <c r="DP62" s="80">
        <v>0</v>
      </c>
      <c r="DQ62" s="80">
        <v>0</v>
      </c>
      <c r="DR62" s="82">
        <f t="shared" si="56"/>
        <v>0</v>
      </c>
      <c r="DS62" s="96"/>
      <c r="DT62" s="97">
        <v>3085.4700000000003</v>
      </c>
      <c r="DU62" s="97">
        <v>5691.97</v>
      </c>
      <c r="DV62" s="98">
        <f t="shared" si="57"/>
        <v>64806.97</v>
      </c>
      <c r="DW62" s="87">
        <f t="shared" si="58"/>
        <v>119531.42135295123</v>
      </c>
      <c r="DX62" s="87">
        <f t="shared" si="59"/>
        <v>-54724.451352951233</v>
      </c>
      <c r="DY62" s="83">
        <f t="shared" si="60"/>
        <v>1.8444223106395998</v>
      </c>
      <c r="DZ62" s="108"/>
      <c r="EA62" s="100">
        <f t="shared" si="2"/>
        <v>-258678.45135295123</v>
      </c>
      <c r="EB62" s="91">
        <f t="shared" si="3"/>
        <v>-55335.909999999982</v>
      </c>
      <c r="EC62" s="101"/>
      <c r="ED62" s="101"/>
      <c r="EE62" s="102">
        <v>21602.010000000002</v>
      </c>
      <c r="EF62" s="102">
        <v>73734.210000000006</v>
      </c>
      <c r="EG62" s="103">
        <f t="shared" si="61"/>
        <v>73734.210000000006</v>
      </c>
      <c r="EH62" s="104">
        <f t="shared" si="62"/>
        <v>3.4133032065071722</v>
      </c>
      <c r="EI62" s="101"/>
      <c r="EJ62" s="101"/>
      <c r="EK62" s="101" t="s">
        <v>62</v>
      </c>
      <c r="EM62" s="101"/>
      <c r="EN62" s="101"/>
    </row>
    <row r="63" spans="1:144" s="1" customFormat="1" ht="15.75" customHeight="1" x14ac:dyDescent="0.25">
      <c r="A63" s="105" t="s">
        <v>63</v>
      </c>
      <c r="B63" s="106">
        <v>5</v>
      </c>
      <c r="C63" s="107">
        <v>4</v>
      </c>
      <c r="D63" s="76" t="s">
        <v>343</v>
      </c>
      <c r="E63" s="77">
        <v>2936.07</v>
      </c>
      <c r="F63" s="78">
        <v>106509.29</v>
      </c>
      <c r="G63" s="79">
        <v>58310.060000000012</v>
      </c>
      <c r="H63" s="80">
        <v>2163.87</v>
      </c>
      <c r="I63" s="80">
        <v>689.69</v>
      </c>
      <c r="J63" s="82">
        <f t="shared" si="4"/>
        <v>1474.1799999999998</v>
      </c>
      <c r="K63" s="83">
        <f t="shared" si="5"/>
        <v>0.31872986824531979</v>
      </c>
      <c r="L63" s="84">
        <v>431.54999999999995</v>
      </c>
      <c r="M63" s="84">
        <v>578.35</v>
      </c>
      <c r="N63" s="82">
        <f t="shared" si="6"/>
        <v>-146.80000000000007</v>
      </c>
      <c r="O63" s="83">
        <f t="shared" si="7"/>
        <v>1.340169157687406</v>
      </c>
      <c r="P63" s="84">
        <v>1556.0099999999998</v>
      </c>
      <c r="Q63" s="84">
        <v>1190.93</v>
      </c>
      <c r="R63" s="82">
        <f t="shared" si="8"/>
        <v>365.0799999999997</v>
      </c>
      <c r="S63" s="83">
        <f t="shared" si="9"/>
        <v>0.76537425852018959</v>
      </c>
      <c r="T63" s="84">
        <v>295.95000000000005</v>
      </c>
      <c r="U63" s="84">
        <v>264</v>
      </c>
      <c r="V63" s="82">
        <f t="shared" si="10"/>
        <v>31.950000000000045</v>
      </c>
      <c r="W63" s="83">
        <f t="shared" si="11"/>
        <v>0.89204257475924975</v>
      </c>
      <c r="X63" s="84">
        <v>163.92000000000002</v>
      </c>
      <c r="Y63" s="84">
        <v>0</v>
      </c>
      <c r="Z63" s="82">
        <f t="shared" si="12"/>
        <v>163.92000000000002</v>
      </c>
      <c r="AA63" s="83">
        <f t="shared" si="13"/>
        <v>0</v>
      </c>
      <c r="AB63" s="84">
        <v>1898.94</v>
      </c>
      <c r="AC63" s="84">
        <v>2797.79</v>
      </c>
      <c r="AD63" s="82">
        <f t="shared" si="14"/>
        <v>-898.84999999999991</v>
      </c>
      <c r="AE63" s="83">
        <f t="shared" si="15"/>
        <v>1.4733430229496456</v>
      </c>
      <c r="AF63" s="84">
        <v>443.07</v>
      </c>
      <c r="AG63" s="84">
        <v>0</v>
      </c>
      <c r="AH63" s="82">
        <f t="shared" si="16"/>
        <v>443.07</v>
      </c>
      <c r="AI63" s="85">
        <f t="shared" si="17"/>
        <v>0</v>
      </c>
      <c r="AJ63" s="84">
        <v>1449.69</v>
      </c>
      <c r="AK63" s="84">
        <v>1200.68</v>
      </c>
      <c r="AL63" s="82">
        <f t="shared" si="18"/>
        <v>249.01</v>
      </c>
      <c r="AM63" s="86">
        <f t="shared" si="19"/>
        <v>0.82823224275534768</v>
      </c>
      <c r="AN63" s="80">
        <v>0</v>
      </c>
      <c r="AO63" s="80">
        <v>0</v>
      </c>
      <c r="AP63" s="87">
        <f t="shared" si="20"/>
        <v>0</v>
      </c>
      <c r="AQ63" s="83"/>
      <c r="AR63" s="84">
        <v>0</v>
      </c>
      <c r="AS63" s="84">
        <v>0</v>
      </c>
      <c r="AT63" s="87">
        <f t="shared" si="0"/>
        <v>0</v>
      </c>
      <c r="AU63" s="96"/>
      <c r="AV63" s="80">
        <v>421.79999999999995</v>
      </c>
      <c r="AW63" s="80">
        <v>0</v>
      </c>
      <c r="AX63" s="87">
        <f t="shared" si="23"/>
        <v>421.79999999999995</v>
      </c>
      <c r="AY63" s="83">
        <f t="shared" si="24"/>
        <v>0</v>
      </c>
      <c r="AZ63" s="90">
        <v>0</v>
      </c>
      <c r="BA63" s="82">
        <v>0</v>
      </c>
      <c r="BB63" s="82">
        <f t="shared" si="25"/>
        <v>0</v>
      </c>
      <c r="BC63" s="91"/>
      <c r="BD63" s="84">
        <v>5553.24</v>
      </c>
      <c r="BE63" s="84">
        <v>45993.16</v>
      </c>
      <c r="BF63" s="87">
        <f t="shared" si="26"/>
        <v>-40439.920000000006</v>
      </c>
      <c r="BG63" s="83">
        <f t="shared" si="27"/>
        <v>8.2822208296417958</v>
      </c>
      <c r="BH63" s="84">
        <v>1213.98</v>
      </c>
      <c r="BI63" s="84">
        <v>0</v>
      </c>
      <c r="BJ63" s="82">
        <f t="shared" si="28"/>
        <v>1213.98</v>
      </c>
      <c r="BK63" s="86">
        <f t="shared" si="29"/>
        <v>0</v>
      </c>
      <c r="BL63" s="80">
        <v>1547.16</v>
      </c>
      <c r="BM63" s="80">
        <v>0</v>
      </c>
      <c r="BN63" s="82">
        <f t="shared" si="30"/>
        <v>1547.16</v>
      </c>
      <c r="BO63" s="86">
        <f t="shared" si="31"/>
        <v>0</v>
      </c>
      <c r="BP63" s="80">
        <v>350.90999999999997</v>
      </c>
      <c r="BQ63" s="80">
        <v>0</v>
      </c>
      <c r="BR63" s="82">
        <f t="shared" si="32"/>
        <v>350.90999999999997</v>
      </c>
      <c r="BS63" s="86">
        <f t="shared" si="33"/>
        <v>0</v>
      </c>
      <c r="BT63" s="80">
        <v>966.75</v>
      </c>
      <c r="BU63" s="80">
        <v>0</v>
      </c>
      <c r="BV63" s="82">
        <f t="shared" si="34"/>
        <v>966.75</v>
      </c>
      <c r="BW63" s="86">
        <f t="shared" si="35"/>
        <v>0</v>
      </c>
      <c r="BX63" s="80">
        <v>863.97</v>
      </c>
      <c r="BY63" s="80">
        <v>0</v>
      </c>
      <c r="BZ63" s="82">
        <f t="shared" si="36"/>
        <v>863.97</v>
      </c>
      <c r="CA63" s="86">
        <f t="shared" si="37"/>
        <v>0</v>
      </c>
      <c r="CB63" s="80">
        <v>795.72</v>
      </c>
      <c r="CC63" s="80">
        <v>775.79</v>
      </c>
      <c r="CD63" s="82">
        <f t="shared" si="38"/>
        <v>19.930000000000064</v>
      </c>
      <c r="CE63" s="83">
        <f t="shared" si="39"/>
        <v>0.97495350123158897</v>
      </c>
      <c r="CF63" s="84">
        <v>60.269999999999996</v>
      </c>
      <c r="CG63" s="84">
        <v>0</v>
      </c>
      <c r="CH63" s="82">
        <f t="shared" si="40"/>
        <v>60.269999999999996</v>
      </c>
      <c r="CI63" s="86">
        <f t="shared" si="41"/>
        <v>0</v>
      </c>
      <c r="CJ63" s="80">
        <v>0</v>
      </c>
      <c r="CK63" s="81">
        <v>0</v>
      </c>
      <c r="CL63" s="81">
        <v>0</v>
      </c>
      <c r="CM63" s="92"/>
      <c r="CN63" s="93">
        <v>4839.57</v>
      </c>
      <c r="CO63" s="93">
        <v>8133.5775178289141</v>
      </c>
      <c r="CP63" s="87">
        <f t="shared" si="42"/>
        <v>-3294.0075178289144</v>
      </c>
      <c r="CQ63" s="94">
        <f t="shared" si="43"/>
        <v>1.6806405357973775</v>
      </c>
      <c r="CR63" s="80">
        <v>5035.53</v>
      </c>
      <c r="CS63" s="80">
        <v>5218.7700000000004</v>
      </c>
      <c r="CT63" s="87">
        <f t="shared" si="44"/>
        <v>-183.24000000000069</v>
      </c>
      <c r="CU63" s="94">
        <f t="shared" si="45"/>
        <v>1.0363894168041896</v>
      </c>
      <c r="CV63" s="80">
        <v>1459.8899999999999</v>
      </c>
      <c r="CW63" s="80">
        <v>0</v>
      </c>
      <c r="CX63" s="87">
        <f t="shared" si="46"/>
        <v>1459.8899999999999</v>
      </c>
      <c r="CY63" s="86">
        <f t="shared" si="47"/>
        <v>0</v>
      </c>
      <c r="CZ63" s="80">
        <v>340.26</v>
      </c>
      <c r="DA63" s="80">
        <v>295.99</v>
      </c>
      <c r="DB63" s="87">
        <f t="shared" si="48"/>
        <v>44.269999999999982</v>
      </c>
      <c r="DC63" s="86">
        <f t="shared" si="49"/>
        <v>0.86989361076823613</v>
      </c>
      <c r="DD63" s="80">
        <v>38.099999999999994</v>
      </c>
      <c r="DE63" s="80">
        <v>0</v>
      </c>
      <c r="DF63" s="87">
        <f t="shared" si="50"/>
        <v>38.099999999999994</v>
      </c>
      <c r="DG63" s="86">
        <f t="shared" si="51"/>
        <v>0</v>
      </c>
      <c r="DH63" s="95">
        <v>926.87999999999988</v>
      </c>
      <c r="DI63" s="95">
        <v>917.88999999999987</v>
      </c>
      <c r="DJ63" s="87">
        <f t="shared" si="52"/>
        <v>8.9900000000000091</v>
      </c>
      <c r="DK63" s="94">
        <f t="shared" si="53"/>
        <v>0.99030079406179872</v>
      </c>
      <c r="DL63" s="80">
        <v>0</v>
      </c>
      <c r="DM63" s="80">
        <v>0</v>
      </c>
      <c r="DN63" s="87">
        <f t="shared" si="54"/>
        <v>0</v>
      </c>
      <c r="DO63" s="96"/>
      <c r="DP63" s="80">
        <v>0</v>
      </c>
      <c r="DQ63" s="80">
        <v>0</v>
      </c>
      <c r="DR63" s="82">
        <f t="shared" si="56"/>
        <v>0</v>
      </c>
      <c r="DS63" s="96"/>
      <c r="DT63" s="97">
        <v>1640.94</v>
      </c>
      <c r="DU63" s="97">
        <v>3402.83</v>
      </c>
      <c r="DV63" s="98">
        <f t="shared" si="57"/>
        <v>34457.969999999994</v>
      </c>
      <c r="DW63" s="87">
        <f t="shared" si="58"/>
        <v>71459.447517828914</v>
      </c>
      <c r="DX63" s="87">
        <f t="shared" si="59"/>
        <v>-37001.47751782892</v>
      </c>
      <c r="DY63" s="83">
        <f t="shared" si="60"/>
        <v>2.073814781248835</v>
      </c>
      <c r="DZ63" s="108"/>
      <c r="EA63" s="100">
        <f t="shared" si="2"/>
        <v>69507.812482171066</v>
      </c>
      <c r="EB63" s="91">
        <f t="shared" si="3"/>
        <v>22893.110000000008</v>
      </c>
      <c r="EC63" s="101"/>
      <c r="ED63" s="101"/>
      <c r="EE63" s="102">
        <v>11485.989999999998</v>
      </c>
      <c r="EF63" s="102">
        <v>11711.550000000001</v>
      </c>
      <c r="EG63" s="103">
        <f t="shared" si="61"/>
        <v>11711.550000000001</v>
      </c>
      <c r="EH63" s="104">
        <f t="shared" si="62"/>
        <v>1.0196378370519217</v>
      </c>
      <c r="EI63" s="101"/>
      <c r="EJ63" s="101"/>
      <c r="EK63" s="101" t="s">
        <v>63</v>
      </c>
      <c r="EM63" s="101"/>
      <c r="EN63" s="101"/>
    </row>
    <row r="64" spans="1:144" s="1" customFormat="1" ht="15.75" customHeight="1" x14ac:dyDescent="0.25">
      <c r="A64" s="105" t="s">
        <v>64</v>
      </c>
      <c r="B64" s="106">
        <v>9</v>
      </c>
      <c r="C64" s="107">
        <v>2</v>
      </c>
      <c r="D64" s="76" t="s">
        <v>344</v>
      </c>
      <c r="E64" s="77">
        <v>3987.1</v>
      </c>
      <c r="F64" s="78">
        <v>11478.269999999997</v>
      </c>
      <c r="G64" s="79">
        <v>24117.590000000007</v>
      </c>
      <c r="H64" s="80">
        <v>2413.8000000000002</v>
      </c>
      <c r="I64" s="80">
        <v>493.18000000000006</v>
      </c>
      <c r="J64" s="82">
        <f t="shared" si="4"/>
        <v>1920.6200000000001</v>
      </c>
      <c r="K64" s="83">
        <f t="shared" si="5"/>
        <v>0.20431684480901485</v>
      </c>
      <c r="L64" s="84">
        <v>319.38</v>
      </c>
      <c r="M64" s="84">
        <v>512.49</v>
      </c>
      <c r="N64" s="82">
        <f t="shared" si="6"/>
        <v>-193.11</v>
      </c>
      <c r="O64" s="83">
        <f t="shared" si="7"/>
        <v>1.6046402404659028</v>
      </c>
      <c r="P64" s="84">
        <v>1895.88</v>
      </c>
      <c r="Q64" s="84">
        <v>1447.57</v>
      </c>
      <c r="R64" s="82">
        <f t="shared" si="8"/>
        <v>448.31000000000017</v>
      </c>
      <c r="S64" s="83">
        <f t="shared" si="9"/>
        <v>0.7635346118952675</v>
      </c>
      <c r="T64" s="84">
        <v>344.49</v>
      </c>
      <c r="U64" s="84">
        <v>306.54999999999995</v>
      </c>
      <c r="V64" s="82">
        <f t="shared" si="10"/>
        <v>37.940000000000055</v>
      </c>
      <c r="W64" s="83">
        <f t="shared" si="11"/>
        <v>0.88986617898923026</v>
      </c>
      <c r="X64" s="84">
        <v>296.64</v>
      </c>
      <c r="Y64" s="84">
        <v>6176.71</v>
      </c>
      <c r="Z64" s="82">
        <f t="shared" si="12"/>
        <v>-5880.07</v>
      </c>
      <c r="AA64" s="83">
        <f t="shared" si="13"/>
        <v>20.82224244875944</v>
      </c>
      <c r="AB64" s="84">
        <v>1300.1999999999998</v>
      </c>
      <c r="AC64" s="84">
        <v>2624.84</v>
      </c>
      <c r="AD64" s="82">
        <f t="shared" si="14"/>
        <v>-1324.6400000000003</v>
      </c>
      <c r="AE64" s="83">
        <f t="shared" si="15"/>
        <v>2.01879710813721</v>
      </c>
      <c r="AF64" s="84">
        <v>598.08000000000004</v>
      </c>
      <c r="AG64" s="84">
        <v>0</v>
      </c>
      <c r="AH64" s="82">
        <f t="shared" si="16"/>
        <v>598.08000000000004</v>
      </c>
      <c r="AI64" s="85">
        <f t="shared" si="17"/>
        <v>0</v>
      </c>
      <c r="AJ64" s="84">
        <v>2001.12</v>
      </c>
      <c r="AK64" s="84">
        <v>3677.8799999999997</v>
      </c>
      <c r="AL64" s="82">
        <f t="shared" si="18"/>
        <v>-1676.7599999999998</v>
      </c>
      <c r="AM64" s="86">
        <f t="shared" si="19"/>
        <v>1.8379107699688173</v>
      </c>
      <c r="AN64" s="80">
        <v>10141.14</v>
      </c>
      <c r="AO64" s="80">
        <v>10087.02</v>
      </c>
      <c r="AP64" s="87">
        <f t="shared" si="20"/>
        <v>54.119999999998981</v>
      </c>
      <c r="AQ64" s="83">
        <f t="shared" si="21"/>
        <v>0.99466332187505557</v>
      </c>
      <c r="AR64" s="84">
        <v>0</v>
      </c>
      <c r="AS64" s="84">
        <v>0</v>
      </c>
      <c r="AT64" s="87">
        <f t="shared" si="0"/>
        <v>0</v>
      </c>
      <c r="AU64" s="96"/>
      <c r="AV64" s="80">
        <v>608.81999999999994</v>
      </c>
      <c r="AW64" s="80">
        <v>0</v>
      </c>
      <c r="AX64" s="87">
        <f t="shared" si="23"/>
        <v>608.81999999999994</v>
      </c>
      <c r="AY64" s="83">
        <f t="shared" si="24"/>
        <v>0</v>
      </c>
      <c r="AZ64" s="90">
        <v>0</v>
      </c>
      <c r="BA64" s="82">
        <v>0</v>
      </c>
      <c r="BB64" s="82">
        <f t="shared" si="25"/>
        <v>0</v>
      </c>
      <c r="BC64" s="91"/>
      <c r="BD64" s="84">
        <v>8644.44</v>
      </c>
      <c r="BE64" s="84">
        <v>12066.330000000002</v>
      </c>
      <c r="BF64" s="87">
        <f t="shared" si="26"/>
        <v>-3421.8900000000012</v>
      </c>
      <c r="BG64" s="83">
        <f t="shared" si="27"/>
        <v>1.3958486611047103</v>
      </c>
      <c r="BH64" s="84">
        <v>1214.07</v>
      </c>
      <c r="BI64" s="84">
        <v>0</v>
      </c>
      <c r="BJ64" s="82">
        <f t="shared" si="28"/>
        <v>1214.07</v>
      </c>
      <c r="BK64" s="86">
        <f t="shared" si="29"/>
        <v>0</v>
      </c>
      <c r="BL64" s="80">
        <v>1187.76</v>
      </c>
      <c r="BM64" s="80">
        <v>0</v>
      </c>
      <c r="BN64" s="82">
        <f t="shared" si="30"/>
        <v>1187.76</v>
      </c>
      <c r="BO64" s="86">
        <f t="shared" si="31"/>
        <v>0</v>
      </c>
      <c r="BP64" s="80">
        <v>519.12</v>
      </c>
      <c r="BQ64" s="80">
        <v>0</v>
      </c>
      <c r="BR64" s="82">
        <f t="shared" si="32"/>
        <v>519.12</v>
      </c>
      <c r="BS64" s="86">
        <f t="shared" si="33"/>
        <v>0</v>
      </c>
      <c r="BT64" s="80">
        <v>1291.83</v>
      </c>
      <c r="BU64" s="80">
        <v>404.87</v>
      </c>
      <c r="BV64" s="82">
        <f t="shared" si="34"/>
        <v>886.95999999999992</v>
      </c>
      <c r="BW64" s="86">
        <f t="shared" si="35"/>
        <v>0.31340811097435423</v>
      </c>
      <c r="BX64" s="80">
        <v>1562.16</v>
      </c>
      <c r="BY64" s="80">
        <v>0</v>
      </c>
      <c r="BZ64" s="82">
        <f t="shared" si="36"/>
        <v>1562.16</v>
      </c>
      <c r="CA64" s="86">
        <f t="shared" si="37"/>
        <v>0</v>
      </c>
      <c r="CB64" s="80">
        <v>544.23</v>
      </c>
      <c r="CC64" s="80">
        <v>1480.5900000000001</v>
      </c>
      <c r="CD64" s="82">
        <f t="shared" si="38"/>
        <v>-936.36000000000013</v>
      </c>
      <c r="CE64" s="83">
        <f t="shared" si="39"/>
        <v>2.7205225731767819</v>
      </c>
      <c r="CF64" s="84">
        <v>53.820000000000007</v>
      </c>
      <c r="CG64" s="84">
        <v>0</v>
      </c>
      <c r="CH64" s="82">
        <f t="shared" si="40"/>
        <v>53.820000000000007</v>
      </c>
      <c r="CI64" s="86">
        <f t="shared" si="41"/>
        <v>0</v>
      </c>
      <c r="CJ64" s="80">
        <v>0</v>
      </c>
      <c r="CK64" s="81">
        <v>0</v>
      </c>
      <c r="CL64" s="81">
        <v>0</v>
      </c>
      <c r="CM64" s="92"/>
      <c r="CN64" s="93">
        <v>15052.11</v>
      </c>
      <c r="CO64" s="93">
        <v>19783.355077401851</v>
      </c>
      <c r="CP64" s="87">
        <f t="shared" si="42"/>
        <v>-4731.2450774018507</v>
      </c>
      <c r="CQ64" s="94">
        <f t="shared" si="43"/>
        <v>1.3143243756125786</v>
      </c>
      <c r="CR64" s="80">
        <v>8609.76</v>
      </c>
      <c r="CS64" s="80">
        <v>10529.779999999999</v>
      </c>
      <c r="CT64" s="87">
        <f t="shared" si="44"/>
        <v>-1920.0199999999986</v>
      </c>
      <c r="CU64" s="94">
        <f t="shared" si="45"/>
        <v>1.2230050547285869</v>
      </c>
      <c r="CV64" s="80">
        <v>2004.72</v>
      </c>
      <c r="CW64" s="80">
        <v>0</v>
      </c>
      <c r="CX64" s="87">
        <f t="shared" si="46"/>
        <v>2004.72</v>
      </c>
      <c r="CY64" s="86">
        <f t="shared" si="47"/>
        <v>0</v>
      </c>
      <c r="CZ64" s="80">
        <v>278.70000000000005</v>
      </c>
      <c r="DA64" s="80">
        <v>238.67999999999998</v>
      </c>
      <c r="DB64" s="87">
        <f t="shared" si="48"/>
        <v>40.020000000000067</v>
      </c>
      <c r="DC64" s="86">
        <f t="shared" si="49"/>
        <v>0.8564047362755649</v>
      </c>
      <c r="DD64" s="80">
        <v>31.11</v>
      </c>
      <c r="DE64" s="80">
        <v>0</v>
      </c>
      <c r="DF64" s="87">
        <f t="shared" si="50"/>
        <v>31.11</v>
      </c>
      <c r="DG64" s="86">
        <f t="shared" si="51"/>
        <v>0</v>
      </c>
      <c r="DH64" s="95">
        <v>2230.8000000000002</v>
      </c>
      <c r="DI64" s="95">
        <v>1797.48</v>
      </c>
      <c r="DJ64" s="87">
        <f t="shared" si="52"/>
        <v>433.32000000000016</v>
      </c>
      <c r="DK64" s="94">
        <f t="shared" si="53"/>
        <v>0.8057557826788595</v>
      </c>
      <c r="DL64" s="80">
        <v>4999.8900000000003</v>
      </c>
      <c r="DM64" s="80">
        <v>2068.4800000000005</v>
      </c>
      <c r="DN64" s="87">
        <f t="shared" si="54"/>
        <v>2931.41</v>
      </c>
      <c r="DO64" s="96">
        <f t="shared" si="55"/>
        <v>0.41370510151223333</v>
      </c>
      <c r="DP64" s="80">
        <v>0</v>
      </c>
      <c r="DQ64" s="80">
        <v>0</v>
      </c>
      <c r="DR64" s="82">
        <f t="shared" si="56"/>
        <v>0</v>
      </c>
      <c r="DS64" s="96"/>
      <c r="DT64" s="97">
        <v>3480.2999999999997</v>
      </c>
      <c r="DU64" s="97">
        <v>3684.79</v>
      </c>
      <c r="DV64" s="98">
        <f t="shared" si="57"/>
        <v>71624.370000000024</v>
      </c>
      <c r="DW64" s="87">
        <f t="shared" si="58"/>
        <v>77380.595077401827</v>
      </c>
      <c r="DX64" s="87">
        <f t="shared" si="59"/>
        <v>-5756.225077401803</v>
      </c>
      <c r="DY64" s="83">
        <f t="shared" si="60"/>
        <v>1.0803668510787852</v>
      </c>
      <c r="DZ64" s="108"/>
      <c r="EA64" s="100">
        <f t="shared" si="2"/>
        <v>5722.0449225981865</v>
      </c>
      <c r="EB64" s="91">
        <f t="shared" si="3"/>
        <v>25183.230000000003</v>
      </c>
      <c r="EC64" s="101"/>
      <c r="ED64" s="101"/>
      <c r="EE64" s="102">
        <v>23874.790000000005</v>
      </c>
      <c r="EF64" s="102">
        <v>3453.9300000000003</v>
      </c>
      <c r="EG64" s="103">
        <f t="shared" si="61"/>
        <v>3453.9300000000003</v>
      </c>
      <c r="EH64" s="104">
        <f t="shared" si="62"/>
        <v>0.14466849760772763</v>
      </c>
      <c r="EI64" s="101"/>
      <c r="EJ64" s="101"/>
      <c r="EK64" s="101" t="s">
        <v>64</v>
      </c>
      <c r="EM64" s="101"/>
      <c r="EN64" s="101"/>
    </row>
    <row r="65" spans="1:144" s="1" customFormat="1" ht="15.75" customHeight="1" x14ac:dyDescent="0.25">
      <c r="A65" s="105" t="s">
        <v>65</v>
      </c>
      <c r="B65" s="106">
        <v>9</v>
      </c>
      <c r="C65" s="107">
        <v>2</v>
      </c>
      <c r="D65" s="76" t="s">
        <v>345</v>
      </c>
      <c r="E65" s="77">
        <v>4467.1000000000004</v>
      </c>
      <c r="F65" s="78">
        <v>-30821.65</v>
      </c>
      <c r="G65" s="79">
        <v>-84811.979999999981</v>
      </c>
      <c r="H65" s="80">
        <v>2951.91</v>
      </c>
      <c r="I65" s="80">
        <v>498.14</v>
      </c>
      <c r="J65" s="82">
        <f t="shared" si="4"/>
        <v>2453.77</v>
      </c>
      <c r="K65" s="83">
        <f t="shared" si="5"/>
        <v>0.16875175733677517</v>
      </c>
      <c r="L65" s="84">
        <v>375.18</v>
      </c>
      <c r="M65" s="84">
        <v>512.82000000000005</v>
      </c>
      <c r="N65" s="82">
        <f t="shared" si="6"/>
        <v>-137.64000000000004</v>
      </c>
      <c r="O65" s="83">
        <f t="shared" si="7"/>
        <v>1.3668639053254439</v>
      </c>
      <c r="P65" s="84">
        <v>2131.86</v>
      </c>
      <c r="Q65" s="84">
        <v>1628.02</v>
      </c>
      <c r="R65" s="82">
        <f t="shared" si="8"/>
        <v>503.84000000000015</v>
      </c>
      <c r="S65" s="83">
        <f t="shared" si="9"/>
        <v>0.7636617789160639</v>
      </c>
      <c r="T65" s="84">
        <v>444.87</v>
      </c>
      <c r="U65" s="84">
        <v>396.41999999999996</v>
      </c>
      <c r="V65" s="82">
        <f t="shared" si="10"/>
        <v>48.450000000000045</v>
      </c>
      <c r="W65" s="83">
        <f t="shared" si="11"/>
        <v>0.89109177962101282</v>
      </c>
      <c r="X65" s="84">
        <v>356.43</v>
      </c>
      <c r="Y65" s="84">
        <v>0</v>
      </c>
      <c r="Z65" s="82">
        <f t="shared" si="12"/>
        <v>356.43</v>
      </c>
      <c r="AA65" s="83">
        <f t="shared" si="13"/>
        <v>0</v>
      </c>
      <c r="AB65" s="84">
        <v>1629.3899999999999</v>
      </c>
      <c r="AC65" s="84">
        <v>2756.76</v>
      </c>
      <c r="AD65" s="82">
        <f t="shared" si="14"/>
        <v>-1127.3700000000003</v>
      </c>
      <c r="AE65" s="83">
        <f t="shared" si="15"/>
        <v>1.6918969675768234</v>
      </c>
      <c r="AF65" s="84">
        <v>669.96</v>
      </c>
      <c r="AG65" s="84">
        <v>0</v>
      </c>
      <c r="AH65" s="82">
        <f t="shared" si="16"/>
        <v>669.96</v>
      </c>
      <c r="AI65" s="85">
        <f t="shared" si="17"/>
        <v>0</v>
      </c>
      <c r="AJ65" s="84">
        <v>2240.3999999999996</v>
      </c>
      <c r="AK65" s="84">
        <v>3147.01</v>
      </c>
      <c r="AL65" s="82">
        <f t="shared" si="18"/>
        <v>-906.61000000000058</v>
      </c>
      <c r="AM65" s="86">
        <f t="shared" si="19"/>
        <v>1.4046643456525623</v>
      </c>
      <c r="AN65" s="80">
        <v>10041.48</v>
      </c>
      <c r="AO65" s="80">
        <v>10087.02</v>
      </c>
      <c r="AP65" s="87">
        <f t="shared" si="20"/>
        <v>-45.540000000000873</v>
      </c>
      <c r="AQ65" s="83">
        <f t="shared" si="21"/>
        <v>1.0045351880400102</v>
      </c>
      <c r="AR65" s="84">
        <v>0</v>
      </c>
      <c r="AS65" s="84">
        <v>0</v>
      </c>
      <c r="AT65" s="87">
        <f t="shared" si="0"/>
        <v>0</v>
      </c>
      <c r="AU65" s="96"/>
      <c r="AV65" s="80">
        <v>609.68999999999994</v>
      </c>
      <c r="AW65" s="80">
        <v>0</v>
      </c>
      <c r="AX65" s="87">
        <f t="shared" si="23"/>
        <v>609.68999999999994</v>
      </c>
      <c r="AY65" s="83">
        <f t="shared" si="24"/>
        <v>0</v>
      </c>
      <c r="AZ65" s="90">
        <v>0</v>
      </c>
      <c r="BA65" s="82">
        <v>0</v>
      </c>
      <c r="BB65" s="82">
        <f t="shared" si="25"/>
        <v>0</v>
      </c>
      <c r="BC65" s="91"/>
      <c r="BD65" s="84">
        <v>12977.369999999999</v>
      </c>
      <c r="BE65" s="84">
        <v>1860.5499999999997</v>
      </c>
      <c r="BF65" s="87">
        <f t="shared" si="26"/>
        <v>11116.82</v>
      </c>
      <c r="BG65" s="83">
        <f t="shared" si="27"/>
        <v>0.14336880276974456</v>
      </c>
      <c r="BH65" s="84">
        <v>1610.6100000000001</v>
      </c>
      <c r="BI65" s="84">
        <v>0</v>
      </c>
      <c r="BJ65" s="82">
        <f t="shared" si="28"/>
        <v>1610.6100000000001</v>
      </c>
      <c r="BK65" s="86">
        <f t="shared" si="29"/>
        <v>0</v>
      </c>
      <c r="BL65" s="80">
        <v>1385.49</v>
      </c>
      <c r="BM65" s="80">
        <v>0</v>
      </c>
      <c r="BN65" s="82">
        <f t="shared" si="30"/>
        <v>1385.49</v>
      </c>
      <c r="BO65" s="86">
        <f t="shared" si="31"/>
        <v>0</v>
      </c>
      <c r="BP65" s="80">
        <v>577.53</v>
      </c>
      <c r="BQ65" s="80">
        <v>0</v>
      </c>
      <c r="BR65" s="82">
        <f t="shared" si="32"/>
        <v>577.53</v>
      </c>
      <c r="BS65" s="86">
        <f t="shared" si="33"/>
        <v>0</v>
      </c>
      <c r="BT65" s="80">
        <v>1599.8999999999999</v>
      </c>
      <c r="BU65" s="80">
        <v>0</v>
      </c>
      <c r="BV65" s="82">
        <f t="shared" si="34"/>
        <v>1599.8999999999999</v>
      </c>
      <c r="BW65" s="86">
        <f t="shared" si="35"/>
        <v>0</v>
      </c>
      <c r="BX65" s="80">
        <v>1877.28</v>
      </c>
      <c r="BY65" s="80">
        <v>0</v>
      </c>
      <c r="BZ65" s="82">
        <f t="shared" si="36"/>
        <v>1877.28</v>
      </c>
      <c r="CA65" s="86">
        <f t="shared" si="37"/>
        <v>0</v>
      </c>
      <c r="CB65" s="80">
        <v>908.49</v>
      </c>
      <c r="CC65" s="80">
        <v>0</v>
      </c>
      <c r="CD65" s="82">
        <f t="shared" si="38"/>
        <v>908.49</v>
      </c>
      <c r="CE65" s="83">
        <f t="shared" si="39"/>
        <v>0</v>
      </c>
      <c r="CF65" s="84">
        <v>61.650000000000006</v>
      </c>
      <c r="CG65" s="84">
        <v>0</v>
      </c>
      <c r="CH65" s="82">
        <f t="shared" si="40"/>
        <v>61.650000000000006</v>
      </c>
      <c r="CI65" s="86">
        <f t="shared" si="41"/>
        <v>0</v>
      </c>
      <c r="CJ65" s="80">
        <v>0</v>
      </c>
      <c r="CK65" s="81">
        <v>0</v>
      </c>
      <c r="CL65" s="81">
        <v>0</v>
      </c>
      <c r="CM65" s="92"/>
      <c r="CN65" s="93">
        <v>9977.25</v>
      </c>
      <c r="CO65" s="93">
        <v>12672.160151399952</v>
      </c>
      <c r="CP65" s="87">
        <f t="shared" si="42"/>
        <v>-2694.9101513999522</v>
      </c>
      <c r="CQ65" s="94">
        <f t="shared" si="43"/>
        <v>1.2701055051642438</v>
      </c>
      <c r="CR65" s="80">
        <v>9868.7100000000009</v>
      </c>
      <c r="CS65" s="80">
        <v>12048.29</v>
      </c>
      <c r="CT65" s="87">
        <f t="shared" si="44"/>
        <v>-2179.58</v>
      </c>
      <c r="CU65" s="94">
        <f t="shared" si="45"/>
        <v>1.2208576399549687</v>
      </c>
      <c r="CV65" s="80">
        <v>2233.6799999999998</v>
      </c>
      <c r="CW65" s="80">
        <v>0</v>
      </c>
      <c r="CX65" s="87">
        <f t="shared" si="46"/>
        <v>2233.6799999999998</v>
      </c>
      <c r="CY65" s="86">
        <f t="shared" si="47"/>
        <v>0</v>
      </c>
      <c r="CZ65" s="80">
        <v>310.86</v>
      </c>
      <c r="DA65" s="80">
        <v>266.41000000000003</v>
      </c>
      <c r="DB65" s="87">
        <f t="shared" si="48"/>
        <v>44.449999999999989</v>
      </c>
      <c r="DC65" s="86">
        <f t="shared" si="49"/>
        <v>0.85700958630894941</v>
      </c>
      <c r="DD65" s="80">
        <v>34.83</v>
      </c>
      <c r="DE65" s="80">
        <v>0</v>
      </c>
      <c r="DF65" s="87">
        <f t="shared" si="50"/>
        <v>34.83</v>
      </c>
      <c r="DG65" s="86">
        <f t="shared" si="51"/>
        <v>0</v>
      </c>
      <c r="DH65" s="95">
        <v>3202.4700000000003</v>
      </c>
      <c r="DI65" s="95">
        <v>2186.5700000000002</v>
      </c>
      <c r="DJ65" s="87">
        <f t="shared" si="52"/>
        <v>1015.9000000000001</v>
      </c>
      <c r="DK65" s="94">
        <f t="shared" si="53"/>
        <v>0.68277610719226101</v>
      </c>
      <c r="DL65" s="80">
        <v>7194.09</v>
      </c>
      <c r="DM65" s="80">
        <v>1347.9099999999999</v>
      </c>
      <c r="DN65" s="87">
        <f t="shared" si="54"/>
        <v>5846.18</v>
      </c>
      <c r="DO65" s="96">
        <f t="shared" si="55"/>
        <v>0.1873635164419683</v>
      </c>
      <c r="DP65" s="80">
        <v>0</v>
      </c>
      <c r="DQ65" s="80">
        <v>0</v>
      </c>
      <c r="DR65" s="82">
        <f t="shared" si="56"/>
        <v>0</v>
      </c>
      <c r="DS65" s="96"/>
      <c r="DT65" s="97">
        <v>3850.2300000000005</v>
      </c>
      <c r="DU65" s="97">
        <v>2470.4100000000003</v>
      </c>
      <c r="DV65" s="98">
        <f t="shared" si="57"/>
        <v>79121.609999999986</v>
      </c>
      <c r="DW65" s="87">
        <f t="shared" si="58"/>
        <v>51878.490151399965</v>
      </c>
      <c r="DX65" s="87">
        <f t="shared" si="59"/>
        <v>27243.119848600021</v>
      </c>
      <c r="DY65" s="83">
        <f t="shared" si="60"/>
        <v>0.65568041589901893</v>
      </c>
      <c r="DZ65" s="108"/>
      <c r="EA65" s="100">
        <f t="shared" si="2"/>
        <v>-3578.5301513999802</v>
      </c>
      <c r="EB65" s="91">
        <f t="shared" si="3"/>
        <v>-65674.209999999992</v>
      </c>
      <c r="EC65" s="101"/>
      <c r="ED65" s="101"/>
      <c r="EE65" s="102">
        <v>26373.870000000003</v>
      </c>
      <c r="EF65" s="102">
        <v>13257.130000000001</v>
      </c>
      <c r="EG65" s="103">
        <f t="shared" si="61"/>
        <v>13257.130000000001</v>
      </c>
      <c r="EH65" s="104">
        <f t="shared" si="62"/>
        <v>0.50266153583072937</v>
      </c>
      <c r="EI65" s="101"/>
      <c r="EJ65" s="101"/>
      <c r="EK65" s="101" t="s">
        <v>65</v>
      </c>
      <c r="EM65" s="101"/>
      <c r="EN65" s="101"/>
    </row>
    <row r="66" spans="1:144" s="1" customFormat="1" ht="15.75" customHeight="1" x14ac:dyDescent="0.25">
      <c r="A66" s="105" t="s">
        <v>66</v>
      </c>
      <c r="B66" s="106">
        <v>9</v>
      </c>
      <c r="C66" s="107">
        <v>2</v>
      </c>
      <c r="D66" s="76" t="s">
        <v>346</v>
      </c>
      <c r="E66" s="77">
        <v>6367.2</v>
      </c>
      <c r="F66" s="78">
        <v>-108025.81999999998</v>
      </c>
      <c r="G66" s="79">
        <v>-102799.37000000001</v>
      </c>
      <c r="H66" s="80">
        <v>4467.84</v>
      </c>
      <c r="I66" s="80">
        <v>514.4</v>
      </c>
      <c r="J66" s="82">
        <f t="shared" si="4"/>
        <v>3953.44</v>
      </c>
      <c r="K66" s="83">
        <f t="shared" si="5"/>
        <v>0.1151339349663372</v>
      </c>
      <c r="L66" s="84">
        <v>611.24</v>
      </c>
      <c r="M66" s="84">
        <v>514.20000000000005</v>
      </c>
      <c r="N66" s="82">
        <f t="shared" si="6"/>
        <v>97.039999999999964</v>
      </c>
      <c r="O66" s="83">
        <f t="shared" si="7"/>
        <v>0.84124075649499386</v>
      </c>
      <c r="P66" s="84">
        <v>3239.6099999999997</v>
      </c>
      <c r="Q66" s="84">
        <v>2475.62</v>
      </c>
      <c r="R66" s="82">
        <f t="shared" si="8"/>
        <v>763.98999999999978</v>
      </c>
      <c r="S66" s="83">
        <f t="shared" si="9"/>
        <v>0.76417223060800532</v>
      </c>
      <c r="T66" s="84">
        <v>624.62</v>
      </c>
      <c r="U66" s="84">
        <v>558.53</v>
      </c>
      <c r="V66" s="82">
        <f t="shared" si="10"/>
        <v>66.090000000000032</v>
      </c>
      <c r="W66" s="83">
        <f t="shared" si="11"/>
        <v>0.89419166853446885</v>
      </c>
      <c r="X66" s="84">
        <v>469.9</v>
      </c>
      <c r="Y66" s="84">
        <v>0</v>
      </c>
      <c r="Z66" s="82">
        <f t="shared" si="12"/>
        <v>469.9</v>
      </c>
      <c r="AA66" s="83">
        <f t="shared" si="13"/>
        <v>0</v>
      </c>
      <c r="AB66" s="84">
        <v>1774.52</v>
      </c>
      <c r="AC66" s="84">
        <v>3044.3</v>
      </c>
      <c r="AD66" s="82">
        <f t="shared" si="14"/>
        <v>-1269.7800000000002</v>
      </c>
      <c r="AE66" s="83">
        <f t="shared" si="15"/>
        <v>1.715562518314812</v>
      </c>
      <c r="AF66" s="84">
        <v>955.07</v>
      </c>
      <c r="AG66" s="84">
        <v>0</v>
      </c>
      <c r="AH66" s="82">
        <f t="shared" si="16"/>
        <v>955.07</v>
      </c>
      <c r="AI66" s="85">
        <f t="shared" si="17"/>
        <v>0</v>
      </c>
      <c r="AJ66" s="84">
        <v>3197.58</v>
      </c>
      <c r="AK66" s="84">
        <v>5372.81</v>
      </c>
      <c r="AL66" s="82">
        <f t="shared" si="18"/>
        <v>-2175.2300000000005</v>
      </c>
      <c r="AM66" s="86">
        <f t="shared" si="19"/>
        <v>1.6802738320855148</v>
      </c>
      <c r="AN66" s="80">
        <v>10141.08</v>
      </c>
      <c r="AO66" s="80">
        <v>10087.02</v>
      </c>
      <c r="AP66" s="87">
        <f t="shared" si="20"/>
        <v>54.059999999999491</v>
      </c>
      <c r="AQ66" s="83">
        <f t="shared" si="21"/>
        <v>0.99466920683004179</v>
      </c>
      <c r="AR66" s="84">
        <v>0</v>
      </c>
      <c r="AS66" s="84">
        <v>0</v>
      </c>
      <c r="AT66" s="87">
        <f t="shared" si="0"/>
        <v>0</v>
      </c>
      <c r="AU66" s="96"/>
      <c r="AV66" s="80">
        <v>836.64</v>
      </c>
      <c r="AW66" s="80">
        <v>0</v>
      </c>
      <c r="AX66" s="87">
        <f t="shared" si="23"/>
        <v>836.64</v>
      </c>
      <c r="AY66" s="83">
        <f t="shared" si="24"/>
        <v>0</v>
      </c>
      <c r="AZ66" s="90">
        <v>0</v>
      </c>
      <c r="BA66" s="82">
        <v>0</v>
      </c>
      <c r="BB66" s="82">
        <f t="shared" si="25"/>
        <v>0</v>
      </c>
      <c r="BC66" s="91"/>
      <c r="BD66" s="84">
        <v>19787.23</v>
      </c>
      <c r="BE66" s="84">
        <v>4329.25</v>
      </c>
      <c r="BF66" s="87">
        <f t="shared" si="26"/>
        <v>15457.98</v>
      </c>
      <c r="BG66" s="83">
        <f t="shared" si="27"/>
        <v>0.21879009846249323</v>
      </c>
      <c r="BH66" s="84">
        <v>2540.5</v>
      </c>
      <c r="BI66" s="84">
        <v>0</v>
      </c>
      <c r="BJ66" s="82">
        <f t="shared" si="28"/>
        <v>2540.5</v>
      </c>
      <c r="BK66" s="86">
        <f t="shared" si="29"/>
        <v>0</v>
      </c>
      <c r="BL66" s="80">
        <v>2236.77</v>
      </c>
      <c r="BM66" s="80">
        <v>0</v>
      </c>
      <c r="BN66" s="82">
        <f t="shared" si="30"/>
        <v>2236.77</v>
      </c>
      <c r="BO66" s="86">
        <f t="shared" si="31"/>
        <v>0</v>
      </c>
      <c r="BP66" s="80">
        <v>762.14</v>
      </c>
      <c r="BQ66" s="80">
        <v>0</v>
      </c>
      <c r="BR66" s="82">
        <f t="shared" si="32"/>
        <v>762.14</v>
      </c>
      <c r="BS66" s="86">
        <f t="shared" si="33"/>
        <v>0</v>
      </c>
      <c r="BT66" s="80">
        <v>2257.8000000000002</v>
      </c>
      <c r="BU66" s="80">
        <v>0</v>
      </c>
      <c r="BV66" s="82">
        <f t="shared" si="34"/>
        <v>2257.8000000000002</v>
      </c>
      <c r="BW66" s="86">
        <f t="shared" si="35"/>
        <v>0</v>
      </c>
      <c r="BX66" s="80">
        <v>2477.46</v>
      </c>
      <c r="BY66" s="80">
        <v>0</v>
      </c>
      <c r="BZ66" s="82">
        <f t="shared" si="36"/>
        <v>2477.46</v>
      </c>
      <c r="CA66" s="86">
        <f t="shared" si="37"/>
        <v>0</v>
      </c>
      <c r="CB66" s="80">
        <v>1025.75</v>
      </c>
      <c r="CC66" s="80">
        <v>983.18000000000006</v>
      </c>
      <c r="CD66" s="82">
        <f t="shared" si="38"/>
        <v>42.569999999999936</v>
      </c>
      <c r="CE66" s="83">
        <f t="shared" si="39"/>
        <v>0.9584986595174263</v>
      </c>
      <c r="CF66" s="84">
        <v>82.14</v>
      </c>
      <c r="CG66" s="84">
        <v>0</v>
      </c>
      <c r="CH66" s="82">
        <f t="shared" si="40"/>
        <v>82.14</v>
      </c>
      <c r="CI66" s="86">
        <f t="shared" si="41"/>
        <v>0</v>
      </c>
      <c r="CJ66" s="80">
        <v>0</v>
      </c>
      <c r="CK66" s="81">
        <v>0</v>
      </c>
      <c r="CL66" s="81">
        <v>0</v>
      </c>
      <c r="CM66" s="92"/>
      <c r="CN66" s="93">
        <v>8985.33</v>
      </c>
      <c r="CO66" s="93">
        <v>11578.905294250277</v>
      </c>
      <c r="CP66" s="87">
        <f t="shared" si="42"/>
        <v>-2593.5752942502768</v>
      </c>
      <c r="CQ66" s="94">
        <f t="shared" si="43"/>
        <v>1.2886455249000623</v>
      </c>
      <c r="CR66" s="80">
        <v>10360.65</v>
      </c>
      <c r="CS66" s="80">
        <v>11802.619999999999</v>
      </c>
      <c r="CT66" s="87">
        <f t="shared" si="44"/>
        <v>-1441.9699999999993</v>
      </c>
      <c r="CU66" s="94">
        <f t="shared" si="45"/>
        <v>1.1391775612533963</v>
      </c>
      <c r="CV66" s="80">
        <v>2246.34</v>
      </c>
      <c r="CW66" s="80">
        <v>0</v>
      </c>
      <c r="CX66" s="87">
        <f t="shared" si="46"/>
        <v>2246.34</v>
      </c>
      <c r="CY66" s="86">
        <f t="shared" si="47"/>
        <v>0</v>
      </c>
      <c r="CZ66" s="80">
        <v>437.42</v>
      </c>
      <c r="DA66" s="80">
        <v>378.32000000000005</v>
      </c>
      <c r="DB66" s="87">
        <f t="shared" si="48"/>
        <v>59.099999999999966</v>
      </c>
      <c r="DC66" s="86">
        <f t="shared" si="49"/>
        <v>0.86488957980887937</v>
      </c>
      <c r="DD66" s="80">
        <v>49.66</v>
      </c>
      <c r="DE66" s="80">
        <v>0</v>
      </c>
      <c r="DF66" s="87">
        <f t="shared" si="50"/>
        <v>49.66</v>
      </c>
      <c r="DG66" s="86">
        <f t="shared" si="51"/>
        <v>0</v>
      </c>
      <c r="DH66" s="95">
        <v>6865.08</v>
      </c>
      <c r="DI66" s="95">
        <v>3603.08</v>
      </c>
      <c r="DJ66" s="87">
        <f t="shared" si="52"/>
        <v>3262</v>
      </c>
      <c r="DK66" s="94">
        <f t="shared" si="53"/>
        <v>0.52484166244238961</v>
      </c>
      <c r="DL66" s="80">
        <v>8432.7999999999993</v>
      </c>
      <c r="DM66" s="80">
        <v>1899.7</v>
      </c>
      <c r="DN66" s="87">
        <f t="shared" si="54"/>
        <v>6533.0999999999995</v>
      </c>
      <c r="DO66" s="96">
        <f t="shared" si="55"/>
        <v>0.22527511621288304</v>
      </c>
      <c r="DP66" s="80">
        <v>0</v>
      </c>
      <c r="DQ66" s="80">
        <v>0</v>
      </c>
      <c r="DR66" s="82">
        <f t="shared" si="56"/>
        <v>0</v>
      </c>
      <c r="DS66" s="96"/>
      <c r="DT66" s="97">
        <v>4852.33</v>
      </c>
      <c r="DU66" s="97">
        <v>2857.1</v>
      </c>
      <c r="DV66" s="98">
        <f t="shared" si="57"/>
        <v>99717.500000000015</v>
      </c>
      <c r="DW66" s="87">
        <f t="shared" si="58"/>
        <v>59999.035294250272</v>
      </c>
      <c r="DX66" s="87">
        <f t="shared" si="59"/>
        <v>39718.464705749742</v>
      </c>
      <c r="DY66" s="83">
        <f t="shared" si="60"/>
        <v>0.60169012755283946</v>
      </c>
      <c r="DZ66" s="108"/>
      <c r="EA66" s="100">
        <f t="shared" si="2"/>
        <v>-68307.355294250243</v>
      </c>
      <c r="EB66" s="91">
        <f t="shared" si="3"/>
        <v>-76942.009999999995</v>
      </c>
      <c r="EC66" s="101"/>
      <c r="ED66" s="101"/>
      <c r="EE66" s="102">
        <v>33240.950000000004</v>
      </c>
      <c r="EF66" s="102">
        <v>13049.460000000006</v>
      </c>
      <c r="EG66" s="103">
        <f t="shared" si="61"/>
        <v>13049.460000000006</v>
      </c>
      <c r="EH66" s="104">
        <f t="shared" si="62"/>
        <v>0.39257181277911746</v>
      </c>
      <c r="EI66" s="101"/>
      <c r="EJ66" s="101"/>
      <c r="EK66" s="101" t="s">
        <v>66</v>
      </c>
      <c r="EM66" s="101"/>
      <c r="EN66" s="101"/>
    </row>
    <row r="67" spans="1:144" s="1" customFormat="1" ht="15.75" customHeight="1" x14ac:dyDescent="0.25">
      <c r="A67" s="105" t="s">
        <v>67</v>
      </c>
      <c r="B67" s="106">
        <v>9</v>
      </c>
      <c r="C67" s="107">
        <v>1</v>
      </c>
      <c r="D67" s="76" t="s">
        <v>347</v>
      </c>
      <c r="E67" s="77">
        <v>1983.6</v>
      </c>
      <c r="F67" s="78">
        <v>-32990.83</v>
      </c>
      <c r="G67" s="79">
        <v>-37567.350000000013</v>
      </c>
      <c r="H67" s="80">
        <v>999.15000000000009</v>
      </c>
      <c r="I67" s="80">
        <v>320.09999999999997</v>
      </c>
      <c r="J67" s="82">
        <f t="shared" si="4"/>
        <v>679.05000000000018</v>
      </c>
      <c r="K67" s="83">
        <f t="shared" si="5"/>
        <v>0.32037231646899861</v>
      </c>
      <c r="L67" s="84">
        <v>185.07</v>
      </c>
      <c r="M67" s="84">
        <v>316.02</v>
      </c>
      <c r="N67" s="82">
        <f t="shared" si="6"/>
        <v>-130.94999999999999</v>
      </c>
      <c r="O67" s="83">
        <f t="shared" si="7"/>
        <v>1.7075701086075539</v>
      </c>
      <c r="P67" s="84">
        <v>961.05000000000007</v>
      </c>
      <c r="Q67" s="84">
        <v>734.3</v>
      </c>
      <c r="R67" s="82">
        <f t="shared" si="8"/>
        <v>226.75000000000011</v>
      </c>
      <c r="S67" s="83">
        <f t="shared" si="9"/>
        <v>0.7640601425524165</v>
      </c>
      <c r="T67" s="84">
        <v>235.04999999999998</v>
      </c>
      <c r="U67" s="84">
        <v>210.29000000000002</v>
      </c>
      <c r="V67" s="82">
        <f t="shared" si="10"/>
        <v>24.759999999999962</v>
      </c>
      <c r="W67" s="83">
        <f t="shared" si="11"/>
        <v>0.89466071048713058</v>
      </c>
      <c r="X67" s="84">
        <v>164.25</v>
      </c>
      <c r="Y67" s="84">
        <v>0</v>
      </c>
      <c r="Z67" s="82">
        <f t="shared" si="12"/>
        <v>164.25</v>
      </c>
      <c r="AA67" s="83">
        <f t="shared" si="13"/>
        <v>0</v>
      </c>
      <c r="AB67" s="84">
        <v>630.18000000000006</v>
      </c>
      <c r="AC67" s="84">
        <v>470.01000000000005</v>
      </c>
      <c r="AD67" s="82">
        <f t="shared" si="14"/>
        <v>160.17000000000002</v>
      </c>
      <c r="AE67" s="83">
        <f t="shared" si="15"/>
        <v>0.74583452346948487</v>
      </c>
      <c r="AF67" s="84">
        <v>297.54000000000002</v>
      </c>
      <c r="AG67" s="84">
        <v>0</v>
      </c>
      <c r="AH67" s="82">
        <f t="shared" si="16"/>
        <v>297.54000000000002</v>
      </c>
      <c r="AI67" s="85">
        <f t="shared" si="17"/>
        <v>0</v>
      </c>
      <c r="AJ67" s="84">
        <v>994.37999999999988</v>
      </c>
      <c r="AK67" s="84">
        <v>806.34000000000015</v>
      </c>
      <c r="AL67" s="82">
        <f t="shared" si="18"/>
        <v>188.03999999999974</v>
      </c>
      <c r="AM67" s="86">
        <f t="shared" si="19"/>
        <v>0.81089724250286632</v>
      </c>
      <c r="AN67" s="80">
        <v>4225.71</v>
      </c>
      <c r="AO67" s="80">
        <v>4202.8900000000003</v>
      </c>
      <c r="AP67" s="87">
        <f t="shared" si="20"/>
        <v>22.819999999999709</v>
      </c>
      <c r="AQ67" s="83">
        <f t="shared" si="21"/>
        <v>0.99459972407003805</v>
      </c>
      <c r="AR67" s="84">
        <v>0</v>
      </c>
      <c r="AS67" s="84">
        <v>0</v>
      </c>
      <c r="AT67" s="87">
        <f t="shared" si="0"/>
        <v>0</v>
      </c>
      <c r="AU67" s="96"/>
      <c r="AV67" s="80">
        <v>304.68</v>
      </c>
      <c r="AW67" s="80">
        <v>0</v>
      </c>
      <c r="AX67" s="87">
        <f t="shared" si="23"/>
        <v>304.68</v>
      </c>
      <c r="AY67" s="83">
        <f t="shared" si="24"/>
        <v>0</v>
      </c>
      <c r="AZ67" s="90">
        <v>0</v>
      </c>
      <c r="BA67" s="82">
        <v>0</v>
      </c>
      <c r="BB67" s="82">
        <f t="shared" si="25"/>
        <v>0</v>
      </c>
      <c r="BC67" s="91"/>
      <c r="BD67" s="84">
        <v>4053.69</v>
      </c>
      <c r="BE67" s="84">
        <v>705.46</v>
      </c>
      <c r="BF67" s="87">
        <f t="shared" si="26"/>
        <v>3348.23</v>
      </c>
      <c r="BG67" s="83">
        <f t="shared" si="27"/>
        <v>0.17402909447935092</v>
      </c>
      <c r="BH67" s="84">
        <v>621.27</v>
      </c>
      <c r="BI67" s="84">
        <v>0</v>
      </c>
      <c r="BJ67" s="82">
        <f t="shared" si="28"/>
        <v>621.27</v>
      </c>
      <c r="BK67" s="86">
        <f t="shared" si="29"/>
        <v>0</v>
      </c>
      <c r="BL67" s="80">
        <v>684.33</v>
      </c>
      <c r="BM67" s="80">
        <v>0</v>
      </c>
      <c r="BN67" s="82">
        <f t="shared" si="30"/>
        <v>684.33</v>
      </c>
      <c r="BO67" s="86">
        <f t="shared" si="31"/>
        <v>0</v>
      </c>
      <c r="BP67" s="80">
        <v>245.76</v>
      </c>
      <c r="BQ67" s="80">
        <v>0</v>
      </c>
      <c r="BR67" s="82">
        <f t="shared" si="32"/>
        <v>245.76</v>
      </c>
      <c r="BS67" s="86">
        <f t="shared" si="33"/>
        <v>0</v>
      </c>
      <c r="BT67" s="80">
        <v>851.55000000000007</v>
      </c>
      <c r="BU67" s="80">
        <v>0</v>
      </c>
      <c r="BV67" s="82">
        <f t="shared" si="34"/>
        <v>851.55000000000007</v>
      </c>
      <c r="BW67" s="86">
        <f t="shared" si="35"/>
        <v>0</v>
      </c>
      <c r="BX67" s="80">
        <v>863.46</v>
      </c>
      <c r="BY67" s="80">
        <v>0</v>
      </c>
      <c r="BZ67" s="82">
        <f t="shared" si="36"/>
        <v>863.46</v>
      </c>
      <c r="CA67" s="86">
        <f t="shared" si="37"/>
        <v>0</v>
      </c>
      <c r="CB67" s="80">
        <v>248.16</v>
      </c>
      <c r="CC67" s="80">
        <v>263.75</v>
      </c>
      <c r="CD67" s="82">
        <f t="shared" si="38"/>
        <v>-15.590000000000003</v>
      </c>
      <c r="CE67" s="83">
        <f t="shared" si="39"/>
        <v>1.0628223726627981</v>
      </c>
      <c r="CF67" s="84">
        <v>25.589999999999996</v>
      </c>
      <c r="CG67" s="84">
        <v>0</v>
      </c>
      <c r="CH67" s="82">
        <f t="shared" si="40"/>
        <v>25.589999999999996</v>
      </c>
      <c r="CI67" s="86">
        <f t="shared" si="41"/>
        <v>0</v>
      </c>
      <c r="CJ67" s="80">
        <v>0</v>
      </c>
      <c r="CK67" s="81">
        <v>0</v>
      </c>
      <c r="CL67" s="81">
        <v>0</v>
      </c>
      <c r="CM67" s="92"/>
      <c r="CN67" s="93">
        <v>7298.64</v>
      </c>
      <c r="CO67" s="93">
        <v>9778.747147111455</v>
      </c>
      <c r="CP67" s="87">
        <f t="shared" si="42"/>
        <v>-2480.1071471114547</v>
      </c>
      <c r="CQ67" s="94">
        <f t="shared" si="43"/>
        <v>1.3398040110365019</v>
      </c>
      <c r="CR67" s="80">
        <v>4689.8099999999995</v>
      </c>
      <c r="CS67" s="80">
        <v>5822.26</v>
      </c>
      <c r="CT67" s="87">
        <f t="shared" si="44"/>
        <v>-1132.4500000000007</v>
      </c>
      <c r="CU67" s="94">
        <f t="shared" si="45"/>
        <v>1.2414703367513824</v>
      </c>
      <c r="CV67" s="80">
        <v>1008.06</v>
      </c>
      <c r="CW67" s="80">
        <v>0</v>
      </c>
      <c r="CX67" s="87">
        <f t="shared" si="46"/>
        <v>1008.06</v>
      </c>
      <c r="CY67" s="86">
        <f t="shared" si="47"/>
        <v>0</v>
      </c>
      <c r="CZ67" s="80">
        <v>142.22999999999999</v>
      </c>
      <c r="DA67" s="80">
        <v>121.94</v>
      </c>
      <c r="DB67" s="87">
        <f t="shared" si="48"/>
        <v>20.289999999999992</v>
      </c>
      <c r="DC67" s="86">
        <f t="shared" si="49"/>
        <v>0.85734373901427274</v>
      </c>
      <c r="DD67" s="80">
        <v>15.48</v>
      </c>
      <c r="DE67" s="80">
        <v>0</v>
      </c>
      <c r="DF67" s="87">
        <f t="shared" si="50"/>
        <v>15.48</v>
      </c>
      <c r="DG67" s="86">
        <f t="shared" si="51"/>
        <v>0</v>
      </c>
      <c r="DH67" s="95">
        <v>1584.69</v>
      </c>
      <c r="DI67" s="95">
        <v>316.60000000000002</v>
      </c>
      <c r="DJ67" s="87">
        <f t="shared" si="52"/>
        <v>1268.0900000000001</v>
      </c>
      <c r="DK67" s="94">
        <f t="shared" si="53"/>
        <v>0.1997867090724369</v>
      </c>
      <c r="DL67" s="80">
        <v>1893.27</v>
      </c>
      <c r="DM67" s="80">
        <v>386.76</v>
      </c>
      <c r="DN67" s="87">
        <f t="shared" si="54"/>
        <v>1506.51</v>
      </c>
      <c r="DO67" s="96">
        <f t="shared" si="55"/>
        <v>0.20428148124673184</v>
      </c>
      <c r="DP67" s="80">
        <v>0</v>
      </c>
      <c r="DQ67" s="80">
        <v>0</v>
      </c>
      <c r="DR67" s="82">
        <f t="shared" si="56"/>
        <v>0</v>
      </c>
      <c r="DS67" s="96"/>
      <c r="DT67" s="97">
        <v>1704.87</v>
      </c>
      <c r="DU67" s="97">
        <v>1222.77</v>
      </c>
      <c r="DV67" s="98">
        <f t="shared" si="57"/>
        <v>34927.919999999998</v>
      </c>
      <c r="DW67" s="87">
        <f t="shared" si="58"/>
        <v>25678.237147111449</v>
      </c>
      <c r="DX67" s="87">
        <f t="shared" si="59"/>
        <v>9249.682852888549</v>
      </c>
      <c r="DY67" s="83">
        <f t="shared" si="60"/>
        <v>0.73517796499509425</v>
      </c>
      <c r="DZ67" s="108"/>
      <c r="EA67" s="100">
        <f t="shared" si="2"/>
        <v>-23741.147147111453</v>
      </c>
      <c r="EB67" s="91">
        <f t="shared" si="3"/>
        <v>-30942.750000000015</v>
      </c>
      <c r="EC67" s="101"/>
      <c r="ED67" s="101"/>
      <c r="EE67" s="102">
        <v>11642.64</v>
      </c>
      <c r="EF67" s="102">
        <v>1066.5100000000002</v>
      </c>
      <c r="EG67" s="103">
        <f t="shared" si="61"/>
        <v>1066.5100000000002</v>
      </c>
      <c r="EH67" s="104">
        <f t="shared" si="62"/>
        <v>9.1603794328434129E-2</v>
      </c>
      <c r="EI67" s="101"/>
      <c r="EJ67" s="101"/>
      <c r="EK67" s="101" t="s">
        <v>67</v>
      </c>
      <c r="EM67" s="101"/>
      <c r="EN67" s="101"/>
    </row>
    <row r="68" spans="1:144" s="1" customFormat="1" ht="15.75" customHeight="1" x14ac:dyDescent="0.25">
      <c r="A68" s="105" t="s">
        <v>68</v>
      </c>
      <c r="B68" s="106">
        <v>9</v>
      </c>
      <c r="C68" s="107">
        <v>2</v>
      </c>
      <c r="D68" s="76" t="s">
        <v>348</v>
      </c>
      <c r="E68" s="77">
        <v>5220.3999999999996</v>
      </c>
      <c r="F68" s="78">
        <v>-196208.58000000002</v>
      </c>
      <c r="G68" s="79">
        <v>-191421.02</v>
      </c>
      <c r="H68" s="80">
        <v>2909.8500000000004</v>
      </c>
      <c r="I68" s="80">
        <v>499.03</v>
      </c>
      <c r="J68" s="82">
        <f t="shared" si="4"/>
        <v>2410.8200000000006</v>
      </c>
      <c r="K68" s="83">
        <f t="shared" si="5"/>
        <v>0.17149681255047508</v>
      </c>
      <c r="L68" s="84">
        <v>494.88</v>
      </c>
      <c r="M68" s="84">
        <v>513.51</v>
      </c>
      <c r="N68" s="82">
        <f t="shared" si="6"/>
        <v>-18.629999999999995</v>
      </c>
      <c r="O68" s="83">
        <f t="shared" si="7"/>
        <v>1.0376454898157128</v>
      </c>
      <c r="P68" s="84">
        <v>2480.73</v>
      </c>
      <c r="Q68" s="84">
        <v>1894.7199999999998</v>
      </c>
      <c r="R68" s="82">
        <f t="shared" si="8"/>
        <v>586.01000000000022</v>
      </c>
      <c r="S68" s="83">
        <f t="shared" si="9"/>
        <v>0.76377517908035131</v>
      </c>
      <c r="T68" s="84">
        <v>441.65999999999997</v>
      </c>
      <c r="U68" s="84">
        <v>392.4</v>
      </c>
      <c r="V68" s="82">
        <f t="shared" si="10"/>
        <v>49.259999999999991</v>
      </c>
      <c r="W68" s="83">
        <f t="shared" si="11"/>
        <v>0.88846624099986415</v>
      </c>
      <c r="X68" s="84">
        <v>388.40999999999997</v>
      </c>
      <c r="Y68" s="84">
        <v>0</v>
      </c>
      <c r="Z68" s="82">
        <f t="shared" si="12"/>
        <v>388.40999999999997</v>
      </c>
      <c r="AA68" s="83">
        <f t="shared" si="13"/>
        <v>0</v>
      </c>
      <c r="AB68" s="84">
        <v>1666.3500000000001</v>
      </c>
      <c r="AC68" s="84">
        <v>2749.7799999999997</v>
      </c>
      <c r="AD68" s="82">
        <f t="shared" si="14"/>
        <v>-1083.4299999999996</v>
      </c>
      <c r="AE68" s="83">
        <f t="shared" si="15"/>
        <v>1.6501815344915531</v>
      </c>
      <c r="AF68" s="84">
        <v>783.06</v>
      </c>
      <c r="AG68" s="84">
        <v>0</v>
      </c>
      <c r="AH68" s="82">
        <f t="shared" si="16"/>
        <v>783.06</v>
      </c>
      <c r="AI68" s="85">
        <f t="shared" si="17"/>
        <v>0</v>
      </c>
      <c r="AJ68" s="84">
        <v>2618.5500000000002</v>
      </c>
      <c r="AK68" s="84">
        <v>8295.1899999999987</v>
      </c>
      <c r="AL68" s="82">
        <f t="shared" si="18"/>
        <v>-5676.6399999999985</v>
      </c>
      <c r="AM68" s="86">
        <f t="shared" si="19"/>
        <v>3.1678562563250647</v>
      </c>
      <c r="AN68" s="80">
        <v>8582.7999999999993</v>
      </c>
      <c r="AO68" s="80">
        <v>8405.7900000000009</v>
      </c>
      <c r="AP68" s="87">
        <f t="shared" si="20"/>
        <v>177.0099999999984</v>
      </c>
      <c r="AQ68" s="83">
        <f t="shared" si="21"/>
        <v>0.97937619424896327</v>
      </c>
      <c r="AR68" s="84">
        <v>0</v>
      </c>
      <c r="AS68" s="84">
        <v>0</v>
      </c>
      <c r="AT68" s="87">
        <f t="shared" si="0"/>
        <v>0</v>
      </c>
      <c r="AU68" s="96"/>
      <c r="AV68" s="80">
        <v>761.13</v>
      </c>
      <c r="AW68" s="80">
        <v>0</v>
      </c>
      <c r="AX68" s="87">
        <f t="shared" si="23"/>
        <v>761.13</v>
      </c>
      <c r="AY68" s="83">
        <f t="shared" si="24"/>
        <v>0</v>
      </c>
      <c r="AZ68" s="90">
        <v>0</v>
      </c>
      <c r="BA68" s="82">
        <v>0</v>
      </c>
      <c r="BB68" s="82">
        <f t="shared" si="25"/>
        <v>0</v>
      </c>
      <c r="BC68" s="91"/>
      <c r="BD68" s="84">
        <v>17427.810000000001</v>
      </c>
      <c r="BE68" s="84">
        <v>6380.9299999999994</v>
      </c>
      <c r="BF68" s="87">
        <f t="shared" si="26"/>
        <v>11046.880000000001</v>
      </c>
      <c r="BG68" s="83">
        <f t="shared" si="27"/>
        <v>0.36613493032113609</v>
      </c>
      <c r="BH68" s="84">
        <v>1436.1299999999999</v>
      </c>
      <c r="BI68" s="84">
        <v>0</v>
      </c>
      <c r="BJ68" s="82">
        <f t="shared" si="28"/>
        <v>1436.1299999999999</v>
      </c>
      <c r="BK68" s="86">
        <f t="shared" si="29"/>
        <v>0</v>
      </c>
      <c r="BL68" s="80">
        <v>1815.1299999999999</v>
      </c>
      <c r="BM68" s="80">
        <v>0</v>
      </c>
      <c r="BN68" s="82">
        <f t="shared" si="30"/>
        <v>1815.1299999999999</v>
      </c>
      <c r="BO68" s="86">
        <f t="shared" si="31"/>
        <v>0</v>
      </c>
      <c r="BP68" s="80">
        <v>679.71</v>
      </c>
      <c r="BQ68" s="80">
        <v>0</v>
      </c>
      <c r="BR68" s="82">
        <f t="shared" si="32"/>
        <v>679.71</v>
      </c>
      <c r="BS68" s="86">
        <f t="shared" si="33"/>
        <v>0</v>
      </c>
      <c r="BT68" s="80">
        <v>1664.79</v>
      </c>
      <c r="BU68" s="80">
        <v>0</v>
      </c>
      <c r="BV68" s="82">
        <f t="shared" si="34"/>
        <v>1664.79</v>
      </c>
      <c r="BW68" s="86">
        <f t="shared" si="35"/>
        <v>0</v>
      </c>
      <c r="BX68" s="80">
        <v>2043.78</v>
      </c>
      <c r="BY68" s="80">
        <v>0</v>
      </c>
      <c r="BZ68" s="82">
        <f t="shared" si="36"/>
        <v>2043.78</v>
      </c>
      <c r="CA68" s="86">
        <f t="shared" si="37"/>
        <v>0</v>
      </c>
      <c r="CB68" s="80">
        <v>938.09999999999991</v>
      </c>
      <c r="CC68" s="80">
        <v>0</v>
      </c>
      <c r="CD68" s="82">
        <f t="shared" si="38"/>
        <v>938.09999999999991</v>
      </c>
      <c r="CE68" s="83">
        <f t="shared" si="39"/>
        <v>0</v>
      </c>
      <c r="CF68" s="84">
        <v>65.789999999999992</v>
      </c>
      <c r="CG68" s="84">
        <v>0</v>
      </c>
      <c r="CH68" s="82">
        <f t="shared" si="40"/>
        <v>65.789999999999992</v>
      </c>
      <c r="CI68" s="86">
        <f t="shared" si="41"/>
        <v>0</v>
      </c>
      <c r="CJ68" s="80">
        <v>0</v>
      </c>
      <c r="CK68" s="81">
        <v>0</v>
      </c>
      <c r="CL68" s="81">
        <v>0</v>
      </c>
      <c r="CM68" s="92"/>
      <c r="CN68" s="93">
        <v>17413.71</v>
      </c>
      <c r="CO68" s="93">
        <v>19555.669998733141</v>
      </c>
      <c r="CP68" s="87">
        <f t="shared" si="42"/>
        <v>-2141.9599987331421</v>
      </c>
      <c r="CQ68" s="94">
        <f t="shared" si="43"/>
        <v>1.1230042305018944</v>
      </c>
      <c r="CR68" s="80">
        <v>8955.09</v>
      </c>
      <c r="CS68" s="80">
        <v>8573.2199999999993</v>
      </c>
      <c r="CT68" s="87">
        <f t="shared" si="44"/>
        <v>381.8700000000008</v>
      </c>
      <c r="CU68" s="94">
        <f t="shared" si="45"/>
        <v>0.95735721249032668</v>
      </c>
      <c r="CV68" s="80">
        <v>2217.63</v>
      </c>
      <c r="CW68" s="80">
        <v>0</v>
      </c>
      <c r="CX68" s="87">
        <f t="shared" si="46"/>
        <v>2217.63</v>
      </c>
      <c r="CY68" s="86">
        <f t="shared" si="47"/>
        <v>0</v>
      </c>
      <c r="CZ68" s="80">
        <v>353.94</v>
      </c>
      <c r="DA68" s="80">
        <v>303.59000000000003</v>
      </c>
      <c r="DB68" s="87">
        <f t="shared" si="48"/>
        <v>50.349999999999966</v>
      </c>
      <c r="DC68" s="86">
        <f t="shared" si="49"/>
        <v>0.85774425043792746</v>
      </c>
      <c r="DD68" s="80">
        <v>39.150000000000006</v>
      </c>
      <c r="DE68" s="80">
        <v>0</v>
      </c>
      <c r="DF68" s="87">
        <f t="shared" si="50"/>
        <v>39.150000000000006</v>
      </c>
      <c r="DG68" s="86">
        <f t="shared" si="51"/>
        <v>0</v>
      </c>
      <c r="DH68" s="95">
        <v>4795.47</v>
      </c>
      <c r="DI68" s="95">
        <v>2968.9199999999996</v>
      </c>
      <c r="DJ68" s="87">
        <f t="shared" si="52"/>
        <v>1826.5500000000006</v>
      </c>
      <c r="DK68" s="94">
        <f t="shared" si="53"/>
        <v>0.6191092843871403</v>
      </c>
      <c r="DL68" s="80">
        <v>6215.4600000000009</v>
      </c>
      <c r="DM68" s="80">
        <v>3628.66</v>
      </c>
      <c r="DN68" s="87">
        <f t="shared" si="54"/>
        <v>2586.8000000000011</v>
      </c>
      <c r="DO68" s="96">
        <f t="shared" si="55"/>
        <v>0.5838119785180822</v>
      </c>
      <c r="DP68" s="80">
        <v>0</v>
      </c>
      <c r="DQ68" s="80">
        <v>0</v>
      </c>
      <c r="DR68" s="82">
        <f t="shared" si="56"/>
        <v>0</v>
      </c>
      <c r="DS68" s="96"/>
      <c r="DT68" s="97">
        <v>4439.58</v>
      </c>
      <c r="DU68" s="97">
        <v>3208.0699999999997</v>
      </c>
      <c r="DV68" s="98">
        <f t="shared" si="57"/>
        <v>91628.690000000031</v>
      </c>
      <c r="DW68" s="87">
        <f t="shared" si="58"/>
        <v>67369.479998733121</v>
      </c>
      <c r="DX68" s="87">
        <f t="shared" si="59"/>
        <v>24259.210001266911</v>
      </c>
      <c r="DY68" s="83">
        <f t="shared" si="60"/>
        <v>0.73524438686980131</v>
      </c>
      <c r="DZ68" s="108"/>
      <c r="EA68" s="100">
        <f t="shared" si="2"/>
        <v>-171949.36999873311</v>
      </c>
      <c r="EB68" s="91">
        <f t="shared" si="3"/>
        <v>-171730.70999999996</v>
      </c>
      <c r="EC68" s="101"/>
      <c r="ED68" s="101"/>
      <c r="EE68" s="102">
        <v>30542.89</v>
      </c>
      <c r="EF68" s="102">
        <v>17401.980000000003</v>
      </c>
      <c r="EG68" s="103">
        <f t="shared" si="61"/>
        <v>17401.980000000003</v>
      </c>
      <c r="EH68" s="104">
        <f t="shared" si="62"/>
        <v>0.5697555142948163</v>
      </c>
      <c r="EI68" s="101"/>
      <c r="EJ68" s="101"/>
      <c r="EK68" s="101" t="s">
        <v>68</v>
      </c>
      <c r="EM68" s="101"/>
      <c r="EN68" s="101"/>
    </row>
    <row r="69" spans="1:144" s="1" customFormat="1" ht="15.75" customHeight="1" x14ac:dyDescent="0.25">
      <c r="A69" s="105" t="s">
        <v>69</v>
      </c>
      <c r="B69" s="106">
        <v>5</v>
      </c>
      <c r="C69" s="107">
        <v>2</v>
      </c>
      <c r="D69" s="76" t="s">
        <v>349</v>
      </c>
      <c r="E69" s="77">
        <v>3499.6</v>
      </c>
      <c r="F69" s="78">
        <v>-20237.369999999995</v>
      </c>
      <c r="G69" s="79">
        <v>-37346.01</v>
      </c>
      <c r="H69" s="80">
        <v>3137.5499999999997</v>
      </c>
      <c r="I69" s="80">
        <v>276.35999999999996</v>
      </c>
      <c r="J69" s="82">
        <f t="shared" si="4"/>
        <v>2861.1899999999996</v>
      </c>
      <c r="K69" s="83">
        <f t="shared" si="5"/>
        <v>8.8081464837213741E-2</v>
      </c>
      <c r="L69" s="84">
        <v>427.26</v>
      </c>
      <c r="M69" s="84">
        <v>2.64</v>
      </c>
      <c r="N69" s="82">
        <f t="shared" si="6"/>
        <v>424.62</v>
      </c>
      <c r="O69" s="83">
        <f t="shared" si="7"/>
        <v>6.178907456817863E-3</v>
      </c>
      <c r="P69" s="84">
        <v>1676.34</v>
      </c>
      <c r="Q69" s="84">
        <v>1378.42</v>
      </c>
      <c r="R69" s="82">
        <f t="shared" si="8"/>
        <v>297.91999999999985</v>
      </c>
      <c r="S69" s="83">
        <f t="shared" si="9"/>
        <v>0.82227948984096311</v>
      </c>
      <c r="T69" s="84">
        <v>342</v>
      </c>
      <c r="U69" s="84">
        <v>320.01</v>
      </c>
      <c r="V69" s="82">
        <f t="shared" si="10"/>
        <v>21.990000000000009</v>
      </c>
      <c r="W69" s="83">
        <f t="shared" si="11"/>
        <v>0.93570175438596492</v>
      </c>
      <c r="X69" s="84">
        <v>168.51</v>
      </c>
      <c r="Y69" s="84">
        <v>0</v>
      </c>
      <c r="Z69" s="82">
        <f t="shared" si="12"/>
        <v>168.51</v>
      </c>
      <c r="AA69" s="83">
        <f t="shared" si="13"/>
        <v>0</v>
      </c>
      <c r="AB69" s="84">
        <v>1112.25</v>
      </c>
      <c r="AC69" s="84">
        <v>51.260000000000005</v>
      </c>
      <c r="AD69" s="82">
        <f t="shared" si="14"/>
        <v>1060.99</v>
      </c>
      <c r="AE69" s="83">
        <f t="shared" si="15"/>
        <v>4.6086761069903351E-2</v>
      </c>
      <c r="AF69" s="84">
        <v>495.65999999999997</v>
      </c>
      <c r="AG69" s="84">
        <v>0</v>
      </c>
      <c r="AH69" s="82">
        <f t="shared" si="16"/>
        <v>495.65999999999997</v>
      </c>
      <c r="AI69" s="85">
        <f t="shared" si="17"/>
        <v>0</v>
      </c>
      <c r="AJ69" s="84">
        <v>1537.53</v>
      </c>
      <c r="AK69" s="84">
        <v>1422.6</v>
      </c>
      <c r="AL69" s="82">
        <f t="shared" si="18"/>
        <v>114.93000000000006</v>
      </c>
      <c r="AM69" s="86">
        <f t="shared" si="19"/>
        <v>0.92525023901972636</v>
      </c>
      <c r="AN69" s="80">
        <v>0</v>
      </c>
      <c r="AO69" s="80">
        <v>0</v>
      </c>
      <c r="AP69" s="87">
        <f t="shared" si="20"/>
        <v>0</v>
      </c>
      <c r="AQ69" s="83"/>
      <c r="AR69" s="84">
        <v>0</v>
      </c>
      <c r="AS69" s="84">
        <v>0</v>
      </c>
      <c r="AT69" s="87">
        <f t="shared" si="0"/>
        <v>0</v>
      </c>
      <c r="AU69" s="96"/>
      <c r="AV69" s="80">
        <v>759.36</v>
      </c>
      <c r="AW69" s="80">
        <v>0</v>
      </c>
      <c r="AX69" s="87">
        <f t="shared" si="23"/>
        <v>759.36</v>
      </c>
      <c r="AY69" s="83">
        <f t="shared" si="24"/>
        <v>0</v>
      </c>
      <c r="AZ69" s="90">
        <v>0</v>
      </c>
      <c r="BA69" s="82">
        <v>0</v>
      </c>
      <c r="BB69" s="82">
        <f t="shared" si="25"/>
        <v>0</v>
      </c>
      <c r="BC69" s="91"/>
      <c r="BD69" s="84">
        <v>4435.74</v>
      </c>
      <c r="BE69" s="84">
        <v>1213.8699999999999</v>
      </c>
      <c r="BF69" s="87">
        <f t="shared" si="26"/>
        <v>3221.87</v>
      </c>
      <c r="BG69" s="83">
        <f t="shared" si="27"/>
        <v>0.27365670665999359</v>
      </c>
      <c r="BH69" s="84">
        <v>1607.94</v>
      </c>
      <c r="BI69" s="84">
        <v>0</v>
      </c>
      <c r="BJ69" s="82">
        <f t="shared" si="28"/>
        <v>1607.94</v>
      </c>
      <c r="BK69" s="86">
        <f t="shared" si="29"/>
        <v>0</v>
      </c>
      <c r="BL69" s="80">
        <v>1533.57</v>
      </c>
      <c r="BM69" s="80">
        <v>0</v>
      </c>
      <c r="BN69" s="82">
        <f t="shared" si="30"/>
        <v>1533.57</v>
      </c>
      <c r="BO69" s="86">
        <f t="shared" si="31"/>
        <v>0</v>
      </c>
      <c r="BP69" s="80">
        <v>365.79</v>
      </c>
      <c r="BQ69" s="80">
        <v>0</v>
      </c>
      <c r="BR69" s="82">
        <f t="shared" si="32"/>
        <v>365.79</v>
      </c>
      <c r="BS69" s="86">
        <f t="shared" si="33"/>
        <v>0</v>
      </c>
      <c r="BT69" s="80">
        <v>1114.26</v>
      </c>
      <c r="BU69" s="80">
        <v>0</v>
      </c>
      <c r="BV69" s="82">
        <f t="shared" si="34"/>
        <v>1114.26</v>
      </c>
      <c r="BW69" s="86">
        <f t="shared" si="35"/>
        <v>0</v>
      </c>
      <c r="BX69" s="80">
        <v>0</v>
      </c>
      <c r="BY69" s="80">
        <v>0</v>
      </c>
      <c r="BZ69" s="82">
        <f t="shared" si="36"/>
        <v>0</v>
      </c>
      <c r="CA69" s="86"/>
      <c r="CB69" s="80">
        <v>429.24</v>
      </c>
      <c r="CC69" s="80">
        <v>0</v>
      </c>
      <c r="CD69" s="82">
        <f t="shared" si="38"/>
        <v>429.24</v>
      </c>
      <c r="CE69" s="83">
        <f t="shared" si="39"/>
        <v>0</v>
      </c>
      <c r="CF69" s="84">
        <v>59.489999999999995</v>
      </c>
      <c r="CG69" s="84">
        <v>0</v>
      </c>
      <c r="CH69" s="82">
        <f t="shared" si="40"/>
        <v>59.489999999999995</v>
      </c>
      <c r="CI69" s="86">
        <f t="shared" si="41"/>
        <v>0</v>
      </c>
      <c r="CJ69" s="80">
        <v>0</v>
      </c>
      <c r="CK69" s="81">
        <v>0</v>
      </c>
      <c r="CL69" s="81">
        <v>0</v>
      </c>
      <c r="CM69" s="92"/>
      <c r="CN69" s="93">
        <v>7855.26</v>
      </c>
      <c r="CO69" s="93">
        <v>10803.062093272485</v>
      </c>
      <c r="CP69" s="87">
        <f t="shared" si="42"/>
        <v>-2947.8020932724849</v>
      </c>
      <c r="CQ69" s="94">
        <f t="shared" si="43"/>
        <v>1.375264738948486</v>
      </c>
      <c r="CR69" s="80">
        <v>5061.6900000000005</v>
      </c>
      <c r="CS69" s="80">
        <v>5068.4000000000005</v>
      </c>
      <c r="CT69" s="87">
        <f t="shared" si="44"/>
        <v>-6.7100000000000364</v>
      </c>
      <c r="CU69" s="94">
        <f t="shared" si="45"/>
        <v>1.0013256442018377</v>
      </c>
      <c r="CV69" s="80">
        <v>1577.19</v>
      </c>
      <c r="CW69" s="80">
        <v>0</v>
      </c>
      <c r="CX69" s="87">
        <f t="shared" si="46"/>
        <v>1577.19</v>
      </c>
      <c r="CY69" s="86">
        <f t="shared" si="47"/>
        <v>0</v>
      </c>
      <c r="CZ69" s="80">
        <v>392.66999999999996</v>
      </c>
      <c r="DA69" s="80">
        <v>341.27</v>
      </c>
      <c r="DB69" s="87">
        <f t="shared" si="48"/>
        <v>51.399999999999977</v>
      </c>
      <c r="DC69" s="86">
        <f t="shared" si="49"/>
        <v>0.86910128097384576</v>
      </c>
      <c r="DD69" s="80">
        <v>44.099999999999994</v>
      </c>
      <c r="DE69" s="80">
        <v>0</v>
      </c>
      <c r="DF69" s="87">
        <f t="shared" si="50"/>
        <v>44.099999999999994</v>
      </c>
      <c r="DG69" s="86">
        <f t="shared" si="51"/>
        <v>0</v>
      </c>
      <c r="DH69" s="95">
        <v>5347.2000000000007</v>
      </c>
      <c r="DI69" s="95">
        <v>2996.63</v>
      </c>
      <c r="DJ69" s="87">
        <f t="shared" si="52"/>
        <v>2350.5700000000006</v>
      </c>
      <c r="DK69" s="94">
        <f t="shared" si="53"/>
        <v>0.56041105625374021</v>
      </c>
      <c r="DL69" s="80">
        <v>0</v>
      </c>
      <c r="DM69" s="80">
        <v>0</v>
      </c>
      <c r="DN69" s="87">
        <f t="shared" si="54"/>
        <v>0</v>
      </c>
      <c r="DO69" s="96"/>
      <c r="DP69" s="80">
        <v>0</v>
      </c>
      <c r="DQ69" s="80">
        <v>0</v>
      </c>
      <c r="DR69" s="82">
        <f t="shared" si="56"/>
        <v>0</v>
      </c>
      <c r="DS69" s="96"/>
      <c r="DT69" s="97">
        <v>1974.42</v>
      </c>
      <c r="DU69" s="97">
        <v>1193.73</v>
      </c>
      <c r="DV69" s="98">
        <f t="shared" si="57"/>
        <v>41455.01999999999</v>
      </c>
      <c r="DW69" s="87">
        <f t="shared" si="58"/>
        <v>25068.25209327248</v>
      </c>
      <c r="DX69" s="87">
        <f t="shared" si="59"/>
        <v>16386.767906727509</v>
      </c>
      <c r="DY69" s="83">
        <f t="shared" si="60"/>
        <v>0.60470968517859802</v>
      </c>
      <c r="DZ69" s="108"/>
      <c r="EA69" s="100">
        <f t="shared" si="2"/>
        <v>-3850.6020932724859</v>
      </c>
      <c r="EB69" s="91">
        <f t="shared" si="3"/>
        <v>-29013.850000000006</v>
      </c>
      <c r="EC69" s="101"/>
      <c r="ED69" s="101"/>
      <c r="EE69" s="102">
        <v>13818.340000000002</v>
      </c>
      <c r="EF69" s="102">
        <v>18897.88</v>
      </c>
      <c r="EG69" s="103">
        <f t="shared" si="61"/>
        <v>18897.88</v>
      </c>
      <c r="EH69" s="104">
        <f t="shared" si="62"/>
        <v>1.3675940814888039</v>
      </c>
      <c r="EI69" s="101"/>
      <c r="EJ69" s="101"/>
      <c r="EK69" s="101" t="s">
        <v>69</v>
      </c>
      <c r="EM69" s="101"/>
      <c r="EN69" s="101"/>
    </row>
    <row r="70" spans="1:144" s="1" customFormat="1" ht="15.75" customHeight="1" x14ac:dyDescent="0.25">
      <c r="A70" s="105" t="s">
        <v>70</v>
      </c>
      <c r="B70" s="106">
        <v>5</v>
      </c>
      <c r="C70" s="107">
        <v>1</v>
      </c>
      <c r="D70" s="76" t="s">
        <v>350</v>
      </c>
      <c r="E70" s="77">
        <v>4290.96</v>
      </c>
      <c r="F70" s="78">
        <v>-33418.090000000004</v>
      </c>
      <c r="G70" s="79">
        <v>-58210.649999999987</v>
      </c>
      <c r="H70" s="80">
        <v>2389.1400000000003</v>
      </c>
      <c r="I70" s="80">
        <v>385.40000000000003</v>
      </c>
      <c r="J70" s="82">
        <f t="shared" si="4"/>
        <v>2003.7400000000002</v>
      </c>
      <c r="K70" s="83">
        <f t="shared" si="5"/>
        <v>0.16131327590681166</v>
      </c>
      <c r="L70" s="84">
        <v>477.57000000000005</v>
      </c>
      <c r="M70" s="84">
        <v>182.96</v>
      </c>
      <c r="N70" s="82">
        <f t="shared" si="6"/>
        <v>294.61</v>
      </c>
      <c r="O70" s="83">
        <f t="shared" si="7"/>
        <v>0.38310614150805117</v>
      </c>
      <c r="P70" s="84">
        <v>2944.14</v>
      </c>
      <c r="Q70" s="84">
        <v>2207.08</v>
      </c>
      <c r="R70" s="82">
        <f t="shared" si="8"/>
        <v>737.06</v>
      </c>
      <c r="S70" s="83">
        <f t="shared" si="9"/>
        <v>0.74965185079513885</v>
      </c>
      <c r="T70" s="84">
        <v>521.45000000000005</v>
      </c>
      <c r="U70" s="84">
        <v>464.58000000000004</v>
      </c>
      <c r="V70" s="82">
        <f t="shared" si="10"/>
        <v>56.870000000000005</v>
      </c>
      <c r="W70" s="83">
        <f t="shared" si="11"/>
        <v>0.89093872854540224</v>
      </c>
      <c r="X70" s="84">
        <v>172.95999999999998</v>
      </c>
      <c r="Y70" s="84">
        <v>0</v>
      </c>
      <c r="Z70" s="82">
        <f t="shared" si="12"/>
        <v>172.95999999999998</v>
      </c>
      <c r="AA70" s="83">
        <f t="shared" si="13"/>
        <v>0</v>
      </c>
      <c r="AB70" s="84">
        <v>1372.0500000000002</v>
      </c>
      <c r="AC70" s="84">
        <v>270.5</v>
      </c>
      <c r="AD70" s="82">
        <f t="shared" si="14"/>
        <v>1101.5500000000002</v>
      </c>
      <c r="AE70" s="83">
        <f t="shared" si="15"/>
        <v>0.19715024962647132</v>
      </c>
      <c r="AF70" s="84">
        <v>645.37</v>
      </c>
      <c r="AG70" s="84">
        <v>0</v>
      </c>
      <c r="AH70" s="82">
        <f t="shared" si="16"/>
        <v>645.37</v>
      </c>
      <c r="AI70" s="85">
        <f t="shared" si="17"/>
        <v>0</v>
      </c>
      <c r="AJ70" s="84">
        <v>1795.4</v>
      </c>
      <c r="AK70" s="84">
        <v>3149.61</v>
      </c>
      <c r="AL70" s="82">
        <f t="shared" si="18"/>
        <v>-1354.21</v>
      </c>
      <c r="AM70" s="86">
        <f t="shared" si="19"/>
        <v>1.75426645872786</v>
      </c>
      <c r="AN70" s="80">
        <v>0</v>
      </c>
      <c r="AO70" s="80">
        <v>0</v>
      </c>
      <c r="AP70" s="87">
        <f t="shared" si="20"/>
        <v>0</v>
      </c>
      <c r="AQ70" s="83"/>
      <c r="AR70" s="84">
        <v>0</v>
      </c>
      <c r="AS70" s="84">
        <v>0</v>
      </c>
      <c r="AT70" s="87">
        <f t="shared" si="0"/>
        <v>0</v>
      </c>
      <c r="AU70" s="96"/>
      <c r="AV70" s="80">
        <v>320.10000000000002</v>
      </c>
      <c r="AW70" s="80">
        <v>0</v>
      </c>
      <c r="AX70" s="87">
        <f t="shared" si="23"/>
        <v>320.10000000000002</v>
      </c>
      <c r="AY70" s="83">
        <f t="shared" si="24"/>
        <v>0</v>
      </c>
      <c r="AZ70" s="90">
        <v>0</v>
      </c>
      <c r="BA70" s="82">
        <v>0</v>
      </c>
      <c r="BB70" s="82">
        <f t="shared" si="25"/>
        <v>0</v>
      </c>
      <c r="BC70" s="91"/>
      <c r="BD70" s="84">
        <v>6292.2899999999991</v>
      </c>
      <c r="BE70" s="84">
        <v>2304.35</v>
      </c>
      <c r="BF70" s="87">
        <f t="shared" si="26"/>
        <v>3987.9399999999991</v>
      </c>
      <c r="BG70" s="83">
        <f t="shared" si="27"/>
        <v>0.36621802237341256</v>
      </c>
      <c r="BH70" s="84">
        <v>1504.99</v>
      </c>
      <c r="BI70" s="84">
        <v>0</v>
      </c>
      <c r="BJ70" s="82">
        <f t="shared" si="28"/>
        <v>1504.99</v>
      </c>
      <c r="BK70" s="86">
        <f t="shared" si="29"/>
        <v>0</v>
      </c>
      <c r="BL70" s="80">
        <v>1711.5</v>
      </c>
      <c r="BM70" s="80">
        <v>4210.9399999999996</v>
      </c>
      <c r="BN70" s="82">
        <f t="shared" si="30"/>
        <v>-2499.4399999999996</v>
      </c>
      <c r="BO70" s="86">
        <f t="shared" si="31"/>
        <v>2.4603797838153665</v>
      </c>
      <c r="BP70" s="80">
        <v>689.25</v>
      </c>
      <c r="BQ70" s="80">
        <v>0</v>
      </c>
      <c r="BR70" s="82">
        <f t="shared" si="32"/>
        <v>689.25</v>
      </c>
      <c r="BS70" s="86">
        <f t="shared" si="33"/>
        <v>0</v>
      </c>
      <c r="BT70" s="80">
        <v>1690.8500000000001</v>
      </c>
      <c r="BU70" s="80">
        <v>0</v>
      </c>
      <c r="BV70" s="82">
        <f t="shared" si="34"/>
        <v>1690.8500000000001</v>
      </c>
      <c r="BW70" s="86">
        <f t="shared" si="35"/>
        <v>0</v>
      </c>
      <c r="BX70" s="80">
        <v>907.38000000000011</v>
      </c>
      <c r="BY70" s="80">
        <v>8413.49</v>
      </c>
      <c r="BZ70" s="82">
        <f t="shared" si="36"/>
        <v>-7506.11</v>
      </c>
      <c r="CA70" s="86">
        <f t="shared" si="37"/>
        <v>9.2722894487425318</v>
      </c>
      <c r="CB70" s="80">
        <v>992.56</v>
      </c>
      <c r="CC70" s="80">
        <v>267.36</v>
      </c>
      <c r="CD70" s="82">
        <f t="shared" si="38"/>
        <v>725.19999999999993</v>
      </c>
      <c r="CE70" s="83">
        <f t="shared" si="39"/>
        <v>0.26936406867091162</v>
      </c>
      <c r="CF70" s="84">
        <v>77.44</v>
      </c>
      <c r="CG70" s="84">
        <v>0</v>
      </c>
      <c r="CH70" s="82">
        <f t="shared" si="40"/>
        <v>77.44</v>
      </c>
      <c r="CI70" s="86">
        <f t="shared" si="41"/>
        <v>0</v>
      </c>
      <c r="CJ70" s="80">
        <v>0</v>
      </c>
      <c r="CK70" s="81">
        <v>0</v>
      </c>
      <c r="CL70" s="81">
        <v>0</v>
      </c>
      <c r="CM70" s="92"/>
      <c r="CN70" s="93">
        <v>5239.6000000000004</v>
      </c>
      <c r="CO70" s="93">
        <v>9558.8609264334209</v>
      </c>
      <c r="CP70" s="87">
        <f t="shared" si="42"/>
        <v>-4319.2609264334205</v>
      </c>
      <c r="CQ70" s="94">
        <f t="shared" si="43"/>
        <v>1.8243493637746049</v>
      </c>
      <c r="CR70" s="80">
        <v>5315.3099999999995</v>
      </c>
      <c r="CS70" s="80">
        <v>6031.24</v>
      </c>
      <c r="CT70" s="87">
        <f t="shared" si="44"/>
        <v>-715.93000000000029</v>
      </c>
      <c r="CU70" s="94">
        <f t="shared" si="45"/>
        <v>1.1346920499462874</v>
      </c>
      <c r="CV70" s="80">
        <v>1499.77</v>
      </c>
      <c r="CW70" s="80">
        <v>0</v>
      </c>
      <c r="CX70" s="87">
        <f t="shared" si="46"/>
        <v>1499.77</v>
      </c>
      <c r="CY70" s="86">
        <f t="shared" si="47"/>
        <v>0</v>
      </c>
      <c r="CZ70" s="80">
        <v>202.64999999999998</v>
      </c>
      <c r="DA70" s="80">
        <v>171.63</v>
      </c>
      <c r="DB70" s="87">
        <f t="shared" si="48"/>
        <v>31.019999999999982</v>
      </c>
      <c r="DC70" s="86">
        <f t="shared" si="49"/>
        <v>0.84692820133234648</v>
      </c>
      <c r="DD70" s="80">
        <v>23.240000000000002</v>
      </c>
      <c r="DE70" s="80">
        <v>0</v>
      </c>
      <c r="DF70" s="87">
        <f t="shared" si="50"/>
        <v>23.240000000000002</v>
      </c>
      <c r="DG70" s="86">
        <f t="shared" si="51"/>
        <v>0</v>
      </c>
      <c r="DH70" s="95">
        <v>1958.0300000000002</v>
      </c>
      <c r="DI70" s="95">
        <v>3941.93</v>
      </c>
      <c r="DJ70" s="87">
        <f t="shared" si="52"/>
        <v>-1983.8999999999996</v>
      </c>
      <c r="DK70" s="94">
        <f t="shared" si="53"/>
        <v>2.013212259260583</v>
      </c>
      <c r="DL70" s="80">
        <v>0</v>
      </c>
      <c r="DM70" s="80">
        <v>0</v>
      </c>
      <c r="DN70" s="87">
        <f t="shared" si="54"/>
        <v>0</v>
      </c>
      <c r="DO70" s="96"/>
      <c r="DP70" s="80">
        <v>0</v>
      </c>
      <c r="DQ70" s="80">
        <v>0</v>
      </c>
      <c r="DR70" s="82">
        <f t="shared" si="56"/>
        <v>0</v>
      </c>
      <c r="DS70" s="96"/>
      <c r="DT70" s="97">
        <v>1937.2799999999997</v>
      </c>
      <c r="DU70" s="97">
        <v>2077.9899999999998</v>
      </c>
      <c r="DV70" s="98">
        <f t="shared" si="57"/>
        <v>40680.319999999992</v>
      </c>
      <c r="DW70" s="87">
        <f t="shared" si="58"/>
        <v>43637.92092643342</v>
      </c>
      <c r="DX70" s="87">
        <f t="shared" si="59"/>
        <v>-2957.600926433428</v>
      </c>
      <c r="DY70" s="83">
        <f t="shared" si="60"/>
        <v>1.0727034823333108</v>
      </c>
      <c r="DZ70" s="108"/>
      <c r="EA70" s="100">
        <f t="shared" si="2"/>
        <v>-36375.690926433432</v>
      </c>
      <c r="EB70" s="91">
        <f t="shared" si="3"/>
        <v>-59540.529999999992</v>
      </c>
      <c r="EC70" s="101"/>
      <c r="ED70" s="101"/>
      <c r="EE70" s="102">
        <v>13563.26</v>
      </c>
      <c r="EF70" s="102">
        <v>33874.729999999996</v>
      </c>
      <c r="EG70" s="103">
        <f t="shared" si="61"/>
        <v>33874.729999999996</v>
      </c>
      <c r="EH70" s="104">
        <f t="shared" si="62"/>
        <v>2.4975359906099266</v>
      </c>
      <c r="EI70" s="101"/>
      <c r="EJ70" s="101"/>
      <c r="EK70" s="101" t="s">
        <v>70</v>
      </c>
      <c r="EM70" s="101"/>
      <c r="EN70" s="101"/>
    </row>
    <row r="71" spans="1:144" s="1" customFormat="1" ht="15.75" customHeight="1" x14ac:dyDescent="0.25">
      <c r="A71" s="105" t="s">
        <v>71</v>
      </c>
      <c r="B71" s="106">
        <v>9</v>
      </c>
      <c r="C71" s="107">
        <v>3</v>
      </c>
      <c r="D71" s="76" t="s">
        <v>351</v>
      </c>
      <c r="E71" s="77">
        <v>5989.86</v>
      </c>
      <c r="F71" s="78">
        <v>-2636.0400000000122</v>
      </c>
      <c r="G71" s="79">
        <v>-35458.070000000022</v>
      </c>
      <c r="H71" s="80">
        <v>4878.75</v>
      </c>
      <c r="I71" s="80">
        <v>700.4</v>
      </c>
      <c r="J71" s="82">
        <f t="shared" si="4"/>
        <v>4178.3500000000004</v>
      </c>
      <c r="K71" s="83">
        <f t="shared" si="5"/>
        <v>0.14356136305406098</v>
      </c>
      <c r="L71" s="84">
        <v>806.81999999999994</v>
      </c>
      <c r="M71" s="84">
        <v>1010.51</v>
      </c>
      <c r="N71" s="82">
        <f t="shared" si="6"/>
        <v>-203.69000000000005</v>
      </c>
      <c r="O71" s="83">
        <f t="shared" si="7"/>
        <v>1.2524602761458568</v>
      </c>
      <c r="P71" s="84">
        <v>2808.66</v>
      </c>
      <c r="Q71" s="84">
        <v>2138.02</v>
      </c>
      <c r="R71" s="82">
        <f t="shared" si="8"/>
        <v>670.63999999999987</v>
      </c>
      <c r="S71" s="83">
        <f t="shared" si="9"/>
        <v>0.76122421368196935</v>
      </c>
      <c r="T71" s="84">
        <v>618.15000000000009</v>
      </c>
      <c r="U71" s="84">
        <v>551.75</v>
      </c>
      <c r="V71" s="82">
        <f t="shared" si="10"/>
        <v>66.400000000000091</v>
      </c>
      <c r="W71" s="83">
        <f t="shared" si="11"/>
        <v>0.89258270646283255</v>
      </c>
      <c r="X71" s="84">
        <v>188.67000000000002</v>
      </c>
      <c r="Y71" s="84">
        <v>0</v>
      </c>
      <c r="Z71" s="82">
        <f t="shared" si="12"/>
        <v>188.67000000000002</v>
      </c>
      <c r="AA71" s="83">
        <f t="shared" si="13"/>
        <v>0</v>
      </c>
      <c r="AB71" s="84">
        <v>1904.79</v>
      </c>
      <c r="AC71" s="84">
        <v>3166.64</v>
      </c>
      <c r="AD71" s="82">
        <f t="shared" si="14"/>
        <v>-1261.8499999999999</v>
      </c>
      <c r="AE71" s="83">
        <f t="shared" si="15"/>
        <v>1.6624614786931893</v>
      </c>
      <c r="AF71" s="84">
        <v>898.47</v>
      </c>
      <c r="AG71" s="84">
        <v>2000.28</v>
      </c>
      <c r="AH71" s="82">
        <f t="shared" si="16"/>
        <v>-1101.81</v>
      </c>
      <c r="AI71" s="85">
        <f t="shared" si="17"/>
        <v>2.2263180740592339</v>
      </c>
      <c r="AJ71" s="84">
        <v>3006.3</v>
      </c>
      <c r="AK71" s="84">
        <v>6549.08</v>
      </c>
      <c r="AL71" s="82">
        <f t="shared" si="18"/>
        <v>-3542.7799999999997</v>
      </c>
      <c r="AM71" s="86">
        <f t="shared" si="19"/>
        <v>2.1784519176396233</v>
      </c>
      <c r="AN71" s="80">
        <v>12571.439999999999</v>
      </c>
      <c r="AO71" s="80">
        <v>14295.630000000001</v>
      </c>
      <c r="AP71" s="87">
        <f t="shared" si="20"/>
        <v>-1724.1900000000023</v>
      </c>
      <c r="AQ71" s="83">
        <f t="shared" ref="AQ71:AQ128" si="63">AO71/AN71</f>
        <v>1.1371513525896797</v>
      </c>
      <c r="AR71" s="84">
        <v>1157.25</v>
      </c>
      <c r="AS71" s="84">
        <v>1151.6500000000001</v>
      </c>
      <c r="AT71" s="87">
        <f t="shared" ref="AT71:AT134" si="64">AR71-AS71</f>
        <v>5.5999999999999091</v>
      </c>
      <c r="AU71" s="96">
        <f t="shared" ref="AU71:AU128" si="65">AS71/AR71</f>
        <v>0.99516094188809689</v>
      </c>
      <c r="AV71" s="80">
        <v>905.67</v>
      </c>
      <c r="AW71" s="80">
        <v>0</v>
      </c>
      <c r="AX71" s="87">
        <f t="shared" si="23"/>
        <v>905.67</v>
      </c>
      <c r="AY71" s="83">
        <f t="shared" si="24"/>
        <v>0</v>
      </c>
      <c r="AZ71" s="90">
        <v>0</v>
      </c>
      <c r="BA71" s="82">
        <v>0</v>
      </c>
      <c r="BB71" s="82">
        <f t="shared" si="25"/>
        <v>0</v>
      </c>
      <c r="BC71" s="91"/>
      <c r="BD71" s="84">
        <v>16077.39</v>
      </c>
      <c r="BE71" s="84">
        <v>115160.56</v>
      </c>
      <c r="BF71" s="87">
        <f t="shared" si="26"/>
        <v>-99083.17</v>
      </c>
      <c r="BG71" s="83">
        <f t="shared" si="27"/>
        <v>7.1628890012620205</v>
      </c>
      <c r="BH71" s="84">
        <v>2702.64</v>
      </c>
      <c r="BI71" s="84">
        <v>0</v>
      </c>
      <c r="BJ71" s="82">
        <f t="shared" si="28"/>
        <v>2702.64</v>
      </c>
      <c r="BK71" s="86">
        <f t="shared" si="29"/>
        <v>0</v>
      </c>
      <c r="BL71" s="80">
        <v>2955.9900000000002</v>
      </c>
      <c r="BM71" s="80">
        <v>4620.1400000000003</v>
      </c>
      <c r="BN71" s="82">
        <f t="shared" si="30"/>
        <v>-1664.15</v>
      </c>
      <c r="BO71" s="86">
        <f t="shared" si="31"/>
        <v>1.5629755175085165</v>
      </c>
      <c r="BP71" s="80">
        <v>815.81999999999994</v>
      </c>
      <c r="BQ71" s="80">
        <v>0</v>
      </c>
      <c r="BR71" s="82">
        <f t="shared" si="32"/>
        <v>815.81999999999994</v>
      </c>
      <c r="BS71" s="86">
        <f t="shared" si="33"/>
        <v>0</v>
      </c>
      <c r="BT71" s="80">
        <v>2061.12</v>
      </c>
      <c r="BU71" s="80">
        <v>0</v>
      </c>
      <c r="BV71" s="82">
        <f t="shared" si="34"/>
        <v>2061.12</v>
      </c>
      <c r="BW71" s="86">
        <f t="shared" si="35"/>
        <v>0</v>
      </c>
      <c r="BX71" s="80">
        <v>991.92</v>
      </c>
      <c r="BY71" s="80">
        <v>0</v>
      </c>
      <c r="BZ71" s="82">
        <f t="shared" si="36"/>
        <v>991.92</v>
      </c>
      <c r="CA71" s="86">
        <f t="shared" si="37"/>
        <v>0</v>
      </c>
      <c r="CB71" s="80">
        <v>884.09999999999991</v>
      </c>
      <c r="CC71" s="80">
        <v>948.06999999999994</v>
      </c>
      <c r="CD71" s="82">
        <f t="shared" si="38"/>
        <v>-63.970000000000027</v>
      </c>
      <c r="CE71" s="83">
        <f t="shared" si="39"/>
        <v>1.0723560683180635</v>
      </c>
      <c r="CF71" s="84">
        <v>89.85</v>
      </c>
      <c r="CG71" s="84">
        <v>0</v>
      </c>
      <c r="CH71" s="82">
        <f t="shared" si="40"/>
        <v>89.85</v>
      </c>
      <c r="CI71" s="86">
        <f t="shared" si="41"/>
        <v>0</v>
      </c>
      <c r="CJ71" s="80">
        <v>0</v>
      </c>
      <c r="CK71" s="81">
        <v>0</v>
      </c>
      <c r="CL71" s="81">
        <v>0</v>
      </c>
      <c r="CM71" s="92"/>
      <c r="CN71" s="93">
        <v>18244.53</v>
      </c>
      <c r="CO71" s="93">
        <v>27322.697932090832</v>
      </c>
      <c r="CP71" s="87">
        <f t="shared" si="42"/>
        <v>-9078.1679320908333</v>
      </c>
      <c r="CQ71" s="94">
        <f t="shared" si="43"/>
        <v>1.4975829978678998</v>
      </c>
      <c r="CR71" s="80">
        <v>12463.71</v>
      </c>
      <c r="CS71" s="80">
        <v>14226.18</v>
      </c>
      <c r="CT71" s="87">
        <f t="shared" si="44"/>
        <v>-1762.4700000000012</v>
      </c>
      <c r="CU71" s="94">
        <f t="shared" si="45"/>
        <v>1.1414081361007278</v>
      </c>
      <c r="CV71" s="80">
        <v>1335.15</v>
      </c>
      <c r="CW71" s="80">
        <v>0</v>
      </c>
      <c r="CX71" s="87">
        <f t="shared" si="46"/>
        <v>1335.15</v>
      </c>
      <c r="CY71" s="86">
        <f t="shared" si="47"/>
        <v>0</v>
      </c>
      <c r="CZ71" s="80">
        <v>391.74</v>
      </c>
      <c r="DA71" s="80">
        <v>332.82</v>
      </c>
      <c r="DB71" s="87">
        <f t="shared" si="48"/>
        <v>58.920000000000016</v>
      </c>
      <c r="DC71" s="86">
        <f t="shared" si="49"/>
        <v>0.84959411854801647</v>
      </c>
      <c r="DD71" s="80">
        <v>43.14</v>
      </c>
      <c r="DE71" s="80">
        <v>0</v>
      </c>
      <c r="DF71" s="87">
        <f t="shared" si="50"/>
        <v>43.14</v>
      </c>
      <c r="DG71" s="86">
        <f t="shared" si="51"/>
        <v>0</v>
      </c>
      <c r="DH71" s="95">
        <v>3615.4800000000005</v>
      </c>
      <c r="DI71" s="95">
        <v>2931.4</v>
      </c>
      <c r="DJ71" s="87">
        <f t="shared" si="52"/>
        <v>684.08000000000038</v>
      </c>
      <c r="DK71" s="94">
        <f t="shared" si="53"/>
        <v>0.81079137486585451</v>
      </c>
      <c r="DL71" s="80">
        <v>5732.37</v>
      </c>
      <c r="DM71" s="80">
        <v>4756.1000000000004</v>
      </c>
      <c r="DN71" s="87">
        <f t="shared" si="54"/>
        <v>976.26999999999953</v>
      </c>
      <c r="DO71" s="96">
        <f t="shared" ref="DO71:DO128" si="66">DM71/DL71</f>
        <v>0.82969173308771071</v>
      </c>
      <c r="DP71" s="80">
        <v>0</v>
      </c>
      <c r="DQ71" s="80">
        <v>0</v>
      </c>
      <c r="DR71" s="82">
        <f t="shared" si="56"/>
        <v>0</v>
      </c>
      <c r="DS71" s="96"/>
      <c r="DT71" s="97">
        <v>4907.01</v>
      </c>
      <c r="DU71" s="97">
        <v>10093.099999999999</v>
      </c>
      <c r="DV71" s="98">
        <f t="shared" si="57"/>
        <v>103056.92999999998</v>
      </c>
      <c r="DW71" s="87">
        <f t="shared" si="58"/>
        <v>211955.02793209089</v>
      </c>
      <c r="DX71" s="87">
        <f t="shared" si="59"/>
        <v>-108898.09793209091</v>
      </c>
      <c r="DY71" s="83">
        <f t="shared" si="60"/>
        <v>2.0566790407213853</v>
      </c>
      <c r="DZ71" s="108"/>
      <c r="EA71" s="100">
        <f t="shared" ref="EA71:EA134" si="67">F71+DV71-DW71</f>
        <v>-111534.13793209092</v>
      </c>
      <c r="EB71" s="91">
        <f t="shared" ref="EB71:EB134" si="68">G71+BD71-BE71+BH71-BI71+BL71-BM71+BP71-BQ71+BT71-BU71+BX71-BY71+CB71-CC71+CF71-CG71</f>
        <v>-129608.01</v>
      </c>
      <c r="EC71" s="101"/>
      <c r="ED71" s="101"/>
      <c r="EE71" s="102">
        <v>34352.31</v>
      </c>
      <c r="EF71" s="102">
        <v>44735.130000000005</v>
      </c>
      <c r="EG71" s="103">
        <f t="shared" si="61"/>
        <v>44735.130000000005</v>
      </c>
      <c r="EH71" s="104">
        <f t="shared" ref="EH71:EH134" si="69">EG71/EE71</f>
        <v>1.302245176525247</v>
      </c>
      <c r="EI71" s="101"/>
      <c r="EJ71" s="101"/>
      <c r="EK71" s="101" t="s">
        <v>71</v>
      </c>
      <c r="EM71" s="101"/>
      <c r="EN71" s="101"/>
    </row>
    <row r="72" spans="1:144" s="1" customFormat="1" ht="15.75" customHeight="1" x14ac:dyDescent="0.25">
      <c r="A72" s="105" t="s">
        <v>72</v>
      </c>
      <c r="B72" s="106">
        <v>9</v>
      </c>
      <c r="C72" s="107">
        <v>3</v>
      </c>
      <c r="D72" s="76" t="s">
        <v>352</v>
      </c>
      <c r="E72" s="77">
        <v>5976.56</v>
      </c>
      <c r="F72" s="78">
        <v>-103967.46999999997</v>
      </c>
      <c r="G72" s="79">
        <v>-176706.16999999998</v>
      </c>
      <c r="H72" s="80">
        <v>4877.8</v>
      </c>
      <c r="I72" s="80">
        <v>609.23</v>
      </c>
      <c r="J72" s="82">
        <f t="shared" ref="J72:J135" si="70">H72-I72</f>
        <v>4268.57</v>
      </c>
      <c r="K72" s="83">
        <f t="shared" ref="K72:K135" si="71">I72/H72</f>
        <v>0.12489851982451104</v>
      </c>
      <c r="L72" s="84">
        <v>795.95</v>
      </c>
      <c r="M72" s="84">
        <v>1010.44</v>
      </c>
      <c r="N72" s="82">
        <f t="shared" ref="N72:N135" si="72">L72-M72</f>
        <v>-214.49</v>
      </c>
      <c r="O72" s="83">
        <f t="shared" ref="O72:O135" si="73">M72/L72</f>
        <v>1.2694767259249953</v>
      </c>
      <c r="P72" s="84">
        <v>2723.04</v>
      </c>
      <c r="Q72" s="84">
        <v>2076.98</v>
      </c>
      <c r="R72" s="82">
        <f t="shared" ref="R72:R135" si="74">P72-Q72</f>
        <v>646.05999999999995</v>
      </c>
      <c r="S72" s="83">
        <f t="shared" ref="S72:S135" si="75">Q72/P72</f>
        <v>0.76274311064104827</v>
      </c>
      <c r="T72" s="84">
        <v>589.77</v>
      </c>
      <c r="U72" s="84">
        <v>526.33999999999992</v>
      </c>
      <c r="V72" s="82">
        <f t="shared" ref="V72:V135" si="76">T72-U72</f>
        <v>63.430000000000064</v>
      </c>
      <c r="W72" s="83">
        <f t="shared" ref="W72:W135" si="77">U72/T72</f>
        <v>0.89244959899621878</v>
      </c>
      <c r="X72" s="84">
        <v>188.24</v>
      </c>
      <c r="Y72" s="84">
        <v>0</v>
      </c>
      <c r="Z72" s="82">
        <f t="shared" ref="Z72:Z135" si="78">X72-Y72</f>
        <v>188.24</v>
      </c>
      <c r="AA72" s="83">
        <f t="shared" ref="AA72:AA131" si="79">Y72/X72</f>
        <v>0</v>
      </c>
      <c r="AB72" s="84">
        <v>1602.6399999999999</v>
      </c>
      <c r="AC72" s="84">
        <v>3225.4300000000003</v>
      </c>
      <c r="AD72" s="82">
        <f t="shared" ref="AD72:AD135" si="80">AB72-AC72</f>
        <v>-1622.7900000000004</v>
      </c>
      <c r="AE72" s="83">
        <f t="shared" ref="AE72:AE135" si="81">AC72/AB72</f>
        <v>2.0125730045425052</v>
      </c>
      <c r="AF72" s="84">
        <v>896.31999999999994</v>
      </c>
      <c r="AG72" s="84">
        <v>0</v>
      </c>
      <c r="AH72" s="82">
        <f t="shared" ref="AH72:AH135" si="82">AF72-AG72</f>
        <v>896.31999999999994</v>
      </c>
      <c r="AI72" s="85">
        <f t="shared" ref="AI72:AI135" si="83">AG72/AF72</f>
        <v>0</v>
      </c>
      <c r="AJ72" s="84">
        <v>2999.1</v>
      </c>
      <c r="AK72" s="84">
        <v>10823.18</v>
      </c>
      <c r="AL72" s="82">
        <f t="shared" ref="AL72:AL135" si="84">AJ72-AK72</f>
        <v>-7824.08</v>
      </c>
      <c r="AM72" s="86">
        <f t="shared" ref="AM72:AM135" si="85">AK72/AJ72</f>
        <v>3.6088093094595046</v>
      </c>
      <c r="AN72" s="80">
        <v>12645.07</v>
      </c>
      <c r="AO72" s="80">
        <v>12580.119999999999</v>
      </c>
      <c r="AP72" s="87">
        <f t="shared" ref="AP72:AP135" si="86">AN72-AO72</f>
        <v>64.950000000000728</v>
      </c>
      <c r="AQ72" s="83">
        <f t="shared" si="63"/>
        <v>0.99486361087759889</v>
      </c>
      <c r="AR72" s="84">
        <v>1158.05</v>
      </c>
      <c r="AS72" s="84">
        <v>1151.6500000000001</v>
      </c>
      <c r="AT72" s="87">
        <f t="shared" si="64"/>
        <v>6.3999999999998636</v>
      </c>
      <c r="AU72" s="96">
        <f t="shared" si="65"/>
        <v>0.99447346833038308</v>
      </c>
      <c r="AV72" s="80">
        <v>905.28</v>
      </c>
      <c r="AW72" s="80">
        <v>4949.3799999999992</v>
      </c>
      <c r="AX72" s="87">
        <f t="shared" ref="AX72:AX135" si="87">AV72-AW72</f>
        <v>-4044.0999999999995</v>
      </c>
      <c r="AY72" s="83">
        <f t="shared" ref="AY72:AY135" si="88">AW72/AV72</f>
        <v>5.4672366560622123</v>
      </c>
      <c r="AZ72" s="90">
        <v>0</v>
      </c>
      <c r="BA72" s="82">
        <v>0</v>
      </c>
      <c r="BB72" s="82">
        <f t="shared" ref="BB72:BB135" si="89">AZ72-BA72</f>
        <v>0</v>
      </c>
      <c r="BC72" s="91"/>
      <c r="BD72" s="84">
        <v>11390.5</v>
      </c>
      <c r="BE72" s="84">
        <v>14341.27</v>
      </c>
      <c r="BF72" s="87">
        <f t="shared" ref="BF72:BF135" si="90">BD72-BE72</f>
        <v>-2950.7700000000004</v>
      </c>
      <c r="BG72" s="83">
        <f t="shared" ref="BG72:BG135" si="91">BE72/BD72</f>
        <v>1.2590553531451649</v>
      </c>
      <c r="BH72" s="84">
        <v>2701.5299999999997</v>
      </c>
      <c r="BI72" s="84">
        <v>3123.19</v>
      </c>
      <c r="BJ72" s="82">
        <f t="shared" ref="BJ72:BJ135" si="92">BH72-BI72</f>
        <v>-421.66000000000031</v>
      </c>
      <c r="BK72" s="86">
        <f t="shared" ref="BK72:BK135" si="93">BI72/BH72</f>
        <v>1.1560819239468005</v>
      </c>
      <c r="BL72" s="80">
        <v>2916.65</v>
      </c>
      <c r="BM72" s="80">
        <v>3957.36</v>
      </c>
      <c r="BN72" s="82">
        <f t="shared" ref="BN72:BN135" si="94">BL72-BM72</f>
        <v>-1040.71</v>
      </c>
      <c r="BO72" s="86">
        <f t="shared" ref="BO72:BO135" si="95">BM72/BL72</f>
        <v>1.3568168960965492</v>
      </c>
      <c r="BP72" s="80">
        <v>822.82999999999993</v>
      </c>
      <c r="BQ72" s="80">
        <v>6437.09</v>
      </c>
      <c r="BR72" s="82">
        <f t="shared" ref="BR72:BR135" si="96">BP72-BQ72</f>
        <v>-5614.26</v>
      </c>
      <c r="BS72" s="86">
        <f t="shared" ref="BS72:BS135" si="97">BQ72/BP72</f>
        <v>7.8231104845472341</v>
      </c>
      <c r="BT72" s="80">
        <v>2038.25</v>
      </c>
      <c r="BU72" s="80">
        <v>809.78</v>
      </c>
      <c r="BV72" s="82">
        <f t="shared" ref="BV72:BV135" si="98">BT72-BU72</f>
        <v>1228.47</v>
      </c>
      <c r="BW72" s="86">
        <f t="shared" ref="BW72:BW135" si="99">BU72/BT72</f>
        <v>0.39729179443149759</v>
      </c>
      <c r="BX72" s="80">
        <v>991.33</v>
      </c>
      <c r="BY72" s="80">
        <v>0</v>
      </c>
      <c r="BZ72" s="82">
        <f t="shared" ref="BZ72:BZ135" si="100">BX72-BY72</f>
        <v>991.33</v>
      </c>
      <c r="CA72" s="86">
        <f t="shared" ref="CA72:CA131" si="101">BY72/BX72</f>
        <v>0</v>
      </c>
      <c r="CB72" s="80">
        <v>528.82999999999993</v>
      </c>
      <c r="CC72" s="80">
        <v>1029.19</v>
      </c>
      <c r="CD72" s="82">
        <f t="shared" ref="CD72:CD135" si="102">CB72-CC72</f>
        <v>-500.36000000000013</v>
      </c>
      <c r="CE72" s="83">
        <f t="shared" ref="CE72:CE135" si="103">CC72/CB72</f>
        <v>1.9461641737420348</v>
      </c>
      <c r="CF72" s="84">
        <v>91.42</v>
      </c>
      <c r="CG72" s="84">
        <v>0</v>
      </c>
      <c r="CH72" s="82">
        <f t="shared" ref="CH72:CH135" si="104">CF72-CG72</f>
        <v>91.42</v>
      </c>
      <c r="CI72" s="86">
        <f t="shared" ref="CI72:CI135" si="105">CG72/CF72</f>
        <v>0</v>
      </c>
      <c r="CJ72" s="80">
        <v>0</v>
      </c>
      <c r="CK72" s="81">
        <v>0</v>
      </c>
      <c r="CL72" s="81">
        <v>0</v>
      </c>
      <c r="CM72" s="92"/>
      <c r="CN72" s="93">
        <v>19383.52</v>
      </c>
      <c r="CO72" s="93">
        <v>29776.915385800974</v>
      </c>
      <c r="CP72" s="87">
        <f t="shared" ref="CP72:CP135" si="106">CN72-CO72</f>
        <v>-10393.395385800974</v>
      </c>
      <c r="CQ72" s="94">
        <f t="shared" ref="CQ72:CQ135" si="107">CO72/CN72</f>
        <v>1.5361975216988955</v>
      </c>
      <c r="CR72" s="80">
        <v>12401.56</v>
      </c>
      <c r="CS72" s="80">
        <v>14038.46</v>
      </c>
      <c r="CT72" s="87">
        <f t="shared" ref="CT72:CT135" si="108">CR72-CS72</f>
        <v>-1636.8999999999996</v>
      </c>
      <c r="CU72" s="94">
        <f t="shared" ref="CU72:CU135" si="109">CS72/CR72</f>
        <v>1.1319914591390114</v>
      </c>
      <c r="CV72" s="80">
        <v>1364.21</v>
      </c>
      <c r="CW72" s="80">
        <v>0</v>
      </c>
      <c r="CX72" s="87">
        <f t="shared" ref="CX72:CX135" si="110">CV72-CW72</f>
        <v>1364.21</v>
      </c>
      <c r="CY72" s="86">
        <f t="shared" ref="CY72:CY135" si="111">CW72/CV72</f>
        <v>0</v>
      </c>
      <c r="CZ72" s="80">
        <v>394.39</v>
      </c>
      <c r="DA72" s="80">
        <v>333.59000000000003</v>
      </c>
      <c r="DB72" s="87">
        <f t="shared" ref="DB72:DB135" si="112">CZ72-DA72</f>
        <v>60.799999999999955</v>
      </c>
      <c r="DC72" s="86">
        <f t="shared" ref="DC72:DC135" si="113">DA72/CZ72</f>
        <v>0.84583787621390005</v>
      </c>
      <c r="DD72" s="80">
        <v>43.019999999999996</v>
      </c>
      <c r="DE72" s="80">
        <v>0</v>
      </c>
      <c r="DF72" s="87">
        <f t="shared" ref="DF72:DF135" si="114">DD72-DE72</f>
        <v>43.019999999999996</v>
      </c>
      <c r="DG72" s="86">
        <f t="shared" ref="DG72:DG135" si="115">DE72/DD72</f>
        <v>0</v>
      </c>
      <c r="DH72" s="95">
        <v>3219.6</v>
      </c>
      <c r="DI72" s="95">
        <v>1582.6</v>
      </c>
      <c r="DJ72" s="87">
        <f t="shared" ref="DJ72:DJ135" si="116">DH72-DI72</f>
        <v>1637</v>
      </c>
      <c r="DK72" s="94">
        <f t="shared" ref="DK72:DK135" si="117">DI72/DH72</f>
        <v>0.49155174555845443</v>
      </c>
      <c r="DL72" s="80">
        <v>4273.2299999999996</v>
      </c>
      <c r="DM72" s="80">
        <v>3946.4800000000005</v>
      </c>
      <c r="DN72" s="87">
        <f t="shared" ref="DN72:DN135" si="118">DL72-DM72</f>
        <v>326.74999999999909</v>
      </c>
      <c r="DO72" s="96">
        <f t="shared" si="66"/>
        <v>0.92353559251432782</v>
      </c>
      <c r="DP72" s="80">
        <v>0</v>
      </c>
      <c r="DQ72" s="80">
        <v>0</v>
      </c>
      <c r="DR72" s="82">
        <f t="shared" ref="DR72:DR135" si="119">DP72-DQ72</f>
        <v>0</v>
      </c>
      <c r="DS72" s="96"/>
      <c r="DT72" s="97">
        <v>4628.1099999999997</v>
      </c>
      <c r="DU72" s="97">
        <v>5816.43</v>
      </c>
      <c r="DV72" s="98">
        <f t="shared" si="57"/>
        <v>96570.240000000005</v>
      </c>
      <c r="DW72" s="87">
        <f t="shared" si="58"/>
        <v>122145.105385801</v>
      </c>
      <c r="DX72" s="87">
        <f t="shared" ref="DX72:DX135" si="120">DV72-DW72</f>
        <v>-25574.865385800993</v>
      </c>
      <c r="DY72" s="83">
        <f t="shared" ref="DY72:DY135" si="121">DW72/DV72</f>
        <v>1.2648317471904491</v>
      </c>
      <c r="DZ72" s="108"/>
      <c r="EA72" s="100">
        <f t="shared" si="67"/>
        <v>-129542.33538580097</v>
      </c>
      <c r="EB72" s="91">
        <f t="shared" si="68"/>
        <v>-184922.71</v>
      </c>
      <c r="EC72" s="101"/>
      <c r="ED72" s="101"/>
      <c r="EE72" s="102">
        <v>32196.6</v>
      </c>
      <c r="EF72" s="102">
        <v>27801.89</v>
      </c>
      <c r="EG72" s="103">
        <f t="shared" si="61"/>
        <v>27801.89</v>
      </c>
      <c r="EH72" s="104">
        <f t="shared" si="69"/>
        <v>0.86350391035078244</v>
      </c>
      <c r="EI72" s="101"/>
      <c r="EJ72" s="101"/>
      <c r="EK72" s="101" t="s">
        <v>72</v>
      </c>
      <c r="EM72" s="101"/>
      <c r="EN72" s="101"/>
    </row>
    <row r="73" spans="1:144" s="1" customFormat="1" ht="15.75" customHeight="1" x14ac:dyDescent="0.25">
      <c r="A73" s="105" t="s">
        <v>73</v>
      </c>
      <c r="B73" s="106">
        <v>9</v>
      </c>
      <c r="C73" s="107">
        <v>3</v>
      </c>
      <c r="D73" s="76" t="s">
        <v>353</v>
      </c>
      <c r="E73" s="77">
        <v>5962.83</v>
      </c>
      <c r="F73" s="78">
        <v>107995.38</v>
      </c>
      <c r="G73" s="79">
        <v>18619.569999999989</v>
      </c>
      <c r="H73" s="80">
        <v>4890.72</v>
      </c>
      <c r="I73" s="80">
        <v>609.37</v>
      </c>
      <c r="J73" s="82">
        <f t="shared" si="70"/>
        <v>4281.3500000000004</v>
      </c>
      <c r="K73" s="83">
        <f t="shared" si="71"/>
        <v>0.12459719632283181</v>
      </c>
      <c r="L73" s="84">
        <v>806.76</v>
      </c>
      <c r="M73" s="84">
        <v>1010.51</v>
      </c>
      <c r="N73" s="82">
        <f t="shared" si="72"/>
        <v>-203.75</v>
      </c>
      <c r="O73" s="83">
        <f t="shared" si="73"/>
        <v>1.2525534235708264</v>
      </c>
      <c r="P73" s="84">
        <v>2795.9700000000003</v>
      </c>
      <c r="Q73" s="84">
        <v>2128.5100000000002</v>
      </c>
      <c r="R73" s="82">
        <f t="shared" si="74"/>
        <v>667.46</v>
      </c>
      <c r="S73" s="83">
        <f t="shared" si="75"/>
        <v>0.76127783917567071</v>
      </c>
      <c r="T73" s="84">
        <v>590.31000000000006</v>
      </c>
      <c r="U73" s="84">
        <v>527.07999999999993</v>
      </c>
      <c r="V73" s="82">
        <f t="shared" si="76"/>
        <v>63.230000000000132</v>
      </c>
      <c r="W73" s="83">
        <f t="shared" si="77"/>
        <v>0.89288678829767387</v>
      </c>
      <c r="X73" s="84">
        <v>187.82999999999998</v>
      </c>
      <c r="Y73" s="84">
        <v>0</v>
      </c>
      <c r="Z73" s="82">
        <f t="shared" si="78"/>
        <v>187.82999999999998</v>
      </c>
      <c r="AA73" s="83">
        <f t="shared" si="79"/>
        <v>0</v>
      </c>
      <c r="AB73" s="84">
        <v>1602.81</v>
      </c>
      <c r="AC73" s="84">
        <v>3249.1000000000004</v>
      </c>
      <c r="AD73" s="82">
        <f t="shared" si="80"/>
        <v>-1646.2900000000004</v>
      </c>
      <c r="AE73" s="83">
        <f t="shared" si="81"/>
        <v>2.0271273575782534</v>
      </c>
      <c r="AF73" s="84">
        <v>894.42</v>
      </c>
      <c r="AG73" s="84">
        <v>3305.9</v>
      </c>
      <c r="AH73" s="82">
        <f t="shared" si="82"/>
        <v>-2411.48</v>
      </c>
      <c r="AI73" s="85">
        <f t="shared" si="83"/>
        <v>3.6961382795554663</v>
      </c>
      <c r="AJ73" s="84">
        <v>2994.54</v>
      </c>
      <c r="AK73" s="84">
        <v>16828.98</v>
      </c>
      <c r="AL73" s="82">
        <f t="shared" si="84"/>
        <v>-13834.439999999999</v>
      </c>
      <c r="AM73" s="86">
        <f t="shared" si="85"/>
        <v>5.6198881965176621</v>
      </c>
      <c r="AN73" s="80">
        <v>12653.79</v>
      </c>
      <c r="AO73" s="80">
        <v>12580.119999999999</v>
      </c>
      <c r="AP73" s="87">
        <f t="shared" si="86"/>
        <v>73.670000000001892</v>
      </c>
      <c r="AQ73" s="83">
        <f t="shared" si="63"/>
        <v>0.99417802887514317</v>
      </c>
      <c r="AR73" s="84">
        <v>1157.4000000000001</v>
      </c>
      <c r="AS73" s="84">
        <v>1151.6500000000001</v>
      </c>
      <c r="AT73" s="87">
        <f t="shared" si="64"/>
        <v>5.75</v>
      </c>
      <c r="AU73" s="96">
        <f t="shared" si="65"/>
        <v>0.9950319682045965</v>
      </c>
      <c r="AV73" s="80">
        <v>905.16000000000008</v>
      </c>
      <c r="AW73" s="80">
        <v>4968.28</v>
      </c>
      <c r="AX73" s="87">
        <f t="shared" si="87"/>
        <v>-4063.12</v>
      </c>
      <c r="AY73" s="83">
        <f t="shared" si="88"/>
        <v>5.4888417517344994</v>
      </c>
      <c r="AZ73" s="90">
        <v>0</v>
      </c>
      <c r="BA73" s="82">
        <v>0</v>
      </c>
      <c r="BB73" s="82">
        <f t="shared" si="89"/>
        <v>0</v>
      </c>
      <c r="BC73" s="91"/>
      <c r="BD73" s="84">
        <v>9645.48</v>
      </c>
      <c r="BE73" s="84">
        <v>19262.68</v>
      </c>
      <c r="BF73" s="87">
        <f t="shared" si="90"/>
        <v>-9617.2000000000007</v>
      </c>
      <c r="BG73" s="83">
        <f t="shared" si="91"/>
        <v>1.9970680567478241</v>
      </c>
      <c r="BH73" s="84">
        <v>2702.94</v>
      </c>
      <c r="BI73" s="84">
        <v>0</v>
      </c>
      <c r="BJ73" s="82">
        <f t="shared" si="92"/>
        <v>2702.94</v>
      </c>
      <c r="BK73" s="86">
        <f t="shared" si="93"/>
        <v>0</v>
      </c>
      <c r="BL73" s="80">
        <v>2955.18</v>
      </c>
      <c r="BM73" s="80">
        <v>0</v>
      </c>
      <c r="BN73" s="82">
        <f t="shared" si="94"/>
        <v>2955.18</v>
      </c>
      <c r="BO73" s="86">
        <f t="shared" si="95"/>
        <v>0</v>
      </c>
      <c r="BP73" s="80">
        <v>813.93000000000006</v>
      </c>
      <c r="BQ73" s="80">
        <v>0</v>
      </c>
      <c r="BR73" s="82">
        <f t="shared" si="96"/>
        <v>813.93000000000006</v>
      </c>
      <c r="BS73" s="86">
        <f t="shared" si="97"/>
        <v>0</v>
      </c>
      <c r="BT73" s="80">
        <v>2041.08</v>
      </c>
      <c r="BU73" s="80">
        <v>0</v>
      </c>
      <c r="BV73" s="82">
        <f t="shared" si="98"/>
        <v>2041.08</v>
      </c>
      <c r="BW73" s="86">
        <f t="shared" si="99"/>
        <v>0</v>
      </c>
      <c r="BX73" s="80">
        <v>991.02</v>
      </c>
      <c r="BY73" s="80">
        <v>0</v>
      </c>
      <c r="BZ73" s="82">
        <f t="shared" si="100"/>
        <v>991.02</v>
      </c>
      <c r="CA73" s="86">
        <f t="shared" si="101"/>
        <v>0</v>
      </c>
      <c r="CB73" s="80">
        <v>527.70000000000005</v>
      </c>
      <c r="CC73" s="80">
        <v>923.09</v>
      </c>
      <c r="CD73" s="82">
        <f t="shared" si="102"/>
        <v>-395.39</v>
      </c>
      <c r="CE73" s="83">
        <f t="shared" si="103"/>
        <v>1.7492704187985597</v>
      </c>
      <c r="CF73" s="84">
        <v>91.23</v>
      </c>
      <c r="CG73" s="84">
        <v>0</v>
      </c>
      <c r="CH73" s="82">
        <f t="shared" si="104"/>
        <v>91.23</v>
      </c>
      <c r="CI73" s="86">
        <f t="shared" si="105"/>
        <v>0</v>
      </c>
      <c r="CJ73" s="80">
        <v>0</v>
      </c>
      <c r="CK73" s="81">
        <v>0</v>
      </c>
      <c r="CL73" s="81">
        <v>0</v>
      </c>
      <c r="CM73" s="92"/>
      <c r="CN73" s="93">
        <v>17965.41</v>
      </c>
      <c r="CO73" s="93">
        <v>19396.018882589611</v>
      </c>
      <c r="CP73" s="87">
        <f t="shared" si="106"/>
        <v>-1430.6088825896113</v>
      </c>
      <c r="CQ73" s="94">
        <f t="shared" si="107"/>
        <v>1.0796312960622447</v>
      </c>
      <c r="CR73" s="80">
        <v>12577.41</v>
      </c>
      <c r="CS73" s="80">
        <v>13090.239999999998</v>
      </c>
      <c r="CT73" s="87">
        <f t="shared" si="108"/>
        <v>-512.82999999999811</v>
      </c>
      <c r="CU73" s="94">
        <f t="shared" si="109"/>
        <v>1.0407738954204402</v>
      </c>
      <c r="CV73" s="80">
        <v>1380.99</v>
      </c>
      <c r="CW73" s="80">
        <v>0</v>
      </c>
      <c r="CX73" s="87">
        <f t="shared" si="110"/>
        <v>1380.99</v>
      </c>
      <c r="CY73" s="86">
        <f t="shared" si="111"/>
        <v>0</v>
      </c>
      <c r="CZ73" s="80">
        <v>373.86</v>
      </c>
      <c r="DA73" s="80">
        <v>316.83999999999997</v>
      </c>
      <c r="DB73" s="87">
        <f t="shared" si="112"/>
        <v>57.020000000000039</v>
      </c>
      <c r="DC73" s="86">
        <f t="shared" si="113"/>
        <v>0.84748301503236501</v>
      </c>
      <c r="DD73" s="80">
        <v>41.13</v>
      </c>
      <c r="DE73" s="80">
        <v>0</v>
      </c>
      <c r="DF73" s="87">
        <f t="shared" si="114"/>
        <v>41.13</v>
      </c>
      <c r="DG73" s="86">
        <f t="shared" si="115"/>
        <v>0</v>
      </c>
      <c r="DH73" s="95">
        <v>3219.93</v>
      </c>
      <c r="DI73" s="95">
        <v>3279.41</v>
      </c>
      <c r="DJ73" s="87">
        <f t="shared" si="116"/>
        <v>-59.480000000000018</v>
      </c>
      <c r="DK73" s="94">
        <f t="shared" si="117"/>
        <v>1.0184724512644685</v>
      </c>
      <c r="DL73" s="80">
        <v>4137.6000000000004</v>
      </c>
      <c r="DM73" s="80">
        <v>3978.99</v>
      </c>
      <c r="DN73" s="87">
        <f t="shared" si="118"/>
        <v>158.61000000000058</v>
      </c>
      <c r="DO73" s="96">
        <f t="shared" si="66"/>
        <v>0.96166618329466347</v>
      </c>
      <c r="DP73" s="80">
        <v>0</v>
      </c>
      <c r="DQ73" s="80">
        <v>0</v>
      </c>
      <c r="DR73" s="82">
        <f t="shared" si="119"/>
        <v>0</v>
      </c>
      <c r="DS73" s="96"/>
      <c r="DT73" s="97">
        <v>4560.21</v>
      </c>
      <c r="DU73" s="97">
        <v>5330.33</v>
      </c>
      <c r="DV73" s="98">
        <f t="shared" ref="DV73:DV136" si="122">CR73+CN73+AN73+AR73+H73+L73+P73+T73+X73+AB73+AF73+AJ73+CZ73+DD73+AV73+BD73+BH73+BL73+BP73+BT73+BX73+CB73+CF73+CV73+DH73+DL73+DP73+DT73</f>
        <v>93504.81</v>
      </c>
      <c r="DW73" s="87">
        <f t="shared" ref="DW73:DW136" si="123">CS73+CO73+AO73+AS73+I73+M73+Q73+U73+Y73+AC73+AG73+AK73+DA73+DE73+AW73+BE73+BI73+BM73+BQ73+BU73+BY73+CC73+CG73+CW73+DI73+DM73+DQ73+DU73</f>
        <v>111937.09888258961</v>
      </c>
      <c r="DX73" s="87">
        <f t="shared" si="120"/>
        <v>-18432.288882589608</v>
      </c>
      <c r="DY73" s="83">
        <f t="shared" si="121"/>
        <v>1.1971266385396602</v>
      </c>
      <c r="DZ73" s="108"/>
      <c r="EA73" s="100">
        <f t="shared" si="67"/>
        <v>89563.091117410397</v>
      </c>
      <c r="EB73" s="91">
        <f t="shared" si="68"/>
        <v>18202.35999999999</v>
      </c>
      <c r="EC73" s="101"/>
      <c r="ED73" s="101"/>
      <c r="EE73" s="102">
        <v>31168.270000000008</v>
      </c>
      <c r="EF73" s="102">
        <v>15827.850000000002</v>
      </c>
      <c r="EG73" s="103">
        <f t="shared" ref="EG73:EG136" si="124">EF73</f>
        <v>15827.850000000002</v>
      </c>
      <c r="EH73" s="104">
        <f t="shared" si="69"/>
        <v>0.5078193303638604</v>
      </c>
      <c r="EI73" s="101"/>
      <c r="EJ73" s="101"/>
      <c r="EK73" s="101" t="s">
        <v>73</v>
      </c>
      <c r="EM73" s="101"/>
      <c r="EN73" s="101"/>
    </row>
    <row r="74" spans="1:144" s="1" customFormat="1" ht="15.75" customHeight="1" x14ac:dyDescent="0.25">
      <c r="A74" s="105" t="s">
        <v>74</v>
      </c>
      <c r="B74" s="106">
        <v>5</v>
      </c>
      <c r="C74" s="107">
        <v>4</v>
      </c>
      <c r="D74" s="76" t="s">
        <v>354</v>
      </c>
      <c r="E74" s="77">
        <v>2734.72</v>
      </c>
      <c r="F74" s="78">
        <v>-24379.820000000011</v>
      </c>
      <c r="G74" s="79">
        <v>-39636.9</v>
      </c>
      <c r="H74" s="80">
        <v>2222.25</v>
      </c>
      <c r="I74" s="80">
        <v>761.29000000000008</v>
      </c>
      <c r="J74" s="82">
        <f t="shared" si="70"/>
        <v>1460.96</v>
      </c>
      <c r="K74" s="83">
        <f t="shared" si="71"/>
        <v>0.34257621779727759</v>
      </c>
      <c r="L74" s="84">
        <v>351.09000000000003</v>
      </c>
      <c r="M74" s="84">
        <v>728.1</v>
      </c>
      <c r="N74" s="82">
        <f t="shared" si="72"/>
        <v>-377.01</v>
      </c>
      <c r="O74" s="83">
        <f t="shared" si="73"/>
        <v>2.073827223788772</v>
      </c>
      <c r="P74" s="84">
        <v>1431.48</v>
      </c>
      <c r="Q74" s="84">
        <v>1099.42</v>
      </c>
      <c r="R74" s="82">
        <f t="shared" si="74"/>
        <v>332.05999999999995</v>
      </c>
      <c r="S74" s="83">
        <f t="shared" si="75"/>
        <v>0.76803029032889047</v>
      </c>
      <c r="T74" s="84">
        <v>273.99</v>
      </c>
      <c r="U74" s="84">
        <v>243.55</v>
      </c>
      <c r="V74" s="82">
        <f t="shared" si="76"/>
        <v>30.439999999999998</v>
      </c>
      <c r="W74" s="83">
        <f t="shared" si="77"/>
        <v>0.88890105478302128</v>
      </c>
      <c r="X74" s="84">
        <v>114.03</v>
      </c>
      <c r="Y74" s="84">
        <v>0</v>
      </c>
      <c r="Z74" s="82">
        <f t="shared" si="78"/>
        <v>114.03</v>
      </c>
      <c r="AA74" s="83">
        <f t="shared" si="79"/>
        <v>0</v>
      </c>
      <c r="AB74" s="84">
        <v>1765.3500000000001</v>
      </c>
      <c r="AC74" s="84">
        <v>2498.63</v>
      </c>
      <c r="AD74" s="82">
        <f t="shared" si="80"/>
        <v>-733.28</v>
      </c>
      <c r="AE74" s="83">
        <f t="shared" si="81"/>
        <v>1.4153737219248308</v>
      </c>
      <c r="AF74" s="84">
        <v>410.15999999999997</v>
      </c>
      <c r="AG74" s="84">
        <v>0</v>
      </c>
      <c r="AH74" s="82">
        <f t="shared" si="82"/>
        <v>410.15999999999997</v>
      </c>
      <c r="AI74" s="85">
        <f t="shared" si="83"/>
        <v>0</v>
      </c>
      <c r="AJ74" s="84">
        <v>1372.41</v>
      </c>
      <c r="AK74" s="84">
        <v>3838.6800000000003</v>
      </c>
      <c r="AL74" s="82">
        <f t="shared" si="84"/>
        <v>-2466.2700000000004</v>
      </c>
      <c r="AM74" s="86">
        <f t="shared" si="85"/>
        <v>2.797035871204669</v>
      </c>
      <c r="AN74" s="80">
        <v>0</v>
      </c>
      <c r="AO74" s="80">
        <v>0</v>
      </c>
      <c r="AP74" s="87">
        <f t="shared" si="86"/>
        <v>0</v>
      </c>
      <c r="AQ74" s="83"/>
      <c r="AR74" s="84">
        <v>0</v>
      </c>
      <c r="AS74" s="84">
        <v>0</v>
      </c>
      <c r="AT74" s="87">
        <f t="shared" si="64"/>
        <v>0</v>
      </c>
      <c r="AU74" s="96"/>
      <c r="AV74" s="80">
        <v>511.04999999999995</v>
      </c>
      <c r="AW74" s="80">
        <v>2734.7</v>
      </c>
      <c r="AX74" s="87">
        <f t="shared" si="87"/>
        <v>-2223.6499999999996</v>
      </c>
      <c r="AY74" s="83">
        <f t="shared" si="88"/>
        <v>5.351139810194697</v>
      </c>
      <c r="AZ74" s="90">
        <v>0</v>
      </c>
      <c r="BA74" s="82">
        <v>0</v>
      </c>
      <c r="BB74" s="82">
        <f t="shared" si="89"/>
        <v>0</v>
      </c>
      <c r="BC74" s="91"/>
      <c r="BD74" s="84">
        <v>6525.6900000000005</v>
      </c>
      <c r="BE74" s="84">
        <v>749.11</v>
      </c>
      <c r="BF74" s="87">
        <f t="shared" si="90"/>
        <v>5776.5800000000008</v>
      </c>
      <c r="BG74" s="83">
        <f t="shared" si="91"/>
        <v>0.11479399113350465</v>
      </c>
      <c r="BH74" s="84">
        <v>1175.52</v>
      </c>
      <c r="BI74" s="84">
        <v>0</v>
      </c>
      <c r="BJ74" s="82">
        <f t="shared" si="92"/>
        <v>1175.52</v>
      </c>
      <c r="BK74" s="86">
        <f t="shared" si="93"/>
        <v>0</v>
      </c>
      <c r="BL74" s="80">
        <v>1258.3799999999999</v>
      </c>
      <c r="BM74" s="80">
        <v>0</v>
      </c>
      <c r="BN74" s="82">
        <f t="shared" si="94"/>
        <v>1258.3799999999999</v>
      </c>
      <c r="BO74" s="86">
        <f t="shared" si="95"/>
        <v>0</v>
      </c>
      <c r="BP74" s="80">
        <v>319.92</v>
      </c>
      <c r="BQ74" s="80">
        <v>0</v>
      </c>
      <c r="BR74" s="82">
        <f t="shared" si="96"/>
        <v>319.92</v>
      </c>
      <c r="BS74" s="86">
        <f t="shared" si="97"/>
        <v>0</v>
      </c>
      <c r="BT74" s="80">
        <v>894.96</v>
      </c>
      <c r="BU74" s="80">
        <v>0</v>
      </c>
      <c r="BV74" s="82">
        <f t="shared" si="98"/>
        <v>894.96</v>
      </c>
      <c r="BW74" s="86">
        <f t="shared" si="99"/>
        <v>0</v>
      </c>
      <c r="BX74" s="80">
        <v>600.48</v>
      </c>
      <c r="BY74" s="80">
        <v>0</v>
      </c>
      <c r="BZ74" s="82">
        <f t="shared" si="100"/>
        <v>600.48</v>
      </c>
      <c r="CA74" s="86">
        <f t="shared" si="101"/>
        <v>0</v>
      </c>
      <c r="CB74" s="80">
        <v>732.54</v>
      </c>
      <c r="CC74" s="80">
        <v>128.30000000000001</v>
      </c>
      <c r="CD74" s="82">
        <f t="shared" si="102"/>
        <v>604.24</v>
      </c>
      <c r="CE74" s="83">
        <f t="shared" si="103"/>
        <v>0.17514401943921154</v>
      </c>
      <c r="CF74" s="84">
        <v>51.69</v>
      </c>
      <c r="CG74" s="84">
        <v>0</v>
      </c>
      <c r="CH74" s="82">
        <f t="shared" si="104"/>
        <v>51.69</v>
      </c>
      <c r="CI74" s="86">
        <f t="shared" si="105"/>
        <v>0</v>
      </c>
      <c r="CJ74" s="80">
        <v>0</v>
      </c>
      <c r="CK74" s="81">
        <v>0</v>
      </c>
      <c r="CL74" s="81">
        <v>0</v>
      </c>
      <c r="CM74" s="92"/>
      <c r="CN74" s="93">
        <v>7173.75</v>
      </c>
      <c r="CO74" s="93">
        <v>12253.922814572099</v>
      </c>
      <c r="CP74" s="87">
        <f t="shared" si="106"/>
        <v>-5080.172814572099</v>
      </c>
      <c r="CQ74" s="94">
        <f t="shared" si="107"/>
        <v>1.7081613960023836</v>
      </c>
      <c r="CR74" s="80">
        <v>3802.2000000000003</v>
      </c>
      <c r="CS74" s="80">
        <v>4607.6000000000004</v>
      </c>
      <c r="CT74" s="87">
        <f t="shared" si="108"/>
        <v>-805.40000000000009</v>
      </c>
      <c r="CU74" s="94">
        <f t="shared" si="109"/>
        <v>1.2118247330492873</v>
      </c>
      <c r="CV74" s="80">
        <v>2762.04</v>
      </c>
      <c r="CW74" s="80">
        <v>0</v>
      </c>
      <c r="CX74" s="87">
        <f t="shared" si="110"/>
        <v>2762.04</v>
      </c>
      <c r="CY74" s="86">
        <f t="shared" si="111"/>
        <v>0</v>
      </c>
      <c r="CZ74" s="80">
        <v>284.64</v>
      </c>
      <c r="DA74" s="80">
        <v>247.60000000000002</v>
      </c>
      <c r="DB74" s="87">
        <f t="shared" si="112"/>
        <v>37.039999999999964</v>
      </c>
      <c r="DC74" s="86">
        <f t="shared" si="113"/>
        <v>0.86987071388420478</v>
      </c>
      <c r="DD74" s="80">
        <v>32.82</v>
      </c>
      <c r="DE74" s="80">
        <v>0</v>
      </c>
      <c r="DF74" s="87">
        <f t="shared" si="114"/>
        <v>32.82</v>
      </c>
      <c r="DG74" s="86">
        <f t="shared" si="115"/>
        <v>0</v>
      </c>
      <c r="DH74" s="95">
        <v>2173.86</v>
      </c>
      <c r="DI74" s="95">
        <v>2047.31</v>
      </c>
      <c r="DJ74" s="87">
        <f t="shared" si="116"/>
        <v>126.55000000000018</v>
      </c>
      <c r="DK74" s="94">
        <f t="shared" si="117"/>
        <v>0.94178557956814135</v>
      </c>
      <c r="DL74" s="80">
        <v>0</v>
      </c>
      <c r="DM74" s="80">
        <v>0</v>
      </c>
      <c r="DN74" s="87">
        <f t="shared" si="118"/>
        <v>0</v>
      </c>
      <c r="DO74" s="96"/>
      <c r="DP74" s="80">
        <v>0</v>
      </c>
      <c r="DQ74" s="80">
        <v>0</v>
      </c>
      <c r="DR74" s="82">
        <f t="shared" si="119"/>
        <v>0</v>
      </c>
      <c r="DS74" s="96"/>
      <c r="DT74" s="97">
        <v>1812.12</v>
      </c>
      <c r="DU74" s="97">
        <v>1596.91</v>
      </c>
      <c r="DV74" s="98">
        <f t="shared" si="122"/>
        <v>38052.42</v>
      </c>
      <c r="DW74" s="87">
        <f t="shared" si="123"/>
        <v>33535.122814572096</v>
      </c>
      <c r="DX74" s="87">
        <f t="shared" si="120"/>
        <v>4517.2971854279021</v>
      </c>
      <c r="DY74" s="83">
        <f t="shared" si="121"/>
        <v>0.88128751902170999</v>
      </c>
      <c r="DZ74" s="108"/>
      <c r="EA74" s="100">
        <f t="shared" si="67"/>
        <v>-19862.522814572108</v>
      </c>
      <c r="EB74" s="91">
        <f t="shared" si="68"/>
        <v>-28955.13</v>
      </c>
      <c r="EC74" s="101"/>
      <c r="ED74" s="101"/>
      <c r="EE74" s="102">
        <v>12684.139999999998</v>
      </c>
      <c r="EF74" s="102">
        <v>22809.800000000003</v>
      </c>
      <c r="EG74" s="103">
        <f t="shared" si="124"/>
        <v>22809.800000000003</v>
      </c>
      <c r="EH74" s="104">
        <f t="shared" si="69"/>
        <v>1.7982929863593438</v>
      </c>
      <c r="EI74" s="101"/>
      <c r="EJ74" s="101"/>
      <c r="EK74" s="101" t="s">
        <v>74</v>
      </c>
      <c r="EM74" s="101"/>
      <c r="EN74" s="101"/>
    </row>
    <row r="75" spans="1:144" s="1" customFormat="1" ht="15.75" customHeight="1" x14ac:dyDescent="0.25">
      <c r="A75" s="105" t="s">
        <v>75</v>
      </c>
      <c r="B75" s="106">
        <v>5</v>
      </c>
      <c r="C75" s="107">
        <v>4</v>
      </c>
      <c r="D75" s="76" t="s">
        <v>355</v>
      </c>
      <c r="E75" s="77">
        <v>2913.34</v>
      </c>
      <c r="F75" s="78">
        <v>27816.890000000007</v>
      </c>
      <c r="G75" s="79">
        <v>39458.670000000013</v>
      </c>
      <c r="H75" s="80">
        <v>2288.7599999999998</v>
      </c>
      <c r="I75" s="80">
        <v>762.01</v>
      </c>
      <c r="J75" s="82">
        <f t="shared" si="70"/>
        <v>1526.7499999999998</v>
      </c>
      <c r="K75" s="83">
        <f t="shared" si="71"/>
        <v>0.33293573812894323</v>
      </c>
      <c r="L75" s="84">
        <v>350.43</v>
      </c>
      <c r="M75" s="84">
        <v>728.1</v>
      </c>
      <c r="N75" s="82">
        <f t="shared" si="72"/>
        <v>-377.67</v>
      </c>
      <c r="O75" s="83">
        <f t="shared" si="73"/>
        <v>2.0777330707987329</v>
      </c>
      <c r="P75" s="84">
        <v>1518.84</v>
      </c>
      <c r="Q75" s="84">
        <v>1165.31</v>
      </c>
      <c r="R75" s="82">
        <f t="shared" si="74"/>
        <v>353.53</v>
      </c>
      <c r="S75" s="83">
        <f t="shared" si="75"/>
        <v>0.7672368386400148</v>
      </c>
      <c r="T75" s="84">
        <v>294.51</v>
      </c>
      <c r="U75" s="84">
        <v>262.46000000000004</v>
      </c>
      <c r="V75" s="82">
        <f t="shared" si="76"/>
        <v>32.049999999999955</v>
      </c>
      <c r="W75" s="83">
        <f t="shared" si="77"/>
        <v>0.89117517232012511</v>
      </c>
      <c r="X75" s="84">
        <v>128.46</v>
      </c>
      <c r="Y75" s="84">
        <v>0</v>
      </c>
      <c r="Z75" s="82">
        <f t="shared" si="78"/>
        <v>128.46</v>
      </c>
      <c r="AA75" s="83">
        <f t="shared" si="79"/>
        <v>0</v>
      </c>
      <c r="AB75" s="84">
        <v>1847.4299999999998</v>
      </c>
      <c r="AC75" s="84">
        <v>2501.6299999999997</v>
      </c>
      <c r="AD75" s="82">
        <f t="shared" si="80"/>
        <v>-654.19999999999982</v>
      </c>
      <c r="AE75" s="83">
        <f t="shared" si="81"/>
        <v>1.3541135523402781</v>
      </c>
      <c r="AF75" s="84">
        <v>436.95000000000005</v>
      </c>
      <c r="AG75" s="84">
        <v>0</v>
      </c>
      <c r="AH75" s="82">
        <f t="shared" si="82"/>
        <v>436.95000000000005</v>
      </c>
      <c r="AI75" s="85">
        <f t="shared" si="83"/>
        <v>0</v>
      </c>
      <c r="AJ75" s="84">
        <v>1462.92</v>
      </c>
      <c r="AK75" s="84">
        <v>5298.3499999999995</v>
      </c>
      <c r="AL75" s="82">
        <f t="shared" si="84"/>
        <v>-3835.4299999999994</v>
      </c>
      <c r="AM75" s="86">
        <f t="shared" si="85"/>
        <v>3.6217633226697283</v>
      </c>
      <c r="AN75" s="80">
        <v>0</v>
      </c>
      <c r="AO75" s="80">
        <v>0</v>
      </c>
      <c r="AP75" s="87">
        <f t="shared" si="86"/>
        <v>0</v>
      </c>
      <c r="AQ75" s="83"/>
      <c r="AR75" s="84">
        <v>0</v>
      </c>
      <c r="AS75" s="84">
        <v>0</v>
      </c>
      <c r="AT75" s="87">
        <f t="shared" si="64"/>
        <v>0</v>
      </c>
      <c r="AU75" s="96"/>
      <c r="AV75" s="80">
        <v>519.09</v>
      </c>
      <c r="AW75" s="80">
        <v>2749.66</v>
      </c>
      <c r="AX75" s="87">
        <f t="shared" si="87"/>
        <v>-2230.5699999999997</v>
      </c>
      <c r="AY75" s="83">
        <f t="shared" si="88"/>
        <v>5.2970775780693131</v>
      </c>
      <c r="AZ75" s="90">
        <v>0</v>
      </c>
      <c r="BA75" s="82">
        <v>0</v>
      </c>
      <c r="BB75" s="82">
        <f t="shared" si="89"/>
        <v>0</v>
      </c>
      <c r="BC75" s="91"/>
      <c r="BD75" s="84">
        <v>6797.2199999999993</v>
      </c>
      <c r="BE75" s="84">
        <v>1872.8000000000002</v>
      </c>
      <c r="BF75" s="87">
        <f t="shared" si="90"/>
        <v>4924.4199999999992</v>
      </c>
      <c r="BG75" s="83">
        <f t="shared" si="91"/>
        <v>0.27552440556580488</v>
      </c>
      <c r="BH75" s="84">
        <v>1219.98</v>
      </c>
      <c r="BI75" s="84">
        <v>0</v>
      </c>
      <c r="BJ75" s="82">
        <f t="shared" si="92"/>
        <v>1219.98</v>
      </c>
      <c r="BK75" s="86">
        <f t="shared" si="93"/>
        <v>0</v>
      </c>
      <c r="BL75" s="80">
        <v>1258.4100000000001</v>
      </c>
      <c r="BM75" s="80">
        <v>0</v>
      </c>
      <c r="BN75" s="82">
        <f t="shared" si="94"/>
        <v>1258.4100000000001</v>
      </c>
      <c r="BO75" s="86">
        <f t="shared" si="95"/>
        <v>0</v>
      </c>
      <c r="BP75" s="80">
        <v>345.18</v>
      </c>
      <c r="BQ75" s="80">
        <v>0</v>
      </c>
      <c r="BR75" s="82">
        <f t="shared" si="96"/>
        <v>345.18</v>
      </c>
      <c r="BS75" s="86">
        <f t="shared" si="97"/>
        <v>0</v>
      </c>
      <c r="BT75" s="80">
        <v>961.29</v>
      </c>
      <c r="BU75" s="80">
        <v>0</v>
      </c>
      <c r="BV75" s="82">
        <f t="shared" si="98"/>
        <v>961.29</v>
      </c>
      <c r="BW75" s="86">
        <f t="shared" si="99"/>
        <v>0</v>
      </c>
      <c r="BX75" s="80">
        <v>675.54</v>
      </c>
      <c r="BY75" s="80">
        <v>0</v>
      </c>
      <c r="BZ75" s="82">
        <f t="shared" si="100"/>
        <v>675.54</v>
      </c>
      <c r="CA75" s="86">
        <f t="shared" si="101"/>
        <v>0</v>
      </c>
      <c r="CB75" s="80">
        <v>829.31999999999994</v>
      </c>
      <c r="CC75" s="80">
        <v>381.42</v>
      </c>
      <c r="CD75" s="82">
        <f t="shared" si="102"/>
        <v>447.89999999999992</v>
      </c>
      <c r="CE75" s="83">
        <f t="shared" si="103"/>
        <v>0.45991896975835628</v>
      </c>
      <c r="CF75" s="84">
        <v>53.31</v>
      </c>
      <c r="CG75" s="84">
        <v>0</v>
      </c>
      <c r="CH75" s="82">
        <f t="shared" si="104"/>
        <v>53.31</v>
      </c>
      <c r="CI75" s="86">
        <f t="shared" si="105"/>
        <v>0</v>
      </c>
      <c r="CJ75" s="80">
        <v>0</v>
      </c>
      <c r="CK75" s="81">
        <v>0</v>
      </c>
      <c r="CL75" s="81">
        <v>0</v>
      </c>
      <c r="CM75" s="92"/>
      <c r="CN75" s="93">
        <v>9604.2000000000007</v>
      </c>
      <c r="CO75" s="93">
        <v>14314.119655455919</v>
      </c>
      <c r="CP75" s="87">
        <f t="shared" si="106"/>
        <v>-4709.9196554559185</v>
      </c>
      <c r="CQ75" s="94">
        <f t="shared" si="107"/>
        <v>1.4904020798667164</v>
      </c>
      <c r="CR75" s="80">
        <v>3684.3599999999997</v>
      </c>
      <c r="CS75" s="80">
        <v>3955.6499999999996</v>
      </c>
      <c r="CT75" s="87">
        <f t="shared" si="108"/>
        <v>-271.28999999999996</v>
      </c>
      <c r="CU75" s="94">
        <f t="shared" si="109"/>
        <v>1.0736328697521416</v>
      </c>
      <c r="CV75" s="80">
        <v>2888.25</v>
      </c>
      <c r="CW75" s="80">
        <v>0</v>
      </c>
      <c r="CX75" s="87">
        <f t="shared" si="110"/>
        <v>2888.25</v>
      </c>
      <c r="CY75" s="86">
        <f t="shared" si="111"/>
        <v>0</v>
      </c>
      <c r="CZ75" s="80">
        <v>244.68</v>
      </c>
      <c r="DA75" s="80">
        <v>212.01999999999998</v>
      </c>
      <c r="DB75" s="87">
        <f t="shared" si="112"/>
        <v>32.660000000000025</v>
      </c>
      <c r="DC75" s="86">
        <f t="shared" si="113"/>
        <v>0.86651953572012419</v>
      </c>
      <c r="DD75" s="80">
        <v>27.089999999999996</v>
      </c>
      <c r="DE75" s="80">
        <v>0</v>
      </c>
      <c r="DF75" s="87">
        <f t="shared" si="114"/>
        <v>27.089999999999996</v>
      </c>
      <c r="DG75" s="86">
        <f t="shared" si="115"/>
        <v>0</v>
      </c>
      <c r="DH75" s="95">
        <v>1784.52</v>
      </c>
      <c r="DI75" s="95">
        <v>1403.5</v>
      </c>
      <c r="DJ75" s="87">
        <f t="shared" si="116"/>
        <v>381.02</v>
      </c>
      <c r="DK75" s="94">
        <f t="shared" si="117"/>
        <v>0.7864860018380293</v>
      </c>
      <c r="DL75" s="80">
        <v>0</v>
      </c>
      <c r="DM75" s="80">
        <v>0</v>
      </c>
      <c r="DN75" s="87">
        <f t="shared" si="118"/>
        <v>0</v>
      </c>
      <c r="DO75" s="96"/>
      <c r="DP75" s="80">
        <v>0</v>
      </c>
      <c r="DQ75" s="80">
        <v>0</v>
      </c>
      <c r="DR75" s="82">
        <f t="shared" si="119"/>
        <v>0</v>
      </c>
      <c r="DS75" s="96"/>
      <c r="DT75" s="97">
        <v>1961.04</v>
      </c>
      <c r="DU75" s="97">
        <v>1780.3600000000001</v>
      </c>
      <c r="DV75" s="98">
        <f t="shared" si="122"/>
        <v>41181.78</v>
      </c>
      <c r="DW75" s="87">
        <f t="shared" si="123"/>
        <v>37387.389655455918</v>
      </c>
      <c r="DX75" s="87">
        <f t="shared" si="120"/>
        <v>3794.390344544081</v>
      </c>
      <c r="DY75" s="83">
        <f t="shared" si="121"/>
        <v>0.90786240068923485</v>
      </c>
      <c r="DZ75" s="108"/>
      <c r="EA75" s="100">
        <f t="shared" si="67"/>
        <v>31611.280344544095</v>
      </c>
      <c r="EB75" s="91">
        <f t="shared" si="68"/>
        <v>49344.700000000019</v>
      </c>
      <c r="EC75" s="101"/>
      <c r="ED75" s="101"/>
      <c r="EE75" s="102">
        <v>13727.26</v>
      </c>
      <c r="EF75" s="102">
        <v>4571.9999999999982</v>
      </c>
      <c r="EG75" s="103">
        <f t="shared" si="124"/>
        <v>4571.9999999999982</v>
      </c>
      <c r="EH75" s="104">
        <f t="shared" si="69"/>
        <v>0.33305991144627539</v>
      </c>
      <c r="EI75" s="101"/>
      <c r="EJ75" s="101"/>
      <c r="EK75" s="101" t="s">
        <v>75</v>
      </c>
      <c r="EM75" s="101"/>
      <c r="EN75" s="101"/>
    </row>
    <row r="76" spans="1:144" s="1" customFormat="1" ht="15.75" customHeight="1" x14ac:dyDescent="0.25">
      <c r="A76" s="105" t="s">
        <v>76</v>
      </c>
      <c r="B76" s="106">
        <v>5</v>
      </c>
      <c r="C76" s="107">
        <v>4</v>
      </c>
      <c r="D76" s="76" t="s">
        <v>356</v>
      </c>
      <c r="E76" s="77">
        <v>2963.3</v>
      </c>
      <c r="F76" s="78">
        <v>-79026.74000000002</v>
      </c>
      <c r="G76" s="79">
        <v>-53282.290000000015</v>
      </c>
      <c r="H76" s="80">
        <v>2316.69</v>
      </c>
      <c r="I76" s="80">
        <v>762.32</v>
      </c>
      <c r="J76" s="82">
        <f t="shared" si="70"/>
        <v>1554.37</v>
      </c>
      <c r="K76" s="83">
        <f t="shared" si="71"/>
        <v>0.32905567857589924</v>
      </c>
      <c r="L76" s="84">
        <v>353.82</v>
      </c>
      <c r="M76" s="84">
        <v>728.11</v>
      </c>
      <c r="N76" s="82">
        <f t="shared" si="72"/>
        <v>-374.29</v>
      </c>
      <c r="O76" s="83">
        <f t="shared" si="73"/>
        <v>2.0578542761856311</v>
      </c>
      <c r="P76" s="84">
        <v>1554.84</v>
      </c>
      <c r="Q76" s="84">
        <v>1191.2</v>
      </c>
      <c r="R76" s="82">
        <f t="shared" si="74"/>
        <v>363.63999999999987</v>
      </c>
      <c r="S76" s="83">
        <f t="shared" si="75"/>
        <v>0.76612384554037727</v>
      </c>
      <c r="T76" s="84">
        <v>299.58</v>
      </c>
      <c r="U76" s="84">
        <v>266.93</v>
      </c>
      <c r="V76" s="82">
        <f t="shared" si="76"/>
        <v>32.649999999999977</v>
      </c>
      <c r="W76" s="83">
        <f t="shared" si="77"/>
        <v>0.89101408638760937</v>
      </c>
      <c r="X76" s="84">
        <v>128.01</v>
      </c>
      <c r="Y76" s="84">
        <v>0</v>
      </c>
      <c r="Z76" s="82">
        <f t="shared" si="78"/>
        <v>128.01</v>
      </c>
      <c r="AA76" s="83">
        <f t="shared" si="79"/>
        <v>0</v>
      </c>
      <c r="AB76" s="84">
        <v>1847.31</v>
      </c>
      <c r="AC76" s="84">
        <v>2501.6299999999997</v>
      </c>
      <c r="AD76" s="82">
        <f t="shared" si="80"/>
        <v>-654.31999999999971</v>
      </c>
      <c r="AE76" s="83">
        <f t="shared" si="81"/>
        <v>1.3542015146347932</v>
      </c>
      <c r="AF76" s="84">
        <v>444.48</v>
      </c>
      <c r="AG76" s="84">
        <v>0</v>
      </c>
      <c r="AH76" s="82">
        <f t="shared" si="82"/>
        <v>444.48</v>
      </c>
      <c r="AI76" s="85">
        <f t="shared" si="83"/>
        <v>0</v>
      </c>
      <c r="AJ76" s="84">
        <v>1488.15</v>
      </c>
      <c r="AK76" s="84">
        <v>8044.05</v>
      </c>
      <c r="AL76" s="82">
        <f t="shared" si="84"/>
        <v>-6555.9</v>
      </c>
      <c r="AM76" s="86">
        <f t="shared" si="85"/>
        <v>5.4054026811813323</v>
      </c>
      <c r="AN76" s="80">
        <v>0</v>
      </c>
      <c r="AO76" s="80">
        <v>0</v>
      </c>
      <c r="AP76" s="87">
        <f t="shared" si="86"/>
        <v>0</v>
      </c>
      <c r="AQ76" s="83"/>
      <c r="AR76" s="84">
        <v>0</v>
      </c>
      <c r="AS76" s="84">
        <v>0</v>
      </c>
      <c r="AT76" s="87">
        <f t="shared" si="64"/>
        <v>0</v>
      </c>
      <c r="AU76" s="96"/>
      <c r="AV76" s="80">
        <v>526.29</v>
      </c>
      <c r="AW76" s="80">
        <v>2795.48</v>
      </c>
      <c r="AX76" s="87">
        <f t="shared" si="87"/>
        <v>-2269.19</v>
      </c>
      <c r="AY76" s="83">
        <f t="shared" si="88"/>
        <v>5.3116722719413252</v>
      </c>
      <c r="AZ76" s="90">
        <v>0</v>
      </c>
      <c r="BA76" s="82">
        <v>0</v>
      </c>
      <c r="BB76" s="82">
        <f t="shared" si="89"/>
        <v>0</v>
      </c>
      <c r="BC76" s="91"/>
      <c r="BD76" s="84">
        <v>5408.58</v>
      </c>
      <c r="BE76" s="84">
        <v>3477.6700000000005</v>
      </c>
      <c r="BF76" s="87">
        <f t="shared" si="90"/>
        <v>1930.9099999999994</v>
      </c>
      <c r="BG76" s="83">
        <f t="shared" si="91"/>
        <v>0.64299132119706104</v>
      </c>
      <c r="BH76" s="84">
        <v>1232.1299999999999</v>
      </c>
      <c r="BI76" s="84">
        <v>0</v>
      </c>
      <c r="BJ76" s="82">
        <f t="shared" si="92"/>
        <v>1232.1299999999999</v>
      </c>
      <c r="BK76" s="86">
        <f t="shared" si="93"/>
        <v>0</v>
      </c>
      <c r="BL76" s="80">
        <v>1269.48</v>
      </c>
      <c r="BM76" s="80">
        <v>10722.720000000001</v>
      </c>
      <c r="BN76" s="82">
        <f t="shared" si="94"/>
        <v>-9453.2400000000016</v>
      </c>
      <c r="BO76" s="86">
        <f t="shared" si="95"/>
        <v>8.4465450420644679</v>
      </c>
      <c r="BP76" s="80">
        <v>353.82</v>
      </c>
      <c r="BQ76" s="80">
        <v>0</v>
      </c>
      <c r="BR76" s="82">
        <f t="shared" si="96"/>
        <v>353.82</v>
      </c>
      <c r="BS76" s="86">
        <f t="shared" si="97"/>
        <v>0</v>
      </c>
      <c r="BT76" s="80">
        <v>977.87999999999988</v>
      </c>
      <c r="BU76" s="80">
        <v>0</v>
      </c>
      <c r="BV76" s="82">
        <f t="shared" si="98"/>
        <v>977.87999999999988</v>
      </c>
      <c r="BW76" s="86">
        <f t="shared" si="99"/>
        <v>0</v>
      </c>
      <c r="BX76" s="80">
        <v>675.63</v>
      </c>
      <c r="BY76" s="80">
        <v>0</v>
      </c>
      <c r="BZ76" s="82">
        <f t="shared" si="100"/>
        <v>675.63</v>
      </c>
      <c r="CA76" s="86">
        <f t="shared" si="101"/>
        <v>0</v>
      </c>
      <c r="CB76" s="80">
        <v>829.41000000000008</v>
      </c>
      <c r="CC76" s="80">
        <v>0</v>
      </c>
      <c r="CD76" s="82">
        <f t="shared" si="102"/>
        <v>829.41000000000008</v>
      </c>
      <c r="CE76" s="83">
        <f t="shared" si="103"/>
        <v>0</v>
      </c>
      <c r="CF76" s="84">
        <v>52.44</v>
      </c>
      <c r="CG76" s="84">
        <v>0</v>
      </c>
      <c r="CH76" s="82">
        <f t="shared" si="104"/>
        <v>52.44</v>
      </c>
      <c r="CI76" s="86">
        <f t="shared" si="105"/>
        <v>0</v>
      </c>
      <c r="CJ76" s="80">
        <v>0</v>
      </c>
      <c r="CK76" s="81">
        <v>0</v>
      </c>
      <c r="CL76" s="81">
        <v>0</v>
      </c>
      <c r="CM76" s="92"/>
      <c r="CN76" s="93">
        <v>10766.52</v>
      </c>
      <c r="CO76" s="93">
        <v>14774.439047091049</v>
      </c>
      <c r="CP76" s="87">
        <f t="shared" si="106"/>
        <v>-4007.9190470910489</v>
      </c>
      <c r="CQ76" s="94">
        <f t="shared" si="107"/>
        <v>1.372257614075026</v>
      </c>
      <c r="CR76" s="80">
        <v>3711.51</v>
      </c>
      <c r="CS76" s="80">
        <v>4006.6899999999996</v>
      </c>
      <c r="CT76" s="87">
        <f t="shared" si="108"/>
        <v>-295.17999999999938</v>
      </c>
      <c r="CU76" s="94">
        <f t="shared" si="109"/>
        <v>1.079530972569116</v>
      </c>
      <c r="CV76" s="80">
        <v>2907</v>
      </c>
      <c r="CW76" s="80">
        <v>0</v>
      </c>
      <c r="CX76" s="87">
        <f t="shared" si="110"/>
        <v>2907</v>
      </c>
      <c r="CY76" s="86">
        <f t="shared" si="111"/>
        <v>0</v>
      </c>
      <c r="CZ76" s="80">
        <v>286.26</v>
      </c>
      <c r="DA76" s="80">
        <v>248.60000000000002</v>
      </c>
      <c r="DB76" s="87">
        <f t="shared" si="112"/>
        <v>37.659999999999968</v>
      </c>
      <c r="DC76" s="86">
        <f t="shared" si="113"/>
        <v>0.86844127716062336</v>
      </c>
      <c r="DD76" s="80">
        <v>32.01</v>
      </c>
      <c r="DE76" s="80">
        <v>0</v>
      </c>
      <c r="DF76" s="87">
        <f t="shared" si="114"/>
        <v>32.01</v>
      </c>
      <c r="DG76" s="86">
        <f t="shared" si="115"/>
        <v>0</v>
      </c>
      <c r="DH76" s="95">
        <v>1910.4299999999998</v>
      </c>
      <c r="DI76" s="95">
        <v>810.14999999999986</v>
      </c>
      <c r="DJ76" s="87">
        <f t="shared" si="116"/>
        <v>1100.28</v>
      </c>
      <c r="DK76" s="94">
        <f t="shared" si="117"/>
        <v>0.42406683312133914</v>
      </c>
      <c r="DL76" s="80">
        <v>0</v>
      </c>
      <c r="DM76" s="80">
        <v>0</v>
      </c>
      <c r="DN76" s="87">
        <f t="shared" si="118"/>
        <v>0</v>
      </c>
      <c r="DO76" s="96"/>
      <c r="DP76" s="80">
        <v>0</v>
      </c>
      <c r="DQ76" s="80">
        <v>0</v>
      </c>
      <c r="DR76" s="82">
        <f t="shared" si="119"/>
        <v>0</v>
      </c>
      <c r="DS76" s="96"/>
      <c r="DT76" s="97">
        <v>1968.27</v>
      </c>
      <c r="DU76" s="97">
        <v>2516.5</v>
      </c>
      <c r="DV76" s="98">
        <f t="shared" si="122"/>
        <v>41340.54</v>
      </c>
      <c r="DW76" s="87">
        <f t="shared" si="123"/>
        <v>52846.489047091054</v>
      </c>
      <c r="DX76" s="87">
        <f t="shared" si="120"/>
        <v>-11505.949047091053</v>
      </c>
      <c r="DY76" s="83">
        <f t="shared" si="121"/>
        <v>1.2783212083608742</v>
      </c>
      <c r="DZ76" s="108"/>
      <c r="EA76" s="100">
        <f t="shared" si="67"/>
        <v>-90532.689047091073</v>
      </c>
      <c r="EB76" s="91">
        <f t="shared" si="68"/>
        <v>-56683.310000000012</v>
      </c>
      <c r="EC76" s="101"/>
      <c r="ED76" s="101"/>
      <c r="EE76" s="102">
        <v>13780.179999999998</v>
      </c>
      <c r="EF76" s="102">
        <v>60023.939999999995</v>
      </c>
      <c r="EG76" s="103">
        <f t="shared" si="124"/>
        <v>60023.939999999995</v>
      </c>
      <c r="EH76" s="104">
        <f t="shared" si="69"/>
        <v>4.3558168325812874</v>
      </c>
      <c r="EI76" s="101"/>
      <c r="EJ76" s="101"/>
      <c r="EK76" s="101" t="s">
        <v>76</v>
      </c>
      <c r="EM76" s="101"/>
      <c r="EN76" s="101"/>
    </row>
    <row r="77" spans="1:144" s="1" customFormat="1" ht="15.75" customHeight="1" x14ac:dyDescent="0.25">
      <c r="A77" s="105" t="s">
        <v>77</v>
      </c>
      <c r="B77" s="106">
        <v>5</v>
      </c>
      <c r="C77" s="107">
        <v>4</v>
      </c>
      <c r="D77" s="76" t="s">
        <v>357</v>
      </c>
      <c r="E77" s="77">
        <v>2719.92</v>
      </c>
      <c r="F77" s="78">
        <v>-30736.9</v>
      </c>
      <c r="G77" s="79">
        <v>5776.0600000000086</v>
      </c>
      <c r="H77" s="80">
        <v>2194.98</v>
      </c>
      <c r="I77" s="80">
        <v>761.06</v>
      </c>
      <c r="J77" s="82">
        <f t="shared" si="70"/>
        <v>1433.92</v>
      </c>
      <c r="K77" s="83">
        <f t="shared" si="71"/>
        <v>0.34672753282490043</v>
      </c>
      <c r="L77" s="84">
        <v>350.88</v>
      </c>
      <c r="M77" s="84">
        <v>728.1</v>
      </c>
      <c r="N77" s="82">
        <f t="shared" si="72"/>
        <v>-377.22</v>
      </c>
      <c r="O77" s="83">
        <f t="shared" si="73"/>
        <v>2.0750683994528045</v>
      </c>
      <c r="P77" s="84">
        <v>1418.16</v>
      </c>
      <c r="Q77" s="84">
        <v>1089.71</v>
      </c>
      <c r="R77" s="82">
        <f t="shared" si="74"/>
        <v>328.45000000000005</v>
      </c>
      <c r="S77" s="83">
        <f t="shared" si="75"/>
        <v>0.76839707790376255</v>
      </c>
      <c r="T77" s="84">
        <v>274.17</v>
      </c>
      <c r="U77" s="84">
        <v>243.19</v>
      </c>
      <c r="V77" s="82">
        <f t="shared" si="76"/>
        <v>30.980000000000018</v>
      </c>
      <c r="W77" s="83">
        <f t="shared" si="77"/>
        <v>0.88700441332020274</v>
      </c>
      <c r="X77" s="84">
        <v>114.24</v>
      </c>
      <c r="Y77" s="84">
        <v>0</v>
      </c>
      <c r="Z77" s="82">
        <f t="shared" si="78"/>
        <v>114.24</v>
      </c>
      <c r="AA77" s="83">
        <f t="shared" si="79"/>
        <v>0</v>
      </c>
      <c r="AB77" s="84">
        <v>1764.96</v>
      </c>
      <c r="AC77" s="84">
        <v>2544.4700000000003</v>
      </c>
      <c r="AD77" s="82">
        <f t="shared" si="80"/>
        <v>-779.51000000000022</v>
      </c>
      <c r="AE77" s="83">
        <f t="shared" si="81"/>
        <v>1.4416587344755689</v>
      </c>
      <c r="AF77" s="84">
        <v>408</v>
      </c>
      <c r="AG77" s="84">
        <v>0</v>
      </c>
      <c r="AH77" s="82">
        <f t="shared" si="82"/>
        <v>408</v>
      </c>
      <c r="AI77" s="85">
        <f t="shared" si="83"/>
        <v>0</v>
      </c>
      <c r="AJ77" s="84">
        <v>1365.1200000000001</v>
      </c>
      <c r="AK77" s="84">
        <v>1105.6600000000001</v>
      </c>
      <c r="AL77" s="82">
        <f t="shared" si="84"/>
        <v>259.46000000000004</v>
      </c>
      <c r="AM77" s="86">
        <f t="shared" si="85"/>
        <v>0.80993612283169247</v>
      </c>
      <c r="AN77" s="80">
        <v>0</v>
      </c>
      <c r="AO77" s="80">
        <v>0</v>
      </c>
      <c r="AP77" s="87">
        <f t="shared" si="86"/>
        <v>0</v>
      </c>
      <c r="AQ77" s="83"/>
      <c r="AR77" s="84">
        <v>0</v>
      </c>
      <c r="AS77" s="84">
        <v>0</v>
      </c>
      <c r="AT77" s="87">
        <f t="shared" si="64"/>
        <v>0</v>
      </c>
      <c r="AU77" s="96"/>
      <c r="AV77" s="80">
        <v>518.97</v>
      </c>
      <c r="AW77" s="80">
        <v>0</v>
      </c>
      <c r="AX77" s="87">
        <f t="shared" si="87"/>
        <v>518.97</v>
      </c>
      <c r="AY77" s="83">
        <f t="shared" si="88"/>
        <v>0</v>
      </c>
      <c r="AZ77" s="90">
        <v>0</v>
      </c>
      <c r="BA77" s="82">
        <v>0</v>
      </c>
      <c r="BB77" s="82">
        <f t="shared" si="89"/>
        <v>0</v>
      </c>
      <c r="BC77" s="91"/>
      <c r="BD77" s="84">
        <v>7351.9500000000007</v>
      </c>
      <c r="BE77" s="84">
        <v>3053.31</v>
      </c>
      <c r="BF77" s="87">
        <f t="shared" si="90"/>
        <v>4298.6400000000012</v>
      </c>
      <c r="BG77" s="83">
        <f t="shared" si="91"/>
        <v>0.41530614326811249</v>
      </c>
      <c r="BH77" s="84">
        <v>1143.99</v>
      </c>
      <c r="BI77" s="84">
        <v>0</v>
      </c>
      <c r="BJ77" s="82">
        <f t="shared" si="92"/>
        <v>1143.99</v>
      </c>
      <c r="BK77" s="86">
        <f t="shared" si="93"/>
        <v>0</v>
      </c>
      <c r="BL77" s="80">
        <v>1258.23</v>
      </c>
      <c r="BM77" s="80">
        <v>0</v>
      </c>
      <c r="BN77" s="82">
        <f t="shared" si="94"/>
        <v>1258.23</v>
      </c>
      <c r="BO77" s="86">
        <f t="shared" si="95"/>
        <v>0</v>
      </c>
      <c r="BP77" s="80">
        <v>318.24</v>
      </c>
      <c r="BQ77" s="80">
        <v>0</v>
      </c>
      <c r="BR77" s="82">
        <f t="shared" si="96"/>
        <v>318.24</v>
      </c>
      <c r="BS77" s="86">
        <f t="shared" si="97"/>
        <v>0</v>
      </c>
      <c r="BT77" s="80">
        <v>894.30000000000007</v>
      </c>
      <c r="BU77" s="80">
        <v>0</v>
      </c>
      <c r="BV77" s="82">
        <f t="shared" si="98"/>
        <v>894.30000000000007</v>
      </c>
      <c r="BW77" s="86">
        <f t="shared" si="99"/>
        <v>0</v>
      </c>
      <c r="BX77" s="80">
        <v>600.56999999999994</v>
      </c>
      <c r="BY77" s="80">
        <v>0</v>
      </c>
      <c r="BZ77" s="82">
        <f t="shared" si="100"/>
        <v>600.56999999999994</v>
      </c>
      <c r="CA77" s="86">
        <f t="shared" si="101"/>
        <v>0</v>
      </c>
      <c r="CB77" s="80">
        <v>731.93999999999994</v>
      </c>
      <c r="CC77" s="80">
        <v>598.96</v>
      </c>
      <c r="CD77" s="82">
        <f t="shared" si="102"/>
        <v>132.9799999999999</v>
      </c>
      <c r="CE77" s="83">
        <f t="shared" si="103"/>
        <v>0.81831844140230081</v>
      </c>
      <c r="CF77" s="84">
        <v>47.339999999999996</v>
      </c>
      <c r="CG77" s="84">
        <v>0</v>
      </c>
      <c r="CH77" s="82">
        <f t="shared" si="104"/>
        <v>47.339999999999996</v>
      </c>
      <c r="CI77" s="86">
        <f t="shared" si="105"/>
        <v>0</v>
      </c>
      <c r="CJ77" s="80">
        <v>0</v>
      </c>
      <c r="CK77" s="81">
        <v>0</v>
      </c>
      <c r="CL77" s="81">
        <v>0</v>
      </c>
      <c r="CM77" s="92"/>
      <c r="CN77" s="93">
        <v>6377.67</v>
      </c>
      <c r="CO77" s="93">
        <v>10670.032236281446</v>
      </c>
      <c r="CP77" s="87">
        <f t="shared" si="106"/>
        <v>-4292.3622362814458</v>
      </c>
      <c r="CQ77" s="94">
        <f t="shared" si="107"/>
        <v>1.673029842604187</v>
      </c>
      <c r="CR77" s="80">
        <v>3655.56</v>
      </c>
      <c r="CS77" s="80">
        <v>4433.04</v>
      </c>
      <c r="CT77" s="87">
        <f t="shared" si="108"/>
        <v>-777.48</v>
      </c>
      <c r="CU77" s="94">
        <f t="shared" si="109"/>
        <v>1.2126842398975808</v>
      </c>
      <c r="CV77" s="80">
        <v>2748.21</v>
      </c>
      <c r="CW77" s="80">
        <v>0</v>
      </c>
      <c r="CX77" s="87">
        <f t="shared" si="110"/>
        <v>2748.21</v>
      </c>
      <c r="CY77" s="86">
        <f t="shared" si="111"/>
        <v>0</v>
      </c>
      <c r="CZ77" s="80">
        <v>285.60000000000002</v>
      </c>
      <c r="DA77" s="80">
        <v>248.10999999999999</v>
      </c>
      <c r="DB77" s="87">
        <f t="shared" si="112"/>
        <v>37.490000000000038</v>
      </c>
      <c r="DC77" s="86">
        <f t="shared" si="113"/>
        <v>0.86873249299719879</v>
      </c>
      <c r="DD77" s="80">
        <v>32.64</v>
      </c>
      <c r="DE77" s="80">
        <v>0</v>
      </c>
      <c r="DF77" s="87">
        <f t="shared" si="114"/>
        <v>32.64</v>
      </c>
      <c r="DG77" s="86">
        <f t="shared" si="115"/>
        <v>0</v>
      </c>
      <c r="DH77" s="95">
        <v>1396.1399999999999</v>
      </c>
      <c r="DI77" s="95">
        <v>321.76</v>
      </c>
      <c r="DJ77" s="87">
        <f t="shared" si="116"/>
        <v>1074.3799999999999</v>
      </c>
      <c r="DK77" s="94">
        <f t="shared" si="117"/>
        <v>0.23046399358230552</v>
      </c>
      <c r="DL77" s="80">
        <v>0</v>
      </c>
      <c r="DM77" s="80">
        <v>0</v>
      </c>
      <c r="DN77" s="87">
        <f t="shared" si="118"/>
        <v>0</v>
      </c>
      <c r="DO77" s="96"/>
      <c r="DP77" s="80">
        <v>0</v>
      </c>
      <c r="DQ77" s="80">
        <v>0</v>
      </c>
      <c r="DR77" s="82">
        <f t="shared" si="119"/>
        <v>0</v>
      </c>
      <c r="DS77" s="96"/>
      <c r="DT77" s="97">
        <v>1762.41</v>
      </c>
      <c r="DU77" s="97">
        <v>1289.8599999999999</v>
      </c>
      <c r="DV77" s="98">
        <f t="shared" si="122"/>
        <v>37014.270000000004</v>
      </c>
      <c r="DW77" s="87">
        <f t="shared" si="123"/>
        <v>27087.262236281444</v>
      </c>
      <c r="DX77" s="87">
        <f t="shared" si="120"/>
        <v>9927.0077637185605</v>
      </c>
      <c r="DY77" s="83">
        <f t="shared" si="121"/>
        <v>0.73180592880209283</v>
      </c>
      <c r="DZ77" s="108"/>
      <c r="EA77" s="100">
        <f t="shared" si="67"/>
        <v>-20809.892236281441</v>
      </c>
      <c r="EB77" s="91">
        <f t="shared" si="68"/>
        <v>14470.350000000009</v>
      </c>
      <c r="EC77" s="101"/>
      <c r="ED77" s="101"/>
      <c r="EE77" s="102">
        <v>12338.089999999998</v>
      </c>
      <c r="EF77" s="102">
        <v>8986.869999999999</v>
      </c>
      <c r="EG77" s="103">
        <f t="shared" si="124"/>
        <v>8986.869999999999</v>
      </c>
      <c r="EH77" s="104">
        <f t="shared" si="69"/>
        <v>0.72838421506084006</v>
      </c>
      <c r="EI77" s="101"/>
      <c r="EJ77" s="101"/>
      <c r="EK77" s="101" t="s">
        <v>77</v>
      </c>
      <c r="EM77" s="101"/>
      <c r="EN77" s="101"/>
    </row>
    <row r="78" spans="1:144" s="1" customFormat="1" ht="15.75" customHeight="1" x14ac:dyDescent="0.25">
      <c r="A78" s="105" t="s">
        <v>78</v>
      </c>
      <c r="B78" s="106">
        <v>5</v>
      </c>
      <c r="C78" s="107">
        <v>4</v>
      </c>
      <c r="D78" s="76" t="s">
        <v>358</v>
      </c>
      <c r="E78" s="77">
        <v>2724.6</v>
      </c>
      <c r="F78" s="78">
        <v>92330.81</v>
      </c>
      <c r="G78" s="79">
        <v>45783.69000000001</v>
      </c>
      <c r="H78" s="80">
        <v>2180.34</v>
      </c>
      <c r="I78" s="80">
        <v>760.9</v>
      </c>
      <c r="J78" s="82">
        <f t="shared" si="70"/>
        <v>1419.44</v>
      </c>
      <c r="K78" s="83">
        <f t="shared" si="71"/>
        <v>0.34898226882045918</v>
      </c>
      <c r="L78" s="84">
        <v>350.58</v>
      </c>
      <c r="M78" s="84">
        <v>728.1</v>
      </c>
      <c r="N78" s="82">
        <f t="shared" si="72"/>
        <v>-377.52000000000004</v>
      </c>
      <c r="O78" s="83">
        <f t="shared" si="73"/>
        <v>2.0768440869416396</v>
      </c>
      <c r="P78" s="84">
        <v>1417.8600000000001</v>
      </c>
      <c r="Q78" s="84">
        <v>1089.98</v>
      </c>
      <c r="R78" s="82">
        <f t="shared" si="74"/>
        <v>327.88000000000011</v>
      </c>
      <c r="S78" s="83">
        <f t="shared" si="75"/>
        <v>0.76875008816103141</v>
      </c>
      <c r="T78" s="84">
        <v>274.59000000000003</v>
      </c>
      <c r="U78" s="84">
        <v>244.58</v>
      </c>
      <c r="V78" s="82">
        <f t="shared" si="76"/>
        <v>30.010000000000019</v>
      </c>
      <c r="W78" s="83">
        <f t="shared" si="77"/>
        <v>0.89070978549837931</v>
      </c>
      <c r="X78" s="84">
        <v>114.42</v>
      </c>
      <c r="Y78" s="84">
        <v>0</v>
      </c>
      <c r="Z78" s="82">
        <f t="shared" si="78"/>
        <v>114.42</v>
      </c>
      <c r="AA78" s="83">
        <f t="shared" si="79"/>
        <v>0</v>
      </c>
      <c r="AB78" s="84">
        <v>1764.3600000000001</v>
      </c>
      <c r="AC78" s="84">
        <v>2498.63</v>
      </c>
      <c r="AD78" s="82">
        <f t="shared" si="80"/>
        <v>-734.27</v>
      </c>
      <c r="AE78" s="83">
        <f t="shared" si="81"/>
        <v>1.4161679022421727</v>
      </c>
      <c r="AF78" s="84">
        <v>408.59999999999997</v>
      </c>
      <c r="AG78" s="84">
        <v>0</v>
      </c>
      <c r="AH78" s="82">
        <f t="shared" si="82"/>
        <v>408.59999999999997</v>
      </c>
      <c r="AI78" s="85">
        <f t="shared" si="83"/>
        <v>0</v>
      </c>
      <c r="AJ78" s="84">
        <v>1368.03</v>
      </c>
      <c r="AK78" s="84">
        <v>1107.3600000000001</v>
      </c>
      <c r="AL78" s="82">
        <f t="shared" si="84"/>
        <v>260.66999999999985</v>
      </c>
      <c r="AM78" s="86">
        <f t="shared" si="85"/>
        <v>0.80945593298392593</v>
      </c>
      <c r="AN78" s="80">
        <v>0</v>
      </c>
      <c r="AO78" s="80">
        <v>0</v>
      </c>
      <c r="AP78" s="87">
        <f t="shared" si="86"/>
        <v>0</v>
      </c>
      <c r="AQ78" s="83"/>
      <c r="AR78" s="84">
        <v>0</v>
      </c>
      <c r="AS78" s="84">
        <v>0</v>
      </c>
      <c r="AT78" s="87">
        <f t="shared" si="64"/>
        <v>0</v>
      </c>
      <c r="AU78" s="96"/>
      <c r="AV78" s="80">
        <v>510.75</v>
      </c>
      <c r="AW78" s="80">
        <v>0</v>
      </c>
      <c r="AX78" s="87">
        <f t="shared" si="87"/>
        <v>510.75</v>
      </c>
      <c r="AY78" s="83">
        <f t="shared" si="88"/>
        <v>0</v>
      </c>
      <c r="AZ78" s="90">
        <v>0</v>
      </c>
      <c r="BA78" s="82">
        <v>0</v>
      </c>
      <c r="BB78" s="82">
        <f t="shared" si="89"/>
        <v>0</v>
      </c>
      <c r="BC78" s="91"/>
      <c r="BD78" s="84">
        <v>6406.14</v>
      </c>
      <c r="BE78" s="84">
        <v>9483.25</v>
      </c>
      <c r="BF78" s="87">
        <f t="shared" si="90"/>
        <v>-3077.1099999999997</v>
      </c>
      <c r="BG78" s="83">
        <f t="shared" si="91"/>
        <v>1.4803376136019506</v>
      </c>
      <c r="BH78" s="84">
        <v>1141.6500000000001</v>
      </c>
      <c r="BI78" s="84">
        <v>0</v>
      </c>
      <c r="BJ78" s="82">
        <f t="shared" si="92"/>
        <v>1141.6500000000001</v>
      </c>
      <c r="BK78" s="86">
        <f t="shared" si="93"/>
        <v>0</v>
      </c>
      <c r="BL78" s="80">
        <v>1257.69</v>
      </c>
      <c r="BM78" s="80">
        <v>0</v>
      </c>
      <c r="BN78" s="82">
        <f t="shared" si="94"/>
        <v>1257.69</v>
      </c>
      <c r="BO78" s="86">
        <f t="shared" si="95"/>
        <v>0</v>
      </c>
      <c r="BP78" s="80">
        <v>317.90999999999997</v>
      </c>
      <c r="BQ78" s="80">
        <v>0</v>
      </c>
      <c r="BR78" s="82">
        <f t="shared" si="96"/>
        <v>317.90999999999997</v>
      </c>
      <c r="BS78" s="86">
        <f t="shared" si="97"/>
        <v>0</v>
      </c>
      <c r="BT78" s="80">
        <v>897.30000000000007</v>
      </c>
      <c r="BU78" s="80">
        <v>0</v>
      </c>
      <c r="BV78" s="82">
        <f t="shared" si="98"/>
        <v>897.30000000000007</v>
      </c>
      <c r="BW78" s="86">
        <f t="shared" si="99"/>
        <v>0</v>
      </c>
      <c r="BX78" s="80">
        <v>600.66</v>
      </c>
      <c r="BY78" s="80">
        <v>0</v>
      </c>
      <c r="BZ78" s="82">
        <f t="shared" si="100"/>
        <v>600.66</v>
      </c>
      <c r="CA78" s="86">
        <f t="shared" si="101"/>
        <v>0</v>
      </c>
      <c r="CB78" s="80">
        <v>732.21</v>
      </c>
      <c r="CC78" s="80">
        <v>0</v>
      </c>
      <c r="CD78" s="82">
        <f t="shared" si="102"/>
        <v>732.21</v>
      </c>
      <c r="CE78" s="83">
        <f t="shared" si="103"/>
        <v>0</v>
      </c>
      <c r="CF78" s="84">
        <v>51.480000000000004</v>
      </c>
      <c r="CG78" s="84">
        <v>0</v>
      </c>
      <c r="CH78" s="82">
        <f t="shared" si="104"/>
        <v>51.480000000000004</v>
      </c>
      <c r="CI78" s="86">
        <f t="shared" si="105"/>
        <v>0</v>
      </c>
      <c r="CJ78" s="80">
        <v>0</v>
      </c>
      <c r="CK78" s="81">
        <v>0</v>
      </c>
      <c r="CL78" s="81">
        <v>0</v>
      </c>
      <c r="CM78" s="92"/>
      <c r="CN78" s="93">
        <v>6468.24</v>
      </c>
      <c r="CO78" s="93">
        <v>11430.211898478497</v>
      </c>
      <c r="CP78" s="87">
        <f t="shared" si="106"/>
        <v>-4961.9718984784977</v>
      </c>
      <c r="CQ78" s="94">
        <f t="shared" si="107"/>
        <v>1.7671286004351257</v>
      </c>
      <c r="CR78" s="80">
        <v>3805.7699999999995</v>
      </c>
      <c r="CS78" s="80">
        <v>4614.21</v>
      </c>
      <c r="CT78" s="87">
        <f t="shared" si="108"/>
        <v>-808.44000000000051</v>
      </c>
      <c r="CU78" s="94">
        <f t="shared" si="109"/>
        <v>1.2124248181051405</v>
      </c>
      <c r="CV78" s="80">
        <v>2800.59</v>
      </c>
      <c r="CW78" s="80">
        <v>0</v>
      </c>
      <c r="CX78" s="87">
        <f t="shared" si="110"/>
        <v>2800.59</v>
      </c>
      <c r="CY78" s="86">
        <f t="shared" si="111"/>
        <v>0</v>
      </c>
      <c r="CZ78" s="80">
        <v>287.67</v>
      </c>
      <c r="DA78" s="80">
        <v>249.32999999999998</v>
      </c>
      <c r="DB78" s="87">
        <f t="shared" si="112"/>
        <v>38.340000000000032</v>
      </c>
      <c r="DC78" s="86">
        <f t="shared" si="113"/>
        <v>0.86672228595265399</v>
      </c>
      <c r="DD78" s="80">
        <v>32.700000000000003</v>
      </c>
      <c r="DE78" s="80">
        <v>0</v>
      </c>
      <c r="DF78" s="87">
        <f t="shared" si="114"/>
        <v>32.700000000000003</v>
      </c>
      <c r="DG78" s="86">
        <f t="shared" si="115"/>
        <v>0</v>
      </c>
      <c r="DH78" s="95">
        <v>1841.19</v>
      </c>
      <c r="DI78" s="95">
        <v>1029.8499999999999</v>
      </c>
      <c r="DJ78" s="87">
        <f t="shared" si="116"/>
        <v>811.34000000000015</v>
      </c>
      <c r="DK78" s="94">
        <f t="shared" si="117"/>
        <v>0.55933934031794652</v>
      </c>
      <c r="DL78" s="80">
        <v>0</v>
      </c>
      <c r="DM78" s="80">
        <v>0</v>
      </c>
      <c r="DN78" s="87">
        <f t="shared" si="118"/>
        <v>0</v>
      </c>
      <c r="DO78" s="96"/>
      <c r="DP78" s="80">
        <v>0</v>
      </c>
      <c r="DQ78" s="80">
        <v>0</v>
      </c>
      <c r="DR78" s="82">
        <f t="shared" si="119"/>
        <v>0</v>
      </c>
      <c r="DS78" s="96"/>
      <c r="DT78" s="97">
        <v>1751.28</v>
      </c>
      <c r="DU78" s="97">
        <v>1661.83</v>
      </c>
      <c r="DV78" s="98">
        <f t="shared" si="122"/>
        <v>36782.009999999995</v>
      </c>
      <c r="DW78" s="87">
        <f t="shared" si="123"/>
        <v>34898.231898478502</v>
      </c>
      <c r="DX78" s="87">
        <f t="shared" si="120"/>
        <v>1883.7781015214932</v>
      </c>
      <c r="DY78" s="83">
        <f t="shared" si="121"/>
        <v>0.9487853409446223</v>
      </c>
      <c r="DZ78" s="108"/>
      <c r="EA78" s="100">
        <f t="shared" si="67"/>
        <v>94214.588101521484</v>
      </c>
      <c r="EB78" s="91">
        <f t="shared" si="68"/>
        <v>47705.480000000025</v>
      </c>
      <c r="EC78" s="101"/>
      <c r="ED78" s="101"/>
      <c r="EE78" s="102">
        <v>12260.670000000002</v>
      </c>
      <c r="EF78" s="102">
        <v>3895.3199999999997</v>
      </c>
      <c r="EG78" s="103">
        <f t="shared" si="124"/>
        <v>3895.3199999999997</v>
      </c>
      <c r="EH78" s="104">
        <v>0</v>
      </c>
      <c r="EI78" s="101"/>
      <c r="EJ78" s="101"/>
      <c r="EK78" s="101" t="s">
        <v>78</v>
      </c>
      <c r="EM78" s="101"/>
      <c r="EN78" s="101"/>
    </row>
    <row r="79" spans="1:144" s="1" customFormat="1" ht="15.75" customHeight="1" x14ac:dyDescent="0.25">
      <c r="A79" s="105" t="s">
        <v>79</v>
      </c>
      <c r="B79" s="106">
        <v>9</v>
      </c>
      <c r="C79" s="107">
        <v>2</v>
      </c>
      <c r="D79" s="76" t="s">
        <v>359</v>
      </c>
      <c r="E79" s="77">
        <v>3995.87</v>
      </c>
      <c r="F79" s="78">
        <v>-130791.70999999999</v>
      </c>
      <c r="G79" s="79">
        <v>-139173.58000000005</v>
      </c>
      <c r="H79" s="80">
        <v>2511.84</v>
      </c>
      <c r="I79" s="80">
        <v>764.99000000000012</v>
      </c>
      <c r="J79" s="82">
        <f t="shared" si="70"/>
        <v>1746.85</v>
      </c>
      <c r="K79" s="83">
        <f t="shared" si="71"/>
        <v>0.30455363398942609</v>
      </c>
      <c r="L79" s="84">
        <v>359.52</v>
      </c>
      <c r="M79" s="84">
        <v>672.62</v>
      </c>
      <c r="N79" s="82">
        <f t="shared" si="72"/>
        <v>-313.10000000000002</v>
      </c>
      <c r="O79" s="83">
        <f t="shared" si="73"/>
        <v>1.8708834000890078</v>
      </c>
      <c r="P79" s="84">
        <v>1976.15</v>
      </c>
      <c r="Q79" s="84">
        <v>1496.95</v>
      </c>
      <c r="R79" s="82">
        <f t="shared" si="74"/>
        <v>479.20000000000005</v>
      </c>
      <c r="S79" s="83">
        <f t="shared" si="75"/>
        <v>0.75750828631429801</v>
      </c>
      <c r="T79" s="84">
        <v>379.89</v>
      </c>
      <c r="U79" s="84">
        <v>339.72</v>
      </c>
      <c r="V79" s="82">
        <f t="shared" si="76"/>
        <v>40.169999999999959</v>
      </c>
      <c r="W79" s="83">
        <f t="shared" si="77"/>
        <v>0.89425886440811819</v>
      </c>
      <c r="X79" s="84">
        <v>387.09000000000003</v>
      </c>
      <c r="Y79" s="84">
        <v>0</v>
      </c>
      <c r="Z79" s="82">
        <f t="shared" si="78"/>
        <v>387.09000000000003</v>
      </c>
      <c r="AA79" s="83">
        <f t="shared" si="79"/>
        <v>0</v>
      </c>
      <c r="AB79" s="84">
        <v>1305.06</v>
      </c>
      <c r="AC79" s="84">
        <v>2671.23</v>
      </c>
      <c r="AD79" s="82">
        <f t="shared" si="80"/>
        <v>-1366.17</v>
      </c>
      <c r="AE79" s="83">
        <f t="shared" si="81"/>
        <v>2.046825433313411</v>
      </c>
      <c r="AF79" s="84">
        <v>599.20000000000005</v>
      </c>
      <c r="AG79" s="84">
        <v>0</v>
      </c>
      <c r="AH79" s="82">
        <f t="shared" si="82"/>
        <v>599.20000000000005</v>
      </c>
      <c r="AI79" s="85">
        <f t="shared" si="83"/>
        <v>0</v>
      </c>
      <c r="AJ79" s="84">
        <v>2006.1</v>
      </c>
      <c r="AK79" s="84">
        <v>1624.1100000000001</v>
      </c>
      <c r="AL79" s="82">
        <f t="shared" si="84"/>
        <v>381.98999999999978</v>
      </c>
      <c r="AM79" s="86">
        <f t="shared" si="85"/>
        <v>0.8095857634215643</v>
      </c>
      <c r="AN79" s="80">
        <v>10136.669999999998</v>
      </c>
      <c r="AO79" s="80">
        <v>10087.02</v>
      </c>
      <c r="AP79" s="87">
        <f t="shared" si="86"/>
        <v>49.649999999997817</v>
      </c>
      <c r="AQ79" s="83">
        <f t="shared" si="63"/>
        <v>0.99510194176193978</v>
      </c>
      <c r="AR79" s="84">
        <v>0</v>
      </c>
      <c r="AS79" s="84">
        <v>0</v>
      </c>
      <c r="AT79" s="87">
        <f t="shared" si="64"/>
        <v>0</v>
      </c>
      <c r="AU79" s="96"/>
      <c r="AV79" s="80">
        <v>608.78</v>
      </c>
      <c r="AW79" s="80">
        <v>3337.26</v>
      </c>
      <c r="AX79" s="87">
        <f t="shared" si="87"/>
        <v>-2728.4800000000005</v>
      </c>
      <c r="AY79" s="83">
        <f t="shared" si="88"/>
        <v>5.4818817963796453</v>
      </c>
      <c r="AZ79" s="90">
        <v>0</v>
      </c>
      <c r="BA79" s="82">
        <v>0</v>
      </c>
      <c r="BB79" s="82">
        <f t="shared" si="89"/>
        <v>0</v>
      </c>
      <c r="BC79" s="91"/>
      <c r="BD79" s="84">
        <v>8884.869999999999</v>
      </c>
      <c r="BE79" s="84">
        <v>3504.29</v>
      </c>
      <c r="BF79" s="87">
        <f t="shared" si="90"/>
        <v>5380.579999999999</v>
      </c>
      <c r="BG79" s="83">
        <f t="shared" si="91"/>
        <v>0.39441094804988708</v>
      </c>
      <c r="BH79" s="84">
        <v>1294.26</v>
      </c>
      <c r="BI79" s="84">
        <v>0</v>
      </c>
      <c r="BJ79" s="82">
        <f t="shared" si="92"/>
        <v>1294.26</v>
      </c>
      <c r="BK79" s="86">
        <f t="shared" si="93"/>
        <v>0</v>
      </c>
      <c r="BL79" s="80">
        <v>1331.4099999999999</v>
      </c>
      <c r="BM79" s="80">
        <v>0</v>
      </c>
      <c r="BN79" s="82">
        <f t="shared" si="94"/>
        <v>1331.4099999999999</v>
      </c>
      <c r="BO79" s="86">
        <f t="shared" si="95"/>
        <v>0</v>
      </c>
      <c r="BP79" s="80">
        <v>503.32</v>
      </c>
      <c r="BQ79" s="80">
        <v>0</v>
      </c>
      <c r="BR79" s="82">
        <f t="shared" si="96"/>
        <v>503.32</v>
      </c>
      <c r="BS79" s="86">
        <f t="shared" si="97"/>
        <v>0</v>
      </c>
      <c r="BT79" s="80">
        <v>1402.12</v>
      </c>
      <c r="BU79" s="80">
        <v>0</v>
      </c>
      <c r="BV79" s="82">
        <f t="shared" si="98"/>
        <v>1402.12</v>
      </c>
      <c r="BW79" s="86">
        <f t="shared" si="99"/>
        <v>0</v>
      </c>
      <c r="BX79" s="80">
        <v>2042.06</v>
      </c>
      <c r="BY79" s="80">
        <v>23578.16</v>
      </c>
      <c r="BZ79" s="82">
        <f t="shared" si="100"/>
        <v>-21536.1</v>
      </c>
      <c r="CA79" s="86">
        <f t="shared" si="101"/>
        <v>11.546262107871463</v>
      </c>
      <c r="CB79" s="80">
        <v>547.66</v>
      </c>
      <c r="CC79" s="80">
        <v>0</v>
      </c>
      <c r="CD79" s="82">
        <f t="shared" si="102"/>
        <v>547.66</v>
      </c>
      <c r="CE79" s="83">
        <f t="shared" si="103"/>
        <v>0</v>
      </c>
      <c r="CF79" s="84">
        <v>55.120000000000005</v>
      </c>
      <c r="CG79" s="84">
        <v>0</v>
      </c>
      <c r="CH79" s="82">
        <f t="shared" si="104"/>
        <v>55.120000000000005</v>
      </c>
      <c r="CI79" s="86">
        <f t="shared" si="105"/>
        <v>0</v>
      </c>
      <c r="CJ79" s="80">
        <v>0</v>
      </c>
      <c r="CK79" s="81">
        <v>0</v>
      </c>
      <c r="CL79" s="81">
        <v>0</v>
      </c>
      <c r="CM79" s="92"/>
      <c r="CN79" s="93">
        <v>11697.5</v>
      </c>
      <c r="CO79" s="93">
        <v>13023.860663158939</v>
      </c>
      <c r="CP79" s="87">
        <f t="shared" si="106"/>
        <v>-1326.3606631589391</v>
      </c>
      <c r="CQ79" s="94">
        <f t="shared" si="107"/>
        <v>1.1133883875322881</v>
      </c>
      <c r="CR79" s="80">
        <v>9553.5800000000017</v>
      </c>
      <c r="CS79" s="80">
        <v>10167.620000000001</v>
      </c>
      <c r="CT79" s="87">
        <f t="shared" si="108"/>
        <v>-614.03999999999905</v>
      </c>
      <c r="CU79" s="94">
        <f t="shared" si="109"/>
        <v>1.0642732881286385</v>
      </c>
      <c r="CV79" s="80">
        <v>1846.72</v>
      </c>
      <c r="CW79" s="80">
        <v>0</v>
      </c>
      <c r="CX79" s="87">
        <f t="shared" si="110"/>
        <v>1846.72</v>
      </c>
      <c r="CY79" s="86">
        <f t="shared" si="111"/>
        <v>0</v>
      </c>
      <c r="CZ79" s="80">
        <v>292.39999999999998</v>
      </c>
      <c r="DA79" s="80">
        <v>251.28</v>
      </c>
      <c r="DB79" s="87">
        <f t="shared" si="112"/>
        <v>41.119999999999976</v>
      </c>
      <c r="DC79" s="86">
        <f t="shared" si="113"/>
        <v>0.85937072503419976</v>
      </c>
      <c r="DD79" s="80">
        <v>33.549999999999997</v>
      </c>
      <c r="DE79" s="80">
        <v>0</v>
      </c>
      <c r="DF79" s="87">
        <f t="shared" si="114"/>
        <v>33.549999999999997</v>
      </c>
      <c r="DG79" s="86">
        <f t="shared" si="115"/>
        <v>0</v>
      </c>
      <c r="DH79" s="95">
        <v>5775.05</v>
      </c>
      <c r="DI79" s="95">
        <v>4020.1400000000003</v>
      </c>
      <c r="DJ79" s="87">
        <f t="shared" si="116"/>
        <v>1754.9099999999999</v>
      </c>
      <c r="DK79" s="94">
        <f t="shared" si="117"/>
        <v>0.6961221114968702</v>
      </c>
      <c r="DL79" s="80">
        <v>3670.46</v>
      </c>
      <c r="DM79" s="80">
        <v>6940.04</v>
      </c>
      <c r="DN79" s="87">
        <f t="shared" si="118"/>
        <v>-3269.58</v>
      </c>
      <c r="DO79" s="96">
        <f t="shared" si="66"/>
        <v>1.8907820818099093</v>
      </c>
      <c r="DP79" s="80">
        <v>0</v>
      </c>
      <c r="DQ79" s="80">
        <v>0</v>
      </c>
      <c r="DR79" s="82">
        <f t="shared" si="119"/>
        <v>0</v>
      </c>
      <c r="DS79" s="96"/>
      <c r="DT79" s="97">
        <v>3536.58</v>
      </c>
      <c r="DU79" s="97">
        <v>4123.96</v>
      </c>
      <c r="DV79" s="98">
        <f t="shared" si="122"/>
        <v>72736.959999999992</v>
      </c>
      <c r="DW79" s="87">
        <f t="shared" si="123"/>
        <v>86603.250663158935</v>
      </c>
      <c r="DX79" s="87">
        <f t="shared" si="120"/>
        <v>-13866.290663158943</v>
      </c>
      <c r="DY79" s="83">
        <f t="shared" si="121"/>
        <v>1.1906361038893973</v>
      </c>
      <c r="DZ79" s="108"/>
      <c r="EA79" s="100">
        <f t="shared" si="67"/>
        <v>-144658.00066315895</v>
      </c>
      <c r="EB79" s="91">
        <f t="shared" si="68"/>
        <v>-150195.21000000005</v>
      </c>
      <c r="EC79" s="101"/>
      <c r="ED79" s="101"/>
      <c r="EE79" s="102">
        <v>24243.890000000003</v>
      </c>
      <c r="EF79" s="102">
        <v>14770.150000000001</v>
      </c>
      <c r="EG79" s="103">
        <f t="shared" si="124"/>
        <v>14770.150000000001</v>
      </c>
      <c r="EH79" s="104">
        <f t="shared" si="69"/>
        <v>0.6092318518191594</v>
      </c>
      <c r="EI79" s="101"/>
      <c r="EJ79" s="101"/>
      <c r="EK79" s="101" t="s">
        <v>79</v>
      </c>
      <c r="EM79" s="101"/>
      <c r="EN79" s="101"/>
    </row>
    <row r="80" spans="1:144" s="1" customFormat="1" ht="15.75" customHeight="1" x14ac:dyDescent="0.25">
      <c r="A80" s="105" t="s">
        <v>80</v>
      </c>
      <c r="B80" s="106">
        <v>5</v>
      </c>
      <c r="C80" s="107">
        <v>4</v>
      </c>
      <c r="D80" s="76" t="s">
        <v>360</v>
      </c>
      <c r="E80" s="77">
        <v>2716.01</v>
      </c>
      <c r="F80" s="78">
        <v>-23020.210000000003</v>
      </c>
      <c r="G80" s="79">
        <v>-8158.390000000004</v>
      </c>
      <c r="H80" s="80">
        <v>2215.41</v>
      </c>
      <c r="I80" s="80">
        <v>761.2700000000001</v>
      </c>
      <c r="J80" s="82">
        <f t="shared" si="70"/>
        <v>1454.1399999999999</v>
      </c>
      <c r="K80" s="83">
        <f t="shared" si="71"/>
        <v>0.34362488207600406</v>
      </c>
      <c r="L80" s="84">
        <v>351.18</v>
      </c>
      <c r="M80" s="84">
        <v>728.1</v>
      </c>
      <c r="N80" s="82">
        <f t="shared" si="72"/>
        <v>-376.92</v>
      </c>
      <c r="O80" s="83">
        <f t="shared" si="73"/>
        <v>2.0732957457713992</v>
      </c>
      <c r="P80" s="84">
        <v>1413.66</v>
      </c>
      <c r="Q80" s="84">
        <v>1086.3499999999999</v>
      </c>
      <c r="R80" s="82">
        <f t="shared" si="74"/>
        <v>327.31000000000017</v>
      </c>
      <c r="S80" s="83">
        <f t="shared" si="75"/>
        <v>0.76846625072506813</v>
      </c>
      <c r="T80" s="84">
        <v>273.78000000000003</v>
      </c>
      <c r="U80" s="84">
        <v>242.83</v>
      </c>
      <c r="V80" s="82">
        <f t="shared" si="76"/>
        <v>30.950000000000017</v>
      </c>
      <c r="W80" s="83">
        <f t="shared" si="77"/>
        <v>0.88695302797866893</v>
      </c>
      <c r="X80" s="84">
        <v>114.06</v>
      </c>
      <c r="Y80" s="84">
        <v>0</v>
      </c>
      <c r="Z80" s="82">
        <f t="shared" si="78"/>
        <v>114.06</v>
      </c>
      <c r="AA80" s="83">
        <f t="shared" si="79"/>
        <v>0</v>
      </c>
      <c r="AB80" s="84">
        <v>1765.6499999999999</v>
      </c>
      <c r="AC80" s="84">
        <v>2627.12</v>
      </c>
      <c r="AD80" s="82">
        <f t="shared" si="80"/>
        <v>-861.47</v>
      </c>
      <c r="AE80" s="83">
        <f t="shared" si="81"/>
        <v>1.4879053039956958</v>
      </c>
      <c r="AF80" s="84">
        <v>407.40000000000003</v>
      </c>
      <c r="AG80" s="84">
        <v>0</v>
      </c>
      <c r="AH80" s="82">
        <f t="shared" si="82"/>
        <v>407.40000000000003</v>
      </c>
      <c r="AI80" s="85">
        <f t="shared" si="83"/>
        <v>0</v>
      </c>
      <c r="AJ80" s="84">
        <v>1362.33</v>
      </c>
      <c r="AK80" s="84">
        <v>1104.08</v>
      </c>
      <c r="AL80" s="82">
        <f t="shared" si="84"/>
        <v>258.25</v>
      </c>
      <c r="AM80" s="86">
        <f t="shared" si="85"/>
        <v>0.81043506345745886</v>
      </c>
      <c r="AN80" s="80">
        <v>0</v>
      </c>
      <c r="AO80" s="80">
        <v>0</v>
      </c>
      <c r="AP80" s="87">
        <f t="shared" si="86"/>
        <v>0</v>
      </c>
      <c r="AQ80" s="83"/>
      <c r="AR80" s="84">
        <v>0</v>
      </c>
      <c r="AS80" s="84">
        <v>0</v>
      </c>
      <c r="AT80" s="87">
        <f t="shared" si="64"/>
        <v>0</v>
      </c>
      <c r="AU80" s="96"/>
      <c r="AV80" s="80">
        <v>519.03</v>
      </c>
      <c r="AW80" s="80">
        <v>2749.66</v>
      </c>
      <c r="AX80" s="87">
        <f t="shared" si="87"/>
        <v>-2230.63</v>
      </c>
      <c r="AY80" s="83">
        <f t="shared" si="88"/>
        <v>5.2976899215844941</v>
      </c>
      <c r="AZ80" s="90">
        <v>0</v>
      </c>
      <c r="BA80" s="82">
        <v>0</v>
      </c>
      <c r="BB80" s="82">
        <f t="shared" si="89"/>
        <v>0</v>
      </c>
      <c r="BC80" s="91"/>
      <c r="BD80" s="84">
        <v>7324.17</v>
      </c>
      <c r="BE80" s="84">
        <v>2446.7200000000003</v>
      </c>
      <c r="BF80" s="87">
        <f t="shared" si="90"/>
        <v>4877.45</v>
      </c>
      <c r="BG80" s="83">
        <f t="shared" si="91"/>
        <v>0.33406106084375436</v>
      </c>
      <c r="BH80" s="84">
        <v>1160.28</v>
      </c>
      <c r="BI80" s="84">
        <v>0</v>
      </c>
      <c r="BJ80" s="82">
        <f t="shared" si="92"/>
        <v>1160.28</v>
      </c>
      <c r="BK80" s="86">
        <f t="shared" si="93"/>
        <v>0</v>
      </c>
      <c r="BL80" s="80">
        <v>1258.0500000000002</v>
      </c>
      <c r="BM80" s="80">
        <v>0</v>
      </c>
      <c r="BN80" s="82">
        <f t="shared" si="94"/>
        <v>1258.0500000000002</v>
      </c>
      <c r="BO80" s="86">
        <f t="shared" si="95"/>
        <v>0</v>
      </c>
      <c r="BP80" s="80">
        <v>316.95000000000005</v>
      </c>
      <c r="BQ80" s="80">
        <v>0</v>
      </c>
      <c r="BR80" s="82">
        <f t="shared" si="96"/>
        <v>316.95000000000005</v>
      </c>
      <c r="BS80" s="86">
        <f t="shared" si="97"/>
        <v>0</v>
      </c>
      <c r="BT80" s="80">
        <v>893.81999999999994</v>
      </c>
      <c r="BU80" s="80">
        <v>0</v>
      </c>
      <c r="BV80" s="82">
        <f t="shared" si="98"/>
        <v>893.81999999999994</v>
      </c>
      <c r="BW80" s="86">
        <f t="shared" si="99"/>
        <v>0</v>
      </c>
      <c r="BX80" s="80">
        <v>600.51</v>
      </c>
      <c r="BY80" s="80">
        <v>0</v>
      </c>
      <c r="BZ80" s="82">
        <f t="shared" si="100"/>
        <v>600.51</v>
      </c>
      <c r="CA80" s="86">
        <f t="shared" si="101"/>
        <v>0</v>
      </c>
      <c r="CB80" s="80">
        <v>732.51</v>
      </c>
      <c r="CC80" s="80">
        <v>161.9</v>
      </c>
      <c r="CD80" s="82">
        <f t="shared" si="102"/>
        <v>570.61</v>
      </c>
      <c r="CE80" s="83">
        <f t="shared" si="103"/>
        <v>0.22102087343517496</v>
      </c>
      <c r="CF80" s="84">
        <v>52.949999999999996</v>
      </c>
      <c r="CG80" s="84">
        <v>0</v>
      </c>
      <c r="CH80" s="82">
        <f t="shared" si="104"/>
        <v>52.949999999999996</v>
      </c>
      <c r="CI80" s="86">
        <f t="shared" si="105"/>
        <v>0</v>
      </c>
      <c r="CJ80" s="80">
        <v>0</v>
      </c>
      <c r="CK80" s="81">
        <v>0</v>
      </c>
      <c r="CL80" s="81">
        <v>0</v>
      </c>
      <c r="CM80" s="92"/>
      <c r="CN80" s="93">
        <v>5797.26</v>
      </c>
      <c r="CO80" s="93">
        <v>11325.987978630681</v>
      </c>
      <c r="CP80" s="87">
        <f t="shared" si="106"/>
        <v>-5528.7279786306808</v>
      </c>
      <c r="CQ80" s="94">
        <f t="shared" si="107"/>
        <v>1.9536794931796539</v>
      </c>
      <c r="CR80" s="80">
        <v>3929.76</v>
      </c>
      <c r="CS80" s="80">
        <v>4762.01</v>
      </c>
      <c r="CT80" s="87">
        <f t="shared" si="108"/>
        <v>-832.25</v>
      </c>
      <c r="CU80" s="94">
        <f t="shared" si="109"/>
        <v>1.2117813810512601</v>
      </c>
      <c r="CV80" s="80">
        <v>2269.1999999999998</v>
      </c>
      <c r="CW80" s="80">
        <v>0</v>
      </c>
      <c r="CX80" s="87">
        <f t="shared" si="110"/>
        <v>2269.1999999999998</v>
      </c>
      <c r="CY80" s="86">
        <f t="shared" si="111"/>
        <v>0</v>
      </c>
      <c r="CZ80" s="80">
        <v>285.18</v>
      </c>
      <c r="DA80" s="80">
        <v>247.96</v>
      </c>
      <c r="DB80" s="87">
        <f t="shared" si="112"/>
        <v>37.22</v>
      </c>
      <c r="DC80" s="86">
        <f t="shared" si="113"/>
        <v>0.86948593870537905</v>
      </c>
      <c r="DD80" s="80">
        <v>32.58</v>
      </c>
      <c r="DE80" s="80">
        <v>0</v>
      </c>
      <c r="DF80" s="87">
        <f t="shared" si="114"/>
        <v>32.58</v>
      </c>
      <c r="DG80" s="86">
        <f t="shared" si="115"/>
        <v>0</v>
      </c>
      <c r="DH80" s="95">
        <v>1819.44</v>
      </c>
      <c r="DI80" s="95">
        <v>1215.5099999999998</v>
      </c>
      <c r="DJ80" s="87">
        <f t="shared" si="116"/>
        <v>603.93000000000029</v>
      </c>
      <c r="DK80" s="94">
        <f t="shared" si="117"/>
        <v>0.66806819680780882</v>
      </c>
      <c r="DL80" s="80">
        <v>0</v>
      </c>
      <c r="DM80" s="80">
        <v>0</v>
      </c>
      <c r="DN80" s="87">
        <f t="shared" si="118"/>
        <v>0</v>
      </c>
      <c r="DO80" s="96"/>
      <c r="DP80" s="80">
        <v>0</v>
      </c>
      <c r="DQ80" s="80">
        <v>0</v>
      </c>
      <c r="DR80" s="82">
        <f t="shared" si="119"/>
        <v>0</v>
      </c>
      <c r="DS80" s="96"/>
      <c r="DT80" s="97">
        <v>1744.47</v>
      </c>
      <c r="DU80" s="97">
        <v>1472.98</v>
      </c>
      <c r="DV80" s="98">
        <f t="shared" si="122"/>
        <v>36639.629999999997</v>
      </c>
      <c r="DW80" s="87">
        <f t="shared" si="123"/>
        <v>30932.477978630679</v>
      </c>
      <c r="DX80" s="87">
        <f t="shared" si="120"/>
        <v>5707.1520213693184</v>
      </c>
      <c r="DY80" s="83">
        <f t="shared" si="121"/>
        <v>0.84423554437178217</v>
      </c>
      <c r="DZ80" s="108"/>
      <c r="EA80" s="100">
        <f t="shared" si="67"/>
        <v>-17313.057978630684</v>
      </c>
      <c r="EB80" s="91">
        <f t="shared" si="68"/>
        <v>1572.2299999999957</v>
      </c>
      <c r="EC80" s="101"/>
      <c r="ED80" s="101"/>
      <c r="EE80" s="102">
        <v>12213.21</v>
      </c>
      <c r="EF80" s="102">
        <v>9325.86</v>
      </c>
      <c r="EG80" s="103">
        <f t="shared" si="124"/>
        <v>9325.86</v>
      </c>
      <c r="EH80" s="104">
        <f t="shared" si="69"/>
        <v>0.76358795107920041</v>
      </c>
      <c r="EI80" s="101"/>
      <c r="EJ80" s="101"/>
      <c r="EK80" s="101" t="s">
        <v>80</v>
      </c>
      <c r="EM80" s="101"/>
      <c r="EN80" s="101"/>
    </row>
    <row r="81" spans="1:144" s="1" customFormat="1" ht="15.75" customHeight="1" x14ac:dyDescent="0.25">
      <c r="A81" s="105" t="s">
        <v>81</v>
      </c>
      <c r="B81" s="106">
        <v>5</v>
      </c>
      <c r="C81" s="107">
        <v>6</v>
      </c>
      <c r="D81" s="76" t="s">
        <v>361</v>
      </c>
      <c r="E81" s="77">
        <v>4609.7700000000004</v>
      </c>
      <c r="F81" s="78">
        <v>-58681.36</v>
      </c>
      <c r="G81" s="79">
        <v>-413.94000000000256</v>
      </c>
      <c r="H81" s="80">
        <v>3348.0299999999997</v>
      </c>
      <c r="I81" s="80">
        <v>1069.7900000000002</v>
      </c>
      <c r="J81" s="82">
        <f t="shared" si="70"/>
        <v>2278.2399999999998</v>
      </c>
      <c r="K81" s="83">
        <f t="shared" si="71"/>
        <v>0.31952820016547051</v>
      </c>
      <c r="L81" s="84">
        <v>522.75</v>
      </c>
      <c r="M81" s="84">
        <v>1092.1400000000001</v>
      </c>
      <c r="N81" s="82">
        <f t="shared" si="72"/>
        <v>-569.3900000000001</v>
      </c>
      <c r="O81" s="83">
        <f t="shared" si="73"/>
        <v>2.0892204686752751</v>
      </c>
      <c r="P81" s="84">
        <v>2482.3500000000004</v>
      </c>
      <c r="Q81" s="84">
        <v>1893.8200000000002</v>
      </c>
      <c r="R81" s="82">
        <f t="shared" si="74"/>
        <v>588.5300000000002</v>
      </c>
      <c r="S81" s="83">
        <f t="shared" si="75"/>
        <v>0.76291417406892659</v>
      </c>
      <c r="T81" s="84">
        <v>460.5</v>
      </c>
      <c r="U81" s="84">
        <v>407.46000000000004</v>
      </c>
      <c r="V81" s="82">
        <f t="shared" si="76"/>
        <v>53.039999999999964</v>
      </c>
      <c r="W81" s="83">
        <f t="shared" si="77"/>
        <v>0.88482084690553753</v>
      </c>
      <c r="X81" s="84">
        <v>257.21999999999997</v>
      </c>
      <c r="Y81" s="84">
        <v>0</v>
      </c>
      <c r="Z81" s="82">
        <f t="shared" si="78"/>
        <v>257.21999999999997</v>
      </c>
      <c r="AA81" s="83">
        <f t="shared" si="79"/>
        <v>0</v>
      </c>
      <c r="AB81" s="84">
        <v>3563.79</v>
      </c>
      <c r="AC81" s="84">
        <v>4772.4699999999993</v>
      </c>
      <c r="AD81" s="82">
        <f t="shared" si="80"/>
        <v>-1208.6799999999994</v>
      </c>
      <c r="AE81" s="83">
        <f t="shared" si="81"/>
        <v>1.3391557863959436</v>
      </c>
      <c r="AF81" s="84">
        <v>691.47</v>
      </c>
      <c r="AG81" s="84">
        <v>0</v>
      </c>
      <c r="AH81" s="82">
        <f t="shared" si="82"/>
        <v>691.47</v>
      </c>
      <c r="AI81" s="85">
        <f t="shared" si="83"/>
        <v>0</v>
      </c>
      <c r="AJ81" s="84">
        <v>2313.63</v>
      </c>
      <c r="AK81" s="84">
        <v>3931</v>
      </c>
      <c r="AL81" s="82">
        <f t="shared" si="84"/>
        <v>-1617.37</v>
      </c>
      <c r="AM81" s="86">
        <f t="shared" si="85"/>
        <v>1.6990616477137657</v>
      </c>
      <c r="AN81" s="80">
        <v>0</v>
      </c>
      <c r="AO81" s="80">
        <v>0</v>
      </c>
      <c r="AP81" s="87">
        <f t="shared" si="86"/>
        <v>0</v>
      </c>
      <c r="AQ81" s="83"/>
      <c r="AR81" s="84">
        <v>0</v>
      </c>
      <c r="AS81" s="84">
        <v>0</v>
      </c>
      <c r="AT81" s="87">
        <f t="shared" si="64"/>
        <v>0</v>
      </c>
      <c r="AU81" s="96"/>
      <c r="AV81" s="80">
        <v>778.58999999999992</v>
      </c>
      <c r="AW81" s="80">
        <v>4124.4800000000005</v>
      </c>
      <c r="AX81" s="87">
        <f t="shared" si="87"/>
        <v>-3345.8900000000003</v>
      </c>
      <c r="AY81" s="83">
        <f t="shared" si="88"/>
        <v>5.2973708884008284</v>
      </c>
      <c r="AZ81" s="90">
        <v>0</v>
      </c>
      <c r="BA81" s="82">
        <v>0</v>
      </c>
      <c r="BB81" s="82">
        <f t="shared" si="89"/>
        <v>0</v>
      </c>
      <c r="BC81" s="91"/>
      <c r="BD81" s="84">
        <v>14555.22</v>
      </c>
      <c r="BE81" s="84">
        <v>67811.539999999994</v>
      </c>
      <c r="BF81" s="87">
        <f t="shared" si="90"/>
        <v>-53256.319999999992</v>
      </c>
      <c r="BG81" s="83">
        <f t="shared" si="91"/>
        <v>4.6589154956091354</v>
      </c>
      <c r="BH81" s="84">
        <v>1759.08</v>
      </c>
      <c r="BI81" s="84">
        <v>0</v>
      </c>
      <c r="BJ81" s="82">
        <f t="shared" si="92"/>
        <v>1759.08</v>
      </c>
      <c r="BK81" s="86">
        <f t="shared" si="93"/>
        <v>0</v>
      </c>
      <c r="BL81" s="80">
        <v>1875.2400000000002</v>
      </c>
      <c r="BM81" s="80">
        <v>0</v>
      </c>
      <c r="BN81" s="82">
        <f t="shared" si="94"/>
        <v>1875.2400000000002</v>
      </c>
      <c r="BO81" s="86">
        <f t="shared" si="95"/>
        <v>0</v>
      </c>
      <c r="BP81" s="80">
        <v>564.24</v>
      </c>
      <c r="BQ81" s="80">
        <v>0</v>
      </c>
      <c r="BR81" s="82">
        <f t="shared" si="96"/>
        <v>564.24</v>
      </c>
      <c r="BS81" s="86">
        <f t="shared" si="97"/>
        <v>0</v>
      </c>
      <c r="BT81" s="80">
        <v>1496.31</v>
      </c>
      <c r="BU81" s="80">
        <v>0</v>
      </c>
      <c r="BV81" s="82">
        <f t="shared" si="98"/>
        <v>1496.31</v>
      </c>
      <c r="BW81" s="86">
        <f t="shared" si="99"/>
        <v>0</v>
      </c>
      <c r="BX81" s="80">
        <v>1351.1100000000001</v>
      </c>
      <c r="BY81" s="80">
        <v>0</v>
      </c>
      <c r="BZ81" s="82">
        <f t="shared" si="100"/>
        <v>1351.1100000000001</v>
      </c>
      <c r="CA81" s="86">
        <f t="shared" si="101"/>
        <v>0</v>
      </c>
      <c r="CB81" s="80">
        <v>1496.31</v>
      </c>
      <c r="CC81" s="80">
        <v>0</v>
      </c>
      <c r="CD81" s="82">
        <f t="shared" si="102"/>
        <v>1496.31</v>
      </c>
      <c r="CE81" s="83">
        <f t="shared" si="103"/>
        <v>0</v>
      </c>
      <c r="CF81" s="84">
        <v>80.22</v>
      </c>
      <c r="CG81" s="84">
        <v>0</v>
      </c>
      <c r="CH81" s="82">
        <f t="shared" si="104"/>
        <v>80.22</v>
      </c>
      <c r="CI81" s="86">
        <f t="shared" si="105"/>
        <v>0</v>
      </c>
      <c r="CJ81" s="80">
        <v>0</v>
      </c>
      <c r="CK81" s="81">
        <v>0</v>
      </c>
      <c r="CL81" s="81">
        <v>0</v>
      </c>
      <c r="CM81" s="92"/>
      <c r="CN81" s="93">
        <v>7310.0999999999995</v>
      </c>
      <c r="CO81" s="93">
        <v>14060.35919589126</v>
      </c>
      <c r="CP81" s="87">
        <f t="shared" si="106"/>
        <v>-6750.2591958912608</v>
      </c>
      <c r="CQ81" s="94">
        <f t="shared" si="107"/>
        <v>1.9234154383512212</v>
      </c>
      <c r="CR81" s="80">
        <v>5569.0199999999995</v>
      </c>
      <c r="CS81" s="80">
        <v>6222.4400000000014</v>
      </c>
      <c r="CT81" s="87">
        <f t="shared" si="108"/>
        <v>-653.42000000000189</v>
      </c>
      <c r="CU81" s="94">
        <f t="shared" si="109"/>
        <v>1.1173312360163909</v>
      </c>
      <c r="CV81" s="80">
        <v>3610.7999999999997</v>
      </c>
      <c r="CW81" s="80">
        <v>0</v>
      </c>
      <c r="CX81" s="87">
        <f t="shared" si="110"/>
        <v>3610.7999999999997</v>
      </c>
      <c r="CY81" s="86">
        <f t="shared" si="111"/>
        <v>0</v>
      </c>
      <c r="CZ81" s="80">
        <v>463.29</v>
      </c>
      <c r="DA81" s="80">
        <v>402.34</v>
      </c>
      <c r="DB81" s="87">
        <f t="shared" si="112"/>
        <v>60.950000000000045</v>
      </c>
      <c r="DC81" s="86">
        <f t="shared" si="113"/>
        <v>0.86844093332469929</v>
      </c>
      <c r="DD81" s="80">
        <v>52.56</v>
      </c>
      <c r="DE81" s="80">
        <v>0</v>
      </c>
      <c r="DF81" s="87">
        <f t="shared" si="114"/>
        <v>52.56</v>
      </c>
      <c r="DG81" s="86">
        <f t="shared" si="115"/>
        <v>0</v>
      </c>
      <c r="DH81" s="95">
        <v>1687.17</v>
      </c>
      <c r="DI81" s="95">
        <v>2082.6999999999998</v>
      </c>
      <c r="DJ81" s="87">
        <f t="shared" si="116"/>
        <v>-395.52999999999975</v>
      </c>
      <c r="DK81" s="94">
        <f t="shared" si="117"/>
        <v>1.2344339930178938</v>
      </c>
      <c r="DL81" s="80">
        <v>0</v>
      </c>
      <c r="DM81" s="80">
        <v>0</v>
      </c>
      <c r="DN81" s="87">
        <f t="shared" si="118"/>
        <v>0</v>
      </c>
      <c r="DO81" s="96"/>
      <c r="DP81" s="80">
        <v>0</v>
      </c>
      <c r="DQ81" s="80">
        <v>0</v>
      </c>
      <c r="DR81" s="82">
        <f t="shared" si="119"/>
        <v>0</v>
      </c>
      <c r="DS81" s="96"/>
      <c r="DT81" s="97">
        <v>2814.1499999999996</v>
      </c>
      <c r="DU81" s="97">
        <v>5393.5300000000007</v>
      </c>
      <c r="DV81" s="98">
        <f t="shared" si="122"/>
        <v>59103.15</v>
      </c>
      <c r="DW81" s="87">
        <f t="shared" si="123"/>
        <v>113264.06919589125</v>
      </c>
      <c r="DX81" s="87">
        <f t="shared" si="120"/>
        <v>-54160.919195891249</v>
      </c>
      <c r="DY81" s="83">
        <f t="shared" si="121"/>
        <v>1.9163795702241124</v>
      </c>
      <c r="DZ81" s="108"/>
      <c r="EA81" s="100">
        <f t="shared" si="67"/>
        <v>-112842.27919589126</v>
      </c>
      <c r="EB81" s="91">
        <f t="shared" si="68"/>
        <v>-45047.75</v>
      </c>
      <c r="EC81" s="101"/>
      <c r="ED81" s="101"/>
      <c r="EE81" s="102">
        <v>19701.05</v>
      </c>
      <c r="EF81" s="102">
        <v>24075.3</v>
      </c>
      <c r="EG81" s="103">
        <f t="shared" si="124"/>
        <v>24075.3</v>
      </c>
      <c r="EH81" s="104">
        <f t="shared" si="69"/>
        <v>1.2220313130518423</v>
      </c>
      <c r="EI81" s="101"/>
      <c r="EJ81" s="101"/>
      <c r="EK81" s="101" t="s">
        <v>81</v>
      </c>
      <c r="EM81" s="101"/>
      <c r="EN81" s="101"/>
    </row>
    <row r="82" spans="1:144" s="1" customFormat="1" ht="15.75" customHeight="1" x14ac:dyDescent="0.25">
      <c r="A82" s="105" t="s">
        <v>82</v>
      </c>
      <c r="B82" s="106">
        <v>5</v>
      </c>
      <c r="C82" s="107">
        <v>4</v>
      </c>
      <c r="D82" s="76" t="s">
        <v>362</v>
      </c>
      <c r="E82" s="77">
        <v>2885.2</v>
      </c>
      <c r="F82" s="78">
        <v>81427.930000000008</v>
      </c>
      <c r="G82" s="79">
        <v>31306.89000000001</v>
      </c>
      <c r="H82" s="80">
        <v>2234.0099999999998</v>
      </c>
      <c r="I82" s="80">
        <v>761.5</v>
      </c>
      <c r="J82" s="82">
        <f t="shared" si="70"/>
        <v>1472.5099999999998</v>
      </c>
      <c r="K82" s="83">
        <f t="shared" si="71"/>
        <v>0.34086687167917784</v>
      </c>
      <c r="L82" s="84">
        <v>350.54999999999995</v>
      </c>
      <c r="M82" s="84">
        <v>728.1</v>
      </c>
      <c r="N82" s="82">
        <f t="shared" si="72"/>
        <v>-377.55000000000007</v>
      </c>
      <c r="O82" s="83">
        <f t="shared" si="73"/>
        <v>2.0770218228498076</v>
      </c>
      <c r="P82" s="84">
        <v>1511.28</v>
      </c>
      <c r="Q82" s="84">
        <v>1160.5900000000001</v>
      </c>
      <c r="R82" s="82">
        <f t="shared" si="74"/>
        <v>350.68999999999983</v>
      </c>
      <c r="S82" s="83">
        <f t="shared" si="75"/>
        <v>0.76795167010745868</v>
      </c>
      <c r="T82" s="84">
        <v>292.56</v>
      </c>
      <c r="U82" s="84">
        <v>260.3</v>
      </c>
      <c r="V82" s="82">
        <f t="shared" si="76"/>
        <v>32.259999999999991</v>
      </c>
      <c r="W82" s="83">
        <f t="shared" si="77"/>
        <v>0.88973202078206182</v>
      </c>
      <c r="X82" s="84">
        <v>114.24</v>
      </c>
      <c r="Y82" s="84">
        <v>0</v>
      </c>
      <c r="Z82" s="82">
        <f t="shared" si="78"/>
        <v>114.24</v>
      </c>
      <c r="AA82" s="83">
        <f t="shared" si="79"/>
        <v>0</v>
      </c>
      <c r="AB82" s="84">
        <v>1763.16</v>
      </c>
      <c r="AC82" s="84">
        <v>2568.5899999999997</v>
      </c>
      <c r="AD82" s="82">
        <f t="shared" si="80"/>
        <v>-805.42999999999961</v>
      </c>
      <c r="AE82" s="83">
        <f t="shared" si="81"/>
        <v>1.4568104993307469</v>
      </c>
      <c r="AF82" s="84">
        <v>432.78</v>
      </c>
      <c r="AG82" s="84">
        <v>0</v>
      </c>
      <c r="AH82" s="82">
        <f t="shared" si="82"/>
        <v>432.78</v>
      </c>
      <c r="AI82" s="85">
        <f t="shared" si="83"/>
        <v>0</v>
      </c>
      <c r="AJ82" s="84">
        <v>1448.07</v>
      </c>
      <c r="AK82" s="84">
        <v>1172.8600000000001</v>
      </c>
      <c r="AL82" s="82">
        <f t="shared" si="84"/>
        <v>275.20999999999981</v>
      </c>
      <c r="AM82" s="86">
        <f t="shared" si="85"/>
        <v>0.80994703294730241</v>
      </c>
      <c r="AN82" s="80">
        <v>0</v>
      </c>
      <c r="AO82" s="80">
        <v>0</v>
      </c>
      <c r="AP82" s="87">
        <f t="shared" si="86"/>
        <v>0</v>
      </c>
      <c r="AQ82" s="83"/>
      <c r="AR82" s="84">
        <v>0</v>
      </c>
      <c r="AS82" s="84">
        <v>0</v>
      </c>
      <c r="AT82" s="87">
        <f t="shared" si="64"/>
        <v>0</v>
      </c>
      <c r="AU82" s="96"/>
      <c r="AV82" s="80">
        <v>518.46</v>
      </c>
      <c r="AW82" s="80">
        <v>0</v>
      </c>
      <c r="AX82" s="87">
        <f t="shared" si="87"/>
        <v>518.46</v>
      </c>
      <c r="AY82" s="83">
        <f t="shared" si="88"/>
        <v>0</v>
      </c>
      <c r="AZ82" s="90">
        <v>0</v>
      </c>
      <c r="BA82" s="82">
        <v>0</v>
      </c>
      <c r="BB82" s="82">
        <f t="shared" si="89"/>
        <v>0</v>
      </c>
      <c r="BC82" s="91"/>
      <c r="BD82" s="84">
        <v>6514.2000000000007</v>
      </c>
      <c r="BE82" s="84">
        <v>0</v>
      </c>
      <c r="BF82" s="87">
        <f t="shared" si="90"/>
        <v>6514.2000000000007</v>
      </c>
      <c r="BG82" s="83">
        <f t="shared" si="91"/>
        <v>0</v>
      </c>
      <c r="BH82" s="84">
        <v>1176.3000000000002</v>
      </c>
      <c r="BI82" s="84">
        <v>756.79</v>
      </c>
      <c r="BJ82" s="82">
        <f t="shared" si="92"/>
        <v>419.51000000000022</v>
      </c>
      <c r="BK82" s="86">
        <f t="shared" si="93"/>
        <v>0.64336478789424456</v>
      </c>
      <c r="BL82" s="80">
        <v>1256.79</v>
      </c>
      <c r="BM82" s="80">
        <v>0</v>
      </c>
      <c r="BN82" s="82">
        <f t="shared" si="94"/>
        <v>1256.79</v>
      </c>
      <c r="BO82" s="86">
        <f t="shared" si="95"/>
        <v>0</v>
      </c>
      <c r="BP82" s="80">
        <v>342.75</v>
      </c>
      <c r="BQ82" s="80">
        <v>0</v>
      </c>
      <c r="BR82" s="82">
        <f t="shared" si="96"/>
        <v>342.75</v>
      </c>
      <c r="BS82" s="86">
        <f t="shared" si="97"/>
        <v>0</v>
      </c>
      <c r="BT82" s="80">
        <v>955.58999999999992</v>
      </c>
      <c r="BU82" s="80">
        <v>0</v>
      </c>
      <c r="BV82" s="82">
        <f t="shared" si="98"/>
        <v>955.58999999999992</v>
      </c>
      <c r="BW82" s="86">
        <f t="shared" si="99"/>
        <v>0</v>
      </c>
      <c r="BX82" s="80">
        <v>599.81999999999994</v>
      </c>
      <c r="BY82" s="80">
        <v>0</v>
      </c>
      <c r="BZ82" s="82">
        <f t="shared" si="100"/>
        <v>599.81999999999994</v>
      </c>
      <c r="CA82" s="86">
        <f t="shared" si="101"/>
        <v>0</v>
      </c>
      <c r="CB82" s="80">
        <v>731.40000000000009</v>
      </c>
      <c r="CC82" s="80">
        <v>384.92</v>
      </c>
      <c r="CD82" s="82">
        <f t="shared" si="102"/>
        <v>346.48000000000008</v>
      </c>
      <c r="CE82" s="83">
        <f t="shared" si="103"/>
        <v>0.52627837024883783</v>
      </c>
      <c r="CF82" s="84">
        <v>52.800000000000004</v>
      </c>
      <c r="CG82" s="84">
        <v>0</v>
      </c>
      <c r="CH82" s="82">
        <f t="shared" si="104"/>
        <v>52.800000000000004</v>
      </c>
      <c r="CI82" s="86">
        <f t="shared" si="105"/>
        <v>0</v>
      </c>
      <c r="CJ82" s="80">
        <v>0</v>
      </c>
      <c r="CK82" s="81">
        <v>0</v>
      </c>
      <c r="CL82" s="81">
        <v>0</v>
      </c>
      <c r="CM82" s="92"/>
      <c r="CN82" s="93">
        <v>8967.2100000000009</v>
      </c>
      <c r="CO82" s="93">
        <v>16045.547205295996</v>
      </c>
      <c r="CP82" s="87">
        <f t="shared" si="106"/>
        <v>-7078.3372052959949</v>
      </c>
      <c r="CQ82" s="94">
        <f t="shared" si="107"/>
        <v>1.7893578053035442</v>
      </c>
      <c r="CR82" s="80">
        <v>3918.3900000000003</v>
      </c>
      <c r="CS82" s="80">
        <v>4717.96</v>
      </c>
      <c r="CT82" s="87">
        <f t="shared" si="108"/>
        <v>-799.56999999999971</v>
      </c>
      <c r="CU82" s="94">
        <f t="shared" si="109"/>
        <v>1.2040557473860436</v>
      </c>
      <c r="CV82" s="80">
        <v>2309.31</v>
      </c>
      <c r="CW82" s="80">
        <v>0</v>
      </c>
      <c r="CX82" s="87">
        <f t="shared" si="110"/>
        <v>2309.31</v>
      </c>
      <c r="CY82" s="86">
        <f t="shared" si="111"/>
        <v>0</v>
      </c>
      <c r="CZ82" s="80">
        <v>247.56</v>
      </c>
      <c r="DA82" s="80">
        <v>214.96</v>
      </c>
      <c r="DB82" s="87">
        <f t="shared" si="112"/>
        <v>32.599999999999994</v>
      </c>
      <c r="DC82" s="86">
        <f t="shared" si="113"/>
        <v>0.86831475197931818</v>
      </c>
      <c r="DD82" s="80">
        <v>27.69</v>
      </c>
      <c r="DE82" s="80">
        <v>0</v>
      </c>
      <c r="DF82" s="87">
        <f t="shared" si="114"/>
        <v>27.69</v>
      </c>
      <c r="DG82" s="86">
        <f t="shared" si="115"/>
        <v>0</v>
      </c>
      <c r="DH82" s="95">
        <v>1079.3399999999999</v>
      </c>
      <c r="DI82" s="95">
        <v>839.32999999999993</v>
      </c>
      <c r="DJ82" s="87">
        <f t="shared" si="116"/>
        <v>240.01</v>
      </c>
      <c r="DK82" s="94">
        <f t="shared" si="117"/>
        <v>0.77763262734634131</v>
      </c>
      <c r="DL82" s="80">
        <v>0</v>
      </c>
      <c r="DM82" s="80">
        <v>0</v>
      </c>
      <c r="DN82" s="87">
        <f t="shared" si="118"/>
        <v>0</v>
      </c>
      <c r="DO82" s="96"/>
      <c r="DP82" s="80">
        <v>0</v>
      </c>
      <c r="DQ82" s="80">
        <v>0</v>
      </c>
      <c r="DR82" s="82">
        <f t="shared" si="119"/>
        <v>0</v>
      </c>
      <c r="DS82" s="96"/>
      <c r="DT82" s="97">
        <v>1841.94</v>
      </c>
      <c r="DU82" s="97">
        <v>1480.58</v>
      </c>
      <c r="DV82" s="98">
        <f t="shared" si="122"/>
        <v>38686.200000000004</v>
      </c>
      <c r="DW82" s="87">
        <f t="shared" si="123"/>
        <v>31092.027205295992</v>
      </c>
      <c r="DX82" s="87">
        <f t="shared" si="120"/>
        <v>7594.1727947040126</v>
      </c>
      <c r="DY82" s="83">
        <f t="shared" si="121"/>
        <v>0.80369814572886422</v>
      </c>
      <c r="DZ82" s="108"/>
      <c r="EA82" s="100">
        <f t="shared" si="67"/>
        <v>89022.102794704013</v>
      </c>
      <c r="EB82" s="91">
        <f t="shared" si="68"/>
        <v>41794.830000000016</v>
      </c>
      <c r="EC82" s="101"/>
      <c r="ED82" s="101"/>
      <c r="EE82" s="102">
        <v>12895.400000000001</v>
      </c>
      <c r="EF82" s="102">
        <v>25693.29</v>
      </c>
      <c r="EG82" s="103">
        <f t="shared" si="124"/>
        <v>25693.29</v>
      </c>
      <c r="EH82" s="104">
        <f t="shared" si="69"/>
        <v>1.9924383888828574</v>
      </c>
      <c r="EI82" s="101"/>
      <c r="EJ82" s="101"/>
      <c r="EK82" s="101" t="s">
        <v>82</v>
      </c>
      <c r="EM82" s="101"/>
      <c r="EN82" s="101"/>
    </row>
    <row r="83" spans="1:144" s="1" customFormat="1" ht="15.75" customHeight="1" x14ac:dyDescent="0.25">
      <c r="A83" s="105" t="s">
        <v>83</v>
      </c>
      <c r="B83" s="106">
        <v>5</v>
      </c>
      <c r="C83" s="107">
        <v>4</v>
      </c>
      <c r="D83" s="76" t="s">
        <v>363</v>
      </c>
      <c r="E83" s="77">
        <v>2895.4</v>
      </c>
      <c r="F83" s="78">
        <v>-175366.37999999998</v>
      </c>
      <c r="G83" s="79">
        <v>-115349.46999999997</v>
      </c>
      <c r="H83" s="80">
        <v>2236.62</v>
      </c>
      <c r="I83" s="80">
        <v>689.01</v>
      </c>
      <c r="J83" s="82">
        <f t="shared" si="70"/>
        <v>1547.61</v>
      </c>
      <c r="K83" s="83">
        <f t="shared" si="71"/>
        <v>0.30805858840571937</v>
      </c>
      <c r="L83" s="84">
        <v>350.90999999999997</v>
      </c>
      <c r="M83" s="84">
        <v>728.1</v>
      </c>
      <c r="N83" s="82">
        <f t="shared" si="72"/>
        <v>-377.19000000000005</v>
      </c>
      <c r="O83" s="83">
        <f t="shared" si="73"/>
        <v>2.0748909976917163</v>
      </c>
      <c r="P83" s="84">
        <v>1523.52</v>
      </c>
      <c r="Q83" s="84">
        <v>1166.93</v>
      </c>
      <c r="R83" s="82">
        <f t="shared" si="74"/>
        <v>356.58999999999992</v>
      </c>
      <c r="S83" s="83">
        <f t="shared" si="75"/>
        <v>0.76594334173492973</v>
      </c>
      <c r="T83" s="84">
        <v>289.23</v>
      </c>
      <c r="U83" s="84">
        <v>256.93</v>
      </c>
      <c r="V83" s="82">
        <f t="shared" si="76"/>
        <v>32.300000000000011</v>
      </c>
      <c r="W83" s="83">
        <f t="shared" si="77"/>
        <v>0.88832417107492301</v>
      </c>
      <c r="X83" s="84">
        <v>122.46000000000001</v>
      </c>
      <c r="Y83" s="84">
        <v>0</v>
      </c>
      <c r="Z83" s="82">
        <f t="shared" si="78"/>
        <v>122.46000000000001</v>
      </c>
      <c r="AA83" s="83">
        <f t="shared" si="79"/>
        <v>0</v>
      </c>
      <c r="AB83" s="84">
        <v>1764.9900000000002</v>
      </c>
      <c r="AC83" s="84">
        <v>2654.8700000000003</v>
      </c>
      <c r="AD83" s="82">
        <f t="shared" si="80"/>
        <v>-889.88000000000011</v>
      </c>
      <c r="AE83" s="83">
        <f t="shared" si="81"/>
        <v>1.5041841596836243</v>
      </c>
      <c r="AF83" s="84">
        <v>434.31000000000006</v>
      </c>
      <c r="AG83" s="84">
        <v>0</v>
      </c>
      <c r="AH83" s="82">
        <f t="shared" si="82"/>
        <v>434.31000000000006</v>
      </c>
      <c r="AI83" s="85">
        <f t="shared" si="83"/>
        <v>0</v>
      </c>
      <c r="AJ83" s="84">
        <v>1454.01</v>
      </c>
      <c r="AK83" s="84">
        <v>1176.97</v>
      </c>
      <c r="AL83" s="82">
        <f t="shared" si="84"/>
        <v>277.03999999999996</v>
      </c>
      <c r="AM83" s="86">
        <f t="shared" si="85"/>
        <v>0.80946485925131195</v>
      </c>
      <c r="AN83" s="80">
        <v>0</v>
      </c>
      <c r="AO83" s="80">
        <v>0</v>
      </c>
      <c r="AP83" s="87">
        <f t="shared" si="86"/>
        <v>0</v>
      </c>
      <c r="AQ83" s="83"/>
      <c r="AR83" s="84">
        <v>0</v>
      </c>
      <c r="AS83" s="84">
        <v>0</v>
      </c>
      <c r="AT83" s="87">
        <f t="shared" si="64"/>
        <v>0</v>
      </c>
      <c r="AU83" s="96"/>
      <c r="AV83" s="80">
        <v>519.41999999999996</v>
      </c>
      <c r="AW83" s="80">
        <v>0</v>
      </c>
      <c r="AX83" s="87">
        <f t="shared" si="87"/>
        <v>519.41999999999996</v>
      </c>
      <c r="AY83" s="83">
        <f t="shared" si="88"/>
        <v>0</v>
      </c>
      <c r="AZ83" s="90">
        <v>0</v>
      </c>
      <c r="BA83" s="82">
        <v>0</v>
      </c>
      <c r="BB83" s="82">
        <f t="shared" si="89"/>
        <v>0</v>
      </c>
      <c r="BC83" s="91"/>
      <c r="BD83" s="84">
        <v>8895.24</v>
      </c>
      <c r="BE83" s="84">
        <v>6079.55</v>
      </c>
      <c r="BF83" s="87">
        <f t="shared" si="90"/>
        <v>2815.6899999999996</v>
      </c>
      <c r="BG83" s="83">
        <f t="shared" si="91"/>
        <v>0.68346104208543002</v>
      </c>
      <c r="BH83" s="84">
        <v>1177.8000000000002</v>
      </c>
      <c r="BI83" s="84">
        <v>0</v>
      </c>
      <c r="BJ83" s="82">
        <f t="shared" si="92"/>
        <v>1177.8000000000002</v>
      </c>
      <c r="BK83" s="86">
        <f t="shared" si="93"/>
        <v>0</v>
      </c>
      <c r="BL83" s="80">
        <v>1258.5899999999999</v>
      </c>
      <c r="BM83" s="80">
        <v>0</v>
      </c>
      <c r="BN83" s="82">
        <f t="shared" si="94"/>
        <v>1258.5899999999999</v>
      </c>
      <c r="BO83" s="86">
        <f t="shared" si="95"/>
        <v>0</v>
      </c>
      <c r="BP83" s="80">
        <v>343.08</v>
      </c>
      <c r="BQ83" s="80">
        <v>0</v>
      </c>
      <c r="BR83" s="82">
        <f t="shared" si="96"/>
        <v>343.08</v>
      </c>
      <c r="BS83" s="86">
        <f t="shared" si="97"/>
        <v>0</v>
      </c>
      <c r="BT83" s="80">
        <v>944.16000000000008</v>
      </c>
      <c r="BU83" s="80">
        <v>0</v>
      </c>
      <c r="BV83" s="82">
        <f t="shared" si="98"/>
        <v>944.16000000000008</v>
      </c>
      <c r="BW83" s="86">
        <f t="shared" si="99"/>
        <v>0</v>
      </c>
      <c r="BX83" s="80">
        <v>646.23</v>
      </c>
      <c r="BY83" s="80">
        <v>0</v>
      </c>
      <c r="BZ83" s="82">
        <f t="shared" si="100"/>
        <v>646.23</v>
      </c>
      <c r="CA83" s="86">
        <f t="shared" si="101"/>
        <v>0</v>
      </c>
      <c r="CB83" s="80">
        <v>732.21</v>
      </c>
      <c r="CC83" s="80">
        <v>711.13</v>
      </c>
      <c r="CD83" s="82">
        <f t="shared" si="102"/>
        <v>21.080000000000041</v>
      </c>
      <c r="CE83" s="83">
        <f t="shared" si="103"/>
        <v>0.97121044509088916</v>
      </c>
      <c r="CF83" s="84">
        <v>52.980000000000004</v>
      </c>
      <c r="CG83" s="84">
        <v>0</v>
      </c>
      <c r="CH83" s="82">
        <f t="shared" si="104"/>
        <v>52.980000000000004</v>
      </c>
      <c r="CI83" s="86">
        <f t="shared" si="105"/>
        <v>0</v>
      </c>
      <c r="CJ83" s="80">
        <v>0</v>
      </c>
      <c r="CK83" s="81">
        <v>0</v>
      </c>
      <c r="CL83" s="81">
        <v>0</v>
      </c>
      <c r="CM83" s="92"/>
      <c r="CN83" s="93">
        <v>6418.02</v>
      </c>
      <c r="CO83" s="93">
        <v>12031.748453012493</v>
      </c>
      <c r="CP83" s="87">
        <f t="shared" si="106"/>
        <v>-5613.7284530124925</v>
      </c>
      <c r="CQ83" s="94">
        <f t="shared" si="107"/>
        <v>1.8746822934507048</v>
      </c>
      <c r="CR83" s="80">
        <v>3563.82</v>
      </c>
      <c r="CS83" s="80">
        <v>4494.24</v>
      </c>
      <c r="CT83" s="87">
        <f t="shared" si="108"/>
        <v>-930.41999999999962</v>
      </c>
      <c r="CU83" s="94">
        <f t="shared" si="109"/>
        <v>1.2610737916056365</v>
      </c>
      <c r="CV83" s="80">
        <v>1896.9900000000002</v>
      </c>
      <c r="CW83" s="80">
        <v>0</v>
      </c>
      <c r="CX83" s="87">
        <f t="shared" si="110"/>
        <v>1896.9900000000002</v>
      </c>
      <c r="CY83" s="86">
        <f t="shared" si="111"/>
        <v>0</v>
      </c>
      <c r="CZ83" s="80">
        <v>283.17</v>
      </c>
      <c r="DA83" s="80">
        <v>246.61999999999998</v>
      </c>
      <c r="DB83" s="87">
        <f t="shared" si="112"/>
        <v>36.55000000000004</v>
      </c>
      <c r="DC83" s="86">
        <f t="shared" si="113"/>
        <v>0.87092559240032474</v>
      </c>
      <c r="DD83" s="80">
        <v>32.130000000000003</v>
      </c>
      <c r="DE83" s="80">
        <v>0</v>
      </c>
      <c r="DF83" s="87">
        <f t="shared" si="114"/>
        <v>32.130000000000003</v>
      </c>
      <c r="DG83" s="86">
        <f t="shared" si="115"/>
        <v>0</v>
      </c>
      <c r="DH83" s="95">
        <v>812.12999999999988</v>
      </c>
      <c r="DI83" s="95">
        <v>820.75</v>
      </c>
      <c r="DJ83" s="87">
        <f t="shared" si="116"/>
        <v>-8.6200000000001182</v>
      </c>
      <c r="DK83" s="94">
        <f t="shared" si="117"/>
        <v>1.0106140642507975</v>
      </c>
      <c r="DL83" s="80">
        <v>0</v>
      </c>
      <c r="DM83" s="80">
        <v>0</v>
      </c>
      <c r="DN83" s="87">
        <f t="shared" si="118"/>
        <v>0</v>
      </c>
      <c r="DO83" s="96"/>
      <c r="DP83" s="80">
        <v>0</v>
      </c>
      <c r="DQ83" s="80">
        <v>0</v>
      </c>
      <c r="DR83" s="82">
        <f t="shared" si="119"/>
        <v>0</v>
      </c>
      <c r="DS83" s="96"/>
      <c r="DT83" s="97">
        <v>1787.6100000000001</v>
      </c>
      <c r="DU83" s="97">
        <v>1552.84</v>
      </c>
      <c r="DV83" s="98">
        <f t="shared" si="122"/>
        <v>37539.62999999999</v>
      </c>
      <c r="DW83" s="87">
        <f t="shared" si="123"/>
        <v>32609.688453012488</v>
      </c>
      <c r="DX83" s="87">
        <f t="shared" si="120"/>
        <v>4929.9415469875021</v>
      </c>
      <c r="DY83" s="83">
        <f t="shared" si="121"/>
        <v>0.86867367773769999</v>
      </c>
      <c r="DZ83" s="108"/>
      <c r="EA83" s="100">
        <f t="shared" si="67"/>
        <v>-170436.4384530125</v>
      </c>
      <c r="EB83" s="91">
        <f t="shared" si="68"/>
        <v>-108089.85999999997</v>
      </c>
      <c r="EC83" s="101"/>
      <c r="ED83" s="101"/>
      <c r="EE83" s="102">
        <v>12513.21</v>
      </c>
      <c r="EF83" s="102">
        <v>6659.68</v>
      </c>
      <c r="EG83" s="103">
        <f t="shared" si="124"/>
        <v>6659.68</v>
      </c>
      <c r="EH83" s="104">
        <f t="shared" si="69"/>
        <v>0.53221195840236046</v>
      </c>
      <c r="EI83" s="101"/>
      <c r="EJ83" s="101"/>
      <c r="EK83" s="101" t="s">
        <v>83</v>
      </c>
      <c r="EM83" s="101"/>
      <c r="EN83" s="101"/>
    </row>
    <row r="84" spans="1:144" s="1" customFormat="1" ht="15.75" customHeight="1" x14ac:dyDescent="0.25">
      <c r="A84" s="105" t="s">
        <v>84</v>
      </c>
      <c r="B84" s="106">
        <v>5</v>
      </c>
      <c r="C84" s="107">
        <v>4</v>
      </c>
      <c r="D84" s="76" t="s">
        <v>364</v>
      </c>
      <c r="E84" s="77">
        <v>3052.67</v>
      </c>
      <c r="F84" s="78">
        <v>6333.5499999999984</v>
      </c>
      <c r="G84" s="79">
        <v>-30765.320000000014</v>
      </c>
      <c r="H84" s="80">
        <v>2341.4700000000003</v>
      </c>
      <c r="I84" s="80">
        <v>690.04000000000008</v>
      </c>
      <c r="J84" s="82">
        <f t="shared" si="70"/>
        <v>1651.4300000000003</v>
      </c>
      <c r="K84" s="83">
        <f t="shared" si="71"/>
        <v>0.29470375447902386</v>
      </c>
      <c r="L84" s="84">
        <v>353.46</v>
      </c>
      <c r="M84" s="84">
        <v>728.11</v>
      </c>
      <c r="N84" s="82">
        <f t="shared" si="72"/>
        <v>-374.65000000000003</v>
      </c>
      <c r="O84" s="83">
        <f t="shared" si="73"/>
        <v>2.0599502065297348</v>
      </c>
      <c r="P84" s="84">
        <v>1607.0700000000002</v>
      </c>
      <c r="Q84" s="84">
        <v>1229.32</v>
      </c>
      <c r="R84" s="82">
        <f t="shared" si="74"/>
        <v>377.75000000000023</v>
      </c>
      <c r="S84" s="83">
        <f t="shared" si="75"/>
        <v>0.76494489972434299</v>
      </c>
      <c r="T84" s="84">
        <v>304.92</v>
      </c>
      <c r="U84" s="84">
        <v>271.92</v>
      </c>
      <c r="V84" s="82">
        <f t="shared" si="76"/>
        <v>33</v>
      </c>
      <c r="W84" s="83">
        <f t="shared" si="77"/>
        <v>0.89177489177489178</v>
      </c>
      <c r="X84" s="84">
        <v>122.69999999999999</v>
      </c>
      <c r="Y84" s="84">
        <v>0</v>
      </c>
      <c r="Z84" s="82">
        <f t="shared" si="78"/>
        <v>122.69999999999999</v>
      </c>
      <c r="AA84" s="83">
        <f t="shared" si="79"/>
        <v>0</v>
      </c>
      <c r="AB84" s="84">
        <v>1764.5700000000002</v>
      </c>
      <c r="AC84" s="84">
        <v>2498.63</v>
      </c>
      <c r="AD84" s="82">
        <f t="shared" si="80"/>
        <v>-734.06</v>
      </c>
      <c r="AE84" s="83">
        <f t="shared" si="81"/>
        <v>1.4159993652844602</v>
      </c>
      <c r="AF84" s="84">
        <v>457.86</v>
      </c>
      <c r="AG84" s="84">
        <v>0</v>
      </c>
      <c r="AH84" s="82">
        <f t="shared" si="82"/>
        <v>457.86</v>
      </c>
      <c r="AI84" s="85">
        <f t="shared" si="83"/>
        <v>0</v>
      </c>
      <c r="AJ84" s="84">
        <v>1532.91</v>
      </c>
      <c r="AK84" s="84">
        <v>3204.4500000000003</v>
      </c>
      <c r="AL84" s="82">
        <f t="shared" si="84"/>
        <v>-1671.5400000000002</v>
      </c>
      <c r="AM84" s="86">
        <f t="shared" si="85"/>
        <v>2.0904358377204142</v>
      </c>
      <c r="AN84" s="80">
        <v>0</v>
      </c>
      <c r="AO84" s="80">
        <v>0</v>
      </c>
      <c r="AP84" s="87">
        <f t="shared" si="86"/>
        <v>0</v>
      </c>
      <c r="AQ84" s="83"/>
      <c r="AR84" s="84">
        <v>0</v>
      </c>
      <c r="AS84" s="84">
        <v>0</v>
      </c>
      <c r="AT84" s="87">
        <f t="shared" si="64"/>
        <v>0</v>
      </c>
      <c r="AU84" s="96"/>
      <c r="AV84" s="80">
        <v>518.28</v>
      </c>
      <c r="AW84" s="80">
        <v>0</v>
      </c>
      <c r="AX84" s="87">
        <f t="shared" si="87"/>
        <v>518.28</v>
      </c>
      <c r="AY84" s="83">
        <f t="shared" si="88"/>
        <v>0</v>
      </c>
      <c r="AZ84" s="90">
        <v>0</v>
      </c>
      <c r="BA84" s="82">
        <v>0</v>
      </c>
      <c r="BB84" s="82">
        <f t="shared" si="89"/>
        <v>0</v>
      </c>
      <c r="BC84" s="91"/>
      <c r="BD84" s="84">
        <v>9596.67</v>
      </c>
      <c r="BE84" s="84">
        <v>13089.03</v>
      </c>
      <c r="BF84" s="87">
        <f t="shared" si="90"/>
        <v>-3492.3600000000006</v>
      </c>
      <c r="BG84" s="83">
        <f t="shared" si="91"/>
        <v>1.3639137325759874</v>
      </c>
      <c r="BH84" s="84">
        <v>1263.69</v>
      </c>
      <c r="BI84" s="84">
        <v>0</v>
      </c>
      <c r="BJ84" s="82">
        <f t="shared" si="92"/>
        <v>1263.69</v>
      </c>
      <c r="BK84" s="86">
        <f t="shared" si="93"/>
        <v>0</v>
      </c>
      <c r="BL84" s="80">
        <v>1269.18</v>
      </c>
      <c r="BM84" s="80">
        <v>0</v>
      </c>
      <c r="BN84" s="82">
        <f t="shared" si="94"/>
        <v>1269.18</v>
      </c>
      <c r="BO84" s="86">
        <f t="shared" si="95"/>
        <v>0</v>
      </c>
      <c r="BP84" s="80">
        <v>365.37</v>
      </c>
      <c r="BQ84" s="80">
        <v>0</v>
      </c>
      <c r="BR84" s="82">
        <f t="shared" si="96"/>
        <v>365.37</v>
      </c>
      <c r="BS84" s="86">
        <f t="shared" si="97"/>
        <v>0</v>
      </c>
      <c r="BT84" s="80">
        <v>995.37000000000012</v>
      </c>
      <c r="BU84" s="80">
        <v>0</v>
      </c>
      <c r="BV84" s="82">
        <f t="shared" si="98"/>
        <v>995.37000000000012</v>
      </c>
      <c r="BW84" s="86">
        <f t="shared" si="99"/>
        <v>0</v>
      </c>
      <c r="BX84" s="80">
        <v>645.56999999999994</v>
      </c>
      <c r="BY84" s="80">
        <v>0</v>
      </c>
      <c r="BZ84" s="82">
        <f t="shared" si="100"/>
        <v>645.56999999999994</v>
      </c>
      <c r="CA84" s="86">
        <f t="shared" si="101"/>
        <v>0</v>
      </c>
      <c r="CB84" s="80">
        <v>732.56999999999994</v>
      </c>
      <c r="CC84" s="80">
        <v>1057.27</v>
      </c>
      <c r="CD84" s="82">
        <f t="shared" si="102"/>
        <v>-324.70000000000005</v>
      </c>
      <c r="CE84" s="83">
        <f t="shared" si="103"/>
        <v>1.4432340936702295</v>
      </c>
      <c r="CF84" s="84">
        <v>52.199999999999996</v>
      </c>
      <c r="CG84" s="84">
        <v>0</v>
      </c>
      <c r="CH84" s="82">
        <f t="shared" si="104"/>
        <v>52.199999999999996</v>
      </c>
      <c r="CI84" s="86">
        <f t="shared" si="105"/>
        <v>0</v>
      </c>
      <c r="CJ84" s="80">
        <v>0</v>
      </c>
      <c r="CK84" s="81">
        <v>0</v>
      </c>
      <c r="CL84" s="81">
        <v>0</v>
      </c>
      <c r="CM84" s="92"/>
      <c r="CN84" s="93">
        <v>4833.12</v>
      </c>
      <c r="CO84" s="93">
        <v>10069.593846971369</v>
      </c>
      <c r="CP84" s="87">
        <f t="shared" si="106"/>
        <v>-5236.4738469713693</v>
      </c>
      <c r="CQ84" s="94">
        <f t="shared" si="107"/>
        <v>2.0834562036472031</v>
      </c>
      <c r="CR84" s="80">
        <v>3602.3999999999996</v>
      </c>
      <c r="CS84" s="80">
        <v>4544.6900000000005</v>
      </c>
      <c r="CT84" s="87">
        <f t="shared" si="108"/>
        <v>-942.29000000000087</v>
      </c>
      <c r="CU84" s="94">
        <f t="shared" si="109"/>
        <v>1.2615728403286701</v>
      </c>
      <c r="CV84" s="80">
        <v>1902.84</v>
      </c>
      <c r="CW84" s="80">
        <v>0</v>
      </c>
      <c r="CX84" s="87">
        <f t="shared" si="110"/>
        <v>1902.84</v>
      </c>
      <c r="CY84" s="86">
        <f t="shared" si="111"/>
        <v>0</v>
      </c>
      <c r="CZ84" s="80">
        <v>284.79000000000002</v>
      </c>
      <c r="DA84" s="80">
        <v>247.13</v>
      </c>
      <c r="DB84" s="87">
        <f t="shared" si="112"/>
        <v>37.660000000000025</v>
      </c>
      <c r="DC84" s="86">
        <f t="shared" si="113"/>
        <v>0.86776221075178195</v>
      </c>
      <c r="DD84" s="80">
        <v>32.04</v>
      </c>
      <c r="DE84" s="80">
        <v>0</v>
      </c>
      <c r="DF84" s="87">
        <f t="shared" si="114"/>
        <v>32.04</v>
      </c>
      <c r="DG84" s="86">
        <f t="shared" si="115"/>
        <v>0</v>
      </c>
      <c r="DH84" s="95">
        <v>285.69</v>
      </c>
      <c r="DI84" s="95">
        <v>531.4</v>
      </c>
      <c r="DJ84" s="87">
        <f t="shared" si="116"/>
        <v>-245.70999999999998</v>
      </c>
      <c r="DK84" s="94">
        <f t="shared" si="117"/>
        <v>1.8600581049389198</v>
      </c>
      <c r="DL84" s="80">
        <v>0</v>
      </c>
      <c r="DM84" s="80">
        <v>0</v>
      </c>
      <c r="DN84" s="87">
        <f t="shared" si="118"/>
        <v>0</v>
      </c>
      <c r="DO84" s="96"/>
      <c r="DP84" s="80">
        <v>0</v>
      </c>
      <c r="DQ84" s="80">
        <v>0</v>
      </c>
      <c r="DR84" s="82">
        <f t="shared" si="119"/>
        <v>0</v>
      </c>
      <c r="DS84" s="96"/>
      <c r="DT84" s="97">
        <v>1743.6000000000001</v>
      </c>
      <c r="DU84" s="97">
        <v>1908.08</v>
      </c>
      <c r="DV84" s="98">
        <f t="shared" si="122"/>
        <v>36608.339999999997</v>
      </c>
      <c r="DW84" s="87">
        <f t="shared" si="123"/>
        <v>40069.663846971373</v>
      </c>
      <c r="DX84" s="87">
        <f t="shared" si="120"/>
        <v>-3461.323846971376</v>
      </c>
      <c r="DY84" s="83">
        <f t="shared" si="121"/>
        <v>1.0945501447749715</v>
      </c>
      <c r="DZ84" s="108"/>
      <c r="EA84" s="100">
        <f t="shared" si="67"/>
        <v>2872.2261530286196</v>
      </c>
      <c r="EB84" s="91">
        <f t="shared" si="68"/>
        <v>-29991.000000000015</v>
      </c>
      <c r="EC84" s="101"/>
      <c r="ED84" s="101"/>
      <c r="EE84" s="102">
        <v>12202.78</v>
      </c>
      <c r="EF84" s="102">
        <v>14456.76</v>
      </c>
      <c r="EG84" s="103">
        <f t="shared" si="124"/>
        <v>14456.76</v>
      </c>
      <c r="EH84" s="104">
        <f t="shared" si="69"/>
        <v>1.1847103692765091</v>
      </c>
      <c r="EI84" s="101"/>
      <c r="EJ84" s="101"/>
      <c r="EK84" s="101" t="s">
        <v>84</v>
      </c>
      <c r="EM84" s="101"/>
      <c r="EN84" s="101"/>
    </row>
    <row r="85" spans="1:144" s="1" customFormat="1" ht="15.75" customHeight="1" x14ac:dyDescent="0.25">
      <c r="A85" s="105" t="s">
        <v>85</v>
      </c>
      <c r="B85" s="106">
        <v>5</v>
      </c>
      <c r="C85" s="107">
        <v>4</v>
      </c>
      <c r="D85" s="76" t="s">
        <v>365</v>
      </c>
      <c r="E85" s="77">
        <v>2899.1</v>
      </c>
      <c r="F85" s="78">
        <v>14965.670000000006</v>
      </c>
      <c r="G85" s="79">
        <v>-22012.45</v>
      </c>
      <c r="H85" s="80">
        <v>2236.9499999999998</v>
      </c>
      <c r="I85" s="80">
        <v>689.01</v>
      </c>
      <c r="J85" s="82">
        <f t="shared" si="70"/>
        <v>1547.9399999999998</v>
      </c>
      <c r="K85" s="83">
        <f t="shared" si="71"/>
        <v>0.30801314289546033</v>
      </c>
      <c r="L85" s="84">
        <v>350.49</v>
      </c>
      <c r="M85" s="84">
        <v>728.1</v>
      </c>
      <c r="N85" s="82">
        <f t="shared" si="72"/>
        <v>-377.61</v>
      </c>
      <c r="O85" s="83">
        <f t="shared" si="73"/>
        <v>2.0773773859453906</v>
      </c>
      <c r="P85" s="84">
        <v>1515.06</v>
      </c>
      <c r="Q85" s="84">
        <v>1161.7</v>
      </c>
      <c r="R85" s="82">
        <f t="shared" si="74"/>
        <v>353.3599999999999</v>
      </c>
      <c r="S85" s="83">
        <f t="shared" si="75"/>
        <v>0.76676831280609359</v>
      </c>
      <c r="T85" s="84">
        <v>293.10000000000002</v>
      </c>
      <c r="U85" s="84">
        <v>260.22000000000003</v>
      </c>
      <c r="V85" s="82">
        <f t="shared" si="76"/>
        <v>32.879999999999995</v>
      </c>
      <c r="W85" s="83">
        <f t="shared" si="77"/>
        <v>0.8878198567041965</v>
      </c>
      <c r="X85" s="84">
        <v>113.94</v>
      </c>
      <c r="Y85" s="84">
        <v>0</v>
      </c>
      <c r="Z85" s="82">
        <f t="shared" si="78"/>
        <v>113.94</v>
      </c>
      <c r="AA85" s="83">
        <f t="shared" si="79"/>
        <v>0</v>
      </c>
      <c r="AB85" s="84">
        <v>1764.69</v>
      </c>
      <c r="AC85" s="84">
        <v>2498.63</v>
      </c>
      <c r="AD85" s="82">
        <f t="shared" si="80"/>
        <v>-733.94</v>
      </c>
      <c r="AE85" s="83">
        <f t="shared" si="81"/>
        <v>1.4159030764610214</v>
      </c>
      <c r="AF85" s="84">
        <v>434.84999999999997</v>
      </c>
      <c r="AG85" s="84">
        <v>0</v>
      </c>
      <c r="AH85" s="82">
        <f t="shared" si="82"/>
        <v>434.84999999999997</v>
      </c>
      <c r="AI85" s="85">
        <f t="shared" si="83"/>
        <v>0</v>
      </c>
      <c r="AJ85" s="84">
        <v>1455.93</v>
      </c>
      <c r="AK85" s="84">
        <v>1178.5</v>
      </c>
      <c r="AL85" s="82">
        <f t="shared" si="84"/>
        <v>277.43000000000006</v>
      </c>
      <c r="AM85" s="86">
        <f t="shared" si="85"/>
        <v>0.80944825644090024</v>
      </c>
      <c r="AN85" s="80">
        <v>0</v>
      </c>
      <c r="AO85" s="80">
        <v>0</v>
      </c>
      <c r="AP85" s="87">
        <f t="shared" si="86"/>
        <v>0</v>
      </c>
      <c r="AQ85" s="83"/>
      <c r="AR85" s="84">
        <v>0</v>
      </c>
      <c r="AS85" s="84">
        <v>0</v>
      </c>
      <c r="AT85" s="87">
        <f t="shared" si="64"/>
        <v>0</v>
      </c>
      <c r="AU85" s="96"/>
      <c r="AV85" s="80">
        <v>518.37</v>
      </c>
      <c r="AW85" s="80">
        <v>0</v>
      </c>
      <c r="AX85" s="87">
        <f t="shared" si="87"/>
        <v>518.37</v>
      </c>
      <c r="AY85" s="83">
        <f t="shared" si="88"/>
        <v>0</v>
      </c>
      <c r="AZ85" s="90">
        <v>0</v>
      </c>
      <c r="BA85" s="82">
        <v>0</v>
      </c>
      <c r="BB85" s="82">
        <f t="shared" si="89"/>
        <v>0</v>
      </c>
      <c r="BC85" s="91"/>
      <c r="BD85" s="84">
        <v>7824.93</v>
      </c>
      <c r="BE85" s="84">
        <v>2991.7699999999995</v>
      </c>
      <c r="BF85" s="87">
        <f t="shared" si="90"/>
        <v>4833.1600000000008</v>
      </c>
      <c r="BG85" s="83">
        <f t="shared" si="91"/>
        <v>0.38233824455937615</v>
      </c>
      <c r="BH85" s="84">
        <v>1177.6200000000001</v>
      </c>
      <c r="BI85" s="84">
        <v>0</v>
      </c>
      <c r="BJ85" s="82">
        <f t="shared" si="92"/>
        <v>1177.6200000000001</v>
      </c>
      <c r="BK85" s="86">
        <f t="shared" si="93"/>
        <v>0</v>
      </c>
      <c r="BL85" s="80">
        <v>1258.5</v>
      </c>
      <c r="BM85" s="80">
        <v>3740.15</v>
      </c>
      <c r="BN85" s="82">
        <f t="shared" si="94"/>
        <v>-2481.65</v>
      </c>
      <c r="BO85" s="86">
        <f t="shared" si="95"/>
        <v>2.9719110051648787</v>
      </c>
      <c r="BP85" s="80">
        <v>343.53000000000003</v>
      </c>
      <c r="BQ85" s="80">
        <v>0</v>
      </c>
      <c r="BR85" s="82">
        <f t="shared" si="96"/>
        <v>343.53000000000003</v>
      </c>
      <c r="BS85" s="86">
        <f t="shared" si="97"/>
        <v>0</v>
      </c>
      <c r="BT85" s="80">
        <v>956.69999999999993</v>
      </c>
      <c r="BU85" s="80">
        <v>0</v>
      </c>
      <c r="BV85" s="82">
        <f t="shared" si="98"/>
        <v>956.69999999999993</v>
      </c>
      <c r="BW85" s="86">
        <f t="shared" si="99"/>
        <v>0</v>
      </c>
      <c r="BX85" s="80">
        <v>600.99</v>
      </c>
      <c r="BY85" s="80">
        <v>0</v>
      </c>
      <c r="BZ85" s="82">
        <f t="shared" si="100"/>
        <v>600.99</v>
      </c>
      <c r="CA85" s="86">
        <f t="shared" si="101"/>
        <v>0</v>
      </c>
      <c r="CB85" s="80">
        <v>732.3</v>
      </c>
      <c r="CC85" s="80">
        <v>588.23</v>
      </c>
      <c r="CD85" s="82">
        <f t="shared" si="102"/>
        <v>144.06999999999994</v>
      </c>
      <c r="CE85" s="83">
        <f t="shared" si="103"/>
        <v>0.80326368974464024</v>
      </c>
      <c r="CF85" s="84">
        <v>52.17</v>
      </c>
      <c r="CG85" s="84">
        <v>0</v>
      </c>
      <c r="CH85" s="82">
        <f t="shared" si="104"/>
        <v>52.17</v>
      </c>
      <c r="CI85" s="86">
        <f t="shared" si="105"/>
        <v>0</v>
      </c>
      <c r="CJ85" s="80">
        <v>0</v>
      </c>
      <c r="CK85" s="81">
        <v>0</v>
      </c>
      <c r="CL85" s="81">
        <v>0</v>
      </c>
      <c r="CM85" s="92"/>
      <c r="CN85" s="93">
        <v>5925.4500000000007</v>
      </c>
      <c r="CO85" s="93">
        <v>11120.945676846935</v>
      </c>
      <c r="CP85" s="87">
        <f t="shared" si="106"/>
        <v>-5195.4956768469347</v>
      </c>
      <c r="CQ85" s="94">
        <f t="shared" si="107"/>
        <v>1.8768103142962871</v>
      </c>
      <c r="CR85" s="80">
        <v>3585.0299999999997</v>
      </c>
      <c r="CS85" s="80">
        <v>4515.57</v>
      </c>
      <c r="CT85" s="87">
        <f t="shared" si="108"/>
        <v>-930.54</v>
      </c>
      <c r="CU85" s="94">
        <f t="shared" si="109"/>
        <v>1.259562681483837</v>
      </c>
      <c r="CV85" s="80">
        <v>1899.48</v>
      </c>
      <c r="CW85" s="80">
        <v>0</v>
      </c>
      <c r="CX85" s="87">
        <f t="shared" si="110"/>
        <v>1899.48</v>
      </c>
      <c r="CY85" s="86">
        <f t="shared" si="111"/>
        <v>0</v>
      </c>
      <c r="CZ85" s="80">
        <v>285.27</v>
      </c>
      <c r="DA85" s="80">
        <v>247.51000000000002</v>
      </c>
      <c r="DB85" s="87">
        <f t="shared" si="112"/>
        <v>37.759999999999962</v>
      </c>
      <c r="DC85" s="86">
        <f t="shared" si="113"/>
        <v>0.86763417113611674</v>
      </c>
      <c r="DD85" s="80">
        <v>32.19</v>
      </c>
      <c r="DE85" s="80">
        <v>0</v>
      </c>
      <c r="DF85" s="87">
        <f t="shared" si="114"/>
        <v>32.19</v>
      </c>
      <c r="DG85" s="86">
        <f t="shared" si="115"/>
        <v>0</v>
      </c>
      <c r="DH85" s="95">
        <v>737.52</v>
      </c>
      <c r="DI85" s="95">
        <v>538.87</v>
      </c>
      <c r="DJ85" s="87">
        <f t="shared" si="116"/>
        <v>198.64999999999998</v>
      </c>
      <c r="DK85" s="94">
        <f t="shared" si="117"/>
        <v>0.73065137216617859</v>
      </c>
      <c r="DL85" s="80">
        <v>0</v>
      </c>
      <c r="DM85" s="80">
        <v>0</v>
      </c>
      <c r="DN85" s="87">
        <f t="shared" si="118"/>
        <v>0</v>
      </c>
      <c r="DO85" s="96"/>
      <c r="DP85" s="80">
        <v>0</v>
      </c>
      <c r="DQ85" s="80">
        <v>0</v>
      </c>
      <c r="DR85" s="82">
        <f t="shared" si="119"/>
        <v>0</v>
      </c>
      <c r="DS85" s="96"/>
      <c r="DT85" s="97">
        <v>1704.66</v>
      </c>
      <c r="DU85" s="97">
        <v>1512.96</v>
      </c>
      <c r="DV85" s="98">
        <f t="shared" si="122"/>
        <v>35799.72</v>
      </c>
      <c r="DW85" s="87">
        <f t="shared" si="123"/>
        <v>31772.165676846937</v>
      </c>
      <c r="DX85" s="87">
        <f t="shared" si="120"/>
        <v>4027.5543231530646</v>
      </c>
      <c r="DY85" s="83">
        <f t="shared" si="121"/>
        <v>0.88749760268647171</v>
      </c>
      <c r="DZ85" s="108"/>
      <c r="EA85" s="100">
        <f t="shared" si="67"/>
        <v>18993.22432315307</v>
      </c>
      <c r="EB85" s="91">
        <f t="shared" si="68"/>
        <v>-16385.86</v>
      </c>
      <c r="EC85" s="101"/>
      <c r="ED85" s="101"/>
      <c r="EE85" s="102">
        <v>11933.240000000002</v>
      </c>
      <c r="EF85" s="102">
        <v>5242.1499999999996</v>
      </c>
      <c r="EG85" s="103">
        <f t="shared" si="124"/>
        <v>5242.1499999999996</v>
      </c>
      <c r="EH85" s="104">
        <f t="shared" si="69"/>
        <v>0.43928974863490544</v>
      </c>
      <c r="EI85" s="101"/>
      <c r="EJ85" s="101"/>
      <c r="EK85" s="101" t="s">
        <v>85</v>
      </c>
      <c r="EM85" s="101"/>
      <c r="EN85" s="101"/>
    </row>
    <row r="86" spans="1:144" s="1" customFormat="1" ht="15.75" customHeight="1" x14ac:dyDescent="0.25">
      <c r="A86" s="105" t="s">
        <v>86</v>
      </c>
      <c r="B86" s="106">
        <v>9</v>
      </c>
      <c r="C86" s="107">
        <v>4</v>
      </c>
      <c r="D86" s="76" t="s">
        <v>366</v>
      </c>
      <c r="E86" s="77">
        <v>10142.129999999999</v>
      </c>
      <c r="F86" s="78">
        <v>111547.98000000001</v>
      </c>
      <c r="G86" s="79">
        <v>-3038.7700000000027</v>
      </c>
      <c r="H86" s="80">
        <v>5614.32</v>
      </c>
      <c r="I86" s="80">
        <v>840.95</v>
      </c>
      <c r="J86" s="82">
        <f t="shared" si="70"/>
        <v>4773.37</v>
      </c>
      <c r="K86" s="83">
        <f t="shared" si="71"/>
        <v>0.14978661707918325</v>
      </c>
      <c r="L86" s="84">
        <v>779.01</v>
      </c>
      <c r="M86" s="84">
        <v>841.24</v>
      </c>
      <c r="N86" s="82">
        <f t="shared" si="72"/>
        <v>-62.230000000000018</v>
      </c>
      <c r="O86" s="83">
        <f t="shared" si="73"/>
        <v>1.0798834418043415</v>
      </c>
      <c r="P86" s="84">
        <v>4923.54</v>
      </c>
      <c r="Q86" s="84">
        <v>3700.3199999999997</v>
      </c>
      <c r="R86" s="82">
        <f t="shared" si="74"/>
        <v>1223.2200000000003</v>
      </c>
      <c r="S86" s="83">
        <f t="shared" si="75"/>
        <v>0.75155680668787084</v>
      </c>
      <c r="T86" s="84">
        <v>912.90000000000009</v>
      </c>
      <c r="U86" s="84">
        <v>814.29</v>
      </c>
      <c r="V86" s="82">
        <f t="shared" si="76"/>
        <v>98.610000000000127</v>
      </c>
      <c r="W86" s="83">
        <f t="shared" si="77"/>
        <v>0.89198159710811686</v>
      </c>
      <c r="X86" s="84">
        <v>742.5</v>
      </c>
      <c r="Y86" s="84">
        <v>0</v>
      </c>
      <c r="Z86" s="82">
        <f t="shared" si="78"/>
        <v>742.5</v>
      </c>
      <c r="AA86" s="83">
        <f t="shared" si="79"/>
        <v>0</v>
      </c>
      <c r="AB86" s="84">
        <v>4774.4400000000005</v>
      </c>
      <c r="AC86" s="84">
        <v>8469.73</v>
      </c>
      <c r="AD86" s="82">
        <f t="shared" si="80"/>
        <v>-3695.2899999999991</v>
      </c>
      <c r="AE86" s="83">
        <f t="shared" si="81"/>
        <v>1.7739734921791872</v>
      </c>
      <c r="AF86" s="84">
        <v>1521.48</v>
      </c>
      <c r="AG86" s="84">
        <v>0</v>
      </c>
      <c r="AH86" s="82">
        <f t="shared" si="82"/>
        <v>1521.48</v>
      </c>
      <c r="AI86" s="85">
        <f t="shared" si="83"/>
        <v>0</v>
      </c>
      <c r="AJ86" s="84">
        <v>5054.3999999999996</v>
      </c>
      <c r="AK86" s="84">
        <v>4850.84</v>
      </c>
      <c r="AL86" s="82">
        <f t="shared" si="84"/>
        <v>203.55999999999949</v>
      </c>
      <c r="AM86" s="86">
        <f t="shared" si="85"/>
        <v>0.95972617917062375</v>
      </c>
      <c r="AN86" s="80">
        <v>16542.060000000001</v>
      </c>
      <c r="AO86" s="80">
        <v>16582.93</v>
      </c>
      <c r="AP86" s="87">
        <f t="shared" si="86"/>
        <v>-40.869999999998981</v>
      </c>
      <c r="AQ86" s="83">
        <f t="shared" si="63"/>
        <v>1.0024706717301231</v>
      </c>
      <c r="AR86" s="84">
        <v>1542.78</v>
      </c>
      <c r="AS86" s="84">
        <v>1535.56</v>
      </c>
      <c r="AT86" s="87">
        <f t="shared" si="64"/>
        <v>7.2200000000000273</v>
      </c>
      <c r="AU86" s="96">
        <f t="shared" si="65"/>
        <v>0.99532013637718919</v>
      </c>
      <c r="AV86" s="80">
        <v>1393.68</v>
      </c>
      <c r="AW86" s="80">
        <v>0</v>
      </c>
      <c r="AX86" s="87">
        <f t="shared" si="87"/>
        <v>1393.68</v>
      </c>
      <c r="AY86" s="83">
        <f t="shared" si="88"/>
        <v>0</v>
      </c>
      <c r="AZ86" s="90">
        <v>0</v>
      </c>
      <c r="BA86" s="82">
        <v>0</v>
      </c>
      <c r="BB86" s="82">
        <f t="shared" si="89"/>
        <v>0</v>
      </c>
      <c r="BC86" s="91"/>
      <c r="BD86" s="84">
        <v>32900.78</v>
      </c>
      <c r="BE86" s="84">
        <v>13532.839999999998</v>
      </c>
      <c r="BF86" s="87">
        <f t="shared" si="90"/>
        <v>19367.940000000002</v>
      </c>
      <c r="BG86" s="83">
        <f t="shared" si="91"/>
        <v>0.41132277107108095</v>
      </c>
      <c r="BH86" s="84">
        <v>2839.11</v>
      </c>
      <c r="BI86" s="84">
        <v>0</v>
      </c>
      <c r="BJ86" s="82">
        <f t="shared" si="92"/>
        <v>2839.11</v>
      </c>
      <c r="BK86" s="86">
        <f t="shared" si="93"/>
        <v>0</v>
      </c>
      <c r="BL86" s="80">
        <v>2872.59</v>
      </c>
      <c r="BM86" s="80">
        <v>0</v>
      </c>
      <c r="BN86" s="82">
        <f t="shared" si="94"/>
        <v>2872.59</v>
      </c>
      <c r="BO86" s="86">
        <f t="shared" si="95"/>
        <v>0</v>
      </c>
      <c r="BP86" s="80">
        <v>1408.8899999999999</v>
      </c>
      <c r="BQ86" s="80">
        <v>0</v>
      </c>
      <c r="BR86" s="82">
        <f t="shared" si="96"/>
        <v>1408.8899999999999</v>
      </c>
      <c r="BS86" s="86">
        <f t="shared" si="97"/>
        <v>0</v>
      </c>
      <c r="BT86" s="80">
        <v>3137.31</v>
      </c>
      <c r="BU86" s="80">
        <v>0</v>
      </c>
      <c r="BV86" s="82">
        <f t="shared" si="98"/>
        <v>3137.31</v>
      </c>
      <c r="BW86" s="86">
        <f t="shared" si="99"/>
        <v>0</v>
      </c>
      <c r="BX86" s="80">
        <v>3904.1400000000003</v>
      </c>
      <c r="BY86" s="80">
        <v>11996.76</v>
      </c>
      <c r="BZ86" s="82">
        <f t="shared" si="100"/>
        <v>-8092.62</v>
      </c>
      <c r="CA86" s="86">
        <f t="shared" si="101"/>
        <v>3.0728303800580918</v>
      </c>
      <c r="CB86" s="80">
        <v>2513.52</v>
      </c>
      <c r="CC86" s="80">
        <v>505.31</v>
      </c>
      <c r="CD86" s="82">
        <f t="shared" si="102"/>
        <v>2008.21</v>
      </c>
      <c r="CE86" s="83">
        <f t="shared" si="103"/>
        <v>0.20103679302332983</v>
      </c>
      <c r="CF86" s="84">
        <v>143.01</v>
      </c>
      <c r="CG86" s="84">
        <v>13105.21</v>
      </c>
      <c r="CH86" s="82">
        <f t="shared" si="104"/>
        <v>-12962.199999999999</v>
      </c>
      <c r="CI86" s="86">
        <f t="shared" si="105"/>
        <v>91.638416893923505</v>
      </c>
      <c r="CJ86" s="80">
        <v>0</v>
      </c>
      <c r="CK86" s="81">
        <v>0</v>
      </c>
      <c r="CL86" s="81">
        <v>0</v>
      </c>
      <c r="CM86" s="92"/>
      <c r="CN86" s="93">
        <v>17372.79</v>
      </c>
      <c r="CO86" s="93">
        <v>19411.756156796324</v>
      </c>
      <c r="CP86" s="87">
        <f t="shared" si="106"/>
        <v>-2038.966156796323</v>
      </c>
      <c r="CQ86" s="94">
        <f t="shared" si="107"/>
        <v>1.1173654983912384</v>
      </c>
      <c r="CR86" s="80">
        <v>18005.46</v>
      </c>
      <c r="CS86" s="80">
        <v>20346.79</v>
      </c>
      <c r="CT86" s="87">
        <f t="shared" si="108"/>
        <v>-2341.3300000000017</v>
      </c>
      <c r="CU86" s="94">
        <f t="shared" si="109"/>
        <v>1.1300344451072064</v>
      </c>
      <c r="CV86" s="80">
        <v>3021.09</v>
      </c>
      <c r="CW86" s="80">
        <v>0</v>
      </c>
      <c r="CX86" s="87">
        <f t="shared" si="110"/>
        <v>3021.09</v>
      </c>
      <c r="CY86" s="86">
        <f t="shared" si="111"/>
        <v>0</v>
      </c>
      <c r="CZ86" s="80">
        <v>669.45</v>
      </c>
      <c r="DA86" s="80">
        <v>576.1099999999999</v>
      </c>
      <c r="DB86" s="87">
        <f t="shared" si="112"/>
        <v>93.340000000000146</v>
      </c>
      <c r="DC86" s="86">
        <f t="shared" si="113"/>
        <v>0.86057211143475965</v>
      </c>
      <c r="DD86" s="80">
        <v>76.08</v>
      </c>
      <c r="DE86" s="80">
        <v>0</v>
      </c>
      <c r="DF86" s="87">
        <f t="shared" si="114"/>
        <v>76.08</v>
      </c>
      <c r="DG86" s="86">
        <f t="shared" si="115"/>
        <v>0</v>
      </c>
      <c r="DH86" s="95">
        <v>7488.7800000000007</v>
      </c>
      <c r="DI86" s="95">
        <v>8407.6999999999989</v>
      </c>
      <c r="DJ86" s="87">
        <f t="shared" si="116"/>
        <v>-918.91999999999825</v>
      </c>
      <c r="DK86" s="94">
        <f t="shared" si="117"/>
        <v>1.1227062351945174</v>
      </c>
      <c r="DL86" s="80">
        <v>9081.39</v>
      </c>
      <c r="DM86" s="80">
        <v>10277.75</v>
      </c>
      <c r="DN86" s="87">
        <f t="shared" si="118"/>
        <v>-1196.3600000000006</v>
      </c>
      <c r="DO86" s="96">
        <f t="shared" si="66"/>
        <v>1.1317375423806268</v>
      </c>
      <c r="DP86" s="80">
        <v>0</v>
      </c>
      <c r="DQ86" s="80">
        <v>0</v>
      </c>
      <c r="DR86" s="82">
        <f t="shared" si="119"/>
        <v>0</v>
      </c>
      <c r="DS86" s="96"/>
      <c r="DT86" s="97">
        <v>7644.2999999999993</v>
      </c>
      <c r="DU86" s="97">
        <v>6789.8</v>
      </c>
      <c r="DV86" s="98">
        <f t="shared" si="122"/>
        <v>156879.79999999999</v>
      </c>
      <c r="DW86" s="87">
        <f t="shared" si="123"/>
        <v>142585.8861567963</v>
      </c>
      <c r="DX86" s="87">
        <f t="shared" si="120"/>
        <v>14293.913843203685</v>
      </c>
      <c r="DY86" s="83">
        <f t="shared" si="121"/>
        <v>0.90888620559687294</v>
      </c>
      <c r="DZ86" s="108"/>
      <c r="EA86" s="100">
        <f t="shared" si="67"/>
        <v>125841.89384320372</v>
      </c>
      <c r="EB86" s="91">
        <f t="shared" si="68"/>
        <v>7540.4599999999955</v>
      </c>
      <c r="EC86" s="101"/>
      <c r="ED86" s="101"/>
      <c r="EE86" s="102">
        <v>52293.27</v>
      </c>
      <c r="EF86" s="102">
        <v>49787.860000000008</v>
      </c>
      <c r="EG86" s="103">
        <f t="shared" si="124"/>
        <v>49787.860000000008</v>
      </c>
      <c r="EH86" s="104">
        <f t="shared" si="69"/>
        <v>0.95208924590105015</v>
      </c>
      <c r="EI86" s="101"/>
      <c r="EJ86" s="101"/>
      <c r="EK86" s="101" t="s">
        <v>86</v>
      </c>
      <c r="EM86" s="101"/>
      <c r="EN86" s="101"/>
    </row>
    <row r="87" spans="1:144" s="1" customFormat="1" ht="15.75" customHeight="1" x14ac:dyDescent="0.25">
      <c r="A87" s="105" t="s">
        <v>87</v>
      </c>
      <c r="B87" s="106">
        <v>5</v>
      </c>
      <c r="C87" s="107">
        <v>4</v>
      </c>
      <c r="D87" s="76" t="s">
        <v>367</v>
      </c>
      <c r="E87" s="77">
        <v>2765.6</v>
      </c>
      <c r="F87" s="78">
        <v>102596.51000000001</v>
      </c>
      <c r="G87" s="79">
        <v>71389</v>
      </c>
      <c r="H87" s="80">
        <v>2237.4900000000002</v>
      </c>
      <c r="I87" s="80">
        <v>691.12</v>
      </c>
      <c r="J87" s="82">
        <f t="shared" si="70"/>
        <v>1546.3700000000003</v>
      </c>
      <c r="K87" s="83">
        <f t="shared" si="71"/>
        <v>0.30888182740481518</v>
      </c>
      <c r="L87" s="84">
        <v>350.94</v>
      </c>
      <c r="M87" s="84">
        <v>499.62</v>
      </c>
      <c r="N87" s="82">
        <f t="shared" si="72"/>
        <v>-148.68</v>
      </c>
      <c r="O87" s="83">
        <f t="shared" si="73"/>
        <v>1.4236621644725593</v>
      </c>
      <c r="P87" s="84">
        <v>1454.31</v>
      </c>
      <c r="Q87" s="84">
        <v>1116.5</v>
      </c>
      <c r="R87" s="82">
        <f t="shared" si="74"/>
        <v>337.80999999999995</v>
      </c>
      <c r="S87" s="83">
        <f t="shared" si="75"/>
        <v>0.76771802435519254</v>
      </c>
      <c r="T87" s="84">
        <v>276.27</v>
      </c>
      <c r="U87" s="84">
        <v>245.39</v>
      </c>
      <c r="V87" s="82">
        <f t="shared" si="76"/>
        <v>30.879999999999995</v>
      </c>
      <c r="W87" s="83">
        <f t="shared" si="77"/>
        <v>0.88822528685706015</v>
      </c>
      <c r="X87" s="84">
        <v>122.78999999999999</v>
      </c>
      <c r="Y87" s="84">
        <v>0</v>
      </c>
      <c r="Z87" s="82">
        <f t="shared" si="78"/>
        <v>122.78999999999999</v>
      </c>
      <c r="AA87" s="83">
        <f t="shared" si="79"/>
        <v>0</v>
      </c>
      <c r="AB87" s="84">
        <v>1765.44</v>
      </c>
      <c r="AC87" s="84">
        <v>2415.27</v>
      </c>
      <c r="AD87" s="82">
        <f t="shared" si="80"/>
        <v>-649.82999999999993</v>
      </c>
      <c r="AE87" s="83">
        <f t="shared" si="81"/>
        <v>1.3680838771071233</v>
      </c>
      <c r="AF87" s="84">
        <v>414.81000000000006</v>
      </c>
      <c r="AG87" s="84">
        <v>0</v>
      </c>
      <c r="AH87" s="82">
        <f t="shared" si="82"/>
        <v>414.81000000000006</v>
      </c>
      <c r="AI87" s="85">
        <f t="shared" si="83"/>
        <v>0</v>
      </c>
      <c r="AJ87" s="84">
        <v>1387.9499999999998</v>
      </c>
      <c r="AK87" s="84">
        <v>5051.32</v>
      </c>
      <c r="AL87" s="82">
        <f t="shared" si="84"/>
        <v>-3663.37</v>
      </c>
      <c r="AM87" s="86">
        <f t="shared" si="85"/>
        <v>3.6394106415937175</v>
      </c>
      <c r="AN87" s="80">
        <v>0</v>
      </c>
      <c r="AO87" s="80">
        <v>0</v>
      </c>
      <c r="AP87" s="87">
        <f t="shared" si="86"/>
        <v>0</v>
      </c>
      <c r="AQ87" s="83"/>
      <c r="AR87" s="84">
        <v>0</v>
      </c>
      <c r="AS87" s="84">
        <v>0</v>
      </c>
      <c r="AT87" s="87">
        <f t="shared" si="64"/>
        <v>0</v>
      </c>
      <c r="AU87" s="96"/>
      <c r="AV87" s="80">
        <v>518.52</v>
      </c>
      <c r="AW87" s="80">
        <v>2734.7</v>
      </c>
      <c r="AX87" s="87">
        <f t="shared" si="87"/>
        <v>-2216.1799999999998</v>
      </c>
      <c r="AY87" s="83">
        <f t="shared" si="88"/>
        <v>5.2740492170022373</v>
      </c>
      <c r="AZ87" s="90">
        <v>0</v>
      </c>
      <c r="BA87" s="82">
        <v>0</v>
      </c>
      <c r="BB87" s="82">
        <f t="shared" si="89"/>
        <v>0</v>
      </c>
      <c r="BC87" s="91"/>
      <c r="BD87" s="84">
        <v>8538.4500000000007</v>
      </c>
      <c r="BE87" s="84">
        <v>33289.479999999996</v>
      </c>
      <c r="BF87" s="87">
        <f t="shared" si="90"/>
        <v>-24751.029999999995</v>
      </c>
      <c r="BG87" s="83">
        <f t="shared" si="91"/>
        <v>3.8987731965403549</v>
      </c>
      <c r="BH87" s="84">
        <v>1178.07</v>
      </c>
      <c r="BI87" s="84">
        <v>0</v>
      </c>
      <c r="BJ87" s="82">
        <f t="shared" si="92"/>
        <v>1178.07</v>
      </c>
      <c r="BK87" s="86">
        <f t="shared" si="93"/>
        <v>0</v>
      </c>
      <c r="BL87" s="80">
        <v>1258.53</v>
      </c>
      <c r="BM87" s="80">
        <v>0</v>
      </c>
      <c r="BN87" s="82">
        <f t="shared" si="94"/>
        <v>1258.53</v>
      </c>
      <c r="BO87" s="86">
        <f t="shared" si="95"/>
        <v>0</v>
      </c>
      <c r="BP87" s="80">
        <v>325.20000000000005</v>
      </c>
      <c r="BQ87" s="80">
        <v>0</v>
      </c>
      <c r="BR87" s="82">
        <f t="shared" si="96"/>
        <v>325.20000000000005</v>
      </c>
      <c r="BS87" s="86">
        <f t="shared" si="97"/>
        <v>0</v>
      </c>
      <c r="BT87" s="80">
        <v>901.80000000000007</v>
      </c>
      <c r="BU87" s="80">
        <v>0</v>
      </c>
      <c r="BV87" s="82">
        <f t="shared" si="98"/>
        <v>901.80000000000007</v>
      </c>
      <c r="BW87" s="86">
        <f t="shared" si="99"/>
        <v>0</v>
      </c>
      <c r="BX87" s="80">
        <v>645.45000000000005</v>
      </c>
      <c r="BY87" s="80">
        <v>0</v>
      </c>
      <c r="BZ87" s="82">
        <f t="shared" si="100"/>
        <v>645.45000000000005</v>
      </c>
      <c r="CA87" s="86">
        <f t="shared" si="101"/>
        <v>0</v>
      </c>
      <c r="CB87" s="80">
        <v>732.54</v>
      </c>
      <c r="CC87" s="80">
        <v>0</v>
      </c>
      <c r="CD87" s="82">
        <f t="shared" si="102"/>
        <v>732.54</v>
      </c>
      <c r="CE87" s="83">
        <f t="shared" si="103"/>
        <v>0</v>
      </c>
      <c r="CF87" s="84">
        <v>53.099999999999994</v>
      </c>
      <c r="CG87" s="84">
        <v>0</v>
      </c>
      <c r="CH87" s="82">
        <f t="shared" si="104"/>
        <v>53.099999999999994</v>
      </c>
      <c r="CI87" s="86">
        <f t="shared" si="105"/>
        <v>0</v>
      </c>
      <c r="CJ87" s="80">
        <v>0</v>
      </c>
      <c r="CK87" s="81">
        <v>0</v>
      </c>
      <c r="CL87" s="81">
        <v>0</v>
      </c>
      <c r="CM87" s="92"/>
      <c r="CN87" s="93">
        <v>3810.4500000000003</v>
      </c>
      <c r="CO87" s="93">
        <v>7787.9902303557965</v>
      </c>
      <c r="CP87" s="87">
        <f t="shared" si="106"/>
        <v>-3977.5402303557962</v>
      </c>
      <c r="CQ87" s="94">
        <f t="shared" si="107"/>
        <v>2.0438505243096738</v>
      </c>
      <c r="CR87" s="80">
        <v>3836.16</v>
      </c>
      <c r="CS87" s="80">
        <v>4025.3</v>
      </c>
      <c r="CT87" s="87">
        <f t="shared" si="108"/>
        <v>-189.14000000000033</v>
      </c>
      <c r="CU87" s="94">
        <f t="shared" si="109"/>
        <v>1.0493045128461795</v>
      </c>
      <c r="CV87" s="80">
        <v>1464.27</v>
      </c>
      <c r="CW87" s="80">
        <v>0</v>
      </c>
      <c r="CX87" s="87">
        <f t="shared" si="110"/>
        <v>1464.27</v>
      </c>
      <c r="CY87" s="86">
        <f t="shared" si="111"/>
        <v>0</v>
      </c>
      <c r="CZ87" s="80">
        <v>284.54999999999995</v>
      </c>
      <c r="DA87" s="80">
        <v>247.60000000000002</v>
      </c>
      <c r="DB87" s="87">
        <f t="shared" si="112"/>
        <v>36.949999999999932</v>
      </c>
      <c r="DC87" s="86">
        <f t="shared" si="113"/>
        <v>0.87014584431558628</v>
      </c>
      <c r="DD87" s="80">
        <v>33.18</v>
      </c>
      <c r="DE87" s="80">
        <v>0</v>
      </c>
      <c r="DF87" s="87">
        <f t="shared" si="114"/>
        <v>33.18</v>
      </c>
      <c r="DG87" s="86">
        <f t="shared" si="115"/>
        <v>0</v>
      </c>
      <c r="DH87" s="95">
        <v>1207.1100000000001</v>
      </c>
      <c r="DI87" s="95">
        <v>1269.7900000000002</v>
      </c>
      <c r="DJ87" s="87">
        <f t="shared" si="116"/>
        <v>-62.680000000000064</v>
      </c>
      <c r="DK87" s="94">
        <f t="shared" si="117"/>
        <v>1.0519256737165628</v>
      </c>
      <c r="DL87" s="80">
        <v>0</v>
      </c>
      <c r="DM87" s="80">
        <v>0</v>
      </c>
      <c r="DN87" s="87">
        <f t="shared" si="118"/>
        <v>0</v>
      </c>
      <c r="DO87" s="96"/>
      <c r="DP87" s="80">
        <v>0</v>
      </c>
      <c r="DQ87" s="80">
        <v>0</v>
      </c>
      <c r="DR87" s="82">
        <f t="shared" si="119"/>
        <v>0</v>
      </c>
      <c r="DS87" s="96"/>
      <c r="DT87" s="97">
        <v>1640.1100000000001</v>
      </c>
      <c r="DU87" s="97">
        <v>2968.71</v>
      </c>
      <c r="DV87" s="98">
        <f t="shared" si="122"/>
        <v>34437.49</v>
      </c>
      <c r="DW87" s="87">
        <f t="shared" si="123"/>
        <v>62342.790230355793</v>
      </c>
      <c r="DX87" s="87">
        <f t="shared" si="120"/>
        <v>-27905.300230355795</v>
      </c>
      <c r="DY87" s="83">
        <f t="shared" si="121"/>
        <v>1.8103174833693105</v>
      </c>
      <c r="DZ87" s="108"/>
      <c r="EA87" s="100">
        <f t="shared" si="67"/>
        <v>74691.209769644207</v>
      </c>
      <c r="EB87" s="91">
        <f t="shared" si="68"/>
        <v>51732.659999999996</v>
      </c>
      <c r="EC87" s="101"/>
      <c r="ED87" s="101"/>
      <c r="EE87" s="102">
        <v>11479.16</v>
      </c>
      <c r="EF87" s="102">
        <v>1492.8099999999995</v>
      </c>
      <c r="EG87" s="103">
        <f t="shared" si="124"/>
        <v>1492.8099999999995</v>
      </c>
      <c r="EH87" s="104">
        <f t="shared" si="69"/>
        <v>0.13004522979033306</v>
      </c>
      <c r="EI87" s="101"/>
      <c r="EJ87" s="101"/>
      <c r="EK87" s="101" t="s">
        <v>87</v>
      </c>
      <c r="EM87" s="101"/>
      <c r="EN87" s="101"/>
    </row>
    <row r="88" spans="1:144" s="1" customFormat="1" ht="15.75" customHeight="1" x14ac:dyDescent="0.25">
      <c r="A88" s="105" t="s">
        <v>88</v>
      </c>
      <c r="B88" s="106">
        <v>5</v>
      </c>
      <c r="C88" s="107">
        <v>4</v>
      </c>
      <c r="D88" s="76" t="s">
        <v>368</v>
      </c>
      <c r="E88" s="77">
        <v>2753.7</v>
      </c>
      <c r="F88" s="78">
        <v>78377.17</v>
      </c>
      <c r="G88" s="79">
        <v>41491.509999999987</v>
      </c>
      <c r="H88" s="80">
        <v>2318.88</v>
      </c>
      <c r="I88" s="80">
        <v>691.74</v>
      </c>
      <c r="J88" s="82">
        <f t="shared" si="70"/>
        <v>1627.14</v>
      </c>
      <c r="K88" s="83">
        <f t="shared" si="71"/>
        <v>0.29830780376733596</v>
      </c>
      <c r="L88" s="84">
        <v>350.27</v>
      </c>
      <c r="M88" s="84">
        <v>499.62</v>
      </c>
      <c r="N88" s="82">
        <f t="shared" si="72"/>
        <v>-149.35000000000002</v>
      </c>
      <c r="O88" s="83">
        <f t="shared" si="73"/>
        <v>1.4263853598652469</v>
      </c>
      <c r="P88" s="84">
        <v>1441.55</v>
      </c>
      <c r="Q88" s="84">
        <v>1107.6799999999998</v>
      </c>
      <c r="R88" s="82">
        <f t="shared" si="74"/>
        <v>333.87000000000012</v>
      </c>
      <c r="S88" s="83">
        <f t="shared" si="75"/>
        <v>0.76839513024175354</v>
      </c>
      <c r="T88" s="84">
        <v>275.90999999999997</v>
      </c>
      <c r="U88" s="84">
        <v>245.64000000000001</v>
      </c>
      <c r="V88" s="82">
        <f t="shared" si="76"/>
        <v>30.269999999999953</v>
      </c>
      <c r="W88" s="83">
        <f t="shared" si="77"/>
        <v>0.89029031205828002</v>
      </c>
      <c r="X88" s="84">
        <v>122.25</v>
      </c>
      <c r="Y88" s="84">
        <v>0</v>
      </c>
      <c r="Z88" s="82">
        <f t="shared" si="78"/>
        <v>122.25</v>
      </c>
      <c r="AA88" s="83">
        <f t="shared" si="79"/>
        <v>0</v>
      </c>
      <c r="AB88" s="84">
        <v>1762.9</v>
      </c>
      <c r="AC88" s="84">
        <v>2438.86</v>
      </c>
      <c r="AD88" s="82">
        <f t="shared" si="80"/>
        <v>-675.96</v>
      </c>
      <c r="AE88" s="83">
        <f t="shared" si="81"/>
        <v>1.3834363832321743</v>
      </c>
      <c r="AF88" s="84">
        <v>413.06</v>
      </c>
      <c r="AG88" s="84">
        <v>0</v>
      </c>
      <c r="AH88" s="82">
        <f t="shared" si="82"/>
        <v>413.06</v>
      </c>
      <c r="AI88" s="85">
        <f t="shared" si="83"/>
        <v>0</v>
      </c>
      <c r="AJ88" s="84">
        <v>1382.89</v>
      </c>
      <c r="AK88" s="84">
        <v>1119.3900000000001</v>
      </c>
      <c r="AL88" s="82">
        <f t="shared" si="84"/>
        <v>263.5</v>
      </c>
      <c r="AM88" s="86">
        <f t="shared" si="85"/>
        <v>0.80945700670335319</v>
      </c>
      <c r="AN88" s="80">
        <v>0</v>
      </c>
      <c r="AO88" s="80">
        <v>0</v>
      </c>
      <c r="AP88" s="87">
        <f t="shared" si="86"/>
        <v>0</v>
      </c>
      <c r="AQ88" s="83"/>
      <c r="AR88" s="84">
        <v>0</v>
      </c>
      <c r="AS88" s="84">
        <v>0</v>
      </c>
      <c r="AT88" s="87">
        <f t="shared" si="64"/>
        <v>0</v>
      </c>
      <c r="AU88" s="96"/>
      <c r="AV88" s="80">
        <v>518.79</v>
      </c>
      <c r="AW88" s="80">
        <v>2749.66</v>
      </c>
      <c r="AX88" s="87">
        <f t="shared" si="87"/>
        <v>-2230.87</v>
      </c>
      <c r="AY88" s="83">
        <f t="shared" si="88"/>
        <v>5.3001407120414816</v>
      </c>
      <c r="AZ88" s="90">
        <v>0</v>
      </c>
      <c r="BA88" s="82">
        <v>0</v>
      </c>
      <c r="BB88" s="82">
        <f t="shared" si="89"/>
        <v>0</v>
      </c>
      <c r="BC88" s="91"/>
      <c r="BD88" s="84">
        <v>8517.9500000000007</v>
      </c>
      <c r="BE88" s="84">
        <v>33805.79</v>
      </c>
      <c r="BF88" s="87">
        <f t="shared" si="90"/>
        <v>-25287.84</v>
      </c>
      <c r="BG88" s="83">
        <f t="shared" si="91"/>
        <v>3.9687706549110993</v>
      </c>
      <c r="BH88" s="84">
        <v>1220.98</v>
      </c>
      <c r="BI88" s="84">
        <v>0</v>
      </c>
      <c r="BJ88" s="82">
        <f t="shared" si="92"/>
        <v>1220.98</v>
      </c>
      <c r="BK88" s="86">
        <f t="shared" si="93"/>
        <v>0</v>
      </c>
      <c r="BL88" s="80">
        <v>1257.3200000000002</v>
      </c>
      <c r="BM88" s="80">
        <v>0</v>
      </c>
      <c r="BN88" s="82">
        <f t="shared" si="94"/>
        <v>1257.3200000000002</v>
      </c>
      <c r="BO88" s="86">
        <f t="shared" si="95"/>
        <v>0</v>
      </c>
      <c r="BP88" s="80">
        <v>322.17</v>
      </c>
      <c r="BQ88" s="80">
        <v>0</v>
      </c>
      <c r="BR88" s="82">
        <f t="shared" si="96"/>
        <v>322.17</v>
      </c>
      <c r="BS88" s="86">
        <f t="shared" si="97"/>
        <v>0</v>
      </c>
      <c r="BT88" s="80">
        <v>901.28</v>
      </c>
      <c r="BU88" s="80">
        <v>0</v>
      </c>
      <c r="BV88" s="82">
        <f t="shared" si="98"/>
        <v>901.28</v>
      </c>
      <c r="BW88" s="86">
        <f t="shared" si="99"/>
        <v>0</v>
      </c>
      <c r="BX88" s="80">
        <v>645.18000000000006</v>
      </c>
      <c r="BY88" s="80">
        <v>0</v>
      </c>
      <c r="BZ88" s="82">
        <f t="shared" si="100"/>
        <v>645.18000000000006</v>
      </c>
      <c r="CA88" s="86">
        <f t="shared" si="101"/>
        <v>0</v>
      </c>
      <c r="CB88" s="80">
        <v>731.08999999999992</v>
      </c>
      <c r="CC88" s="80">
        <v>0</v>
      </c>
      <c r="CD88" s="82">
        <f t="shared" si="102"/>
        <v>731.08999999999992</v>
      </c>
      <c r="CE88" s="83">
        <f t="shared" si="103"/>
        <v>0</v>
      </c>
      <c r="CF88" s="84">
        <v>52.050000000000004</v>
      </c>
      <c r="CG88" s="84">
        <v>0</v>
      </c>
      <c r="CH88" s="82">
        <f t="shared" si="104"/>
        <v>52.050000000000004</v>
      </c>
      <c r="CI88" s="86">
        <f t="shared" si="105"/>
        <v>0</v>
      </c>
      <c r="CJ88" s="80">
        <v>0</v>
      </c>
      <c r="CK88" s="81">
        <v>0</v>
      </c>
      <c r="CL88" s="81">
        <v>0</v>
      </c>
      <c r="CM88" s="92"/>
      <c r="CN88" s="93">
        <v>3197.03</v>
      </c>
      <c r="CO88" s="93">
        <v>6885.5873876630303</v>
      </c>
      <c r="CP88" s="87">
        <f t="shared" si="106"/>
        <v>-3688.5573876630301</v>
      </c>
      <c r="CQ88" s="94">
        <f t="shared" si="107"/>
        <v>2.1537450032258159</v>
      </c>
      <c r="CR88" s="80">
        <v>3854.59</v>
      </c>
      <c r="CS88" s="80">
        <v>4067.7099999999996</v>
      </c>
      <c r="CT88" s="87">
        <f t="shared" si="108"/>
        <v>-213.11999999999944</v>
      </c>
      <c r="CU88" s="94">
        <f t="shared" si="109"/>
        <v>1.0552899270739557</v>
      </c>
      <c r="CV88" s="80">
        <v>1477.0700000000002</v>
      </c>
      <c r="CW88" s="80">
        <v>0</v>
      </c>
      <c r="CX88" s="87">
        <f t="shared" si="110"/>
        <v>1477.0700000000002</v>
      </c>
      <c r="CY88" s="86">
        <f t="shared" si="111"/>
        <v>0</v>
      </c>
      <c r="CZ88" s="80">
        <v>284.18</v>
      </c>
      <c r="DA88" s="80">
        <v>247.60000000000002</v>
      </c>
      <c r="DB88" s="87">
        <f t="shared" si="112"/>
        <v>36.579999999999984</v>
      </c>
      <c r="DC88" s="86">
        <f t="shared" si="113"/>
        <v>0.87127876697867557</v>
      </c>
      <c r="DD88" s="80">
        <v>33.03</v>
      </c>
      <c r="DE88" s="80">
        <v>0</v>
      </c>
      <c r="DF88" s="87">
        <f t="shared" si="114"/>
        <v>33.03</v>
      </c>
      <c r="DG88" s="86">
        <f t="shared" si="115"/>
        <v>0</v>
      </c>
      <c r="DH88" s="95">
        <v>2639.3999999999996</v>
      </c>
      <c r="DI88" s="95">
        <v>1606.6000000000001</v>
      </c>
      <c r="DJ88" s="87">
        <f t="shared" si="116"/>
        <v>1032.7999999999995</v>
      </c>
      <c r="DK88" s="94">
        <f t="shared" si="117"/>
        <v>0.60869894673031766</v>
      </c>
      <c r="DL88" s="80">
        <v>0</v>
      </c>
      <c r="DM88" s="80">
        <v>0</v>
      </c>
      <c r="DN88" s="87">
        <f t="shared" si="118"/>
        <v>0</v>
      </c>
      <c r="DO88" s="96"/>
      <c r="DP88" s="80">
        <v>0</v>
      </c>
      <c r="DQ88" s="80">
        <v>0</v>
      </c>
      <c r="DR88" s="82">
        <f t="shared" si="119"/>
        <v>0</v>
      </c>
      <c r="DS88" s="96"/>
      <c r="DT88" s="97">
        <v>1686.1399999999999</v>
      </c>
      <c r="DU88" s="97">
        <v>2773.3</v>
      </c>
      <c r="DV88" s="98">
        <f t="shared" si="122"/>
        <v>35405.959999999992</v>
      </c>
      <c r="DW88" s="87">
        <f t="shared" si="123"/>
        <v>58239.177387663032</v>
      </c>
      <c r="DX88" s="87">
        <f t="shared" si="120"/>
        <v>-22833.21738766304</v>
      </c>
      <c r="DY88" s="83">
        <f t="shared" si="121"/>
        <v>1.6448975649202293</v>
      </c>
      <c r="DZ88" s="108"/>
      <c r="EA88" s="100">
        <f t="shared" si="67"/>
        <v>55543.952612336958</v>
      </c>
      <c r="EB88" s="91">
        <f t="shared" si="68"/>
        <v>21333.739999999987</v>
      </c>
      <c r="EC88" s="101"/>
      <c r="ED88" s="101"/>
      <c r="EE88" s="102">
        <v>11801.700000000003</v>
      </c>
      <c r="EF88" s="102">
        <v>10251.489999999998</v>
      </c>
      <c r="EG88" s="103">
        <f t="shared" si="124"/>
        <v>10251.489999999998</v>
      </c>
      <c r="EH88" s="104">
        <f t="shared" si="69"/>
        <v>0.86864519518374439</v>
      </c>
      <c r="EI88" s="101"/>
      <c r="EJ88" s="101"/>
      <c r="EK88" s="101" t="s">
        <v>88</v>
      </c>
      <c r="EM88" s="101"/>
      <c r="EN88" s="101"/>
    </row>
    <row r="89" spans="1:144" s="1" customFormat="1" ht="15.75" customHeight="1" x14ac:dyDescent="0.25">
      <c r="A89" s="105" t="s">
        <v>89</v>
      </c>
      <c r="B89" s="106">
        <v>5</v>
      </c>
      <c r="C89" s="107">
        <v>4</v>
      </c>
      <c r="D89" s="76" t="s">
        <v>369</v>
      </c>
      <c r="E89" s="77">
        <v>2749.71</v>
      </c>
      <c r="F89" s="78">
        <v>95863.79</v>
      </c>
      <c r="G89" s="79">
        <v>37769.61</v>
      </c>
      <c r="H89" s="80">
        <v>2236.3399999999997</v>
      </c>
      <c r="I89" s="80">
        <v>691.12</v>
      </c>
      <c r="J89" s="82">
        <f t="shared" si="70"/>
        <v>1545.2199999999998</v>
      </c>
      <c r="K89" s="83">
        <f t="shared" si="71"/>
        <v>0.30904066465743141</v>
      </c>
      <c r="L89" s="84">
        <v>350.47</v>
      </c>
      <c r="M89" s="84">
        <v>499.62</v>
      </c>
      <c r="N89" s="82">
        <f t="shared" si="72"/>
        <v>-149.14999999999998</v>
      </c>
      <c r="O89" s="83">
        <f t="shared" si="73"/>
        <v>1.4255713755813622</v>
      </c>
      <c r="P89" s="84">
        <v>1439.76</v>
      </c>
      <c r="Q89" s="84">
        <v>1105.5700000000002</v>
      </c>
      <c r="R89" s="82">
        <f t="shared" si="74"/>
        <v>334.18999999999983</v>
      </c>
      <c r="S89" s="83">
        <f t="shared" si="75"/>
        <v>0.76788492526532215</v>
      </c>
      <c r="T89" s="84">
        <v>274.58999999999997</v>
      </c>
      <c r="U89" s="84">
        <v>244.01999999999998</v>
      </c>
      <c r="V89" s="82">
        <f t="shared" si="76"/>
        <v>30.569999999999993</v>
      </c>
      <c r="W89" s="83">
        <f t="shared" si="77"/>
        <v>0.88867038129575004</v>
      </c>
      <c r="X89" s="84">
        <v>122.86</v>
      </c>
      <c r="Y89" s="84">
        <v>0</v>
      </c>
      <c r="Z89" s="82">
        <f t="shared" si="78"/>
        <v>122.86</v>
      </c>
      <c r="AA89" s="83">
        <f t="shared" si="79"/>
        <v>0</v>
      </c>
      <c r="AB89" s="84">
        <v>1764.67</v>
      </c>
      <c r="AC89" s="84">
        <v>2415.27</v>
      </c>
      <c r="AD89" s="82">
        <f t="shared" si="80"/>
        <v>-650.59999999999991</v>
      </c>
      <c r="AE89" s="83">
        <f t="shared" si="81"/>
        <v>1.36868082984354</v>
      </c>
      <c r="AF89" s="84">
        <v>412.29999999999995</v>
      </c>
      <c r="AG89" s="84">
        <v>1998.46</v>
      </c>
      <c r="AH89" s="82">
        <f t="shared" si="82"/>
        <v>-1586.16</v>
      </c>
      <c r="AI89" s="85">
        <f t="shared" si="83"/>
        <v>4.8471016250303185</v>
      </c>
      <c r="AJ89" s="84">
        <v>1379.57</v>
      </c>
      <c r="AK89" s="84">
        <v>1117.5300000000002</v>
      </c>
      <c r="AL89" s="82">
        <f t="shared" si="84"/>
        <v>262.03999999999974</v>
      </c>
      <c r="AM89" s="86">
        <f t="shared" si="85"/>
        <v>0.81005675681552969</v>
      </c>
      <c r="AN89" s="80">
        <v>0</v>
      </c>
      <c r="AO89" s="80">
        <v>0</v>
      </c>
      <c r="AP89" s="87">
        <f t="shared" si="86"/>
        <v>0</v>
      </c>
      <c r="AQ89" s="83"/>
      <c r="AR89" s="84">
        <v>0</v>
      </c>
      <c r="AS89" s="84">
        <v>0</v>
      </c>
      <c r="AT89" s="87">
        <f t="shared" si="64"/>
        <v>0</v>
      </c>
      <c r="AU89" s="96"/>
      <c r="AV89" s="80">
        <v>518.67999999999995</v>
      </c>
      <c r="AW89" s="80">
        <v>0</v>
      </c>
      <c r="AX89" s="87">
        <f t="shared" si="87"/>
        <v>518.67999999999995</v>
      </c>
      <c r="AY89" s="83">
        <f t="shared" si="88"/>
        <v>0</v>
      </c>
      <c r="AZ89" s="90">
        <v>0</v>
      </c>
      <c r="BA89" s="82">
        <v>0</v>
      </c>
      <c r="BB89" s="82">
        <f t="shared" si="89"/>
        <v>0</v>
      </c>
      <c r="BC89" s="91"/>
      <c r="BD89" s="84">
        <v>8156.2100000000009</v>
      </c>
      <c r="BE89" s="84">
        <v>1422.24</v>
      </c>
      <c r="BF89" s="87">
        <f t="shared" si="90"/>
        <v>6733.9700000000012</v>
      </c>
      <c r="BG89" s="83">
        <f t="shared" si="91"/>
        <v>0.17437510804650688</v>
      </c>
      <c r="BH89" s="84">
        <v>1177.54</v>
      </c>
      <c r="BI89" s="84">
        <v>0</v>
      </c>
      <c r="BJ89" s="82">
        <f t="shared" si="92"/>
        <v>1177.54</v>
      </c>
      <c r="BK89" s="86">
        <f t="shared" si="93"/>
        <v>0</v>
      </c>
      <c r="BL89" s="80">
        <v>1258.3600000000001</v>
      </c>
      <c r="BM89" s="80">
        <v>0</v>
      </c>
      <c r="BN89" s="82">
        <f t="shared" si="94"/>
        <v>1258.3600000000001</v>
      </c>
      <c r="BO89" s="86">
        <f t="shared" si="95"/>
        <v>0</v>
      </c>
      <c r="BP89" s="80">
        <v>321.60000000000002</v>
      </c>
      <c r="BQ89" s="80">
        <v>0</v>
      </c>
      <c r="BR89" s="82">
        <f t="shared" si="96"/>
        <v>321.60000000000002</v>
      </c>
      <c r="BS89" s="86">
        <f t="shared" si="97"/>
        <v>0</v>
      </c>
      <c r="BT89" s="80">
        <v>896.34999999999991</v>
      </c>
      <c r="BU89" s="80">
        <v>0</v>
      </c>
      <c r="BV89" s="82">
        <f t="shared" si="98"/>
        <v>896.34999999999991</v>
      </c>
      <c r="BW89" s="86">
        <f t="shared" si="99"/>
        <v>0</v>
      </c>
      <c r="BX89" s="80">
        <v>645.67000000000007</v>
      </c>
      <c r="BY89" s="80">
        <v>0</v>
      </c>
      <c r="BZ89" s="82">
        <f t="shared" si="100"/>
        <v>645.67000000000007</v>
      </c>
      <c r="CA89" s="86">
        <f t="shared" si="101"/>
        <v>0</v>
      </c>
      <c r="CB89" s="80">
        <v>732.26</v>
      </c>
      <c r="CC89" s="80">
        <v>0</v>
      </c>
      <c r="CD89" s="82">
        <f t="shared" si="102"/>
        <v>732.26</v>
      </c>
      <c r="CE89" s="83">
        <f t="shared" si="103"/>
        <v>0</v>
      </c>
      <c r="CF89" s="84">
        <v>51.95</v>
      </c>
      <c r="CG89" s="84">
        <v>0</v>
      </c>
      <c r="CH89" s="82">
        <f t="shared" si="104"/>
        <v>51.95</v>
      </c>
      <c r="CI89" s="86">
        <f t="shared" si="105"/>
        <v>0</v>
      </c>
      <c r="CJ89" s="80">
        <v>0</v>
      </c>
      <c r="CK89" s="81">
        <v>0</v>
      </c>
      <c r="CL89" s="81">
        <v>0</v>
      </c>
      <c r="CM89" s="92"/>
      <c r="CN89" s="93">
        <v>3733.01</v>
      </c>
      <c r="CO89" s="93">
        <v>7832.0071974571829</v>
      </c>
      <c r="CP89" s="87">
        <f t="shared" si="106"/>
        <v>-4098.9971974571827</v>
      </c>
      <c r="CQ89" s="94">
        <f t="shared" si="107"/>
        <v>2.0980407760646722</v>
      </c>
      <c r="CR89" s="80">
        <v>3671.17</v>
      </c>
      <c r="CS89" s="80">
        <v>4616.34</v>
      </c>
      <c r="CT89" s="87">
        <f t="shared" si="108"/>
        <v>-945.17000000000007</v>
      </c>
      <c r="CU89" s="94">
        <f t="shared" si="109"/>
        <v>1.2574574318269107</v>
      </c>
      <c r="CV89" s="80">
        <v>1582.4299999999998</v>
      </c>
      <c r="CW89" s="80">
        <v>0</v>
      </c>
      <c r="CX89" s="87">
        <f t="shared" si="110"/>
        <v>1582.4299999999998</v>
      </c>
      <c r="CY89" s="86">
        <f t="shared" si="111"/>
        <v>0</v>
      </c>
      <c r="CZ89" s="80">
        <v>285.31</v>
      </c>
      <c r="DA89" s="80">
        <v>247.73999999999998</v>
      </c>
      <c r="DB89" s="87">
        <f t="shared" si="112"/>
        <v>37.570000000000022</v>
      </c>
      <c r="DC89" s="86">
        <f t="shared" si="113"/>
        <v>0.86831867091935078</v>
      </c>
      <c r="DD89" s="80">
        <v>32.980000000000004</v>
      </c>
      <c r="DE89" s="80">
        <v>0</v>
      </c>
      <c r="DF89" s="87">
        <f t="shared" si="114"/>
        <v>32.980000000000004</v>
      </c>
      <c r="DG89" s="86">
        <f t="shared" si="115"/>
        <v>0</v>
      </c>
      <c r="DH89" s="95">
        <v>1720.96</v>
      </c>
      <c r="DI89" s="95">
        <v>906.8</v>
      </c>
      <c r="DJ89" s="87">
        <f t="shared" si="116"/>
        <v>814.16000000000008</v>
      </c>
      <c r="DK89" s="94">
        <f t="shared" si="117"/>
        <v>0.52691521011528442</v>
      </c>
      <c r="DL89" s="80">
        <v>0</v>
      </c>
      <c r="DM89" s="80">
        <v>0</v>
      </c>
      <c r="DN89" s="87">
        <f t="shared" si="118"/>
        <v>0</v>
      </c>
      <c r="DO89" s="96"/>
      <c r="DP89" s="80">
        <v>0</v>
      </c>
      <c r="DQ89" s="80">
        <v>0</v>
      </c>
      <c r="DR89" s="82">
        <f t="shared" si="119"/>
        <v>0</v>
      </c>
      <c r="DS89" s="96"/>
      <c r="DT89" s="97">
        <v>1638.4699999999998</v>
      </c>
      <c r="DU89" s="97">
        <v>1154.83</v>
      </c>
      <c r="DV89" s="98">
        <f t="shared" si="122"/>
        <v>34403.509999999995</v>
      </c>
      <c r="DW89" s="87">
        <f t="shared" si="123"/>
        <v>24251.547197457185</v>
      </c>
      <c r="DX89" s="87">
        <f t="shared" si="120"/>
        <v>10151.96280254281</v>
      </c>
      <c r="DY89" s="83">
        <f t="shared" si="121"/>
        <v>0.70491491122438343</v>
      </c>
      <c r="DZ89" s="108"/>
      <c r="EA89" s="100">
        <f t="shared" si="67"/>
        <v>106015.7528025428</v>
      </c>
      <c r="EB89" s="91">
        <f t="shared" si="68"/>
        <v>49587.31</v>
      </c>
      <c r="EC89" s="101"/>
      <c r="ED89" s="101"/>
      <c r="EE89" s="102">
        <v>11466.590000000004</v>
      </c>
      <c r="EF89" s="102">
        <v>869.77000000000044</v>
      </c>
      <c r="EG89" s="103">
        <f t="shared" si="124"/>
        <v>869.77000000000044</v>
      </c>
      <c r="EH89" s="104">
        <f t="shared" si="69"/>
        <v>7.5852542037345025E-2</v>
      </c>
      <c r="EI89" s="101"/>
      <c r="EJ89" s="101"/>
      <c r="EK89" s="101" t="s">
        <v>89</v>
      </c>
      <c r="EM89" s="101"/>
      <c r="EN89" s="101"/>
    </row>
    <row r="90" spans="1:144" s="1" customFormat="1" ht="15.75" customHeight="1" x14ac:dyDescent="0.25">
      <c r="A90" s="105" t="s">
        <v>90</v>
      </c>
      <c r="B90" s="106">
        <v>8</v>
      </c>
      <c r="C90" s="107">
        <v>2</v>
      </c>
      <c r="D90" s="76" t="s">
        <v>370</v>
      </c>
      <c r="E90" s="77">
        <v>5249.18</v>
      </c>
      <c r="F90" s="78">
        <v>-185038.27999999997</v>
      </c>
      <c r="G90" s="79">
        <v>-242487.77999999994</v>
      </c>
      <c r="H90" s="80">
        <v>2995.5299999999997</v>
      </c>
      <c r="I90" s="80">
        <v>500.08000000000004</v>
      </c>
      <c r="J90" s="82">
        <f t="shared" si="70"/>
        <v>2495.4499999999998</v>
      </c>
      <c r="K90" s="83">
        <f t="shared" si="71"/>
        <v>0.16694207702810523</v>
      </c>
      <c r="L90" s="84">
        <v>499.26</v>
      </c>
      <c r="M90" s="84">
        <v>513.54</v>
      </c>
      <c r="N90" s="82">
        <f t="shared" si="72"/>
        <v>-14.279999999999973</v>
      </c>
      <c r="O90" s="83">
        <f t="shared" si="73"/>
        <v>1.0286023314505468</v>
      </c>
      <c r="P90" s="84">
        <v>2730.93</v>
      </c>
      <c r="Q90" s="84">
        <v>2163.2600000000002</v>
      </c>
      <c r="R90" s="82">
        <f t="shared" si="74"/>
        <v>567.66999999999962</v>
      </c>
      <c r="S90" s="83">
        <f t="shared" si="75"/>
        <v>0.79213308286920581</v>
      </c>
      <c r="T90" s="84">
        <v>452.01</v>
      </c>
      <c r="U90" s="84">
        <v>405.28999999999996</v>
      </c>
      <c r="V90" s="82">
        <f t="shared" si="76"/>
        <v>46.720000000000027</v>
      </c>
      <c r="W90" s="83">
        <f t="shared" si="77"/>
        <v>0.89663945487931673</v>
      </c>
      <c r="X90" s="84">
        <v>370.11</v>
      </c>
      <c r="Y90" s="84">
        <v>0</v>
      </c>
      <c r="Z90" s="82">
        <f t="shared" si="78"/>
        <v>370.11</v>
      </c>
      <c r="AA90" s="83">
        <f t="shared" si="79"/>
        <v>0</v>
      </c>
      <c r="AB90" s="84">
        <v>1675.7400000000002</v>
      </c>
      <c r="AC90" s="84">
        <v>2202.85</v>
      </c>
      <c r="AD90" s="82">
        <f t="shared" si="80"/>
        <v>-527.10999999999967</v>
      </c>
      <c r="AE90" s="83">
        <f t="shared" si="81"/>
        <v>1.3145535703629438</v>
      </c>
      <c r="AF90" s="84">
        <v>787.47</v>
      </c>
      <c r="AG90" s="84">
        <v>0</v>
      </c>
      <c r="AH90" s="82">
        <f t="shared" si="82"/>
        <v>787.47</v>
      </c>
      <c r="AI90" s="85">
        <f t="shared" si="83"/>
        <v>0</v>
      </c>
      <c r="AJ90" s="84">
        <v>2636.46</v>
      </c>
      <c r="AK90" s="84">
        <v>2134.09</v>
      </c>
      <c r="AL90" s="82">
        <f t="shared" si="84"/>
        <v>502.36999999999989</v>
      </c>
      <c r="AM90" s="86">
        <f t="shared" si="85"/>
        <v>0.80945282689667208</v>
      </c>
      <c r="AN90" s="80">
        <v>8243.43</v>
      </c>
      <c r="AO90" s="80">
        <v>8196.16</v>
      </c>
      <c r="AP90" s="87">
        <f t="shared" si="86"/>
        <v>47.270000000000437</v>
      </c>
      <c r="AQ90" s="83">
        <f t="shared" si="63"/>
        <v>0.99426573647134742</v>
      </c>
      <c r="AR90" s="84">
        <v>771.72</v>
      </c>
      <c r="AS90" s="84">
        <v>767.79</v>
      </c>
      <c r="AT90" s="87">
        <f t="shared" si="64"/>
        <v>3.9300000000000637</v>
      </c>
      <c r="AU90" s="96">
        <f t="shared" si="65"/>
        <v>0.99490747939667223</v>
      </c>
      <c r="AV90" s="80">
        <v>744.96</v>
      </c>
      <c r="AW90" s="80">
        <v>0</v>
      </c>
      <c r="AX90" s="87">
        <f t="shared" si="87"/>
        <v>744.96</v>
      </c>
      <c r="AY90" s="83">
        <f t="shared" si="88"/>
        <v>0</v>
      </c>
      <c r="AZ90" s="90">
        <v>0</v>
      </c>
      <c r="BA90" s="82">
        <v>0</v>
      </c>
      <c r="BB90" s="82">
        <f t="shared" si="89"/>
        <v>0</v>
      </c>
      <c r="BC90" s="91"/>
      <c r="BD90" s="84">
        <v>13557.060000000001</v>
      </c>
      <c r="BE90" s="84">
        <v>708.16</v>
      </c>
      <c r="BF90" s="87">
        <f t="shared" si="90"/>
        <v>12848.900000000001</v>
      </c>
      <c r="BG90" s="83">
        <f t="shared" si="91"/>
        <v>5.2235514189654685E-2</v>
      </c>
      <c r="BH90" s="84">
        <v>1526.1</v>
      </c>
      <c r="BI90" s="84">
        <v>0</v>
      </c>
      <c r="BJ90" s="82">
        <f t="shared" si="92"/>
        <v>1526.1</v>
      </c>
      <c r="BK90" s="86">
        <f t="shared" si="93"/>
        <v>0</v>
      </c>
      <c r="BL90" s="80">
        <v>1833.2400000000002</v>
      </c>
      <c r="BM90" s="80">
        <v>0</v>
      </c>
      <c r="BN90" s="82">
        <f t="shared" si="94"/>
        <v>1833.2400000000002</v>
      </c>
      <c r="BO90" s="86">
        <f t="shared" si="95"/>
        <v>0</v>
      </c>
      <c r="BP90" s="80">
        <v>543.36</v>
      </c>
      <c r="BQ90" s="80">
        <v>0</v>
      </c>
      <c r="BR90" s="82">
        <f t="shared" si="96"/>
        <v>543.36</v>
      </c>
      <c r="BS90" s="86">
        <f t="shared" si="97"/>
        <v>0</v>
      </c>
      <c r="BT90" s="80">
        <v>1582.8000000000002</v>
      </c>
      <c r="BU90" s="80">
        <v>0</v>
      </c>
      <c r="BV90" s="82">
        <f t="shared" si="98"/>
        <v>1582.8000000000002</v>
      </c>
      <c r="BW90" s="86">
        <f t="shared" si="99"/>
        <v>0</v>
      </c>
      <c r="BX90" s="80">
        <v>1952.91</v>
      </c>
      <c r="BY90" s="80">
        <v>0</v>
      </c>
      <c r="BZ90" s="82">
        <f t="shared" si="100"/>
        <v>1952.91</v>
      </c>
      <c r="CA90" s="86">
        <f t="shared" si="101"/>
        <v>0</v>
      </c>
      <c r="CB90" s="80">
        <v>888.27</v>
      </c>
      <c r="CC90" s="80">
        <v>0</v>
      </c>
      <c r="CD90" s="82">
        <f t="shared" si="102"/>
        <v>888.27</v>
      </c>
      <c r="CE90" s="83">
        <f t="shared" si="103"/>
        <v>0</v>
      </c>
      <c r="CF90" s="84">
        <v>58.260000000000005</v>
      </c>
      <c r="CG90" s="84">
        <v>3774.42</v>
      </c>
      <c r="CH90" s="82">
        <f t="shared" si="104"/>
        <v>-3716.16</v>
      </c>
      <c r="CI90" s="86">
        <f t="shared" si="105"/>
        <v>64.785787847579812</v>
      </c>
      <c r="CJ90" s="80">
        <v>0</v>
      </c>
      <c r="CK90" s="81">
        <v>0</v>
      </c>
      <c r="CL90" s="81">
        <v>0</v>
      </c>
      <c r="CM90" s="92"/>
      <c r="CN90" s="93">
        <v>17195.16</v>
      </c>
      <c r="CO90" s="93">
        <v>23706.097403481475</v>
      </c>
      <c r="CP90" s="87">
        <f t="shared" si="106"/>
        <v>-6510.9374034814755</v>
      </c>
      <c r="CQ90" s="94">
        <f t="shared" si="107"/>
        <v>1.3786494224817609</v>
      </c>
      <c r="CR90" s="80">
        <v>9860.67</v>
      </c>
      <c r="CS90" s="80">
        <v>12134.5</v>
      </c>
      <c r="CT90" s="87">
        <f t="shared" si="108"/>
        <v>-2273.83</v>
      </c>
      <c r="CU90" s="94">
        <f t="shared" si="109"/>
        <v>1.2305958925711944</v>
      </c>
      <c r="CV90" s="80">
        <v>2564.0099999999998</v>
      </c>
      <c r="CW90" s="80">
        <v>0</v>
      </c>
      <c r="CX90" s="87">
        <f t="shared" si="110"/>
        <v>2564.0099999999998</v>
      </c>
      <c r="CY90" s="86">
        <f t="shared" si="111"/>
        <v>0</v>
      </c>
      <c r="CZ90" s="80">
        <v>351.21</v>
      </c>
      <c r="DA90" s="80">
        <v>302.21000000000004</v>
      </c>
      <c r="DB90" s="87">
        <f t="shared" si="112"/>
        <v>48.999999999999943</v>
      </c>
      <c r="DC90" s="86">
        <f t="shared" si="113"/>
        <v>0.86048233250761663</v>
      </c>
      <c r="DD90" s="80">
        <v>39.36</v>
      </c>
      <c r="DE90" s="80">
        <v>0</v>
      </c>
      <c r="DF90" s="87">
        <f t="shared" si="114"/>
        <v>39.36</v>
      </c>
      <c r="DG90" s="86">
        <f t="shared" si="115"/>
        <v>0</v>
      </c>
      <c r="DH90" s="95">
        <v>4657.08</v>
      </c>
      <c r="DI90" s="95">
        <v>2979.82</v>
      </c>
      <c r="DJ90" s="87">
        <f t="shared" si="116"/>
        <v>1677.2599999999998</v>
      </c>
      <c r="DK90" s="94">
        <f t="shared" si="117"/>
        <v>0.63984728628239163</v>
      </c>
      <c r="DL90" s="80">
        <v>5687.58</v>
      </c>
      <c r="DM90" s="80">
        <v>3643.6800000000003</v>
      </c>
      <c r="DN90" s="87">
        <f t="shared" si="118"/>
        <v>2043.8999999999996</v>
      </c>
      <c r="DO90" s="96">
        <f t="shared" si="66"/>
        <v>0.64063802179485829</v>
      </c>
      <c r="DP90" s="80">
        <v>0</v>
      </c>
      <c r="DQ90" s="80">
        <v>0</v>
      </c>
      <c r="DR90" s="82">
        <f t="shared" si="119"/>
        <v>0</v>
      </c>
      <c r="DS90" s="96"/>
      <c r="DT90" s="97">
        <v>4308.72</v>
      </c>
      <c r="DU90" s="97">
        <v>3206.6000000000004</v>
      </c>
      <c r="DV90" s="98">
        <f t="shared" si="122"/>
        <v>88513.41</v>
      </c>
      <c r="DW90" s="87">
        <f t="shared" si="123"/>
        <v>67338.547403481483</v>
      </c>
      <c r="DX90" s="87">
        <f t="shared" si="120"/>
        <v>21174.86259651852</v>
      </c>
      <c r="DY90" s="83">
        <f t="shared" si="121"/>
        <v>0.76077226494247008</v>
      </c>
      <c r="DZ90" s="108"/>
      <c r="EA90" s="100">
        <f t="shared" si="67"/>
        <v>-163863.41740348144</v>
      </c>
      <c r="EB90" s="91">
        <f t="shared" si="68"/>
        <v>-225028.36</v>
      </c>
      <c r="EC90" s="101"/>
      <c r="ED90" s="101"/>
      <c r="EE90" s="102">
        <v>29504.47</v>
      </c>
      <c r="EF90" s="102">
        <v>57836.569999999992</v>
      </c>
      <c r="EG90" s="103">
        <f t="shared" si="124"/>
        <v>57836.569999999992</v>
      </c>
      <c r="EH90" s="104">
        <f t="shared" si="69"/>
        <v>1.9602646649812721</v>
      </c>
      <c r="EI90" s="101"/>
      <c r="EJ90" s="101"/>
      <c r="EK90" s="101" t="s">
        <v>90</v>
      </c>
      <c r="EM90" s="101"/>
      <c r="EN90" s="101"/>
    </row>
    <row r="91" spans="1:144" s="1" customFormat="1" ht="15.75" customHeight="1" x14ac:dyDescent="0.25">
      <c r="A91" s="105" t="s">
        <v>91</v>
      </c>
      <c r="B91" s="106">
        <v>5</v>
      </c>
      <c r="C91" s="107">
        <v>8</v>
      </c>
      <c r="D91" s="76" t="s">
        <v>371</v>
      </c>
      <c r="E91" s="77">
        <v>5830.06</v>
      </c>
      <c r="F91" s="78">
        <v>-17952.69000000001</v>
      </c>
      <c r="G91" s="79">
        <v>-109123.75000000001</v>
      </c>
      <c r="H91" s="80">
        <v>4417.9500000000007</v>
      </c>
      <c r="I91" s="80">
        <v>1227.73</v>
      </c>
      <c r="J91" s="82">
        <f t="shared" si="70"/>
        <v>3190.2200000000007</v>
      </c>
      <c r="K91" s="83">
        <f t="shared" si="71"/>
        <v>0.2778958566756074</v>
      </c>
      <c r="L91" s="84">
        <v>690.84</v>
      </c>
      <c r="M91" s="84">
        <v>579.86</v>
      </c>
      <c r="N91" s="82">
        <f t="shared" si="72"/>
        <v>110.98000000000002</v>
      </c>
      <c r="O91" s="83">
        <f t="shared" si="73"/>
        <v>0.839354988130392</v>
      </c>
      <c r="P91" s="84">
        <v>3132.4500000000003</v>
      </c>
      <c r="Q91" s="84">
        <v>2391.3000000000002</v>
      </c>
      <c r="R91" s="82">
        <f t="shared" si="74"/>
        <v>741.15000000000009</v>
      </c>
      <c r="S91" s="83">
        <f t="shared" si="75"/>
        <v>0.76339606378393909</v>
      </c>
      <c r="T91" s="84">
        <v>591.15000000000009</v>
      </c>
      <c r="U91" s="84">
        <v>525.24</v>
      </c>
      <c r="V91" s="82">
        <f t="shared" si="76"/>
        <v>65.910000000000082</v>
      </c>
      <c r="W91" s="83">
        <f t="shared" si="77"/>
        <v>0.88850545546815518</v>
      </c>
      <c r="X91" s="84">
        <v>244.86</v>
      </c>
      <c r="Y91" s="84">
        <v>0</v>
      </c>
      <c r="Z91" s="82">
        <f t="shared" si="78"/>
        <v>244.86</v>
      </c>
      <c r="AA91" s="83">
        <f t="shared" si="79"/>
        <v>0</v>
      </c>
      <c r="AB91" s="84">
        <v>5666.7300000000005</v>
      </c>
      <c r="AC91" s="84">
        <v>7551.82</v>
      </c>
      <c r="AD91" s="82">
        <f t="shared" si="80"/>
        <v>-1885.0899999999992</v>
      </c>
      <c r="AE91" s="83">
        <f t="shared" si="81"/>
        <v>1.3326592232204462</v>
      </c>
      <c r="AF91" s="84">
        <v>874.5</v>
      </c>
      <c r="AG91" s="84">
        <v>5096.5</v>
      </c>
      <c r="AH91" s="82">
        <f t="shared" si="82"/>
        <v>-4222</v>
      </c>
      <c r="AI91" s="85">
        <f t="shared" si="83"/>
        <v>5.8279016580903376</v>
      </c>
      <c r="AJ91" s="84">
        <v>2926.08</v>
      </c>
      <c r="AK91" s="84">
        <v>2369.92</v>
      </c>
      <c r="AL91" s="82">
        <f t="shared" si="84"/>
        <v>556.15999999999985</v>
      </c>
      <c r="AM91" s="86">
        <f t="shared" si="85"/>
        <v>0.80993000874890642</v>
      </c>
      <c r="AN91" s="80">
        <v>0</v>
      </c>
      <c r="AO91" s="80">
        <v>0</v>
      </c>
      <c r="AP91" s="87">
        <f t="shared" si="86"/>
        <v>0</v>
      </c>
      <c r="AQ91" s="83"/>
      <c r="AR91" s="84">
        <v>0</v>
      </c>
      <c r="AS91" s="84">
        <v>0</v>
      </c>
      <c r="AT91" s="87">
        <f t="shared" si="64"/>
        <v>0</v>
      </c>
      <c r="AU91" s="96"/>
      <c r="AV91" s="80">
        <v>1028.4000000000001</v>
      </c>
      <c r="AW91" s="80">
        <v>0</v>
      </c>
      <c r="AX91" s="87">
        <f t="shared" si="87"/>
        <v>1028.4000000000001</v>
      </c>
      <c r="AY91" s="83">
        <f t="shared" si="88"/>
        <v>0</v>
      </c>
      <c r="AZ91" s="90">
        <v>0</v>
      </c>
      <c r="BA91" s="82">
        <v>0</v>
      </c>
      <c r="BB91" s="82">
        <f t="shared" si="89"/>
        <v>0</v>
      </c>
      <c r="BC91" s="91"/>
      <c r="BD91" s="84">
        <v>17724.300000000003</v>
      </c>
      <c r="BE91" s="84">
        <v>16057.65</v>
      </c>
      <c r="BF91" s="87">
        <f t="shared" si="90"/>
        <v>1666.6500000000033</v>
      </c>
      <c r="BG91" s="83">
        <f t="shared" si="91"/>
        <v>0.90596807772380272</v>
      </c>
      <c r="BH91" s="84">
        <v>2317.41</v>
      </c>
      <c r="BI91" s="84">
        <v>0</v>
      </c>
      <c r="BJ91" s="82">
        <f t="shared" si="92"/>
        <v>2317.41</v>
      </c>
      <c r="BK91" s="86">
        <f t="shared" si="93"/>
        <v>0</v>
      </c>
      <c r="BL91" s="80">
        <v>2480.0700000000002</v>
      </c>
      <c r="BM91" s="80">
        <v>4419.3500000000004</v>
      </c>
      <c r="BN91" s="82">
        <f t="shared" si="94"/>
        <v>-1939.2800000000002</v>
      </c>
      <c r="BO91" s="86">
        <f t="shared" si="95"/>
        <v>1.7819456708883217</v>
      </c>
      <c r="BP91" s="80">
        <v>710.09999999999991</v>
      </c>
      <c r="BQ91" s="80">
        <v>0</v>
      </c>
      <c r="BR91" s="82">
        <f t="shared" si="96"/>
        <v>710.09999999999991</v>
      </c>
      <c r="BS91" s="86">
        <f t="shared" si="97"/>
        <v>0</v>
      </c>
      <c r="BT91" s="80">
        <v>1918.6499999999999</v>
      </c>
      <c r="BU91" s="80">
        <v>0</v>
      </c>
      <c r="BV91" s="82">
        <f t="shared" si="98"/>
        <v>1918.6499999999999</v>
      </c>
      <c r="BW91" s="86">
        <f t="shared" si="99"/>
        <v>0</v>
      </c>
      <c r="BX91" s="80">
        <v>1290.75</v>
      </c>
      <c r="BY91" s="80">
        <v>0</v>
      </c>
      <c r="BZ91" s="82">
        <f t="shared" si="100"/>
        <v>1290.75</v>
      </c>
      <c r="CA91" s="86">
        <f t="shared" si="101"/>
        <v>0</v>
      </c>
      <c r="CB91" s="80">
        <v>2383.89</v>
      </c>
      <c r="CC91" s="80">
        <v>342.34</v>
      </c>
      <c r="CD91" s="82">
        <f t="shared" si="102"/>
        <v>2041.55</v>
      </c>
      <c r="CE91" s="83">
        <f t="shared" si="103"/>
        <v>0.14360561938680055</v>
      </c>
      <c r="CF91" s="84">
        <v>106.68</v>
      </c>
      <c r="CG91" s="84">
        <v>0</v>
      </c>
      <c r="CH91" s="82">
        <f t="shared" si="104"/>
        <v>106.68</v>
      </c>
      <c r="CI91" s="86">
        <f t="shared" si="105"/>
        <v>0</v>
      </c>
      <c r="CJ91" s="80">
        <v>0</v>
      </c>
      <c r="CK91" s="81">
        <v>0</v>
      </c>
      <c r="CL91" s="81">
        <v>0</v>
      </c>
      <c r="CM91" s="92"/>
      <c r="CN91" s="93">
        <v>7184.88</v>
      </c>
      <c r="CO91" s="93">
        <v>13576.431876934865</v>
      </c>
      <c r="CP91" s="87">
        <f t="shared" si="106"/>
        <v>-6391.5518769348646</v>
      </c>
      <c r="CQ91" s="94">
        <f t="shared" si="107"/>
        <v>1.8895836641579071</v>
      </c>
      <c r="CR91" s="80">
        <v>7496.1900000000005</v>
      </c>
      <c r="CS91" s="80">
        <v>8325.5300000000007</v>
      </c>
      <c r="CT91" s="87">
        <f t="shared" si="108"/>
        <v>-829.34000000000015</v>
      </c>
      <c r="CU91" s="94">
        <f t="shared" si="109"/>
        <v>1.1106348691802101</v>
      </c>
      <c r="CV91" s="80">
        <v>3146.43</v>
      </c>
      <c r="CW91" s="80">
        <v>0</v>
      </c>
      <c r="CX91" s="87">
        <f t="shared" si="110"/>
        <v>3146.43</v>
      </c>
      <c r="CY91" s="86">
        <f t="shared" si="111"/>
        <v>0</v>
      </c>
      <c r="CZ91" s="80">
        <v>598.16999999999996</v>
      </c>
      <c r="DA91" s="80">
        <v>520.13000000000011</v>
      </c>
      <c r="DB91" s="87">
        <f t="shared" si="112"/>
        <v>78.03999999999985</v>
      </c>
      <c r="DC91" s="86">
        <f t="shared" si="113"/>
        <v>0.86953541635321085</v>
      </c>
      <c r="DD91" s="80">
        <v>66.449999999999989</v>
      </c>
      <c r="DE91" s="80">
        <v>0</v>
      </c>
      <c r="DF91" s="87">
        <f t="shared" si="114"/>
        <v>66.449999999999989</v>
      </c>
      <c r="DG91" s="86">
        <f t="shared" si="115"/>
        <v>0</v>
      </c>
      <c r="DH91" s="95">
        <v>3751.59</v>
      </c>
      <c r="DI91" s="95">
        <v>3563.8499999999995</v>
      </c>
      <c r="DJ91" s="87">
        <f t="shared" si="116"/>
        <v>187.74000000000069</v>
      </c>
      <c r="DK91" s="94">
        <f t="shared" si="117"/>
        <v>0.94995721813950862</v>
      </c>
      <c r="DL91" s="80">
        <v>0</v>
      </c>
      <c r="DM91" s="80">
        <v>0</v>
      </c>
      <c r="DN91" s="87">
        <f t="shared" si="118"/>
        <v>0</v>
      </c>
      <c r="DO91" s="96"/>
      <c r="DP91" s="80">
        <v>0</v>
      </c>
      <c r="DQ91" s="80">
        <v>0</v>
      </c>
      <c r="DR91" s="82">
        <f t="shared" si="119"/>
        <v>0</v>
      </c>
      <c r="DS91" s="96"/>
      <c r="DT91" s="97">
        <v>3538.2300000000005</v>
      </c>
      <c r="DU91" s="97">
        <v>3327.38</v>
      </c>
      <c r="DV91" s="98">
        <f t="shared" si="122"/>
        <v>74286.749999999985</v>
      </c>
      <c r="DW91" s="87">
        <f t="shared" si="123"/>
        <v>69875.031876934867</v>
      </c>
      <c r="DX91" s="87">
        <f t="shared" si="120"/>
        <v>4411.7181230651186</v>
      </c>
      <c r="DY91" s="83">
        <f t="shared" si="121"/>
        <v>0.94061231480627272</v>
      </c>
      <c r="DZ91" s="108"/>
      <c r="EA91" s="100">
        <f t="shared" si="67"/>
        <v>-13540.971876934891</v>
      </c>
      <c r="EB91" s="91">
        <f t="shared" si="68"/>
        <v>-101011.24</v>
      </c>
      <c r="EC91" s="101"/>
      <c r="ED91" s="101"/>
      <c r="EE91" s="102">
        <v>24762.249999999996</v>
      </c>
      <c r="EF91" s="102">
        <v>20418.97</v>
      </c>
      <c r="EG91" s="103">
        <f t="shared" si="124"/>
        <v>20418.97</v>
      </c>
      <c r="EH91" s="104">
        <f t="shared" si="69"/>
        <v>0.82460075316257631</v>
      </c>
      <c r="EI91" s="101"/>
      <c r="EJ91" s="101"/>
      <c r="EK91" s="101" t="s">
        <v>91</v>
      </c>
      <c r="EM91" s="101"/>
      <c r="EN91" s="101"/>
    </row>
    <row r="92" spans="1:144" s="1" customFormat="1" ht="15.75" customHeight="1" x14ac:dyDescent="0.25">
      <c r="A92" s="105" t="s">
        <v>92</v>
      </c>
      <c r="B92" s="106">
        <v>8</v>
      </c>
      <c r="C92" s="107">
        <v>3</v>
      </c>
      <c r="D92" s="76" t="s">
        <v>372</v>
      </c>
      <c r="E92" s="77">
        <v>5489.92</v>
      </c>
      <c r="F92" s="78">
        <v>-422501.54000000004</v>
      </c>
      <c r="G92" s="79">
        <v>-217057.14</v>
      </c>
      <c r="H92" s="80">
        <v>3338.13</v>
      </c>
      <c r="I92" s="80">
        <v>658.29</v>
      </c>
      <c r="J92" s="82">
        <f t="shared" si="70"/>
        <v>2679.84</v>
      </c>
      <c r="K92" s="83">
        <f t="shared" si="71"/>
        <v>0.19720322455985834</v>
      </c>
      <c r="L92" s="84">
        <v>410.25</v>
      </c>
      <c r="M92" s="84">
        <v>860.56</v>
      </c>
      <c r="N92" s="82">
        <f t="shared" si="72"/>
        <v>-450.30999999999995</v>
      </c>
      <c r="O92" s="83">
        <f t="shared" si="73"/>
        <v>2.0976477757464957</v>
      </c>
      <c r="P92" s="84">
        <v>2628</v>
      </c>
      <c r="Q92" s="84">
        <v>1993.1399999999999</v>
      </c>
      <c r="R92" s="82">
        <f t="shared" si="74"/>
        <v>634.86000000000013</v>
      </c>
      <c r="S92" s="83">
        <f t="shared" si="75"/>
        <v>0.75842465753424648</v>
      </c>
      <c r="T92" s="84">
        <v>491.01</v>
      </c>
      <c r="U92" s="84">
        <v>436.93999999999994</v>
      </c>
      <c r="V92" s="82">
        <f t="shared" si="76"/>
        <v>54.07000000000005</v>
      </c>
      <c r="W92" s="83">
        <f t="shared" si="77"/>
        <v>0.88988004317630998</v>
      </c>
      <c r="X92" s="84">
        <v>370.71</v>
      </c>
      <c r="Y92" s="84">
        <v>0</v>
      </c>
      <c r="Z92" s="82">
        <f t="shared" si="78"/>
        <v>370.71</v>
      </c>
      <c r="AA92" s="83">
        <f t="shared" si="79"/>
        <v>0</v>
      </c>
      <c r="AB92" s="84">
        <v>2392.38</v>
      </c>
      <c r="AC92" s="84">
        <v>3941.98</v>
      </c>
      <c r="AD92" s="82">
        <f t="shared" si="80"/>
        <v>-1549.6</v>
      </c>
      <c r="AE92" s="83">
        <f t="shared" si="81"/>
        <v>1.6477231877878931</v>
      </c>
      <c r="AF92" s="84">
        <v>823.83</v>
      </c>
      <c r="AG92" s="84">
        <v>0</v>
      </c>
      <c r="AH92" s="82">
        <f t="shared" si="82"/>
        <v>823.83</v>
      </c>
      <c r="AI92" s="85">
        <f t="shared" si="83"/>
        <v>0</v>
      </c>
      <c r="AJ92" s="84">
        <v>2756.52</v>
      </c>
      <c r="AK92" s="84">
        <v>15358.859999999999</v>
      </c>
      <c r="AL92" s="82">
        <f t="shared" si="84"/>
        <v>-12602.339999999998</v>
      </c>
      <c r="AM92" s="86">
        <f t="shared" si="85"/>
        <v>5.5718296983152671</v>
      </c>
      <c r="AN92" s="80">
        <v>14837.64</v>
      </c>
      <c r="AO92" s="80">
        <v>18445.22</v>
      </c>
      <c r="AP92" s="87">
        <f t="shared" si="86"/>
        <v>-3607.5800000000017</v>
      </c>
      <c r="AQ92" s="83">
        <f t="shared" si="63"/>
        <v>1.2431370487489926</v>
      </c>
      <c r="AR92" s="84">
        <v>385.56000000000006</v>
      </c>
      <c r="AS92" s="84">
        <v>383.9</v>
      </c>
      <c r="AT92" s="87">
        <f t="shared" si="64"/>
        <v>1.6600000000000819</v>
      </c>
      <c r="AU92" s="96">
        <f t="shared" si="65"/>
        <v>0.99569457412594642</v>
      </c>
      <c r="AV92" s="80">
        <v>846.90000000000009</v>
      </c>
      <c r="AW92" s="80">
        <v>0</v>
      </c>
      <c r="AX92" s="87">
        <f t="shared" si="87"/>
        <v>846.90000000000009</v>
      </c>
      <c r="AY92" s="83">
        <f t="shared" si="88"/>
        <v>0</v>
      </c>
      <c r="AZ92" s="90">
        <v>0</v>
      </c>
      <c r="BA92" s="82">
        <v>0</v>
      </c>
      <c r="BB92" s="82">
        <f t="shared" si="89"/>
        <v>0</v>
      </c>
      <c r="BC92" s="91"/>
      <c r="BD92" s="84">
        <v>13996.74</v>
      </c>
      <c r="BE92" s="84">
        <v>1196.8599999999999</v>
      </c>
      <c r="BF92" s="87">
        <f t="shared" si="90"/>
        <v>12799.88</v>
      </c>
      <c r="BG92" s="83">
        <f t="shared" si="91"/>
        <v>8.5509911593699667E-2</v>
      </c>
      <c r="BH92" s="84">
        <v>1833.84</v>
      </c>
      <c r="BI92" s="84">
        <v>0</v>
      </c>
      <c r="BJ92" s="82">
        <f t="shared" si="92"/>
        <v>1833.84</v>
      </c>
      <c r="BK92" s="86">
        <f t="shared" si="93"/>
        <v>0</v>
      </c>
      <c r="BL92" s="80">
        <v>1535.6100000000001</v>
      </c>
      <c r="BM92" s="80">
        <v>67322.899999999994</v>
      </c>
      <c r="BN92" s="82">
        <f t="shared" si="94"/>
        <v>-65787.289999999994</v>
      </c>
      <c r="BO92" s="86">
        <f t="shared" si="95"/>
        <v>43.841144561444629</v>
      </c>
      <c r="BP92" s="80">
        <v>724.95</v>
      </c>
      <c r="BQ92" s="80">
        <v>0</v>
      </c>
      <c r="BR92" s="82">
        <f t="shared" si="96"/>
        <v>724.95</v>
      </c>
      <c r="BS92" s="86">
        <f t="shared" si="97"/>
        <v>0</v>
      </c>
      <c r="BT92" s="80">
        <v>1723.44</v>
      </c>
      <c r="BU92" s="80">
        <v>0</v>
      </c>
      <c r="BV92" s="82">
        <f t="shared" si="98"/>
        <v>1723.44</v>
      </c>
      <c r="BW92" s="86">
        <f t="shared" si="99"/>
        <v>0</v>
      </c>
      <c r="BX92" s="80">
        <v>1954.1100000000001</v>
      </c>
      <c r="BY92" s="80">
        <v>0</v>
      </c>
      <c r="BZ92" s="82">
        <f t="shared" si="100"/>
        <v>1954.1100000000001</v>
      </c>
      <c r="CA92" s="86">
        <f t="shared" si="101"/>
        <v>0</v>
      </c>
      <c r="CB92" s="80">
        <v>1138.53</v>
      </c>
      <c r="CC92" s="80">
        <v>758.9</v>
      </c>
      <c r="CD92" s="82">
        <f t="shared" si="102"/>
        <v>379.63</v>
      </c>
      <c r="CE92" s="83">
        <f t="shared" si="103"/>
        <v>0.66656126759944845</v>
      </c>
      <c r="CF92" s="84">
        <v>144.99</v>
      </c>
      <c r="CG92" s="84">
        <v>0</v>
      </c>
      <c r="CH92" s="82">
        <f t="shared" si="104"/>
        <v>144.99</v>
      </c>
      <c r="CI92" s="86">
        <f t="shared" si="105"/>
        <v>0</v>
      </c>
      <c r="CJ92" s="80">
        <v>0</v>
      </c>
      <c r="CK92" s="81">
        <v>0</v>
      </c>
      <c r="CL92" s="81">
        <v>0</v>
      </c>
      <c r="CM92" s="92"/>
      <c r="CN92" s="93">
        <v>13055.939999999999</v>
      </c>
      <c r="CO92" s="93">
        <v>15297.147958869937</v>
      </c>
      <c r="CP92" s="87">
        <f t="shared" si="106"/>
        <v>-2241.207958869938</v>
      </c>
      <c r="CQ92" s="94">
        <f t="shared" si="107"/>
        <v>1.1716619376980852</v>
      </c>
      <c r="CR92" s="80">
        <v>14385.57</v>
      </c>
      <c r="CS92" s="80">
        <v>17476.059999999998</v>
      </c>
      <c r="CT92" s="87">
        <f t="shared" si="108"/>
        <v>-3090.489999999998</v>
      </c>
      <c r="CU92" s="94">
        <f t="shared" si="109"/>
        <v>1.2148326413204342</v>
      </c>
      <c r="CV92" s="80">
        <v>2527.5</v>
      </c>
      <c r="CW92" s="80">
        <v>0</v>
      </c>
      <c r="CX92" s="87">
        <f t="shared" si="110"/>
        <v>2527.5</v>
      </c>
      <c r="CY92" s="86">
        <f t="shared" si="111"/>
        <v>0</v>
      </c>
      <c r="CZ92" s="80">
        <v>405.33000000000004</v>
      </c>
      <c r="DA92" s="80">
        <v>348.08000000000004</v>
      </c>
      <c r="DB92" s="87">
        <f t="shared" si="112"/>
        <v>57.25</v>
      </c>
      <c r="DC92" s="86">
        <f t="shared" si="113"/>
        <v>0.85875706214689262</v>
      </c>
      <c r="DD92" s="80">
        <v>46.14</v>
      </c>
      <c r="DE92" s="80">
        <v>0</v>
      </c>
      <c r="DF92" s="87">
        <f t="shared" si="114"/>
        <v>46.14</v>
      </c>
      <c r="DG92" s="86">
        <f t="shared" si="115"/>
        <v>0</v>
      </c>
      <c r="DH92" s="95">
        <v>3852.18</v>
      </c>
      <c r="DI92" s="95">
        <v>2726.25</v>
      </c>
      <c r="DJ92" s="87">
        <f t="shared" si="116"/>
        <v>1125.9299999999998</v>
      </c>
      <c r="DK92" s="94">
        <f t="shared" si="117"/>
        <v>0.70771615033565416</v>
      </c>
      <c r="DL92" s="80">
        <v>4719.75</v>
      </c>
      <c r="DM92" s="80">
        <v>3331.4700000000003</v>
      </c>
      <c r="DN92" s="87">
        <f t="shared" si="118"/>
        <v>1388.2799999999997</v>
      </c>
      <c r="DO92" s="96">
        <f t="shared" si="66"/>
        <v>0.70585730176386463</v>
      </c>
      <c r="DP92" s="80">
        <v>0</v>
      </c>
      <c r="DQ92" s="80">
        <v>0</v>
      </c>
      <c r="DR92" s="82">
        <f t="shared" si="119"/>
        <v>0</v>
      </c>
      <c r="DS92" s="96"/>
      <c r="DT92" s="97">
        <v>4665.78</v>
      </c>
      <c r="DU92" s="97">
        <v>7526.83</v>
      </c>
      <c r="DV92" s="98">
        <f t="shared" si="122"/>
        <v>95991.329999999987</v>
      </c>
      <c r="DW92" s="87">
        <f t="shared" si="123"/>
        <v>158063.38795886992</v>
      </c>
      <c r="DX92" s="87">
        <f t="shared" si="120"/>
        <v>-62072.057958869933</v>
      </c>
      <c r="DY92" s="83">
        <f t="shared" si="121"/>
        <v>1.6466423369576184</v>
      </c>
      <c r="DZ92" s="108"/>
      <c r="EA92" s="100">
        <f t="shared" si="67"/>
        <v>-484573.59795887</v>
      </c>
      <c r="EB92" s="91">
        <f t="shared" si="68"/>
        <v>-263283.59000000003</v>
      </c>
      <c r="EC92" s="101"/>
      <c r="ED92" s="101"/>
      <c r="EE92" s="102">
        <v>31997.10999999999</v>
      </c>
      <c r="EF92" s="102">
        <v>53515.929999999993</v>
      </c>
      <c r="EG92" s="103">
        <f t="shared" si="124"/>
        <v>53515.929999999993</v>
      </c>
      <c r="EH92" s="104">
        <f t="shared" si="69"/>
        <v>1.6725238623113152</v>
      </c>
      <c r="EI92" s="101"/>
      <c r="EJ92" s="101"/>
      <c r="EK92" s="101" t="s">
        <v>92</v>
      </c>
      <c r="EM92" s="101"/>
      <c r="EN92" s="101"/>
    </row>
    <row r="93" spans="1:144" s="1" customFormat="1" ht="15.75" customHeight="1" x14ac:dyDescent="0.25">
      <c r="A93" s="105" t="s">
        <v>93</v>
      </c>
      <c r="B93" s="106">
        <v>8</v>
      </c>
      <c r="C93" s="107">
        <v>4</v>
      </c>
      <c r="D93" s="76" t="s">
        <v>373</v>
      </c>
      <c r="E93" s="77">
        <v>8941.6</v>
      </c>
      <c r="F93" s="78">
        <v>83566.36000000003</v>
      </c>
      <c r="G93" s="79">
        <v>3763.3899999999908</v>
      </c>
      <c r="H93" s="80">
        <v>4933.08</v>
      </c>
      <c r="I93" s="80">
        <v>833.61</v>
      </c>
      <c r="J93" s="82">
        <f t="shared" si="70"/>
        <v>4099.47</v>
      </c>
      <c r="K93" s="83">
        <f t="shared" si="71"/>
        <v>0.16898367754019802</v>
      </c>
      <c r="L93" s="84">
        <v>812.79</v>
      </c>
      <c r="M93" s="84">
        <v>862.9</v>
      </c>
      <c r="N93" s="82">
        <f t="shared" si="72"/>
        <v>-50.110000000000014</v>
      </c>
      <c r="O93" s="83">
        <f t="shared" si="73"/>
        <v>1.061651841188991</v>
      </c>
      <c r="P93" s="84">
        <v>4699.71</v>
      </c>
      <c r="Q93" s="84">
        <v>3515.89</v>
      </c>
      <c r="R93" s="82">
        <f t="shared" si="74"/>
        <v>1183.8200000000002</v>
      </c>
      <c r="S93" s="83">
        <f t="shared" si="75"/>
        <v>0.74810786197446222</v>
      </c>
      <c r="T93" s="84">
        <v>788.64</v>
      </c>
      <c r="U93" s="84">
        <v>705.61</v>
      </c>
      <c r="V93" s="82">
        <f t="shared" si="76"/>
        <v>83.029999999999973</v>
      </c>
      <c r="W93" s="83">
        <f t="shared" si="77"/>
        <v>0.89471748833434772</v>
      </c>
      <c r="X93" s="84">
        <v>740.37</v>
      </c>
      <c r="Y93" s="84">
        <v>0</v>
      </c>
      <c r="Z93" s="82">
        <f t="shared" si="78"/>
        <v>740.37</v>
      </c>
      <c r="AA93" s="83">
        <f t="shared" si="79"/>
        <v>0</v>
      </c>
      <c r="AB93" s="84">
        <v>4096.1400000000003</v>
      </c>
      <c r="AC93" s="84">
        <v>6421.93</v>
      </c>
      <c r="AD93" s="82">
        <f t="shared" si="80"/>
        <v>-2325.79</v>
      </c>
      <c r="AE93" s="83">
        <f t="shared" si="81"/>
        <v>1.5678004169779354</v>
      </c>
      <c r="AF93" s="84">
        <v>1341.24</v>
      </c>
      <c r="AG93" s="84">
        <v>0</v>
      </c>
      <c r="AH93" s="82">
        <f t="shared" si="82"/>
        <v>1341.24</v>
      </c>
      <c r="AI93" s="85">
        <f t="shared" si="83"/>
        <v>0</v>
      </c>
      <c r="AJ93" s="84">
        <v>4490.46</v>
      </c>
      <c r="AK93" s="84">
        <v>13923.97</v>
      </c>
      <c r="AL93" s="82">
        <f t="shared" si="84"/>
        <v>-9433.5099999999984</v>
      </c>
      <c r="AM93" s="86">
        <f t="shared" si="85"/>
        <v>3.1007892287204428</v>
      </c>
      <c r="AN93" s="80">
        <v>15600.119999999999</v>
      </c>
      <c r="AO93" s="80">
        <v>17631.29</v>
      </c>
      <c r="AP93" s="87">
        <f t="shared" si="86"/>
        <v>-2031.1700000000019</v>
      </c>
      <c r="AQ93" s="83">
        <f t="shared" si="63"/>
        <v>1.1302022035727932</v>
      </c>
      <c r="AR93" s="84">
        <v>1545.12</v>
      </c>
      <c r="AS93" s="84">
        <v>1535.56</v>
      </c>
      <c r="AT93" s="87">
        <f t="shared" si="64"/>
        <v>9.5599999999999454</v>
      </c>
      <c r="AU93" s="96">
        <f t="shared" si="65"/>
        <v>0.99381277829553694</v>
      </c>
      <c r="AV93" s="80">
        <v>1252.71</v>
      </c>
      <c r="AW93" s="80">
        <v>0</v>
      </c>
      <c r="AX93" s="87">
        <f t="shared" si="87"/>
        <v>1252.71</v>
      </c>
      <c r="AY93" s="83">
        <f t="shared" si="88"/>
        <v>0</v>
      </c>
      <c r="AZ93" s="90">
        <v>0</v>
      </c>
      <c r="BA93" s="82">
        <v>0</v>
      </c>
      <c r="BB93" s="82">
        <f t="shared" si="89"/>
        <v>0</v>
      </c>
      <c r="BC93" s="91"/>
      <c r="BD93" s="84">
        <v>26406.33</v>
      </c>
      <c r="BE93" s="84">
        <v>3422.16</v>
      </c>
      <c r="BF93" s="87">
        <f t="shared" si="90"/>
        <v>22984.170000000002</v>
      </c>
      <c r="BG93" s="83">
        <f t="shared" si="91"/>
        <v>0.12959619909317197</v>
      </c>
      <c r="BH93" s="84">
        <v>2478.6000000000004</v>
      </c>
      <c r="BI93" s="84">
        <v>0</v>
      </c>
      <c r="BJ93" s="82">
        <f t="shared" si="92"/>
        <v>2478.6000000000004</v>
      </c>
      <c r="BK93" s="86">
        <f t="shared" si="93"/>
        <v>0</v>
      </c>
      <c r="BL93" s="80">
        <v>2993.64</v>
      </c>
      <c r="BM93" s="80">
        <v>9553.08</v>
      </c>
      <c r="BN93" s="82">
        <f t="shared" si="94"/>
        <v>-6559.4400000000005</v>
      </c>
      <c r="BO93" s="86">
        <f t="shared" si="95"/>
        <v>3.1911251853930334</v>
      </c>
      <c r="BP93" s="80">
        <v>1244.67</v>
      </c>
      <c r="BQ93" s="80">
        <v>0</v>
      </c>
      <c r="BR93" s="82">
        <f t="shared" si="96"/>
        <v>1244.67</v>
      </c>
      <c r="BS93" s="86">
        <f t="shared" si="97"/>
        <v>0</v>
      </c>
      <c r="BT93" s="80">
        <v>2977.56</v>
      </c>
      <c r="BU93" s="80">
        <v>0</v>
      </c>
      <c r="BV93" s="82">
        <f t="shared" si="98"/>
        <v>2977.56</v>
      </c>
      <c r="BW93" s="86">
        <f t="shared" si="99"/>
        <v>0</v>
      </c>
      <c r="BX93" s="80">
        <v>3905.7000000000003</v>
      </c>
      <c r="BY93" s="80">
        <v>0</v>
      </c>
      <c r="BZ93" s="82">
        <f t="shared" si="100"/>
        <v>3905.7000000000003</v>
      </c>
      <c r="CA93" s="86">
        <f t="shared" si="101"/>
        <v>0</v>
      </c>
      <c r="CB93" s="80">
        <v>1968.9299999999998</v>
      </c>
      <c r="CC93" s="80">
        <v>132.91</v>
      </c>
      <c r="CD93" s="82">
        <f t="shared" si="102"/>
        <v>1836.0199999999998</v>
      </c>
      <c r="CE93" s="83">
        <f t="shared" si="103"/>
        <v>6.7503669505772176E-2</v>
      </c>
      <c r="CF93" s="84">
        <v>152.91</v>
      </c>
      <c r="CG93" s="84">
        <v>0</v>
      </c>
      <c r="CH93" s="82">
        <f t="shared" si="104"/>
        <v>152.91</v>
      </c>
      <c r="CI93" s="86">
        <f t="shared" si="105"/>
        <v>0</v>
      </c>
      <c r="CJ93" s="80">
        <v>0</v>
      </c>
      <c r="CK93" s="81">
        <v>0</v>
      </c>
      <c r="CL93" s="81">
        <v>0</v>
      </c>
      <c r="CM93" s="92"/>
      <c r="CN93" s="93">
        <v>21803.19</v>
      </c>
      <c r="CO93" s="93">
        <v>25706.270507868358</v>
      </c>
      <c r="CP93" s="87">
        <f t="shared" si="106"/>
        <v>-3903.0805078683588</v>
      </c>
      <c r="CQ93" s="94">
        <f t="shared" si="107"/>
        <v>1.1790141950727557</v>
      </c>
      <c r="CR93" s="80">
        <v>20199.060000000001</v>
      </c>
      <c r="CS93" s="80">
        <v>22686.61</v>
      </c>
      <c r="CT93" s="87">
        <f t="shared" si="108"/>
        <v>-2487.5499999999993</v>
      </c>
      <c r="CU93" s="94">
        <f t="shared" si="109"/>
        <v>1.1231517704289209</v>
      </c>
      <c r="CV93" s="80">
        <v>3342.3599999999997</v>
      </c>
      <c r="CW93" s="80">
        <v>0</v>
      </c>
      <c r="CX93" s="87">
        <f t="shared" si="110"/>
        <v>3342.3599999999997</v>
      </c>
      <c r="CY93" s="86">
        <f t="shared" si="111"/>
        <v>0</v>
      </c>
      <c r="CZ93" s="80">
        <v>616.98</v>
      </c>
      <c r="DA93" s="80">
        <v>532.64</v>
      </c>
      <c r="DB93" s="87">
        <f t="shared" si="112"/>
        <v>84.340000000000032</v>
      </c>
      <c r="DC93" s="86">
        <f t="shared" si="113"/>
        <v>0.86330188985056233</v>
      </c>
      <c r="DD93" s="80">
        <v>69.75</v>
      </c>
      <c r="DE93" s="80">
        <v>0</v>
      </c>
      <c r="DF93" s="87">
        <f t="shared" si="114"/>
        <v>69.75</v>
      </c>
      <c r="DG93" s="86">
        <f t="shared" si="115"/>
        <v>0</v>
      </c>
      <c r="DH93" s="95">
        <v>5378.37</v>
      </c>
      <c r="DI93" s="95">
        <v>4802.3999999999996</v>
      </c>
      <c r="DJ93" s="87">
        <f t="shared" si="116"/>
        <v>575.97000000000025</v>
      </c>
      <c r="DK93" s="94">
        <f t="shared" si="117"/>
        <v>0.89290993367879112</v>
      </c>
      <c r="DL93" s="80">
        <v>6590.43</v>
      </c>
      <c r="DM93" s="80">
        <v>5868.33</v>
      </c>
      <c r="DN93" s="87">
        <f t="shared" si="118"/>
        <v>722.10000000000036</v>
      </c>
      <c r="DO93" s="96">
        <f t="shared" si="66"/>
        <v>0.89043203554244554</v>
      </c>
      <c r="DP93" s="80">
        <v>0</v>
      </c>
      <c r="DQ93" s="80">
        <v>0</v>
      </c>
      <c r="DR93" s="82">
        <f t="shared" si="119"/>
        <v>0</v>
      </c>
      <c r="DS93" s="96"/>
      <c r="DT93" s="97">
        <v>7178.67</v>
      </c>
      <c r="DU93" s="97">
        <v>5906.76</v>
      </c>
      <c r="DV93" s="98">
        <f t="shared" si="122"/>
        <v>147607.53000000003</v>
      </c>
      <c r="DW93" s="87">
        <f t="shared" si="123"/>
        <v>124041.92050786834</v>
      </c>
      <c r="DX93" s="87">
        <f t="shared" si="120"/>
        <v>23565.609492131684</v>
      </c>
      <c r="DY93" s="83">
        <f t="shared" si="121"/>
        <v>0.84034954387400373</v>
      </c>
      <c r="DZ93" s="108"/>
      <c r="EA93" s="100">
        <f t="shared" si="67"/>
        <v>107131.96949213173</v>
      </c>
      <c r="EB93" s="91">
        <f t="shared" si="68"/>
        <v>32783.579999999994</v>
      </c>
      <c r="EC93" s="101"/>
      <c r="ED93" s="101"/>
      <c r="EE93" s="102">
        <v>49202.509999999987</v>
      </c>
      <c r="EF93" s="102">
        <v>66204.669999999984</v>
      </c>
      <c r="EG93" s="103">
        <f t="shared" si="124"/>
        <v>66204.669999999984</v>
      </c>
      <c r="EH93" s="104">
        <f t="shared" si="69"/>
        <v>1.3455547288136316</v>
      </c>
      <c r="EI93" s="101"/>
      <c r="EJ93" s="101"/>
      <c r="EK93" s="101" t="s">
        <v>93</v>
      </c>
      <c r="EM93" s="101"/>
      <c r="EN93" s="101"/>
    </row>
    <row r="94" spans="1:144" s="1" customFormat="1" ht="15.75" customHeight="1" x14ac:dyDescent="0.25">
      <c r="A94" s="105" t="s">
        <v>94</v>
      </c>
      <c r="B94" s="106">
        <v>9</v>
      </c>
      <c r="C94" s="107">
        <v>4</v>
      </c>
      <c r="D94" s="76" t="s">
        <v>374</v>
      </c>
      <c r="E94" s="77">
        <v>10175.32</v>
      </c>
      <c r="F94" s="78">
        <v>45609.329999999973</v>
      </c>
      <c r="G94" s="79">
        <v>39558.65</v>
      </c>
      <c r="H94" s="80">
        <v>5638</v>
      </c>
      <c r="I94" s="80">
        <v>841.25</v>
      </c>
      <c r="J94" s="82">
        <f t="shared" si="70"/>
        <v>4796.75</v>
      </c>
      <c r="K94" s="83">
        <f t="shared" si="71"/>
        <v>0.14921071301880098</v>
      </c>
      <c r="L94" s="84">
        <v>720.39</v>
      </c>
      <c r="M94" s="84">
        <v>1025.4100000000001</v>
      </c>
      <c r="N94" s="82">
        <f t="shared" si="72"/>
        <v>-305.0200000000001</v>
      </c>
      <c r="O94" s="83">
        <f t="shared" si="73"/>
        <v>1.4234095420536099</v>
      </c>
      <c r="P94" s="84">
        <v>5125.18</v>
      </c>
      <c r="Q94" s="84">
        <v>3836.04</v>
      </c>
      <c r="R94" s="82">
        <f t="shared" si="74"/>
        <v>1289.1400000000003</v>
      </c>
      <c r="S94" s="83">
        <f t="shared" si="75"/>
        <v>0.74846932205307903</v>
      </c>
      <c r="T94" s="84">
        <v>918.81</v>
      </c>
      <c r="U94" s="84">
        <v>816.81000000000006</v>
      </c>
      <c r="V94" s="82">
        <f t="shared" si="76"/>
        <v>101.99999999999989</v>
      </c>
      <c r="W94" s="83">
        <f t="shared" si="77"/>
        <v>0.88898684167564579</v>
      </c>
      <c r="X94" s="84">
        <v>741.75</v>
      </c>
      <c r="Y94" s="84">
        <v>0</v>
      </c>
      <c r="Z94" s="82">
        <f t="shared" si="78"/>
        <v>741.75</v>
      </c>
      <c r="AA94" s="83">
        <f t="shared" si="79"/>
        <v>0</v>
      </c>
      <c r="AB94" s="84">
        <v>4792.45</v>
      </c>
      <c r="AC94" s="84">
        <v>8526.82</v>
      </c>
      <c r="AD94" s="82">
        <f t="shared" si="80"/>
        <v>-3734.37</v>
      </c>
      <c r="AE94" s="83">
        <f t="shared" si="81"/>
        <v>1.7792193971768093</v>
      </c>
      <c r="AF94" s="84">
        <v>1526.25</v>
      </c>
      <c r="AG94" s="84">
        <v>0</v>
      </c>
      <c r="AH94" s="82">
        <f t="shared" si="82"/>
        <v>1526.25</v>
      </c>
      <c r="AI94" s="85">
        <f t="shared" si="83"/>
        <v>0</v>
      </c>
      <c r="AJ94" s="84">
        <v>5070.2299999999996</v>
      </c>
      <c r="AK94" s="84">
        <v>10027.040000000001</v>
      </c>
      <c r="AL94" s="82">
        <f t="shared" si="84"/>
        <v>-4956.8100000000013</v>
      </c>
      <c r="AM94" s="86">
        <f t="shared" si="85"/>
        <v>1.9776302061247717</v>
      </c>
      <c r="AN94" s="80">
        <v>16674.03</v>
      </c>
      <c r="AO94" s="80">
        <v>16582.93</v>
      </c>
      <c r="AP94" s="87">
        <f t="shared" si="86"/>
        <v>91.099999999998545</v>
      </c>
      <c r="AQ94" s="83">
        <f t="shared" si="63"/>
        <v>0.99453641381237778</v>
      </c>
      <c r="AR94" s="84">
        <v>1544.5700000000002</v>
      </c>
      <c r="AS94" s="84">
        <v>1535.56</v>
      </c>
      <c r="AT94" s="87">
        <f t="shared" si="64"/>
        <v>9.0100000000002183</v>
      </c>
      <c r="AU94" s="96">
        <f t="shared" si="65"/>
        <v>0.99416666127142173</v>
      </c>
      <c r="AV94" s="80">
        <v>1395</v>
      </c>
      <c r="AW94" s="80">
        <v>0</v>
      </c>
      <c r="AX94" s="87">
        <f t="shared" si="87"/>
        <v>1395</v>
      </c>
      <c r="AY94" s="83">
        <f t="shared" si="88"/>
        <v>0</v>
      </c>
      <c r="AZ94" s="90">
        <v>0</v>
      </c>
      <c r="BA94" s="82">
        <v>0</v>
      </c>
      <c r="BB94" s="82">
        <f t="shared" si="89"/>
        <v>0</v>
      </c>
      <c r="BC94" s="91"/>
      <c r="BD94" s="84">
        <v>32710.78</v>
      </c>
      <c r="BE94" s="84">
        <v>3652.1</v>
      </c>
      <c r="BF94" s="87">
        <f t="shared" si="90"/>
        <v>29058.68</v>
      </c>
      <c r="BG94" s="83">
        <f t="shared" si="91"/>
        <v>0.11164820893907146</v>
      </c>
      <c r="BH94" s="84">
        <v>2835.8</v>
      </c>
      <c r="BI94" s="84">
        <v>0</v>
      </c>
      <c r="BJ94" s="82">
        <f t="shared" si="92"/>
        <v>2835.8</v>
      </c>
      <c r="BK94" s="86">
        <f t="shared" si="93"/>
        <v>0</v>
      </c>
      <c r="BL94" s="80">
        <v>2661.8</v>
      </c>
      <c r="BM94" s="80">
        <v>1850.24</v>
      </c>
      <c r="BN94" s="82">
        <f t="shared" si="94"/>
        <v>811.56000000000017</v>
      </c>
      <c r="BO94" s="86">
        <f t="shared" si="95"/>
        <v>0.69510857314599139</v>
      </c>
      <c r="BP94" s="80">
        <v>1422.47</v>
      </c>
      <c r="BQ94" s="80">
        <v>0</v>
      </c>
      <c r="BR94" s="82">
        <f t="shared" si="96"/>
        <v>1422.47</v>
      </c>
      <c r="BS94" s="86">
        <f t="shared" si="97"/>
        <v>0</v>
      </c>
      <c r="BT94" s="80">
        <v>3150.2</v>
      </c>
      <c r="BU94" s="80">
        <v>0</v>
      </c>
      <c r="BV94" s="82">
        <f t="shared" si="98"/>
        <v>3150.2</v>
      </c>
      <c r="BW94" s="86">
        <f t="shared" si="99"/>
        <v>0</v>
      </c>
      <c r="BX94" s="80">
        <v>3904.1600000000003</v>
      </c>
      <c r="BY94" s="80">
        <v>0</v>
      </c>
      <c r="BZ94" s="82">
        <f t="shared" si="100"/>
        <v>3904.1600000000003</v>
      </c>
      <c r="CA94" s="86">
        <f t="shared" si="101"/>
        <v>0</v>
      </c>
      <c r="CB94" s="80">
        <v>2527.4899999999998</v>
      </c>
      <c r="CC94" s="80">
        <v>245.89</v>
      </c>
      <c r="CD94" s="82">
        <f t="shared" si="102"/>
        <v>2281.6</v>
      </c>
      <c r="CE94" s="83">
        <f t="shared" si="103"/>
        <v>9.7286240499467852E-2</v>
      </c>
      <c r="CF94" s="84">
        <v>146.52000000000001</v>
      </c>
      <c r="CG94" s="84">
        <v>0</v>
      </c>
      <c r="CH94" s="82">
        <f t="shared" si="104"/>
        <v>146.52000000000001</v>
      </c>
      <c r="CI94" s="86">
        <f t="shared" si="105"/>
        <v>0</v>
      </c>
      <c r="CJ94" s="80">
        <v>0</v>
      </c>
      <c r="CK94" s="81">
        <v>0</v>
      </c>
      <c r="CL94" s="81">
        <v>0</v>
      </c>
      <c r="CM94" s="92"/>
      <c r="CN94" s="93">
        <v>21219.47</v>
      </c>
      <c r="CO94" s="93">
        <v>22462.146208892154</v>
      </c>
      <c r="CP94" s="87">
        <f t="shared" si="106"/>
        <v>-1242.6762088921532</v>
      </c>
      <c r="CQ94" s="94">
        <f t="shared" si="107"/>
        <v>1.0585630182512642</v>
      </c>
      <c r="CR94" s="80">
        <v>20805.11</v>
      </c>
      <c r="CS94" s="80">
        <v>22912.27</v>
      </c>
      <c r="CT94" s="87">
        <f t="shared" si="108"/>
        <v>-2107.16</v>
      </c>
      <c r="CU94" s="94">
        <f t="shared" si="109"/>
        <v>1.1012808872435667</v>
      </c>
      <c r="CV94" s="80">
        <v>3018.38</v>
      </c>
      <c r="CW94" s="80">
        <v>0</v>
      </c>
      <c r="CX94" s="87">
        <f t="shared" si="110"/>
        <v>3018.38</v>
      </c>
      <c r="CY94" s="86">
        <f t="shared" si="111"/>
        <v>0</v>
      </c>
      <c r="CZ94" s="80">
        <v>799.76</v>
      </c>
      <c r="DA94" s="80">
        <v>687.16</v>
      </c>
      <c r="DB94" s="87">
        <f t="shared" si="112"/>
        <v>112.60000000000002</v>
      </c>
      <c r="DC94" s="86">
        <f t="shared" si="113"/>
        <v>0.85920776232869855</v>
      </c>
      <c r="DD94" s="80">
        <v>91.58</v>
      </c>
      <c r="DE94" s="80">
        <v>0</v>
      </c>
      <c r="DF94" s="87">
        <f t="shared" si="114"/>
        <v>91.58</v>
      </c>
      <c r="DG94" s="86">
        <f t="shared" si="115"/>
        <v>0</v>
      </c>
      <c r="DH94" s="95">
        <v>9865.74</v>
      </c>
      <c r="DI94" s="95">
        <v>9996.98</v>
      </c>
      <c r="DJ94" s="87">
        <f t="shared" si="116"/>
        <v>-131.23999999999978</v>
      </c>
      <c r="DK94" s="94">
        <f t="shared" si="117"/>
        <v>1.0133026007172294</v>
      </c>
      <c r="DL94" s="80">
        <v>12085.04</v>
      </c>
      <c r="DM94" s="80">
        <v>12221.7</v>
      </c>
      <c r="DN94" s="87">
        <f t="shared" si="118"/>
        <v>-136.65999999999985</v>
      </c>
      <c r="DO94" s="96">
        <f t="shared" si="66"/>
        <v>1.0113081959182593</v>
      </c>
      <c r="DP94" s="80">
        <v>0</v>
      </c>
      <c r="DQ94" s="80">
        <v>0</v>
      </c>
      <c r="DR94" s="82">
        <f t="shared" si="119"/>
        <v>0</v>
      </c>
      <c r="DS94" s="96"/>
      <c r="DT94" s="97">
        <v>8258.5299999999988</v>
      </c>
      <c r="DU94" s="97">
        <v>5861.01</v>
      </c>
      <c r="DV94" s="98">
        <f t="shared" si="122"/>
        <v>169649.48999999996</v>
      </c>
      <c r="DW94" s="87">
        <f t="shared" si="123"/>
        <v>123081.35620889218</v>
      </c>
      <c r="DX94" s="87">
        <f t="shared" si="120"/>
        <v>46568.133791107786</v>
      </c>
      <c r="DY94" s="83">
        <f t="shared" si="121"/>
        <v>0.7255038385844379</v>
      </c>
      <c r="DZ94" s="108"/>
      <c r="EA94" s="100">
        <f t="shared" si="67"/>
        <v>92177.463791107773</v>
      </c>
      <c r="EB94" s="91">
        <f t="shared" si="68"/>
        <v>83169.64</v>
      </c>
      <c r="EC94" s="101"/>
      <c r="ED94" s="101"/>
      <c r="EE94" s="102">
        <v>56549.44999999999</v>
      </c>
      <c r="EF94" s="102">
        <v>60261.04</v>
      </c>
      <c r="EG94" s="103">
        <f t="shared" si="124"/>
        <v>60261.04</v>
      </c>
      <c r="EH94" s="104">
        <f t="shared" si="69"/>
        <v>1.0656344137741396</v>
      </c>
      <c r="EI94" s="101"/>
      <c r="EJ94" s="101"/>
      <c r="EK94" s="101" t="s">
        <v>94</v>
      </c>
      <c r="EM94" s="101"/>
      <c r="EN94" s="101"/>
    </row>
    <row r="95" spans="1:144" s="1" customFormat="1" ht="15.75" customHeight="1" x14ac:dyDescent="0.25">
      <c r="A95" s="105" t="s">
        <v>95</v>
      </c>
      <c r="B95" s="106">
        <v>9</v>
      </c>
      <c r="C95" s="107">
        <v>4</v>
      </c>
      <c r="D95" s="76" t="s">
        <v>375</v>
      </c>
      <c r="E95" s="77">
        <v>10249.700000000001</v>
      </c>
      <c r="F95" s="78">
        <v>-141409.68000000002</v>
      </c>
      <c r="G95" s="79">
        <v>-141314.08999999997</v>
      </c>
      <c r="H95" s="80">
        <v>5497.9800000000005</v>
      </c>
      <c r="I95" s="80">
        <v>839.33</v>
      </c>
      <c r="J95" s="82">
        <f t="shared" si="70"/>
        <v>4658.6500000000005</v>
      </c>
      <c r="K95" s="83">
        <f t="shared" si="71"/>
        <v>0.15266152295934143</v>
      </c>
      <c r="L95" s="84">
        <v>710.31000000000006</v>
      </c>
      <c r="M95" s="84">
        <v>1025.3600000000001</v>
      </c>
      <c r="N95" s="82">
        <f t="shared" si="72"/>
        <v>-315.05000000000007</v>
      </c>
      <c r="O95" s="83">
        <f t="shared" si="73"/>
        <v>1.4435387366079599</v>
      </c>
      <c r="P95" s="84">
        <v>4972.17</v>
      </c>
      <c r="Q95" s="84">
        <v>3721.62</v>
      </c>
      <c r="R95" s="82">
        <f t="shared" si="74"/>
        <v>1250.5500000000002</v>
      </c>
      <c r="S95" s="83">
        <f t="shared" si="75"/>
        <v>0.74849009587363258</v>
      </c>
      <c r="T95" s="84">
        <v>928.62000000000012</v>
      </c>
      <c r="U95" s="84">
        <v>826.23</v>
      </c>
      <c r="V95" s="82">
        <f t="shared" si="76"/>
        <v>102.3900000000001</v>
      </c>
      <c r="W95" s="83">
        <f t="shared" si="77"/>
        <v>0.88973961362021059</v>
      </c>
      <c r="X95" s="84">
        <v>741.06000000000006</v>
      </c>
      <c r="Y95" s="84">
        <v>0</v>
      </c>
      <c r="Z95" s="82">
        <f t="shared" si="78"/>
        <v>741.06000000000006</v>
      </c>
      <c r="AA95" s="83">
        <f t="shared" si="79"/>
        <v>0</v>
      </c>
      <c r="AB95" s="84">
        <v>5076.72</v>
      </c>
      <c r="AC95" s="84">
        <v>9083.1200000000008</v>
      </c>
      <c r="AD95" s="82">
        <f t="shared" si="80"/>
        <v>-4006.4000000000005</v>
      </c>
      <c r="AE95" s="83">
        <f t="shared" si="81"/>
        <v>1.7891709607778252</v>
      </c>
      <c r="AF95" s="84">
        <v>1537.47</v>
      </c>
      <c r="AG95" s="84">
        <v>0</v>
      </c>
      <c r="AH95" s="82">
        <f t="shared" si="82"/>
        <v>1537.47</v>
      </c>
      <c r="AI95" s="85">
        <f t="shared" si="83"/>
        <v>0</v>
      </c>
      <c r="AJ95" s="84">
        <v>5144.37</v>
      </c>
      <c r="AK95" s="84">
        <v>6130.27</v>
      </c>
      <c r="AL95" s="82">
        <f t="shared" si="84"/>
        <v>-985.90000000000055</v>
      </c>
      <c r="AM95" s="86">
        <f t="shared" si="85"/>
        <v>1.1916464017945834</v>
      </c>
      <c r="AN95" s="80">
        <v>12377.01</v>
      </c>
      <c r="AO95" s="80">
        <v>16582.93</v>
      </c>
      <c r="AP95" s="87">
        <f t="shared" si="86"/>
        <v>-4205.92</v>
      </c>
      <c r="AQ95" s="83">
        <f t="shared" si="63"/>
        <v>1.3398171286926326</v>
      </c>
      <c r="AR95" s="84">
        <v>1543.62</v>
      </c>
      <c r="AS95" s="84">
        <v>1535.56</v>
      </c>
      <c r="AT95" s="87">
        <f t="shared" si="64"/>
        <v>8.0599999999999454</v>
      </c>
      <c r="AU95" s="96">
        <f t="shared" si="65"/>
        <v>0.99477850766380327</v>
      </c>
      <c r="AV95" s="80">
        <v>1402.17</v>
      </c>
      <c r="AW95" s="80">
        <v>0</v>
      </c>
      <c r="AX95" s="87">
        <f t="shared" si="87"/>
        <v>1402.17</v>
      </c>
      <c r="AY95" s="83">
        <f t="shared" si="88"/>
        <v>0</v>
      </c>
      <c r="AZ95" s="90">
        <v>0</v>
      </c>
      <c r="BA95" s="82">
        <v>0</v>
      </c>
      <c r="BB95" s="82">
        <f t="shared" si="89"/>
        <v>0</v>
      </c>
      <c r="BC95" s="91"/>
      <c r="BD95" s="84">
        <v>32594.370000000003</v>
      </c>
      <c r="BE95" s="84">
        <v>32565.25</v>
      </c>
      <c r="BF95" s="87">
        <f t="shared" si="90"/>
        <v>29.120000000002619</v>
      </c>
      <c r="BG95" s="83">
        <f t="shared" si="91"/>
        <v>0.99910659417561987</v>
      </c>
      <c r="BH95" s="84">
        <v>2776.68</v>
      </c>
      <c r="BI95" s="84">
        <v>0</v>
      </c>
      <c r="BJ95" s="82">
        <f t="shared" si="92"/>
        <v>2776.68</v>
      </c>
      <c r="BK95" s="86">
        <f t="shared" si="93"/>
        <v>0</v>
      </c>
      <c r="BL95" s="80">
        <v>2629.08</v>
      </c>
      <c r="BM95" s="80">
        <v>0</v>
      </c>
      <c r="BN95" s="82">
        <f t="shared" si="94"/>
        <v>2629.08</v>
      </c>
      <c r="BO95" s="86">
        <f t="shared" si="95"/>
        <v>0</v>
      </c>
      <c r="BP95" s="80">
        <v>1488.27</v>
      </c>
      <c r="BQ95" s="80">
        <v>0</v>
      </c>
      <c r="BR95" s="82">
        <f t="shared" si="96"/>
        <v>1488.27</v>
      </c>
      <c r="BS95" s="86">
        <f t="shared" si="97"/>
        <v>0</v>
      </c>
      <c r="BT95" s="80">
        <v>3179.49</v>
      </c>
      <c r="BU95" s="80">
        <v>0</v>
      </c>
      <c r="BV95" s="82">
        <f t="shared" si="98"/>
        <v>3179.49</v>
      </c>
      <c r="BW95" s="86">
        <f t="shared" si="99"/>
        <v>0</v>
      </c>
      <c r="BX95" s="80">
        <v>3905.16</v>
      </c>
      <c r="BY95" s="80">
        <v>0</v>
      </c>
      <c r="BZ95" s="82">
        <f t="shared" si="100"/>
        <v>3905.16</v>
      </c>
      <c r="CA95" s="86">
        <f t="shared" si="101"/>
        <v>0</v>
      </c>
      <c r="CB95" s="80">
        <v>2684.43</v>
      </c>
      <c r="CC95" s="80">
        <v>0</v>
      </c>
      <c r="CD95" s="82">
        <f t="shared" si="102"/>
        <v>2684.43</v>
      </c>
      <c r="CE95" s="83">
        <f t="shared" si="103"/>
        <v>0</v>
      </c>
      <c r="CF95" s="84">
        <v>162.96</v>
      </c>
      <c r="CG95" s="84">
        <v>0</v>
      </c>
      <c r="CH95" s="82">
        <f t="shared" si="104"/>
        <v>162.96</v>
      </c>
      <c r="CI95" s="86">
        <f t="shared" si="105"/>
        <v>0</v>
      </c>
      <c r="CJ95" s="80">
        <v>0</v>
      </c>
      <c r="CK95" s="81">
        <v>0</v>
      </c>
      <c r="CL95" s="81">
        <v>0</v>
      </c>
      <c r="CM95" s="92"/>
      <c r="CN95" s="93">
        <v>21881.279999999999</v>
      </c>
      <c r="CO95" s="93">
        <v>27179.581330884179</v>
      </c>
      <c r="CP95" s="87">
        <f t="shared" si="106"/>
        <v>-5298.3013308841801</v>
      </c>
      <c r="CQ95" s="94">
        <f t="shared" si="107"/>
        <v>1.2421385463228924</v>
      </c>
      <c r="CR95" s="80">
        <v>20396.07</v>
      </c>
      <c r="CS95" s="80">
        <v>24265.79</v>
      </c>
      <c r="CT95" s="87">
        <f t="shared" si="108"/>
        <v>-3869.7200000000012</v>
      </c>
      <c r="CU95" s="94">
        <f t="shared" si="109"/>
        <v>1.1897287075402272</v>
      </c>
      <c r="CV95" s="80">
        <v>3078.0299999999997</v>
      </c>
      <c r="CW95" s="80">
        <v>0</v>
      </c>
      <c r="CX95" s="87">
        <f t="shared" si="110"/>
        <v>3078.0299999999997</v>
      </c>
      <c r="CY95" s="86">
        <f t="shared" si="111"/>
        <v>0</v>
      </c>
      <c r="CZ95" s="80">
        <v>645.75</v>
      </c>
      <c r="DA95" s="80">
        <v>555.97</v>
      </c>
      <c r="DB95" s="87">
        <f t="shared" si="112"/>
        <v>89.779999999999973</v>
      </c>
      <c r="DC95" s="86">
        <f t="shared" si="113"/>
        <v>0.86096786682152537</v>
      </c>
      <c r="DD95" s="80">
        <v>73.800000000000011</v>
      </c>
      <c r="DE95" s="80">
        <v>0</v>
      </c>
      <c r="DF95" s="87">
        <f t="shared" si="114"/>
        <v>73.800000000000011</v>
      </c>
      <c r="DG95" s="86">
        <f t="shared" si="115"/>
        <v>0</v>
      </c>
      <c r="DH95" s="95">
        <v>7632</v>
      </c>
      <c r="DI95" s="95">
        <v>6152.08</v>
      </c>
      <c r="DJ95" s="87">
        <f t="shared" si="116"/>
        <v>1479.92</v>
      </c>
      <c r="DK95" s="94">
        <f t="shared" si="117"/>
        <v>0.80609014675052415</v>
      </c>
      <c r="DL95" s="80">
        <v>9653.31</v>
      </c>
      <c r="DM95" s="80">
        <v>7521.31</v>
      </c>
      <c r="DN95" s="87">
        <f t="shared" si="118"/>
        <v>2131.9999999999991</v>
      </c>
      <c r="DO95" s="96">
        <f t="shared" si="66"/>
        <v>0.77914311256967828</v>
      </c>
      <c r="DP95" s="80">
        <v>0</v>
      </c>
      <c r="DQ95" s="80">
        <v>0</v>
      </c>
      <c r="DR95" s="82">
        <f t="shared" si="119"/>
        <v>0</v>
      </c>
      <c r="DS95" s="96"/>
      <c r="DT95" s="97">
        <v>7831.92</v>
      </c>
      <c r="DU95" s="97">
        <v>6899.2199999999993</v>
      </c>
      <c r="DV95" s="98">
        <f t="shared" si="122"/>
        <v>160544.1</v>
      </c>
      <c r="DW95" s="87">
        <f t="shared" si="123"/>
        <v>144883.6213308842</v>
      </c>
      <c r="DX95" s="87">
        <f t="shared" si="120"/>
        <v>15660.478669115808</v>
      </c>
      <c r="DY95" s="83">
        <f t="shared" si="121"/>
        <v>0.90245372661395962</v>
      </c>
      <c r="DZ95" s="108"/>
      <c r="EA95" s="100">
        <f t="shared" si="67"/>
        <v>-125749.20133088421</v>
      </c>
      <c r="EB95" s="91">
        <f t="shared" si="68"/>
        <v>-124458.90000000001</v>
      </c>
      <c r="EC95" s="101"/>
      <c r="ED95" s="101"/>
      <c r="EE95" s="102">
        <v>53514.69999999999</v>
      </c>
      <c r="EF95" s="102">
        <v>52778.400000000009</v>
      </c>
      <c r="EG95" s="103">
        <f t="shared" si="124"/>
        <v>52778.400000000009</v>
      </c>
      <c r="EH95" s="104">
        <f t="shared" si="69"/>
        <v>0.98624116364288728</v>
      </c>
      <c r="EI95" s="101"/>
      <c r="EJ95" s="101"/>
      <c r="EK95" s="101" t="s">
        <v>95</v>
      </c>
      <c r="EM95" s="101"/>
      <c r="EN95" s="101"/>
    </row>
    <row r="96" spans="1:144" s="1" customFormat="1" ht="15.75" customHeight="1" x14ac:dyDescent="0.25">
      <c r="A96" s="105" t="s">
        <v>96</v>
      </c>
      <c r="B96" s="106">
        <v>9</v>
      </c>
      <c r="C96" s="107">
        <v>3</v>
      </c>
      <c r="D96" s="76" t="s">
        <v>376</v>
      </c>
      <c r="E96" s="77">
        <v>7620.6</v>
      </c>
      <c r="F96" s="78">
        <v>-11689.050000000014</v>
      </c>
      <c r="G96" s="79">
        <v>9896.0500000000029</v>
      </c>
      <c r="H96" s="80">
        <v>4154.04</v>
      </c>
      <c r="I96" s="80">
        <v>668.69</v>
      </c>
      <c r="J96" s="82">
        <f t="shared" si="70"/>
        <v>3485.35</v>
      </c>
      <c r="K96" s="83">
        <f t="shared" si="71"/>
        <v>0.1609734138332804</v>
      </c>
      <c r="L96" s="84">
        <v>578.40000000000009</v>
      </c>
      <c r="M96" s="84">
        <v>861.54</v>
      </c>
      <c r="N96" s="82">
        <f t="shared" si="72"/>
        <v>-283.13999999999987</v>
      </c>
      <c r="O96" s="83">
        <f t="shared" si="73"/>
        <v>1.4895228215767631</v>
      </c>
      <c r="P96" s="84">
        <v>3452.19</v>
      </c>
      <c r="Q96" s="84">
        <v>2619.62</v>
      </c>
      <c r="R96" s="82">
        <f t="shared" si="74"/>
        <v>832.57000000000016</v>
      </c>
      <c r="S96" s="83">
        <f t="shared" si="75"/>
        <v>0.75882845382206654</v>
      </c>
      <c r="T96" s="84">
        <v>761.31000000000006</v>
      </c>
      <c r="U96" s="84">
        <v>678.79</v>
      </c>
      <c r="V96" s="82">
        <f t="shared" si="76"/>
        <v>82.520000000000095</v>
      </c>
      <c r="W96" s="83">
        <f t="shared" si="77"/>
        <v>0.89160788640632582</v>
      </c>
      <c r="X96" s="84">
        <v>580.71</v>
      </c>
      <c r="Y96" s="84">
        <v>0</v>
      </c>
      <c r="Z96" s="82">
        <f t="shared" si="78"/>
        <v>580.71</v>
      </c>
      <c r="AA96" s="83">
        <f t="shared" si="79"/>
        <v>0</v>
      </c>
      <c r="AB96" s="84">
        <v>2999.52</v>
      </c>
      <c r="AC96" s="84">
        <v>4962.4599999999991</v>
      </c>
      <c r="AD96" s="82">
        <f t="shared" si="80"/>
        <v>-1962.9399999999991</v>
      </c>
      <c r="AE96" s="83">
        <f t="shared" si="81"/>
        <v>1.6544180402197681</v>
      </c>
      <c r="AF96" s="84">
        <v>1143.1200000000001</v>
      </c>
      <c r="AG96" s="84">
        <v>0</v>
      </c>
      <c r="AH96" s="82">
        <f t="shared" si="82"/>
        <v>1143.1200000000001</v>
      </c>
      <c r="AI96" s="85">
        <f t="shared" si="83"/>
        <v>0</v>
      </c>
      <c r="AJ96" s="84">
        <v>3824.82</v>
      </c>
      <c r="AK96" s="84">
        <v>11326.21</v>
      </c>
      <c r="AL96" s="82">
        <f t="shared" si="84"/>
        <v>-7501.3899999999994</v>
      </c>
      <c r="AM96" s="86">
        <f t="shared" si="85"/>
        <v>2.9612400060656445</v>
      </c>
      <c r="AN96" s="80">
        <v>15095.16</v>
      </c>
      <c r="AO96" s="80">
        <v>21014.560000000001</v>
      </c>
      <c r="AP96" s="87">
        <f t="shared" si="86"/>
        <v>-5919.4000000000015</v>
      </c>
      <c r="AQ96" s="83">
        <f t="shared" si="63"/>
        <v>1.3921389372487607</v>
      </c>
      <c r="AR96" s="84">
        <v>0</v>
      </c>
      <c r="AS96" s="84">
        <v>0</v>
      </c>
      <c r="AT96" s="87">
        <f t="shared" si="64"/>
        <v>0</v>
      </c>
      <c r="AU96" s="96"/>
      <c r="AV96" s="80">
        <v>962.49</v>
      </c>
      <c r="AW96" s="80">
        <v>5423.05</v>
      </c>
      <c r="AX96" s="87">
        <f t="shared" si="87"/>
        <v>-4460.5600000000004</v>
      </c>
      <c r="AY96" s="83">
        <f t="shared" si="88"/>
        <v>5.6343962015189772</v>
      </c>
      <c r="AZ96" s="90">
        <v>0</v>
      </c>
      <c r="BA96" s="82">
        <v>0</v>
      </c>
      <c r="BB96" s="82">
        <f t="shared" si="89"/>
        <v>0</v>
      </c>
      <c r="BC96" s="91"/>
      <c r="BD96" s="84">
        <v>23874.9</v>
      </c>
      <c r="BE96" s="84">
        <v>13842.76</v>
      </c>
      <c r="BF96" s="87">
        <f t="shared" si="90"/>
        <v>10032.140000000001</v>
      </c>
      <c r="BG96" s="83">
        <f t="shared" si="91"/>
        <v>0.57980389446657365</v>
      </c>
      <c r="BH96" s="84">
        <v>2165.04</v>
      </c>
      <c r="BI96" s="84">
        <v>0</v>
      </c>
      <c r="BJ96" s="82">
        <f t="shared" si="92"/>
        <v>2165.04</v>
      </c>
      <c r="BK96" s="86">
        <f t="shared" si="93"/>
        <v>0</v>
      </c>
      <c r="BL96" s="80">
        <v>2137.62</v>
      </c>
      <c r="BM96" s="80">
        <v>0</v>
      </c>
      <c r="BN96" s="82">
        <f t="shared" si="94"/>
        <v>2137.62</v>
      </c>
      <c r="BO96" s="86">
        <f t="shared" si="95"/>
        <v>0</v>
      </c>
      <c r="BP96" s="80">
        <v>1081.3799999999999</v>
      </c>
      <c r="BQ96" s="80">
        <v>0</v>
      </c>
      <c r="BR96" s="82">
        <f t="shared" si="96"/>
        <v>1081.3799999999999</v>
      </c>
      <c r="BS96" s="86">
        <f t="shared" si="97"/>
        <v>0</v>
      </c>
      <c r="BT96" s="80">
        <v>2528.5500000000002</v>
      </c>
      <c r="BU96" s="80">
        <v>0</v>
      </c>
      <c r="BV96" s="82">
        <f t="shared" si="98"/>
        <v>2528.5500000000002</v>
      </c>
      <c r="BW96" s="86">
        <f t="shared" si="99"/>
        <v>0</v>
      </c>
      <c r="BX96" s="80">
        <v>3063.5099999999998</v>
      </c>
      <c r="BY96" s="80">
        <v>0</v>
      </c>
      <c r="BZ96" s="82">
        <f t="shared" si="100"/>
        <v>3063.5099999999998</v>
      </c>
      <c r="CA96" s="86">
        <f t="shared" si="101"/>
        <v>0</v>
      </c>
      <c r="CB96" s="80">
        <v>1707.81</v>
      </c>
      <c r="CC96" s="80">
        <v>0</v>
      </c>
      <c r="CD96" s="82">
        <f t="shared" si="102"/>
        <v>1707.81</v>
      </c>
      <c r="CE96" s="83">
        <f t="shared" si="103"/>
        <v>0</v>
      </c>
      <c r="CF96" s="84">
        <v>112.02000000000001</v>
      </c>
      <c r="CG96" s="84">
        <v>0</v>
      </c>
      <c r="CH96" s="82">
        <f t="shared" si="104"/>
        <v>112.02000000000001</v>
      </c>
      <c r="CI96" s="86">
        <f t="shared" si="105"/>
        <v>0</v>
      </c>
      <c r="CJ96" s="80">
        <v>0</v>
      </c>
      <c r="CK96" s="81">
        <v>0</v>
      </c>
      <c r="CL96" s="81">
        <v>0</v>
      </c>
      <c r="CM96" s="92"/>
      <c r="CN96" s="93">
        <v>21426.39</v>
      </c>
      <c r="CO96" s="93">
        <v>25774.262373053054</v>
      </c>
      <c r="CP96" s="87">
        <f t="shared" si="106"/>
        <v>-4347.8723730530546</v>
      </c>
      <c r="CQ96" s="94">
        <f t="shared" si="107"/>
        <v>1.2029213681377524</v>
      </c>
      <c r="CR96" s="80">
        <v>14119.650000000001</v>
      </c>
      <c r="CS96" s="80">
        <v>15955.46</v>
      </c>
      <c r="CT96" s="87">
        <f t="shared" si="108"/>
        <v>-1835.8099999999977</v>
      </c>
      <c r="CU96" s="94">
        <f t="shared" si="109"/>
        <v>1.1300180953493888</v>
      </c>
      <c r="CV96" s="80">
        <v>2972.07</v>
      </c>
      <c r="CW96" s="80">
        <v>0</v>
      </c>
      <c r="CX96" s="87">
        <f t="shared" si="110"/>
        <v>2972.07</v>
      </c>
      <c r="CY96" s="86">
        <f t="shared" si="111"/>
        <v>0</v>
      </c>
      <c r="CZ96" s="80">
        <v>523.53</v>
      </c>
      <c r="DA96" s="80">
        <v>451.31999999999994</v>
      </c>
      <c r="DB96" s="87">
        <f t="shared" si="112"/>
        <v>72.210000000000036</v>
      </c>
      <c r="DC96" s="86">
        <f t="shared" si="113"/>
        <v>0.86207094149332408</v>
      </c>
      <c r="DD96" s="80">
        <v>59.429999999999993</v>
      </c>
      <c r="DE96" s="80">
        <v>0</v>
      </c>
      <c r="DF96" s="87">
        <f t="shared" si="114"/>
        <v>59.429999999999993</v>
      </c>
      <c r="DG96" s="86">
        <f t="shared" si="115"/>
        <v>0</v>
      </c>
      <c r="DH96" s="95">
        <v>5548.65</v>
      </c>
      <c r="DI96" s="95">
        <v>5046.8599999999997</v>
      </c>
      <c r="DJ96" s="87">
        <f t="shared" si="116"/>
        <v>501.78999999999996</v>
      </c>
      <c r="DK96" s="94">
        <f t="shared" si="117"/>
        <v>0.90956538977949586</v>
      </c>
      <c r="DL96" s="80">
        <v>6743.73</v>
      </c>
      <c r="DM96" s="80">
        <v>6167.75</v>
      </c>
      <c r="DN96" s="87">
        <f t="shared" si="118"/>
        <v>575.97999999999956</v>
      </c>
      <c r="DO96" s="96">
        <f t="shared" si="66"/>
        <v>0.91459029350226073</v>
      </c>
      <c r="DP96" s="80">
        <v>0</v>
      </c>
      <c r="DQ96" s="80">
        <v>0</v>
      </c>
      <c r="DR96" s="82">
        <f t="shared" si="119"/>
        <v>0</v>
      </c>
      <c r="DS96" s="96"/>
      <c r="DT96" s="97">
        <v>6214.83</v>
      </c>
      <c r="DU96" s="97">
        <v>5739.66</v>
      </c>
      <c r="DV96" s="98">
        <f t="shared" si="122"/>
        <v>127830.87</v>
      </c>
      <c r="DW96" s="87">
        <f t="shared" si="123"/>
        <v>120532.99237305306</v>
      </c>
      <c r="DX96" s="87">
        <f t="shared" si="120"/>
        <v>7297.8776269469381</v>
      </c>
      <c r="DY96" s="83">
        <f t="shared" si="121"/>
        <v>0.94290989627977229</v>
      </c>
      <c r="DZ96" s="108"/>
      <c r="EA96" s="100">
        <f t="shared" si="67"/>
        <v>-4391.1723730530794</v>
      </c>
      <c r="EB96" s="91">
        <f t="shared" si="68"/>
        <v>32724.120000000003</v>
      </c>
      <c r="EC96" s="101"/>
      <c r="ED96" s="101"/>
      <c r="EE96" s="102">
        <v>42610.289999999994</v>
      </c>
      <c r="EF96" s="102">
        <v>24447.359999999993</v>
      </c>
      <c r="EG96" s="103">
        <f t="shared" si="124"/>
        <v>24447.359999999993</v>
      </c>
      <c r="EH96" s="104">
        <f t="shared" si="69"/>
        <v>0.57374310289838437</v>
      </c>
      <c r="EI96" s="101"/>
      <c r="EJ96" s="101"/>
      <c r="EK96" s="101" t="s">
        <v>96</v>
      </c>
      <c r="EM96" s="101"/>
      <c r="EN96" s="101"/>
    </row>
    <row r="97" spans="1:144" s="1" customFormat="1" ht="15.75" customHeight="1" x14ac:dyDescent="0.25">
      <c r="A97" s="105" t="s">
        <v>97</v>
      </c>
      <c r="B97" s="106">
        <v>9</v>
      </c>
      <c r="C97" s="107">
        <v>3</v>
      </c>
      <c r="D97" s="76" t="s">
        <v>377</v>
      </c>
      <c r="E97" s="77">
        <v>7628.5</v>
      </c>
      <c r="F97" s="78">
        <v>-297389.97000000003</v>
      </c>
      <c r="G97" s="79">
        <v>-300858.23999999987</v>
      </c>
      <c r="H97" s="80">
        <v>4153.71</v>
      </c>
      <c r="I97" s="80">
        <v>323.08</v>
      </c>
      <c r="J97" s="82">
        <f t="shared" si="70"/>
        <v>3830.63</v>
      </c>
      <c r="K97" s="83">
        <f t="shared" si="71"/>
        <v>7.7781068009081036E-2</v>
      </c>
      <c r="L97" s="84">
        <v>579</v>
      </c>
      <c r="M97" s="84">
        <v>3.38</v>
      </c>
      <c r="N97" s="82">
        <f t="shared" si="72"/>
        <v>575.62</v>
      </c>
      <c r="O97" s="83">
        <f t="shared" si="73"/>
        <v>5.8376511226252157E-3</v>
      </c>
      <c r="P97" s="84">
        <v>3762.3599999999997</v>
      </c>
      <c r="Q97" s="84">
        <v>2847.2200000000003</v>
      </c>
      <c r="R97" s="82">
        <f t="shared" si="74"/>
        <v>915.13999999999942</v>
      </c>
      <c r="S97" s="83">
        <f t="shared" si="75"/>
        <v>0.75676437129886576</v>
      </c>
      <c r="T97" s="84">
        <v>750.63</v>
      </c>
      <c r="U97" s="84">
        <v>671.77</v>
      </c>
      <c r="V97" s="82">
        <f t="shared" si="76"/>
        <v>78.860000000000014</v>
      </c>
      <c r="W97" s="83">
        <f t="shared" si="77"/>
        <v>0.89494158240411381</v>
      </c>
      <c r="X97" s="84">
        <v>581.28</v>
      </c>
      <c r="Y97" s="84">
        <v>0</v>
      </c>
      <c r="Z97" s="82">
        <f t="shared" si="78"/>
        <v>581.28</v>
      </c>
      <c r="AA97" s="83">
        <f t="shared" si="79"/>
        <v>0</v>
      </c>
      <c r="AB97" s="84">
        <v>3000.3</v>
      </c>
      <c r="AC97" s="84">
        <v>105.38999999999999</v>
      </c>
      <c r="AD97" s="82">
        <f t="shared" si="80"/>
        <v>2894.9100000000003</v>
      </c>
      <c r="AE97" s="83">
        <f t="shared" si="81"/>
        <v>3.5126487351264869E-2</v>
      </c>
      <c r="AF97" s="84">
        <v>1144.26</v>
      </c>
      <c r="AG97" s="84">
        <v>0</v>
      </c>
      <c r="AH97" s="82">
        <f t="shared" si="82"/>
        <v>1144.26</v>
      </c>
      <c r="AI97" s="85">
        <f t="shared" si="83"/>
        <v>0</v>
      </c>
      <c r="AJ97" s="84">
        <v>3824.16</v>
      </c>
      <c r="AK97" s="84">
        <v>5158.1399999999994</v>
      </c>
      <c r="AL97" s="82">
        <f t="shared" si="84"/>
        <v>-1333.9799999999996</v>
      </c>
      <c r="AM97" s="86">
        <f t="shared" si="85"/>
        <v>1.3488295468808835</v>
      </c>
      <c r="AN97" s="80">
        <v>13450.47</v>
      </c>
      <c r="AO97" s="80">
        <v>18774.919999999998</v>
      </c>
      <c r="AP97" s="87">
        <f t="shared" si="86"/>
        <v>-5324.4499999999989</v>
      </c>
      <c r="AQ97" s="83">
        <f t="shared" si="63"/>
        <v>1.3958560555876485</v>
      </c>
      <c r="AR97" s="84">
        <v>386.76</v>
      </c>
      <c r="AS97" s="84">
        <v>383.93</v>
      </c>
      <c r="AT97" s="87">
        <f t="shared" si="64"/>
        <v>2.8299999999999841</v>
      </c>
      <c r="AU97" s="96">
        <f t="shared" si="65"/>
        <v>0.99268280070327852</v>
      </c>
      <c r="AV97" s="80">
        <v>963.48</v>
      </c>
      <c r="AW97" s="80">
        <v>5423.05</v>
      </c>
      <c r="AX97" s="87">
        <f t="shared" si="87"/>
        <v>-4459.57</v>
      </c>
      <c r="AY97" s="83">
        <f t="shared" si="88"/>
        <v>5.6286067173163952</v>
      </c>
      <c r="AZ97" s="90">
        <v>0</v>
      </c>
      <c r="BA97" s="82">
        <v>0</v>
      </c>
      <c r="BB97" s="82">
        <f t="shared" si="89"/>
        <v>0</v>
      </c>
      <c r="BC97" s="91"/>
      <c r="BD97" s="84">
        <v>18306.09</v>
      </c>
      <c r="BE97" s="84">
        <v>4018.7200000000007</v>
      </c>
      <c r="BF97" s="87">
        <f t="shared" si="90"/>
        <v>14287.369999999999</v>
      </c>
      <c r="BG97" s="83">
        <f t="shared" si="91"/>
        <v>0.2195291293771636</v>
      </c>
      <c r="BH97" s="84">
        <v>2164.98</v>
      </c>
      <c r="BI97" s="84">
        <v>484.46</v>
      </c>
      <c r="BJ97" s="82">
        <f t="shared" si="92"/>
        <v>1680.52</v>
      </c>
      <c r="BK97" s="86">
        <f t="shared" si="93"/>
        <v>0.22377112028748533</v>
      </c>
      <c r="BL97" s="80">
        <v>2137.5</v>
      </c>
      <c r="BM97" s="80">
        <v>0</v>
      </c>
      <c r="BN97" s="82">
        <f t="shared" si="94"/>
        <v>2137.5</v>
      </c>
      <c r="BO97" s="86">
        <f t="shared" si="95"/>
        <v>0</v>
      </c>
      <c r="BP97" s="80">
        <v>1016.1299999999999</v>
      </c>
      <c r="BQ97" s="80">
        <v>0</v>
      </c>
      <c r="BR97" s="82">
        <f t="shared" si="96"/>
        <v>1016.1299999999999</v>
      </c>
      <c r="BS97" s="86">
        <f t="shared" si="97"/>
        <v>0</v>
      </c>
      <c r="BT97" s="80">
        <v>2618.1000000000004</v>
      </c>
      <c r="BU97" s="80">
        <v>0</v>
      </c>
      <c r="BV97" s="82">
        <f t="shared" si="98"/>
        <v>2618.1000000000004</v>
      </c>
      <c r="BW97" s="86">
        <f t="shared" si="99"/>
        <v>0</v>
      </c>
      <c r="BX97" s="80">
        <v>3064.3500000000004</v>
      </c>
      <c r="BY97" s="80">
        <v>0</v>
      </c>
      <c r="BZ97" s="82">
        <f t="shared" si="100"/>
        <v>3064.3500000000004</v>
      </c>
      <c r="CA97" s="86">
        <f t="shared" si="101"/>
        <v>0</v>
      </c>
      <c r="CB97" s="80">
        <v>1707.27</v>
      </c>
      <c r="CC97" s="80">
        <v>546.83000000000004</v>
      </c>
      <c r="CD97" s="82">
        <f t="shared" si="102"/>
        <v>1160.44</v>
      </c>
      <c r="CE97" s="83">
        <f t="shared" si="103"/>
        <v>0.32029497384713612</v>
      </c>
      <c r="CF97" s="84">
        <v>109.85999999999999</v>
      </c>
      <c r="CG97" s="84">
        <v>0</v>
      </c>
      <c r="CH97" s="82">
        <f t="shared" si="104"/>
        <v>109.85999999999999</v>
      </c>
      <c r="CI97" s="86">
        <f t="shared" si="105"/>
        <v>0</v>
      </c>
      <c r="CJ97" s="80">
        <v>0</v>
      </c>
      <c r="CK97" s="81">
        <v>0</v>
      </c>
      <c r="CL97" s="81">
        <v>0</v>
      </c>
      <c r="CM97" s="92"/>
      <c r="CN97" s="93">
        <v>24359.31</v>
      </c>
      <c r="CO97" s="93">
        <v>31131.498620052058</v>
      </c>
      <c r="CP97" s="87">
        <f t="shared" si="106"/>
        <v>-6772.1886200520566</v>
      </c>
      <c r="CQ97" s="94">
        <f t="shared" si="107"/>
        <v>1.2780123336848235</v>
      </c>
      <c r="CR97" s="80">
        <v>14996.849999999999</v>
      </c>
      <c r="CS97" s="80">
        <v>18142.59</v>
      </c>
      <c r="CT97" s="87">
        <f t="shared" si="108"/>
        <v>-3145.7400000000016</v>
      </c>
      <c r="CU97" s="94">
        <f t="shared" si="109"/>
        <v>1.2097600496104184</v>
      </c>
      <c r="CV97" s="80">
        <v>2979.69</v>
      </c>
      <c r="CW97" s="80">
        <v>0</v>
      </c>
      <c r="CX97" s="87">
        <f t="shared" si="110"/>
        <v>2979.69</v>
      </c>
      <c r="CY97" s="86">
        <f t="shared" si="111"/>
        <v>0</v>
      </c>
      <c r="CZ97" s="80">
        <v>524.06999999999994</v>
      </c>
      <c r="DA97" s="80">
        <v>450.62999999999994</v>
      </c>
      <c r="DB97" s="87">
        <f t="shared" si="112"/>
        <v>73.44</v>
      </c>
      <c r="DC97" s="86">
        <f t="shared" si="113"/>
        <v>0.859866048428645</v>
      </c>
      <c r="DD97" s="80">
        <v>57.21</v>
      </c>
      <c r="DE97" s="80">
        <v>0</v>
      </c>
      <c r="DF97" s="87">
        <f t="shared" si="114"/>
        <v>57.21</v>
      </c>
      <c r="DG97" s="86">
        <f t="shared" si="115"/>
        <v>0</v>
      </c>
      <c r="DH97" s="95">
        <v>5732.82</v>
      </c>
      <c r="DI97" s="95">
        <v>8645.39</v>
      </c>
      <c r="DJ97" s="87">
        <f t="shared" si="116"/>
        <v>-2912.5699999999997</v>
      </c>
      <c r="DK97" s="94">
        <f t="shared" si="117"/>
        <v>1.5080518837151697</v>
      </c>
      <c r="DL97" s="80">
        <v>6947.0399999999991</v>
      </c>
      <c r="DM97" s="80">
        <v>10566.789999999999</v>
      </c>
      <c r="DN97" s="87">
        <f t="shared" si="118"/>
        <v>-3619.75</v>
      </c>
      <c r="DO97" s="96">
        <f t="shared" si="66"/>
        <v>1.5210492526313366</v>
      </c>
      <c r="DP97" s="80">
        <v>0</v>
      </c>
      <c r="DQ97" s="80">
        <v>0</v>
      </c>
      <c r="DR97" s="82">
        <f t="shared" si="119"/>
        <v>0</v>
      </c>
      <c r="DS97" s="96"/>
      <c r="DT97" s="97">
        <v>6125.22</v>
      </c>
      <c r="DU97" s="97">
        <v>5383.89</v>
      </c>
      <c r="DV97" s="98">
        <f t="shared" si="122"/>
        <v>125442.90000000001</v>
      </c>
      <c r="DW97" s="87">
        <f t="shared" si="123"/>
        <v>113061.67862005207</v>
      </c>
      <c r="DX97" s="87">
        <f t="shared" si="120"/>
        <v>12381.221379947936</v>
      </c>
      <c r="DY97" s="83">
        <f t="shared" si="121"/>
        <v>0.90129994300237048</v>
      </c>
      <c r="DZ97" s="108"/>
      <c r="EA97" s="100">
        <f t="shared" si="67"/>
        <v>-285008.74862005207</v>
      </c>
      <c r="EB97" s="91">
        <f t="shared" si="68"/>
        <v>-274783.96999999991</v>
      </c>
      <c r="EC97" s="101"/>
      <c r="ED97" s="101"/>
      <c r="EE97" s="102">
        <v>41814.299999999996</v>
      </c>
      <c r="EF97" s="102">
        <v>31610.869999999995</v>
      </c>
      <c r="EG97" s="103">
        <f t="shared" si="124"/>
        <v>31610.869999999995</v>
      </c>
      <c r="EH97" s="104">
        <f t="shared" si="69"/>
        <v>0.75598228357284469</v>
      </c>
      <c r="EI97" s="101"/>
      <c r="EJ97" s="101"/>
      <c r="EK97" s="101" t="s">
        <v>97</v>
      </c>
      <c r="EM97" s="101"/>
      <c r="EN97" s="101"/>
    </row>
    <row r="98" spans="1:144" s="1" customFormat="1" ht="15.75" customHeight="1" x14ac:dyDescent="0.25">
      <c r="A98" s="105" t="s">
        <v>98</v>
      </c>
      <c r="B98" s="106">
        <v>9</v>
      </c>
      <c r="C98" s="107">
        <v>3</v>
      </c>
      <c r="D98" s="76" t="s">
        <v>378</v>
      </c>
      <c r="E98" s="77">
        <v>7609.4</v>
      </c>
      <c r="F98" s="78">
        <v>-44387.389999999992</v>
      </c>
      <c r="G98" s="79">
        <v>-105654.14999999994</v>
      </c>
      <c r="H98" s="80">
        <v>4152.4500000000007</v>
      </c>
      <c r="I98" s="80">
        <v>323.08</v>
      </c>
      <c r="J98" s="82">
        <f t="shared" si="70"/>
        <v>3829.3700000000008</v>
      </c>
      <c r="K98" s="83">
        <f t="shared" si="71"/>
        <v>7.7804669532444679E-2</v>
      </c>
      <c r="L98" s="84">
        <v>577.56000000000006</v>
      </c>
      <c r="M98" s="84">
        <v>183.58</v>
      </c>
      <c r="N98" s="82">
        <f t="shared" si="72"/>
        <v>393.98</v>
      </c>
      <c r="O98" s="83">
        <f t="shared" si="73"/>
        <v>0.31785442205138859</v>
      </c>
      <c r="P98" s="84">
        <v>3444.7799999999997</v>
      </c>
      <c r="Q98" s="84">
        <v>2613.1999999999998</v>
      </c>
      <c r="R98" s="82">
        <f t="shared" si="74"/>
        <v>831.57999999999993</v>
      </c>
      <c r="S98" s="83">
        <f t="shared" si="75"/>
        <v>0.7585970657052119</v>
      </c>
      <c r="T98" s="84">
        <v>757.89</v>
      </c>
      <c r="U98" s="84">
        <v>677.81999999999994</v>
      </c>
      <c r="V98" s="82">
        <f t="shared" si="76"/>
        <v>80.07000000000005</v>
      </c>
      <c r="W98" s="83">
        <f t="shared" si="77"/>
        <v>0.89435142302972725</v>
      </c>
      <c r="X98" s="84">
        <v>582.12</v>
      </c>
      <c r="Y98" s="84">
        <v>0</v>
      </c>
      <c r="Z98" s="82">
        <f t="shared" si="78"/>
        <v>582.12</v>
      </c>
      <c r="AA98" s="83">
        <f t="shared" si="79"/>
        <v>0</v>
      </c>
      <c r="AB98" s="84">
        <v>2999.64</v>
      </c>
      <c r="AC98" s="84">
        <v>128.78</v>
      </c>
      <c r="AD98" s="82">
        <f t="shared" si="80"/>
        <v>2870.8599999999997</v>
      </c>
      <c r="AE98" s="83">
        <f t="shared" si="81"/>
        <v>4.2931818484884858E-2</v>
      </c>
      <c r="AF98" s="84">
        <v>1141.4100000000001</v>
      </c>
      <c r="AG98" s="84">
        <v>0</v>
      </c>
      <c r="AH98" s="82">
        <f t="shared" si="82"/>
        <v>1141.4100000000001</v>
      </c>
      <c r="AI98" s="85">
        <f t="shared" si="83"/>
        <v>0</v>
      </c>
      <c r="AJ98" s="84">
        <v>3819.1499999999996</v>
      </c>
      <c r="AK98" s="84">
        <v>7934.9299999999994</v>
      </c>
      <c r="AL98" s="82">
        <f t="shared" si="84"/>
        <v>-4115.78</v>
      </c>
      <c r="AM98" s="86">
        <f t="shared" si="85"/>
        <v>2.0776691148553996</v>
      </c>
      <c r="AN98" s="80">
        <v>13149.150000000001</v>
      </c>
      <c r="AO98" s="80">
        <v>18203.11</v>
      </c>
      <c r="AP98" s="87">
        <f t="shared" si="86"/>
        <v>-5053.9599999999991</v>
      </c>
      <c r="AQ98" s="83">
        <f t="shared" si="63"/>
        <v>1.3843564032656102</v>
      </c>
      <c r="AR98" s="84">
        <v>385.79999999999995</v>
      </c>
      <c r="AS98" s="84">
        <v>383.9</v>
      </c>
      <c r="AT98" s="87">
        <f t="shared" si="64"/>
        <v>1.8999999999999773</v>
      </c>
      <c r="AU98" s="96">
        <f t="shared" si="65"/>
        <v>0.99507516848107835</v>
      </c>
      <c r="AV98" s="80">
        <v>963.36</v>
      </c>
      <c r="AW98" s="80">
        <v>5423.05</v>
      </c>
      <c r="AX98" s="87">
        <f t="shared" si="87"/>
        <v>-4459.6900000000005</v>
      </c>
      <c r="AY98" s="83">
        <f t="shared" si="88"/>
        <v>5.6293078392293641</v>
      </c>
      <c r="AZ98" s="90">
        <v>0</v>
      </c>
      <c r="BA98" s="82">
        <v>0</v>
      </c>
      <c r="BB98" s="82">
        <f t="shared" si="89"/>
        <v>0</v>
      </c>
      <c r="BC98" s="91"/>
      <c r="BD98" s="84">
        <v>20353.650000000001</v>
      </c>
      <c r="BE98" s="84">
        <v>510.34</v>
      </c>
      <c r="BF98" s="87">
        <f t="shared" si="90"/>
        <v>19843.310000000001</v>
      </c>
      <c r="BG98" s="83">
        <f t="shared" si="91"/>
        <v>2.5073635441309049E-2</v>
      </c>
      <c r="BH98" s="84">
        <v>2164.11</v>
      </c>
      <c r="BI98" s="84">
        <v>0</v>
      </c>
      <c r="BJ98" s="82">
        <f t="shared" si="92"/>
        <v>2164.11</v>
      </c>
      <c r="BK98" s="86">
        <f t="shared" si="93"/>
        <v>0</v>
      </c>
      <c r="BL98" s="80">
        <v>2136.7200000000003</v>
      </c>
      <c r="BM98" s="80">
        <v>6381.97</v>
      </c>
      <c r="BN98" s="82">
        <f t="shared" si="94"/>
        <v>-4245.25</v>
      </c>
      <c r="BO98" s="86">
        <f t="shared" si="95"/>
        <v>2.9868068815754985</v>
      </c>
      <c r="BP98" s="80">
        <v>1079.79</v>
      </c>
      <c r="BQ98" s="80">
        <v>0</v>
      </c>
      <c r="BR98" s="82">
        <f t="shared" si="96"/>
        <v>1079.79</v>
      </c>
      <c r="BS98" s="86">
        <f t="shared" si="97"/>
        <v>0</v>
      </c>
      <c r="BT98" s="80">
        <v>2513.3999999999996</v>
      </c>
      <c r="BU98" s="80">
        <v>0</v>
      </c>
      <c r="BV98" s="82">
        <f t="shared" si="98"/>
        <v>2513.3999999999996</v>
      </c>
      <c r="BW98" s="86">
        <f t="shared" si="99"/>
        <v>0</v>
      </c>
      <c r="BX98" s="80">
        <v>3063.54</v>
      </c>
      <c r="BY98" s="80">
        <v>0</v>
      </c>
      <c r="BZ98" s="82">
        <f t="shared" si="100"/>
        <v>3063.54</v>
      </c>
      <c r="CA98" s="86">
        <f t="shared" si="101"/>
        <v>0</v>
      </c>
      <c r="CB98" s="80">
        <v>1707.54</v>
      </c>
      <c r="CC98" s="80">
        <v>128.30000000000001</v>
      </c>
      <c r="CD98" s="82">
        <f t="shared" si="102"/>
        <v>1579.24</v>
      </c>
      <c r="CE98" s="83">
        <f t="shared" si="103"/>
        <v>7.5137332068355656E-2</v>
      </c>
      <c r="CF98" s="84">
        <v>114.14999999999999</v>
      </c>
      <c r="CG98" s="84">
        <v>0</v>
      </c>
      <c r="CH98" s="82">
        <f t="shared" si="104"/>
        <v>114.14999999999999</v>
      </c>
      <c r="CI98" s="86">
        <f t="shared" si="105"/>
        <v>0</v>
      </c>
      <c r="CJ98" s="80">
        <v>0</v>
      </c>
      <c r="CK98" s="81">
        <v>0</v>
      </c>
      <c r="CL98" s="81">
        <v>0</v>
      </c>
      <c r="CM98" s="92"/>
      <c r="CN98" s="93">
        <v>22428.75</v>
      </c>
      <c r="CO98" s="93">
        <v>27790.478425789421</v>
      </c>
      <c r="CP98" s="87">
        <f t="shared" si="106"/>
        <v>-5361.7284257894207</v>
      </c>
      <c r="CQ98" s="94">
        <f t="shared" si="107"/>
        <v>1.2390560519774585</v>
      </c>
      <c r="CR98" s="80">
        <v>15205.89</v>
      </c>
      <c r="CS98" s="80">
        <v>18429.53</v>
      </c>
      <c r="CT98" s="87">
        <f t="shared" si="108"/>
        <v>-3223.6399999999994</v>
      </c>
      <c r="CU98" s="94">
        <f t="shared" si="109"/>
        <v>1.2119994291685656</v>
      </c>
      <c r="CV98" s="80">
        <v>3097.7999999999997</v>
      </c>
      <c r="CW98" s="80">
        <v>0</v>
      </c>
      <c r="CX98" s="87">
        <f t="shared" si="110"/>
        <v>3097.7999999999997</v>
      </c>
      <c r="CY98" s="86">
        <f t="shared" si="111"/>
        <v>0</v>
      </c>
      <c r="CZ98" s="80">
        <v>522.78</v>
      </c>
      <c r="DA98" s="80">
        <v>450.88</v>
      </c>
      <c r="DB98" s="87">
        <f t="shared" si="112"/>
        <v>71.899999999999977</v>
      </c>
      <c r="DC98" s="86">
        <f t="shared" si="113"/>
        <v>0.86246604690309503</v>
      </c>
      <c r="DD98" s="80">
        <v>59.34</v>
      </c>
      <c r="DE98" s="80">
        <v>0</v>
      </c>
      <c r="DF98" s="87">
        <f t="shared" si="114"/>
        <v>59.34</v>
      </c>
      <c r="DG98" s="86">
        <f t="shared" si="115"/>
        <v>0</v>
      </c>
      <c r="DH98" s="95">
        <v>5051.88</v>
      </c>
      <c r="DI98" s="95">
        <v>2009.19</v>
      </c>
      <c r="DJ98" s="87">
        <f t="shared" si="116"/>
        <v>3042.69</v>
      </c>
      <c r="DK98" s="94">
        <f t="shared" si="117"/>
        <v>0.39771134706287559</v>
      </c>
      <c r="DL98" s="80">
        <v>6114.9</v>
      </c>
      <c r="DM98" s="80">
        <v>2455.0400000000004</v>
      </c>
      <c r="DN98" s="87">
        <f t="shared" si="118"/>
        <v>3659.8599999999992</v>
      </c>
      <c r="DO98" s="96">
        <f t="shared" si="66"/>
        <v>0.40148489754534017</v>
      </c>
      <c r="DP98" s="80">
        <v>0</v>
      </c>
      <c r="DQ98" s="80">
        <v>0</v>
      </c>
      <c r="DR98" s="82">
        <f t="shared" si="119"/>
        <v>0</v>
      </c>
      <c r="DS98" s="96"/>
      <c r="DT98" s="97">
        <v>6040.9800000000005</v>
      </c>
      <c r="DU98" s="97">
        <v>4701.3500000000004</v>
      </c>
      <c r="DV98" s="98">
        <f t="shared" si="122"/>
        <v>123628.52999999997</v>
      </c>
      <c r="DW98" s="87">
        <f t="shared" si="123"/>
        <v>98728.528425789438</v>
      </c>
      <c r="DX98" s="87">
        <f t="shared" si="120"/>
        <v>24900.001574210532</v>
      </c>
      <c r="DY98" s="83">
        <f t="shared" si="121"/>
        <v>0.79859016705763197</v>
      </c>
      <c r="DZ98" s="108"/>
      <c r="EA98" s="100">
        <f t="shared" si="67"/>
        <v>-19487.388425789453</v>
      </c>
      <c r="EB98" s="91">
        <f t="shared" si="68"/>
        <v>-79541.859999999971</v>
      </c>
      <c r="EC98" s="101"/>
      <c r="ED98" s="101"/>
      <c r="EE98" s="102">
        <v>41209.51</v>
      </c>
      <c r="EF98" s="102">
        <v>55495.159999999996</v>
      </c>
      <c r="EG98" s="103">
        <f t="shared" si="124"/>
        <v>55495.159999999996</v>
      </c>
      <c r="EH98" s="104">
        <f t="shared" si="69"/>
        <v>1.3466590600082358</v>
      </c>
      <c r="EI98" s="101"/>
      <c r="EJ98" s="101"/>
      <c r="EK98" s="101" t="s">
        <v>98</v>
      </c>
      <c r="EM98" s="101"/>
      <c r="EN98" s="101"/>
    </row>
    <row r="99" spans="1:144" s="1" customFormat="1" ht="15.75" customHeight="1" x14ac:dyDescent="0.25">
      <c r="A99" s="105" t="s">
        <v>99</v>
      </c>
      <c r="B99" s="106">
        <v>10</v>
      </c>
      <c r="C99" s="107">
        <v>1</v>
      </c>
      <c r="D99" s="76" t="s">
        <v>379</v>
      </c>
      <c r="E99" s="77">
        <v>2340.6999999999998</v>
      </c>
      <c r="F99" s="78">
        <v>17634.310000000001</v>
      </c>
      <c r="G99" s="79">
        <v>9169.0499999999975</v>
      </c>
      <c r="H99" s="80">
        <v>1572.96</v>
      </c>
      <c r="I99" s="80">
        <v>109.73</v>
      </c>
      <c r="J99" s="82">
        <f t="shared" si="70"/>
        <v>1463.23</v>
      </c>
      <c r="K99" s="83">
        <f t="shared" si="71"/>
        <v>6.9760197334960833E-2</v>
      </c>
      <c r="L99" s="84">
        <v>283.68</v>
      </c>
      <c r="M99" s="84">
        <v>1.64</v>
      </c>
      <c r="N99" s="82">
        <f t="shared" si="72"/>
        <v>282.04000000000002</v>
      </c>
      <c r="O99" s="83">
        <f t="shared" si="73"/>
        <v>5.7811618725324308E-3</v>
      </c>
      <c r="P99" s="84">
        <v>1174.1100000000001</v>
      </c>
      <c r="Q99" s="84">
        <v>887.07999999999993</v>
      </c>
      <c r="R99" s="82">
        <f t="shared" si="74"/>
        <v>287.0300000000002</v>
      </c>
      <c r="S99" s="83">
        <f t="shared" si="75"/>
        <v>0.75553397892872032</v>
      </c>
      <c r="T99" s="84">
        <v>211.38</v>
      </c>
      <c r="U99" s="84">
        <v>188.7</v>
      </c>
      <c r="V99" s="82">
        <f t="shared" si="76"/>
        <v>22.680000000000007</v>
      </c>
      <c r="W99" s="83">
        <f t="shared" si="77"/>
        <v>0.89270508089696277</v>
      </c>
      <c r="X99" s="84">
        <v>58.29</v>
      </c>
      <c r="Y99" s="84">
        <v>0</v>
      </c>
      <c r="Z99" s="82">
        <f t="shared" si="78"/>
        <v>58.29</v>
      </c>
      <c r="AA99" s="83">
        <f t="shared" si="79"/>
        <v>0</v>
      </c>
      <c r="AB99" s="84">
        <v>691.68000000000006</v>
      </c>
      <c r="AC99" s="84">
        <v>15.11</v>
      </c>
      <c r="AD99" s="82">
        <f t="shared" si="80"/>
        <v>676.57</v>
      </c>
      <c r="AE99" s="83">
        <f t="shared" si="81"/>
        <v>2.1845362017117738E-2</v>
      </c>
      <c r="AF99" s="84">
        <v>351.12</v>
      </c>
      <c r="AG99" s="84">
        <v>0</v>
      </c>
      <c r="AH99" s="82">
        <f t="shared" si="82"/>
        <v>351.12</v>
      </c>
      <c r="AI99" s="85">
        <f t="shared" si="83"/>
        <v>0</v>
      </c>
      <c r="AJ99" s="84">
        <v>1175.49</v>
      </c>
      <c r="AK99" s="84">
        <v>951.51</v>
      </c>
      <c r="AL99" s="82">
        <f t="shared" si="84"/>
        <v>223.98000000000002</v>
      </c>
      <c r="AM99" s="86">
        <f t="shared" si="85"/>
        <v>0.8094581833958604</v>
      </c>
      <c r="AN99" s="80">
        <v>5213.13</v>
      </c>
      <c r="AO99" s="80">
        <v>5184.5700000000006</v>
      </c>
      <c r="AP99" s="87">
        <f t="shared" si="86"/>
        <v>28.559999999999491</v>
      </c>
      <c r="AQ99" s="83">
        <f t="shared" si="63"/>
        <v>0.99452152545591621</v>
      </c>
      <c r="AR99" s="84">
        <v>0</v>
      </c>
      <c r="AS99" s="84">
        <v>0</v>
      </c>
      <c r="AT99" s="87">
        <f t="shared" si="64"/>
        <v>0</v>
      </c>
      <c r="AU99" s="96"/>
      <c r="AV99" s="80">
        <v>345.48</v>
      </c>
      <c r="AW99" s="80">
        <v>0</v>
      </c>
      <c r="AX99" s="87">
        <f t="shared" si="87"/>
        <v>345.48</v>
      </c>
      <c r="AY99" s="83">
        <f t="shared" si="88"/>
        <v>0</v>
      </c>
      <c r="AZ99" s="90">
        <v>0</v>
      </c>
      <c r="BA99" s="82">
        <v>0</v>
      </c>
      <c r="BB99" s="82">
        <f t="shared" si="89"/>
        <v>0</v>
      </c>
      <c r="BC99" s="91"/>
      <c r="BD99" s="84">
        <v>4258.92</v>
      </c>
      <c r="BE99" s="84">
        <v>7232.15</v>
      </c>
      <c r="BF99" s="87">
        <f t="shared" si="90"/>
        <v>-2973.2299999999996</v>
      </c>
      <c r="BG99" s="83">
        <f t="shared" si="91"/>
        <v>1.6981183022925999</v>
      </c>
      <c r="BH99" s="84">
        <v>851.79</v>
      </c>
      <c r="BI99" s="84">
        <v>0</v>
      </c>
      <c r="BJ99" s="82">
        <f t="shared" si="92"/>
        <v>851.79</v>
      </c>
      <c r="BK99" s="86">
        <f t="shared" si="93"/>
        <v>0</v>
      </c>
      <c r="BL99" s="80">
        <v>1039.26</v>
      </c>
      <c r="BM99" s="80">
        <v>0</v>
      </c>
      <c r="BN99" s="82">
        <f t="shared" si="94"/>
        <v>1039.26</v>
      </c>
      <c r="BO99" s="86">
        <f t="shared" si="95"/>
        <v>0</v>
      </c>
      <c r="BP99" s="80">
        <v>311.79000000000002</v>
      </c>
      <c r="BQ99" s="80">
        <v>0</v>
      </c>
      <c r="BR99" s="82">
        <f t="shared" si="96"/>
        <v>311.79000000000002</v>
      </c>
      <c r="BS99" s="86">
        <f t="shared" si="97"/>
        <v>0</v>
      </c>
      <c r="BT99" s="80">
        <v>749.97</v>
      </c>
      <c r="BU99" s="80">
        <v>0</v>
      </c>
      <c r="BV99" s="82">
        <f t="shared" si="98"/>
        <v>749.97</v>
      </c>
      <c r="BW99" s="86">
        <f t="shared" si="99"/>
        <v>0</v>
      </c>
      <c r="BX99" s="80">
        <v>308.28000000000003</v>
      </c>
      <c r="BY99" s="80">
        <v>0</v>
      </c>
      <c r="BZ99" s="82">
        <f t="shared" si="100"/>
        <v>308.28000000000003</v>
      </c>
      <c r="CA99" s="86">
        <f t="shared" si="101"/>
        <v>0</v>
      </c>
      <c r="CB99" s="80">
        <v>272.45999999999998</v>
      </c>
      <c r="CC99" s="80">
        <v>0</v>
      </c>
      <c r="CD99" s="82">
        <f t="shared" si="102"/>
        <v>272.45999999999998</v>
      </c>
      <c r="CE99" s="83">
        <f t="shared" si="103"/>
        <v>0</v>
      </c>
      <c r="CF99" s="84">
        <v>34.410000000000004</v>
      </c>
      <c r="CG99" s="84">
        <v>0</v>
      </c>
      <c r="CH99" s="82">
        <f t="shared" si="104"/>
        <v>34.410000000000004</v>
      </c>
      <c r="CI99" s="86">
        <f t="shared" si="105"/>
        <v>0</v>
      </c>
      <c r="CJ99" s="80">
        <v>0</v>
      </c>
      <c r="CK99" s="81">
        <v>0</v>
      </c>
      <c r="CL99" s="81">
        <v>0</v>
      </c>
      <c r="CM99" s="92"/>
      <c r="CN99" s="93">
        <v>8333.14</v>
      </c>
      <c r="CO99" s="93">
        <v>13218.593511976153</v>
      </c>
      <c r="CP99" s="87">
        <f t="shared" si="106"/>
        <v>-4885.4535119761531</v>
      </c>
      <c r="CQ99" s="94">
        <f t="shared" si="107"/>
        <v>1.5862680228552686</v>
      </c>
      <c r="CR99" s="80">
        <v>4473.09</v>
      </c>
      <c r="CS99" s="80">
        <v>5735.67</v>
      </c>
      <c r="CT99" s="87">
        <f t="shared" si="108"/>
        <v>-1262.58</v>
      </c>
      <c r="CU99" s="94">
        <f t="shared" si="109"/>
        <v>1.2822612556420729</v>
      </c>
      <c r="CV99" s="80">
        <v>1144.5999999999999</v>
      </c>
      <c r="CW99" s="80">
        <v>0</v>
      </c>
      <c r="CX99" s="87">
        <f t="shared" si="110"/>
        <v>1144.5999999999999</v>
      </c>
      <c r="CY99" s="86">
        <f t="shared" si="111"/>
        <v>0</v>
      </c>
      <c r="CZ99" s="80">
        <v>160.10999999999999</v>
      </c>
      <c r="DA99" s="80">
        <v>135.79</v>
      </c>
      <c r="DB99" s="87">
        <f t="shared" si="112"/>
        <v>24.319999999999993</v>
      </c>
      <c r="DC99" s="86">
        <f t="shared" si="113"/>
        <v>0.84810442820560872</v>
      </c>
      <c r="DD99" s="80">
        <v>17.549999999999997</v>
      </c>
      <c r="DE99" s="80">
        <v>0</v>
      </c>
      <c r="DF99" s="87">
        <f t="shared" si="114"/>
        <v>17.549999999999997</v>
      </c>
      <c r="DG99" s="86">
        <f t="shared" si="115"/>
        <v>0</v>
      </c>
      <c r="DH99" s="95">
        <v>1218.33</v>
      </c>
      <c r="DI99" s="95">
        <v>1443.67</v>
      </c>
      <c r="DJ99" s="87">
        <f t="shared" si="116"/>
        <v>-225.34000000000015</v>
      </c>
      <c r="DK99" s="94">
        <f t="shared" si="117"/>
        <v>1.1849580983805703</v>
      </c>
      <c r="DL99" s="80">
        <v>3518.2200000000003</v>
      </c>
      <c r="DM99" s="80">
        <v>2725.75</v>
      </c>
      <c r="DN99" s="87">
        <f t="shared" si="118"/>
        <v>792.47000000000025</v>
      </c>
      <c r="DO99" s="96">
        <f t="shared" si="66"/>
        <v>0.77475257374467765</v>
      </c>
      <c r="DP99" s="80">
        <v>0</v>
      </c>
      <c r="DQ99" s="80">
        <v>0</v>
      </c>
      <c r="DR99" s="82">
        <f t="shared" si="119"/>
        <v>0</v>
      </c>
      <c r="DS99" s="96"/>
      <c r="DT99" s="97">
        <v>1939.7000000000003</v>
      </c>
      <c r="DU99" s="97">
        <v>1891.5</v>
      </c>
      <c r="DV99" s="98">
        <f t="shared" si="122"/>
        <v>39708.94</v>
      </c>
      <c r="DW99" s="87">
        <f t="shared" si="123"/>
        <v>39721.463511976151</v>
      </c>
      <c r="DX99" s="87">
        <f t="shared" si="120"/>
        <v>-12.523511976149166</v>
      </c>
      <c r="DY99" s="83">
        <f t="shared" si="121"/>
        <v>1.0003153826814855</v>
      </c>
      <c r="DZ99" s="108"/>
      <c r="EA99" s="100">
        <f t="shared" si="67"/>
        <v>17621.786488023849</v>
      </c>
      <c r="EB99" s="91">
        <f t="shared" si="68"/>
        <v>9763.779999999997</v>
      </c>
      <c r="EC99" s="101"/>
      <c r="ED99" s="101"/>
      <c r="EE99" s="102">
        <v>13236.31</v>
      </c>
      <c r="EF99" s="102">
        <v>9256.51</v>
      </c>
      <c r="EG99" s="103">
        <f t="shared" si="124"/>
        <v>9256.51</v>
      </c>
      <c r="EH99" s="104">
        <f t="shared" si="69"/>
        <v>0.69932707831714436</v>
      </c>
      <c r="EI99" s="101"/>
      <c r="EJ99" s="101"/>
      <c r="EK99" s="101" t="s">
        <v>99</v>
      </c>
      <c r="EM99" s="101"/>
      <c r="EN99" s="101"/>
    </row>
    <row r="100" spans="1:144" s="1" customFormat="1" ht="15.75" customHeight="1" x14ac:dyDescent="0.25">
      <c r="A100" s="105" t="s">
        <v>100</v>
      </c>
      <c r="B100" s="106">
        <v>5</v>
      </c>
      <c r="C100" s="107">
        <v>2</v>
      </c>
      <c r="D100" s="76" t="s">
        <v>380</v>
      </c>
      <c r="E100" s="77">
        <v>1721.1</v>
      </c>
      <c r="F100" s="78">
        <v>30106.559999999998</v>
      </c>
      <c r="G100" s="79">
        <v>33163.609999999993</v>
      </c>
      <c r="H100" s="80">
        <v>1202.01</v>
      </c>
      <c r="I100" s="80">
        <v>260.66000000000003</v>
      </c>
      <c r="J100" s="82">
        <f t="shared" si="70"/>
        <v>941.34999999999991</v>
      </c>
      <c r="K100" s="83">
        <f t="shared" si="71"/>
        <v>0.21685343715942465</v>
      </c>
      <c r="L100" s="84">
        <v>180.72</v>
      </c>
      <c r="M100" s="84">
        <v>330.33</v>
      </c>
      <c r="N100" s="82">
        <f t="shared" si="72"/>
        <v>-149.60999999999999</v>
      </c>
      <c r="O100" s="83">
        <f t="shared" si="73"/>
        <v>1.8278552456839308</v>
      </c>
      <c r="P100" s="84">
        <v>773.46</v>
      </c>
      <c r="Q100" s="84">
        <v>612.05999999999995</v>
      </c>
      <c r="R100" s="82">
        <f t="shared" si="74"/>
        <v>161.40000000000009</v>
      </c>
      <c r="S100" s="83">
        <f t="shared" si="75"/>
        <v>0.79132728260026364</v>
      </c>
      <c r="T100" s="84">
        <v>164.19</v>
      </c>
      <c r="U100" s="84">
        <v>145.75</v>
      </c>
      <c r="V100" s="82">
        <f t="shared" si="76"/>
        <v>18.439999999999998</v>
      </c>
      <c r="W100" s="83">
        <f t="shared" si="77"/>
        <v>0.88769108959132714</v>
      </c>
      <c r="X100" s="84">
        <v>61.44</v>
      </c>
      <c r="Y100" s="84">
        <v>0</v>
      </c>
      <c r="Z100" s="82">
        <f t="shared" si="78"/>
        <v>61.44</v>
      </c>
      <c r="AA100" s="83">
        <f t="shared" si="79"/>
        <v>0</v>
      </c>
      <c r="AB100" s="84">
        <v>694.98</v>
      </c>
      <c r="AC100" s="84">
        <v>469.79</v>
      </c>
      <c r="AD100" s="82">
        <f t="shared" si="80"/>
        <v>225.19</v>
      </c>
      <c r="AE100" s="83">
        <f t="shared" si="81"/>
        <v>0.67597628708739821</v>
      </c>
      <c r="AF100" s="84">
        <v>258.14999999999998</v>
      </c>
      <c r="AG100" s="84">
        <v>0</v>
      </c>
      <c r="AH100" s="82">
        <f t="shared" si="82"/>
        <v>258.14999999999998</v>
      </c>
      <c r="AI100" s="85">
        <f t="shared" si="83"/>
        <v>0</v>
      </c>
      <c r="AJ100" s="84">
        <v>863.31</v>
      </c>
      <c r="AK100" s="84">
        <v>699.64</v>
      </c>
      <c r="AL100" s="82">
        <f t="shared" si="84"/>
        <v>163.66999999999996</v>
      </c>
      <c r="AM100" s="86">
        <f t="shared" si="85"/>
        <v>0.81041572552153918</v>
      </c>
      <c r="AN100" s="80">
        <v>0</v>
      </c>
      <c r="AO100" s="80">
        <v>0</v>
      </c>
      <c r="AP100" s="87">
        <f t="shared" si="86"/>
        <v>0</v>
      </c>
      <c r="AQ100" s="83"/>
      <c r="AR100" s="84">
        <v>0</v>
      </c>
      <c r="AS100" s="84">
        <v>0</v>
      </c>
      <c r="AT100" s="87">
        <f t="shared" si="64"/>
        <v>0</v>
      </c>
      <c r="AU100" s="96"/>
      <c r="AV100" s="80">
        <v>254.04000000000002</v>
      </c>
      <c r="AW100" s="80">
        <v>0</v>
      </c>
      <c r="AX100" s="87">
        <f t="shared" si="87"/>
        <v>254.04000000000002</v>
      </c>
      <c r="AY100" s="83">
        <f t="shared" si="88"/>
        <v>0</v>
      </c>
      <c r="AZ100" s="90">
        <v>0</v>
      </c>
      <c r="BA100" s="82">
        <v>0</v>
      </c>
      <c r="BB100" s="82">
        <f t="shared" si="89"/>
        <v>0</v>
      </c>
      <c r="BC100" s="91"/>
      <c r="BD100" s="84">
        <v>3318.96</v>
      </c>
      <c r="BE100" s="84">
        <v>6105.6599999999989</v>
      </c>
      <c r="BF100" s="87">
        <f t="shared" si="90"/>
        <v>-2786.6999999999989</v>
      </c>
      <c r="BG100" s="83">
        <f t="shared" si="91"/>
        <v>1.839630486658471</v>
      </c>
      <c r="BH100" s="84">
        <v>656.76</v>
      </c>
      <c r="BI100" s="84">
        <v>1768.55</v>
      </c>
      <c r="BJ100" s="82">
        <f t="shared" si="92"/>
        <v>-1111.79</v>
      </c>
      <c r="BK100" s="86">
        <f t="shared" si="93"/>
        <v>2.6928406114866923</v>
      </c>
      <c r="BL100" s="80">
        <v>647.49</v>
      </c>
      <c r="BM100" s="80">
        <v>0</v>
      </c>
      <c r="BN100" s="82">
        <f t="shared" si="94"/>
        <v>647.49</v>
      </c>
      <c r="BO100" s="86">
        <f t="shared" si="95"/>
        <v>0</v>
      </c>
      <c r="BP100" s="80">
        <v>178.14000000000001</v>
      </c>
      <c r="BQ100" s="80">
        <v>0</v>
      </c>
      <c r="BR100" s="82">
        <f t="shared" si="96"/>
        <v>178.14000000000001</v>
      </c>
      <c r="BS100" s="86">
        <f t="shared" si="97"/>
        <v>0</v>
      </c>
      <c r="BT100" s="80">
        <v>538.02</v>
      </c>
      <c r="BU100" s="80">
        <v>0</v>
      </c>
      <c r="BV100" s="82">
        <f t="shared" si="98"/>
        <v>538.02</v>
      </c>
      <c r="BW100" s="86">
        <f t="shared" si="99"/>
        <v>0</v>
      </c>
      <c r="BX100" s="80">
        <v>322.70999999999998</v>
      </c>
      <c r="BY100" s="80">
        <v>0</v>
      </c>
      <c r="BZ100" s="82">
        <f t="shared" si="100"/>
        <v>322.70999999999998</v>
      </c>
      <c r="CA100" s="86">
        <f t="shared" si="101"/>
        <v>0</v>
      </c>
      <c r="CB100" s="80">
        <v>272.10000000000002</v>
      </c>
      <c r="CC100" s="80">
        <v>0</v>
      </c>
      <c r="CD100" s="82">
        <f t="shared" si="102"/>
        <v>272.10000000000002</v>
      </c>
      <c r="CE100" s="83">
        <f t="shared" si="103"/>
        <v>0</v>
      </c>
      <c r="CF100" s="84">
        <v>36.150000000000006</v>
      </c>
      <c r="CG100" s="84">
        <v>0</v>
      </c>
      <c r="CH100" s="82">
        <f t="shared" si="104"/>
        <v>36.150000000000006</v>
      </c>
      <c r="CI100" s="86">
        <f t="shared" si="105"/>
        <v>0</v>
      </c>
      <c r="CJ100" s="80">
        <v>0</v>
      </c>
      <c r="CK100" s="81">
        <v>0</v>
      </c>
      <c r="CL100" s="81">
        <v>0</v>
      </c>
      <c r="CM100" s="92"/>
      <c r="CN100" s="93">
        <v>5356.92</v>
      </c>
      <c r="CO100" s="93">
        <v>11498.461796354584</v>
      </c>
      <c r="CP100" s="87">
        <f t="shared" si="106"/>
        <v>-6141.5417963545842</v>
      </c>
      <c r="CQ100" s="94">
        <f t="shared" si="107"/>
        <v>2.1464688284227846</v>
      </c>
      <c r="CR100" s="80">
        <v>2254.8000000000002</v>
      </c>
      <c r="CS100" s="80">
        <v>2674.49</v>
      </c>
      <c r="CT100" s="87">
        <f t="shared" si="108"/>
        <v>-419.6899999999996</v>
      </c>
      <c r="CU100" s="94">
        <f t="shared" si="109"/>
        <v>1.1861318076991305</v>
      </c>
      <c r="CV100" s="80">
        <v>2215.56</v>
      </c>
      <c r="CW100" s="80">
        <v>0</v>
      </c>
      <c r="CX100" s="87">
        <f t="shared" si="110"/>
        <v>2215.56</v>
      </c>
      <c r="CY100" s="86">
        <f t="shared" si="111"/>
        <v>0</v>
      </c>
      <c r="CZ100" s="80">
        <v>197.76</v>
      </c>
      <c r="DA100" s="80">
        <v>171.89999999999998</v>
      </c>
      <c r="DB100" s="87">
        <f t="shared" si="112"/>
        <v>25.860000000000014</v>
      </c>
      <c r="DC100" s="86">
        <f t="shared" si="113"/>
        <v>0.86923543689320382</v>
      </c>
      <c r="DD100" s="80">
        <v>22.200000000000003</v>
      </c>
      <c r="DE100" s="80">
        <v>0</v>
      </c>
      <c r="DF100" s="87">
        <f t="shared" si="114"/>
        <v>22.200000000000003</v>
      </c>
      <c r="DG100" s="86">
        <f t="shared" si="115"/>
        <v>0</v>
      </c>
      <c r="DH100" s="95">
        <v>720.81000000000006</v>
      </c>
      <c r="DI100" s="95">
        <v>301.51</v>
      </c>
      <c r="DJ100" s="87">
        <f t="shared" si="116"/>
        <v>419.30000000000007</v>
      </c>
      <c r="DK100" s="94">
        <f t="shared" si="117"/>
        <v>0.41829330891635796</v>
      </c>
      <c r="DL100" s="80">
        <v>0</v>
      </c>
      <c r="DM100" s="80">
        <v>0</v>
      </c>
      <c r="DN100" s="87">
        <f t="shared" si="118"/>
        <v>0</v>
      </c>
      <c r="DO100" s="96"/>
      <c r="DP100" s="80">
        <v>0</v>
      </c>
      <c r="DQ100" s="80">
        <v>0</v>
      </c>
      <c r="DR100" s="82">
        <f t="shared" si="119"/>
        <v>0</v>
      </c>
      <c r="DS100" s="96"/>
      <c r="DT100" s="97">
        <v>1059.51</v>
      </c>
      <c r="DU100" s="97">
        <v>1251.94</v>
      </c>
      <c r="DV100" s="98">
        <f t="shared" si="122"/>
        <v>22250.190000000002</v>
      </c>
      <c r="DW100" s="87">
        <f t="shared" si="123"/>
        <v>26290.741796354581</v>
      </c>
      <c r="DX100" s="87">
        <f t="shared" si="120"/>
        <v>-4040.551796354579</v>
      </c>
      <c r="DY100" s="83">
        <f t="shared" si="121"/>
        <v>1.181596282834195</v>
      </c>
      <c r="DZ100" s="108"/>
      <c r="EA100" s="100">
        <f t="shared" si="67"/>
        <v>26066.008203645419</v>
      </c>
      <c r="EB100" s="91">
        <f t="shared" si="68"/>
        <v>31259.729999999992</v>
      </c>
      <c r="EC100" s="101"/>
      <c r="ED100" s="101"/>
      <c r="EE100" s="102">
        <v>7416.7299999999987</v>
      </c>
      <c r="EF100" s="102">
        <v>1282.1200000000008</v>
      </c>
      <c r="EG100" s="103">
        <f t="shared" si="124"/>
        <v>1282.1200000000008</v>
      </c>
      <c r="EH100" s="104">
        <v>0</v>
      </c>
      <c r="EI100" s="101"/>
      <c r="EJ100" s="101"/>
      <c r="EK100" s="101" t="s">
        <v>100</v>
      </c>
      <c r="EM100" s="101"/>
      <c r="EN100" s="101"/>
    </row>
    <row r="101" spans="1:144" s="1" customFormat="1" ht="15.75" customHeight="1" x14ac:dyDescent="0.25">
      <c r="A101" s="105" t="s">
        <v>101</v>
      </c>
      <c r="B101" s="106">
        <v>5</v>
      </c>
      <c r="C101" s="107">
        <v>6</v>
      </c>
      <c r="D101" s="76" t="s">
        <v>381</v>
      </c>
      <c r="E101" s="77">
        <v>3451.66</v>
      </c>
      <c r="F101" s="78">
        <v>-238982.33000000002</v>
      </c>
      <c r="G101" s="79">
        <v>-90325.140000000029</v>
      </c>
      <c r="H101" s="80">
        <v>2383.0500000000002</v>
      </c>
      <c r="I101" s="80">
        <v>373.66</v>
      </c>
      <c r="J101" s="82">
        <f t="shared" si="70"/>
        <v>2009.39</v>
      </c>
      <c r="K101" s="83">
        <f t="shared" si="71"/>
        <v>0.15679906002811522</v>
      </c>
      <c r="L101" s="84">
        <v>410.13</v>
      </c>
      <c r="M101" s="84">
        <v>662.86</v>
      </c>
      <c r="N101" s="82">
        <f t="shared" si="72"/>
        <v>-252.73000000000002</v>
      </c>
      <c r="O101" s="83">
        <f t="shared" si="73"/>
        <v>1.6162192475556532</v>
      </c>
      <c r="P101" s="84">
        <v>1834.1399999999999</v>
      </c>
      <c r="Q101" s="84">
        <v>1396.97</v>
      </c>
      <c r="R101" s="82">
        <f t="shared" si="74"/>
        <v>437.16999999999985</v>
      </c>
      <c r="S101" s="83">
        <f t="shared" si="75"/>
        <v>0.76164851101878817</v>
      </c>
      <c r="T101" s="84">
        <v>338.67</v>
      </c>
      <c r="U101" s="84">
        <v>301.58999999999997</v>
      </c>
      <c r="V101" s="82">
        <f t="shared" si="76"/>
        <v>37.080000000000041</v>
      </c>
      <c r="W101" s="83">
        <f t="shared" si="77"/>
        <v>0.89051288865267064</v>
      </c>
      <c r="X101" s="84">
        <v>184.35000000000002</v>
      </c>
      <c r="Y101" s="84">
        <v>0</v>
      </c>
      <c r="Z101" s="82">
        <f t="shared" si="78"/>
        <v>184.35000000000002</v>
      </c>
      <c r="AA101" s="83">
        <f t="shared" si="79"/>
        <v>0</v>
      </c>
      <c r="AB101" s="84">
        <v>3434.25</v>
      </c>
      <c r="AC101" s="84">
        <v>4550.7299999999996</v>
      </c>
      <c r="AD101" s="82">
        <f t="shared" si="80"/>
        <v>-1116.4799999999996</v>
      </c>
      <c r="AE101" s="83">
        <f t="shared" si="81"/>
        <v>1.3251015505568899</v>
      </c>
      <c r="AF101" s="84">
        <v>517.83000000000004</v>
      </c>
      <c r="AG101" s="84">
        <v>0</v>
      </c>
      <c r="AH101" s="82">
        <f t="shared" si="82"/>
        <v>517.83000000000004</v>
      </c>
      <c r="AI101" s="85">
        <f t="shared" si="83"/>
        <v>0</v>
      </c>
      <c r="AJ101" s="84">
        <v>1731.63</v>
      </c>
      <c r="AK101" s="84">
        <v>9631.6799999999985</v>
      </c>
      <c r="AL101" s="82">
        <f t="shared" si="84"/>
        <v>-7900.0499999999984</v>
      </c>
      <c r="AM101" s="86">
        <f t="shared" si="85"/>
        <v>5.5622043970132173</v>
      </c>
      <c r="AN101" s="80">
        <v>0</v>
      </c>
      <c r="AO101" s="80">
        <v>0</v>
      </c>
      <c r="AP101" s="87">
        <f t="shared" si="86"/>
        <v>0</v>
      </c>
      <c r="AQ101" s="83"/>
      <c r="AR101" s="84">
        <v>0</v>
      </c>
      <c r="AS101" s="84">
        <v>0</v>
      </c>
      <c r="AT101" s="87">
        <f t="shared" si="64"/>
        <v>0</v>
      </c>
      <c r="AU101" s="96"/>
      <c r="AV101" s="80">
        <v>507.48</v>
      </c>
      <c r="AW101" s="80">
        <v>0</v>
      </c>
      <c r="AX101" s="87">
        <f t="shared" si="87"/>
        <v>507.48</v>
      </c>
      <c r="AY101" s="83">
        <f t="shared" si="88"/>
        <v>0</v>
      </c>
      <c r="AZ101" s="90">
        <v>0</v>
      </c>
      <c r="BA101" s="82">
        <v>0</v>
      </c>
      <c r="BB101" s="82">
        <f t="shared" si="89"/>
        <v>0</v>
      </c>
      <c r="BC101" s="91"/>
      <c r="BD101" s="84">
        <v>7823.37</v>
      </c>
      <c r="BE101" s="84">
        <v>131040.87000000001</v>
      </c>
      <c r="BF101" s="87">
        <f t="shared" si="90"/>
        <v>-123217.50000000001</v>
      </c>
      <c r="BG101" s="83">
        <f t="shared" si="91"/>
        <v>16.749926182706432</v>
      </c>
      <c r="BH101" s="84">
        <v>1295.6100000000001</v>
      </c>
      <c r="BI101" s="84">
        <v>0</v>
      </c>
      <c r="BJ101" s="82">
        <f t="shared" si="92"/>
        <v>1295.6100000000001</v>
      </c>
      <c r="BK101" s="86">
        <f t="shared" si="93"/>
        <v>0</v>
      </c>
      <c r="BL101" s="80">
        <v>1469.6100000000001</v>
      </c>
      <c r="BM101" s="80">
        <v>0</v>
      </c>
      <c r="BN101" s="82">
        <f t="shared" si="94"/>
        <v>1469.6100000000001</v>
      </c>
      <c r="BO101" s="86">
        <f t="shared" si="95"/>
        <v>0</v>
      </c>
      <c r="BP101" s="80">
        <v>421.5</v>
      </c>
      <c r="BQ101" s="80">
        <v>0</v>
      </c>
      <c r="BR101" s="82">
        <f t="shared" si="96"/>
        <v>421.5</v>
      </c>
      <c r="BS101" s="86">
        <f t="shared" si="97"/>
        <v>0</v>
      </c>
      <c r="BT101" s="80">
        <v>1100.9100000000001</v>
      </c>
      <c r="BU101" s="80">
        <v>0</v>
      </c>
      <c r="BV101" s="82">
        <f t="shared" si="98"/>
        <v>1100.9100000000001</v>
      </c>
      <c r="BW101" s="86">
        <f t="shared" si="99"/>
        <v>0</v>
      </c>
      <c r="BX101" s="80">
        <v>969.39</v>
      </c>
      <c r="BY101" s="80">
        <v>0</v>
      </c>
      <c r="BZ101" s="82">
        <f t="shared" si="100"/>
        <v>969.39</v>
      </c>
      <c r="CA101" s="86">
        <f t="shared" si="101"/>
        <v>0</v>
      </c>
      <c r="CB101" s="80">
        <v>1378.47</v>
      </c>
      <c r="CC101" s="80">
        <v>111.73</v>
      </c>
      <c r="CD101" s="82">
        <f t="shared" si="102"/>
        <v>1266.74</v>
      </c>
      <c r="CE101" s="83">
        <f t="shared" si="103"/>
        <v>8.1053631925250461E-2</v>
      </c>
      <c r="CF101" s="84">
        <v>77.67</v>
      </c>
      <c r="CG101" s="84">
        <v>0</v>
      </c>
      <c r="CH101" s="82">
        <f t="shared" si="104"/>
        <v>77.67</v>
      </c>
      <c r="CI101" s="86">
        <f t="shared" si="105"/>
        <v>0</v>
      </c>
      <c r="CJ101" s="80">
        <v>0</v>
      </c>
      <c r="CK101" s="81">
        <v>0</v>
      </c>
      <c r="CL101" s="81">
        <v>0</v>
      </c>
      <c r="CM101" s="92"/>
      <c r="CN101" s="93">
        <v>7865.82</v>
      </c>
      <c r="CO101" s="93">
        <v>14075.927268935769</v>
      </c>
      <c r="CP101" s="87">
        <f t="shared" si="106"/>
        <v>-6210.1072689357698</v>
      </c>
      <c r="CQ101" s="94">
        <f t="shared" si="107"/>
        <v>1.7895053877327183</v>
      </c>
      <c r="CR101" s="80">
        <v>5603.9400000000005</v>
      </c>
      <c r="CS101" s="80">
        <v>6165.65</v>
      </c>
      <c r="CT101" s="87">
        <f t="shared" si="108"/>
        <v>-561.70999999999913</v>
      </c>
      <c r="CU101" s="94">
        <f t="shared" si="109"/>
        <v>1.1002348347769604</v>
      </c>
      <c r="CV101" s="80">
        <v>2262.8999999999996</v>
      </c>
      <c r="CW101" s="80">
        <v>0</v>
      </c>
      <c r="CX101" s="87">
        <f t="shared" si="110"/>
        <v>2262.8999999999996</v>
      </c>
      <c r="CY101" s="86">
        <f t="shared" si="111"/>
        <v>0</v>
      </c>
      <c r="CZ101" s="80">
        <v>399.75</v>
      </c>
      <c r="DA101" s="80">
        <v>347.49</v>
      </c>
      <c r="DB101" s="87">
        <f t="shared" si="112"/>
        <v>52.259999999999991</v>
      </c>
      <c r="DC101" s="86">
        <f t="shared" si="113"/>
        <v>0.86926829268292682</v>
      </c>
      <c r="DD101" s="80">
        <v>45.57</v>
      </c>
      <c r="DE101" s="80">
        <v>0</v>
      </c>
      <c r="DF101" s="87">
        <f t="shared" si="114"/>
        <v>45.57</v>
      </c>
      <c r="DG101" s="86">
        <f t="shared" si="115"/>
        <v>0</v>
      </c>
      <c r="DH101" s="95">
        <v>2941.2599999999998</v>
      </c>
      <c r="DI101" s="95">
        <v>2025.7700000000002</v>
      </c>
      <c r="DJ101" s="87">
        <f t="shared" si="116"/>
        <v>915.48999999999955</v>
      </c>
      <c r="DK101" s="94">
        <f t="shared" si="117"/>
        <v>0.68874223972039206</v>
      </c>
      <c r="DL101" s="80">
        <v>0</v>
      </c>
      <c r="DM101" s="80">
        <v>0</v>
      </c>
      <c r="DN101" s="87">
        <f t="shared" si="118"/>
        <v>0</v>
      </c>
      <c r="DO101" s="96"/>
      <c r="DP101" s="80">
        <v>0</v>
      </c>
      <c r="DQ101" s="80">
        <v>0</v>
      </c>
      <c r="DR101" s="82">
        <f t="shared" si="119"/>
        <v>0</v>
      </c>
      <c r="DS101" s="96"/>
      <c r="DT101" s="97">
        <v>2249.3999999999996</v>
      </c>
      <c r="DU101" s="97">
        <v>8534.25</v>
      </c>
      <c r="DV101" s="98">
        <f t="shared" si="122"/>
        <v>47246.700000000012</v>
      </c>
      <c r="DW101" s="87">
        <f t="shared" si="123"/>
        <v>179219.17726893577</v>
      </c>
      <c r="DX101" s="87">
        <f t="shared" si="120"/>
        <v>-131972.47726893576</v>
      </c>
      <c r="DY101" s="83">
        <f t="shared" si="121"/>
        <v>3.7932633870500103</v>
      </c>
      <c r="DZ101" s="108"/>
      <c r="EA101" s="100">
        <f t="shared" si="67"/>
        <v>-370954.80726893578</v>
      </c>
      <c r="EB101" s="91">
        <f t="shared" si="68"/>
        <v>-206941.21000000005</v>
      </c>
      <c r="EC101" s="101"/>
      <c r="ED101" s="101"/>
      <c r="EE101" s="102">
        <v>15748.899999999998</v>
      </c>
      <c r="EF101" s="102">
        <v>1477.5500000000011</v>
      </c>
      <c r="EG101" s="103">
        <f t="shared" si="124"/>
        <v>1477.5500000000011</v>
      </c>
      <c r="EH101" s="104">
        <f t="shared" si="69"/>
        <v>9.3819250868314691E-2</v>
      </c>
      <c r="EI101" s="101"/>
      <c r="EJ101" s="101"/>
      <c r="EK101" s="101" t="s">
        <v>101</v>
      </c>
      <c r="EM101" s="101"/>
      <c r="EN101" s="101"/>
    </row>
    <row r="102" spans="1:144" s="1" customFormat="1" ht="15.75" customHeight="1" x14ac:dyDescent="0.25">
      <c r="A102" s="105" t="s">
        <v>102</v>
      </c>
      <c r="B102" s="106">
        <v>5</v>
      </c>
      <c r="C102" s="107">
        <v>4</v>
      </c>
      <c r="D102" s="76" t="s">
        <v>382</v>
      </c>
      <c r="E102" s="77">
        <v>2759.07</v>
      </c>
      <c r="F102" s="78">
        <v>-82777.649999999994</v>
      </c>
      <c r="G102" s="79">
        <v>-80541.659999999989</v>
      </c>
      <c r="H102" s="80">
        <v>2191.8000000000002</v>
      </c>
      <c r="I102" s="80">
        <v>690.36</v>
      </c>
      <c r="J102" s="82">
        <f t="shared" si="70"/>
        <v>1501.44</v>
      </c>
      <c r="K102" s="83">
        <f t="shared" si="71"/>
        <v>0.31497399397755266</v>
      </c>
      <c r="L102" s="84">
        <v>350.94</v>
      </c>
      <c r="M102" s="84">
        <v>499.62</v>
      </c>
      <c r="N102" s="82">
        <f t="shared" si="72"/>
        <v>-148.68</v>
      </c>
      <c r="O102" s="83">
        <f t="shared" si="73"/>
        <v>1.4236621644725593</v>
      </c>
      <c r="P102" s="84">
        <v>1443.54</v>
      </c>
      <c r="Q102" s="84">
        <v>1108.25</v>
      </c>
      <c r="R102" s="82">
        <f t="shared" si="74"/>
        <v>335.28999999999996</v>
      </c>
      <c r="S102" s="83">
        <f t="shared" si="75"/>
        <v>0.76773071754159916</v>
      </c>
      <c r="T102" s="84">
        <v>276.45000000000005</v>
      </c>
      <c r="U102" s="84">
        <v>245.76</v>
      </c>
      <c r="V102" s="82">
        <f t="shared" si="76"/>
        <v>30.690000000000055</v>
      </c>
      <c r="W102" s="83">
        <f t="shared" si="77"/>
        <v>0.88898534997287015</v>
      </c>
      <c r="X102" s="84">
        <v>122.49</v>
      </c>
      <c r="Y102" s="84">
        <v>4117.78</v>
      </c>
      <c r="Z102" s="82">
        <f t="shared" si="78"/>
        <v>-3995.29</v>
      </c>
      <c r="AA102" s="83">
        <f t="shared" si="79"/>
        <v>33.617274879582006</v>
      </c>
      <c r="AB102" s="84">
        <v>1720.83</v>
      </c>
      <c r="AC102" s="84">
        <v>43.28</v>
      </c>
      <c r="AD102" s="82">
        <f t="shared" si="80"/>
        <v>1677.55</v>
      </c>
      <c r="AE102" s="83">
        <f t="shared" si="81"/>
        <v>2.5150654044850451E-2</v>
      </c>
      <c r="AF102" s="84">
        <v>413.84999999999997</v>
      </c>
      <c r="AG102" s="84">
        <v>0</v>
      </c>
      <c r="AH102" s="82">
        <f t="shared" si="82"/>
        <v>413.84999999999997</v>
      </c>
      <c r="AI102" s="85">
        <f t="shared" si="83"/>
        <v>0</v>
      </c>
      <c r="AJ102" s="84">
        <v>1265.58</v>
      </c>
      <c r="AK102" s="84">
        <v>5239.37</v>
      </c>
      <c r="AL102" s="82">
        <f t="shared" si="84"/>
        <v>-3973.79</v>
      </c>
      <c r="AM102" s="86">
        <f t="shared" si="85"/>
        <v>4.1398963321164999</v>
      </c>
      <c r="AN102" s="80">
        <v>0</v>
      </c>
      <c r="AO102" s="80">
        <v>0</v>
      </c>
      <c r="AP102" s="87">
        <f t="shared" si="86"/>
        <v>0</v>
      </c>
      <c r="AQ102" s="83"/>
      <c r="AR102" s="84">
        <v>0</v>
      </c>
      <c r="AS102" s="84">
        <v>0</v>
      </c>
      <c r="AT102" s="87">
        <f t="shared" si="64"/>
        <v>0</v>
      </c>
      <c r="AU102" s="96"/>
      <c r="AV102" s="80">
        <v>485.88</v>
      </c>
      <c r="AW102" s="80">
        <v>0</v>
      </c>
      <c r="AX102" s="87">
        <f t="shared" si="87"/>
        <v>485.88</v>
      </c>
      <c r="AY102" s="83">
        <f t="shared" si="88"/>
        <v>0</v>
      </c>
      <c r="AZ102" s="90">
        <v>0</v>
      </c>
      <c r="BA102" s="82">
        <v>0</v>
      </c>
      <c r="BB102" s="82">
        <f t="shared" si="89"/>
        <v>0</v>
      </c>
      <c r="BC102" s="91"/>
      <c r="BD102" s="84">
        <v>8443.619999999999</v>
      </c>
      <c r="BE102" s="84">
        <v>11961.970000000001</v>
      </c>
      <c r="BF102" s="87">
        <f t="shared" si="90"/>
        <v>-3518.3500000000022</v>
      </c>
      <c r="BG102" s="83">
        <f t="shared" si="91"/>
        <v>1.416687392374361</v>
      </c>
      <c r="BH102" s="84">
        <v>1184.46</v>
      </c>
      <c r="BI102" s="84">
        <v>0</v>
      </c>
      <c r="BJ102" s="82">
        <f t="shared" si="92"/>
        <v>1184.46</v>
      </c>
      <c r="BK102" s="86">
        <f t="shared" si="93"/>
        <v>0</v>
      </c>
      <c r="BL102" s="80">
        <v>1258.98</v>
      </c>
      <c r="BM102" s="80">
        <v>0</v>
      </c>
      <c r="BN102" s="82">
        <f t="shared" si="94"/>
        <v>1258.98</v>
      </c>
      <c r="BO102" s="86">
        <f t="shared" si="95"/>
        <v>0</v>
      </c>
      <c r="BP102" s="80">
        <v>323.64</v>
      </c>
      <c r="BQ102" s="80">
        <v>0</v>
      </c>
      <c r="BR102" s="82">
        <f t="shared" si="96"/>
        <v>323.64</v>
      </c>
      <c r="BS102" s="86">
        <f t="shared" si="97"/>
        <v>0</v>
      </c>
      <c r="BT102" s="80">
        <v>902.22</v>
      </c>
      <c r="BU102" s="80">
        <v>0</v>
      </c>
      <c r="BV102" s="82">
        <f t="shared" si="98"/>
        <v>902.22</v>
      </c>
      <c r="BW102" s="86">
        <f t="shared" si="99"/>
        <v>0</v>
      </c>
      <c r="BX102" s="80">
        <v>645.63</v>
      </c>
      <c r="BY102" s="80">
        <v>0</v>
      </c>
      <c r="BZ102" s="82">
        <f t="shared" si="100"/>
        <v>645.63</v>
      </c>
      <c r="CA102" s="86">
        <f t="shared" si="101"/>
        <v>0</v>
      </c>
      <c r="CB102" s="80">
        <v>711</v>
      </c>
      <c r="CC102" s="80">
        <v>0</v>
      </c>
      <c r="CD102" s="82">
        <f t="shared" si="102"/>
        <v>711</v>
      </c>
      <c r="CE102" s="83">
        <f t="shared" si="103"/>
        <v>0</v>
      </c>
      <c r="CF102" s="84">
        <v>50.489999999999995</v>
      </c>
      <c r="CG102" s="84">
        <v>0</v>
      </c>
      <c r="CH102" s="82">
        <f t="shared" si="104"/>
        <v>50.489999999999995</v>
      </c>
      <c r="CI102" s="86">
        <f t="shared" si="105"/>
        <v>0</v>
      </c>
      <c r="CJ102" s="80">
        <v>0</v>
      </c>
      <c r="CK102" s="81">
        <v>0</v>
      </c>
      <c r="CL102" s="81">
        <v>0</v>
      </c>
      <c r="CM102" s="92"/>
      <c r="CN102" s="93">
        <v>3418.08</v>
      </c>
      <c r="CO102" s="93">
        <v>5439.6714556439028</v>
      </c>
      <c r="CP102" s="87">
        <f t="shared" si="106"/>
        <v>-2021.5914556439029</v>
      </c>
      <c r="CQ102" s="94">
        <f t="shared" si="107"/>
        <v>1.5914406496173006</v>
      </c>
      <c r="CR102" s="80">
        <v>3616.74</v>
      </c>
      <c r="CS102" s="80">
        <v>3191.59</v>
      </c>
      <c r="CT102" s="87">
        <f t="shared" si="108"/>
        <v>425.14999999999964</v>
      </c>
      <c r="CU102" s="94">
        <f t="shared" si="109"/>
        <v>0.88244938812300588</v>
      </c>
      <c r="CV102" s="80">
        <v>2036.0099999999998</v>
      </c>
      <c r="CW102" s="80">
        <v>0</v>
      </c>
      <c r="CX102" s="87">
        <f t="shared" si="110"/>
        <v>2036.0099999999998</v>
      </c>
      <c r="CY102" s="86">
        <f t="shared" si="111"/>
        <v>0</v>
      </c>
      <c r="CZ102" s="80">
        <v>259.08</v>
      </c>
      <c r="DA102" s="80">
        <v>225.57</v>
      </c>
      <c r="DB102" s="87">
        <f t="shared" si="112"/>
        <v>33.509999999999991</v>
      </c>
      <c r="DC102" s="86">
        <f t="shared" si="113"/>
        <v>0.87065771190365915</v>
      </c>
      <c r="DD102" s="80">
        <v>29.79</v>
      </c>
      <c r="DE102" s="80">
        <v>0</v>
      </c>
      <c r="DF102" s="87">
        <f t="shared" si="114"/>
        <v>29.79</v>
      </c>
      <c r="DG102" s="86">
        <f t="shared" si="115"/>
        <v>0</v>
      </c>
      <c r="DH102" s="95">
        <v>1693.53</v>
      </c>
      <c r="DI102" s="95">
        <v>1293.74</v>
      </c>
      <c r="DJ102" s="87">
        <f t="shared" si="116"/>
        <v>399.78999999999996</v>
      </c>
      <c r="DK102" s="94">
        <f t="shared" si="117"/>
        <v>0.76393096077424083</v>
      </c>
      <c r="DL102" s="80">
        <v>0</v>
      </c>
      <c r="DM102" s="80">
        <v>0</v>
      </c>
      <c r="DN102" s="87">
        <f t="shared" si="118"/>
        <v>0</v>
      </c>
      <c r="DO102" s="96"/>
      <c r="DP102" s="80">
        <v>0</v>
      </c>
      <c r="DQ102" s="80">
        <v>0</v>
      </c>
      <c r="DR102" s="82">
        <f t="shared" si="119"/>
        <v>0</v>
      </c>
      <c r="DS102" s="96"/>
      <c r="DT102" s="97">
        <v>1642.44</v>
      </c>
      <c r="DU102" s="97">
        <v>1702.8400000000001</v>
      </c>
      <c r="DV102" s="98">
        <f t="shared" si="122"/>
        <v>34487.07</v>
      </c>
      <c r="DW102" s="87">
        <f t="shared" si="123"/>
        <v>35759.801455643901</v>
      </c>
      <c r="DX102" s="87">
        <f t="shared" si="120"/>
        <v>-1272.7314556439014</v>
      </c>
      <c r="DY102" s="83">
        <f t="shared" si="121"/>
        <v>1.0369045980317813</v>
      </c>
      <c r="DZ102" s="108"/>
      <c r="EA102" s="100">
        <f t="shared" si="67"/>
        <v>-84050.381455643888</v>
      </c>
      <c r="EB102" s="91">
        <f t="shared" si="68"/>
        <v>-78983.589999999982</v>
      </c>
      <c r="EC102" s="101"/>
      <c r="ED102" s="101"/>
      <c r="EE102" s="102">
        <v>11495.69</v>
      </c>
      <c r="EF102" s="102">
        <v>20828.990000000002</v>
      </c>
      <c r="EG102" s="103">
        <f t="shared" si="124"/>
        <v>20828.990000000002</v>
      </c>
      <c r="EH102" s="104">
        <f t="shared" si="69"/>
        <v>1.8118955886945456</v>
      </c>
      <c r="EI102" s="101"/>
      <c r="EJ102" s="101"/>
      <c r="EK102" s="101" t="s">
        <v>102</v>
      </c>
      <c r="EM102" s="101"/>
      <c r="EN102" s="101"/>
    </row>
    <row r="103" spans="1:144" s="1" customFormat="1" ht="15.75" customHeight="1" x14ac:dyDescent="0.25">
      <c r="A103" s="105" t="s">
        <v>103</v>
      </c>
      <c r="B103" s="106">
        <v>9</v>
      </c>
      <c r="C103" s="107">
        <v>1</v>
      </c>
      <c r="D103" s="76" t="s">
        <v>383</v>
      </c>
      <c r="E103" s="77">
        <v>2111.8000000000002</v>
      </c>
      <c r="F103" s="78">
        <v>-73191.900000000023</v>
      </c>
      <c r="G103" s="79">
        <v>-64454.190999999984</v>
      </c>
      <c r="H103" s="80">
        <v>1597.17</v>
      </c>
      <c r="I103" s="80">
        <v>318.38</v>
      </c>
      <c r="J103" s="82">
        <f t="shared" si="70"/>
        <v>1278.79</v>
      </c>
      <c r="K103" s="83">
        <f t="shared" si="71"/>
        <v>0.19934008277140192</v>
      </c>
      <c r="L103" s="84">
        <v>285.71999999999997</v>
      </c>
      <c r="M103" s="84">
        <v>316.61</v>
      </c>
      <c r="N103" s="82">
        <f t="shared" si="72"/>
        <v>-30.890000000000043</v>
      </c>
      <c r="O103" s="83">
        <f t="shared" si="73"/>
        <v>1.1081128377432452</v>
      </c>
      <c r="P103" s="84">
        <v>992.12999999999988</v>
      </c>
      <c r="Q103" s="84">
        <v>758.1400000000001</v>
      </c>
      <c r="R103" s="82">
        <f t="shared" si="74"/>
        <v>233.98999999999978</v>
      </c>
      <c r="S103" s="83">
        <f t="shared" si="75"/>
        <v>0.76415389112313925</v>
      </c>
      <c r="T103" s="84">
        <v>193.23</v>
      </c>
      <c r="U103" s="84">
        <v>172.37</v>
      </c>
      <c r="V103" s="82">
        <f t="shared" si="76"/>
        <v>20.859999999999985</v>
      </c>
      <c r="W103" s="83">
        <f t="shared" si="77"/>
        <v>0.8920457485897636</v>
      </c>
      <c r="X103" s="84">
        <v>57.03</v>
      </c>
      <c r="Y103" s="84">
        <v>0</v>
      </c>
      <c r="Z103" s="82">
        <f t="shared" si="78"/>
        <v>57.03</v>
      </c>
      <c r="AA103" s="83">
        <f t="shared" si="79"/>
        <v>0</v>
      </c>
      <c r="AB103" s="84">
        <v>576.51</v>
      </c>
      <c r="AC103" s="84">
        <v>59.46</v>
      </c>
      <c r="AD103" s="82">
        <f t="shared" si="80"/>
        <v>517.04999999999995</v>
      </c>
      <c r="AE103" s="83">
        <f t="shared" si="81"/>
        <v>0.10313784669823595</v>
      </c>
      <c r="AF103" s="84">
        <v>316.77</v>
      </c>
      <c r="AG103" s="84">
        <v>1007.23</v>
      </c>
      <c r="AH103" s="82">
        <f t="shared" si="82"/>
        <v>-690.46</v>
      </c>
      <c r="AI103" s="85">
        <f t="shared" si="83"/>
        <v>3.1796887331502353</v>
      </c>
      <c r="AJ103" s="84">
        <v>978.81</v>
      </c>
      <c r="AK103" s="84">
        <v>5638.26</v>
      </c>
      <c r="AL103" s="82">
        <f t="shared" si="84"/>
        <v>-4659.4500000000007</v>
      </c>
      <c r="AM103" s="86">
        <f t="shared" si="85"/>
        <v>5.7603212063628293</v>
      </c>
      <c r="AN103" s="80">
        <v>7042.86</v>
      </c>
      <c r="AO103" s="80">
        <v>7004.84</v>
      </c>
      <c r="AP103" s="87">
        <f t="shared" si="86"/>
        <v>38.019999999999527</v>
      </c>
      <c r="AQ103" s="83">
        <f t="shared" si="63"/>
        <v>0.99460162490806303</v>
      </c>
      <c r="AR103" s="84">
        <v>0</v>
      </c>
      <c r="AS103" s="84">
        <v>0</v>
      </c>
      <c r="AT103" s="87">
        <f t="shared" si="64"/>
        <v>0</v>
      </c>
      <c r="AU103" s="96"/>
      <c r="AV103" s="80">
        <v>293.96999999999997</v>
      </c>
      <c r="AW103" s="80">
        <v>0</v>
      </c>
      <c r="AX103" s="87">
        <f t="shared" si="87"/>
        <v>293.96999999999997</v>
      </c>
      <c r="AY103" s="83">
        <f t="shared" si="88"/>
        <v>0</v>
      </c>
      <c r="AZ103" s="90">
        <v>0</v>
      </c>
      <c r="BA103" s="82">
        <v>0</v>
      </c>
      <c r="BB103" s="82">
        <f t="shared" si="89"/>
        <v>0</v>
      </c>
      <c r="BC103" s="91"/>
      <c r="BD103" s="84">
        <v>4121.82</v>
      </c>
      <c r="BE103" s="84">
        <v>29145.43</v>
      </c>
      <c r="BF103" s="87">
        <f t="shared" si="90"/>
        <v>-25023.61</v>
      </c>
      <c r="BG103" s="83">
        <f t="shared" si="91"/>
        <v>7.0710098936877408</v>
      </c>
      <c r="BH103" s="84">
        <v>934.47</v>
      </c>
      <c r="BI103" s="84">
        <v>0</v>
      </c>
      <c r="BJ103" s="82">
        <f t="shared" si="92"/>
        <v>934.47</v>
      </c>
      <c r="BK103" s="86">
        <f t="shared" si="93"/>
        <v>0</v>
      </c>
      <c r="BL103" s="80">
        <v>1026.96</v>
      </c>
      <c r="BM103" s="80">
        <v>0</v>
      </c>
      <c r="BN103" s="82">
        <f t="shared" si="94"/>
        <v>1026.96</v>
      </c>
      <c r="BO103" s="86">
        <f t="shared" si="95"/>
        <v>0</v>
      </c>
      <c r="BP103" s="80">
        <v>271.17</v>
      </c>
      <c r="BQ103" s="80">
        <v>0</v>
      </c>
      <c r="BR103" s="82">
        <f t="shared" si="96"/>
        <v>271.17</v>
      </c>
      <c r="BS103" s="86">
        <f t="shared" si="97"/>
        <v>0</v>
      </c>
      <c r="BT103" s="80">
        <v>677.88</v>
      </c>
      <c r="BU103" s="80">
        <v>0</v>
      </c>
      <c r="BV103" s="82">
        <f t="shared" si="98"/>
        <v>677.88</v>
      </c>
      <c r="BW103" s="86">
        <f t="shared" si="99"/>
        <v>0</v>
      </c>
      <c r="BX103" s="80">
        <v>300.29999999999995</v>
      </c>
      <c r="BY103" s="80">
        <v>0</v>
      </c>
      <c r="BZ103" s="82">
        <f t="shared" si="100"/>
        <v>300.29999999999995</v>
      </c>
      <c r="CA103" s="86">
        <f t="shared" si="101"/>
        <v>0</v>
      </c>
      <c r="CB103" s="80">
        <v>193.86</v>
      </c>
      <c r="CC103" s="80">
        <v>397.88</v>
      </c>
      <c r="CD103" s="82">
        <f t="shared" si="102"/>
        <v>-204.01999999999998</v>
      </c>
      <c r="CE103" s="83">
        <f t="shared" si="103"/>
        <v>2.0524089549159186</v>
      </c>
      <c r="CF103" s="84">
        <v>35.49</v>
      </c>
      <c r="CG103" s="84">
        <v>0</v>
      </c>
      <c r="CH103" s="82">
        <f t="shared" si="104"/>
        <v>35.49</v>
      </c>
      <c r="CI103" s="86">
        <f t="shared" si="105"/>
        <v>0</v>
      </c>
      <c r="CJ103" s="80">
        <v>0</v>
      </c>
      <c r="CK103" s="81">
        <v>0</v>
      </c>
      <c r="CL103" s="81">
        <v>0</v>
      </c>
      <c r="CM103" s="92"/>
      <c r="CN103" s="93">
        <v>3719.91</v>
      </c>
      <c r="CO103" s="93">
        <v>3097.6990129516789</v>
      </c>
      <c r="CP103" s="87">
        <f t="shared" si="106"/>
        <v>622.21098704832093</v>
      </c>
      <c r="CQ103" s="94">
        <f t="shared" si="107"/>
        <v>0.8327349352408201</v>
      </c>
      <c r="CR103" s="80">
        <v>3843.99</v>
      </c>
      <c r="CS103" s="80">
        <v>4775.7999999999993</v>
      </c>
      <c r="CT103" s="87">
        <f t="shared" si="108"/>
        <v>-931.80999999999949</v>
      </c>
      <c r="CU103" s="94">
        <f t="shared" si="109"/>
        <v>1.2424069781659159</v>
      </c>
      <c r="CV103" s="80">
        <v>337.02</v>
      </c>
      <c r="CW103" s="80">
        <v>0</v>
      </c>
      <c r="CX103" s="87">
        <f t="shared" si="110"/>
        <v>337.02</v>
      </c>
      <c r="CY103" s="86">
        <f t="shared" si="111"/>
        <v>0</v>
      </c>
      <c r="CZ103" s="80">
        <v>146.97</v>
      </c>
      <c r="DA103" s="80">
        <v>126.07999999999998</v>
      </c>
      <c r="DB103" s="87">
        <f t="shared" si="112"/>
        <v>20.890000000000015</v>
      </c>
      <c r="DC103" s="86">
        <f t="shared" si="113"/>
        <v>0.8578621487378375</v>
      </c>
      <c r="DD103" s="80">
        <v>16.47</v>
      </c>
      <c r="DE103" s="80">
        <v>0</v>
      </c>
      <c r="DF103" s="87">
        <f t="shared" si="114"/>
        <v>16.47</v>
      </c>
      <c r="DG103" s="86">
        <f t="shared" si="115"/>
        <v>0</v>
      </c>
      <c r="DH103" s="95">
        <v>2654.52</v>
      </c>
      <c r="DI103" s="95">
        <v>1845.4499999999998</v>
      </c>
      <c r="DJ103" s="87">
        <f t="shared" si="116"/>
        <v>809.07000000000016</v>
      </c>
      <c r="DK103" s="94">
        <f t="shared" si="117"/>
        <v>0.69521043352470502</v>
      </c>
      <c r="DL103" s="80">
        <v>2545.41</v>
      </c>
      <c r="DM103" s="80">
        <v>2259.3500000000004</v>
      </c>
      <c r="DN103" s="87">
        <f t="shared" si="118"/>
        <v>286.05999999999949</v>
      </c>
      <c r="DO103" s="96">
        <f t="shared" si="66"/>
        <v>0.88761731901736873</v>
      </c>
      <c r="DP103" s="80">
        <v>0</v>
      </c>
      <c r="DQ103" s="80">
        <v>0</v>
      </c>
      <c r="DR103" s="82">
        <f t="shared" si="119"/>
        <v>0</v>
      </c>
      <c r="DS103" s="96"/>
      <c r="DT103" s="97">
        <v>1690.6799999999998</v>
      </c>
      <c r="DU103" s="97">
        <v>2846.15</v>
      </c>
      <c r="DV103" s="98">
        <f t="shared" si="122"/>
        <v>34851.120000000003</v>
      </c>
      <c r="DW103" s="87">
        <f t="shared" si="123"/>
        <v>59769.129012951671</v>
      </c>
      <c r="DX103" s="87">
        <f t="shared" si="120"/>
        <v>-24918.009012951668</v>
      </c>
      <c r="DY103" s="83">
        <f t="shared" si="121"/>
        <v>1.7149844542428383</v>
      </c>
      <c r="DZ103" s="108"/>
      <c r="EA103" s="100">
        <f t="shared" si="67"/>
        <v>-98109.909012951684</v>
      </c>
      <c r="EB103" s="91">
        <f t="shared" si="68"/>
        <v>-86435.550999999963</v>
      </c>
      <c r="EC103" s="101"/>
      <c r="ED103" s="101"/>
      <c r="EE103" s="102">
        <v>11617.039999999997</v>
      </c>
      <c r="EF103" s="102">
        <v>18946.95</v>
      </c>
      <c r="EG103" s="103">
        <f t="shared" si="124"/>
        <v>18946.95</v>
      </c>
      <c r="EH103" s="104">
        <f t="shared" si="69"/>
        <v>1.6309619317829676</v>
      </c>
      <c r="EI103" s="101"/>
      <c r="EJ103" s="101"/>
      <c r="EK103" s="101" t="s">
        <v>103</v>
      </c>
      <c r="EM103" s="101"/>
      <c r="EN103" s="101"/>
    </row>
    <row r="104" spans="1:144" s="1" customFormat="1" ht="15.75" customHeight="1" x14ac:dyDescent="0.25">
      <c r="A104" s="105" t="s">
        <v>104</v>
      </c>
      <c r="B104" s="106">
        <v>9</v>
      </c>
      <c r="C104" s="107">
        <v>5</v>
      </c>
      <c r="D104" s="76" t="s">
        <v>384</v>
      </c>
      <c r="E104" s="77">
        <v>9666.68</v>
      </c>
      <c r="F104" s="78">
        <v>-157799.76</v>
      </c>
      <c r="G104" s="79">
        <v>-151395.54000000004</v>
      </c>
      <c r="H104" s="80">
        <v>8225.73</v>
      </c>
      <c r="I104" s="80">
        <v>1023.5400000000001</v>
      </c>
      <c r="J104" s="82">
        <f t="shared" si="70"/>
        <v>7202.19</v>
      </c>
      <c r="K104" s="83">
        <f t="shared" si="71"/>
        <v>0.12443150942226405</v>
      </c>
      <c r="L104" s="84">
        <v>1356.93</v>
      </c>
      <c r="M104" s="84">
        <v>963.92</v>
      </c>
      <c r="N104" s="82">
        <f t="shared" si="72"/>
        <v>393.0100000000001</v>
      </c>
      <c r="O104" s="83">
        <f t="shared" si="73"/>
        <v>0.71036825775832202</v>
      </c>
      <c r="P104" s="84">
        <v>4610.13</v>
      </c>
      <c r="Q104" s="84">
        <v>3465.2099999999996</v>
      </c>
      <c r="R104" s="82">
        <f t="shared" si="74"/>
        <v>1144.9200000000005</v>
      </c>
      <c r="S104" s="83">
        <f t="shared" si="75"/>
        <v>0.75165125495376472</v>
      </c>
      <c r="T104" s="84">
        <v>829.23</v>
      </c>
      <c r="U104" s="84">
        <v>736.93999999999994</v>
      </c>
      <c r="V104" s="82">
        <f t="shared" si="76"/>
        <v>92.290000000000077</v>
      </c>
      <c r="W104" s="83">
        <f t="shared" si="77"/>
        <v>0.88870397838959025</v>
      </c>
      <c r="X104" s="84">
        <v>356.64</v>
      </c>
      <c r="Y104" s="84">
        <v>0</v>
      </c>
      <c r="Z104" s="82">
        <f t="shared" si="78"/>
        <v>356.64</v>
      </c>
      <c r="AA104" s="83">
        <f t="shared" si="79"/>
        <v>0</v>
      </c>
      <c r="AB104" s="84">
        <v>3627.21</v>
      </c>
      <c r="AC104" s="84">
        <v>230.05</v>
      </c>
      <c r="AD104" s="82">
        <f t="shared" si="80"/>
        <v>3397.16</v>
      </c>
      <c r="AE104" s="83">
        <f t="shared" si="81"/>
        <v>6.3423402560094405E-2</v>
      </c>
      <c r="AF104" s="84">
        <v>1449.72</v>
      </c>
      <c r="AG104" s="84">
        <v>0</v>
      </c>
      <c r="AH104" s="82">
        <f t="shared" si="82"/>
        <v>1449.72</v>
      </c>
      <c r="AI104" s="85">
        <f t="shared" si="83"/>
        <v>0</v>
      </c>
      <c r="AJ104" s="84">
        <v>4763.79</v>
      </c>
      <c r="AK104" s="84">
        <v>19602.260000000002</v>
      </c>
      <c r="AL104" s="82">
        <f t="shared" si="84"/>
        <v>-14838.470000000001</v>
      </c>
      <c r="AM104" s="86">
        <f t="shared" si="85"/>
        <v>4.1148455326536233</v>
      </c>
      <c r="AN104" s="80">
        <v>33506.43</v>
      </c>
      <c r="AO104" s="80">
        <v>35024.300000000003</v>
      </c>
      <c r="AP104" s="87">
        <f t="shared" si="86"/>
        <v>-1517.8700000000026</v>
      </c>
      <c r="AQ104" s="83">
        <f t="shared" si="63"/>
        <v>1.0453008571787565</v>
      </c>
      <c r="AR104" s="84">
        <v>0</v>
      </c>
      <c r="AS104" s="84">
        <v>0</v>
      </c>
      <c r="AT104" s="87">
        <f t="shared" si="64"/>
        <v>0</v>
      </c>
      <c r="AU104" s="96"/>
      <c r="AV104" s="80">
        <v>1472.91</v>
      </c>
      <c r="AW104" s="80">
        <v>0</v>
      </c>
      <c r="AX104" s="87">
        <f t="shared" si="87"/>
        <v>1472.91</v>
      </c>
      <c r="AY104" s="83">
        <f t="shared" si="88"/>
        <v>0</v>
      </c>
      <c r="AZ104" s="90">
        <v>0</v>
      </c>
      <c r="BA104" s="82">
        <v>0</v>
      </c>
      <c r="BB104" s="82">
        <f t="shared" si="89"/>
        <v>0</v>
      </c>
      <c r="BC104" s="91"/>
      <c r="BD104" s="84">
        <v>16506.57</v>
      </c>
      <c r="BE104" s="84">
        <v>17051.410000000003</v>
      </c>
      <c r="BF104" s="87">
        <f t="shared" si="90"/>
        <v>-544.84000000000378</v>
      </c>
      <c r="BG104" s="83">
        <f t="shared" si="91"/>
        <v>1.0330074630889399</v>
      </c>
      <c r="BH104" s="84">
        <v>4691.3099999999995</v>
      </c>
      <c r="BI104" s="84">
        <v>0</v>
      </c>
      <c r="BJ104" s="82">
        <f t="shared" si="92"/>
        <v>4691.3099999999995</v>
      </c>
      <c r="BK104" s="86">
        <f t="shared" si="93"/>
        <v>0</v>
      </c>
      <c r="BL104" s="80">
        <v>4975.4400000000005</v>
      </c>
      <c r="BM104" s="80">
        <v>0</v>
      </c>
      <c r="BN104" s="82">
        <f t="shared" si="94"/>
        <v>4975.4400000000005</v>
      </c>
      <c r="BO104" s="86">
        <f t="shared" si="95"/>
        <v>0</v>
      </c>
      <c r="BP104" s="80">
        <v>1400.43</v>
      </c>
      <c r="BQ104" s="80">
        <v>0</v>
      </c>
      <c r="BR104" s="82">
        <f t="shared" si="96"/>
        <v>1400.43</v>
      </c>
      <c r="BS104" s="86">
        <f t="shared" si="97"/>
        <v>0</v>
      </c>
      <c r="BT104" s="80">
        <v>2911.05</v>
      </c>
      <c r="BU104" s="80">
        <v>439.21</v>
      </c>
      <c r="BV104" s="82">
        <f t="shared" si="98"/>
        <v>2471.84</v>
      </c>
      <c r="BW104" s="86">
        <f t="shared" si="99"/>
        <v>0.1508768313838649</v>
      </c>
      <c r="BX104" s="80">
        <v>1875.9299999999998</v>
      </c>
      <c r="BY104" s="80">
        <v>0</v>
      </c>
      <c r="BZ104" s="82">
        <f t="shared" si="100"/>
        <v>1875.9299999999998</v>
      </c>
      <c r="CA104" s="86">
        <f t="shared" si="101"/>
        <v>0</v>
      </c>
      <c r="CB104" s="80">
        <v>1261.26</v>
      </c>
      <c r="CC104" s="80">
        <v>520.97</v>
      </c>
      <c r="CD104" s="82">
        <f t="shared" si="102"/>
        <v>740.29</v>
      </c>
      <c r="CE104" s="83">
        <f t="shared" si="103"/>
        <v>0.41305519876948449</v>
      </c>
      <c r="CF104" s="84">
        <v>147.87</v>
      </c>
      <c r="CG104" s="84">
        <v>0</v>
      </c>
      <c r="CH104" s="82">
        <f t="shared" si="104"/>
        <v>147.87</v>
      </c>
      <c r="CI104" s="86">
        <f t="shared" si="105"/>
        <v>0</v>
      </c>
      <c r="CJ104" s="80">
        <v>0</v>
      </c>
      <c r="CK104" s="81">
        <v>0</v>
      </c>
      <c r="CL104" s="81">
        <v>0</v>
      </c>
      <c r="CM104" s="92"/>
      <c r="CN104" s="93">
        <v>24367.829999999998</v>
      </c>
      <c r="CO104" s="93">
        <v>23553.847341531688</v>
      </c>
      <c r="CP104" s="87">
        <f t="shared" si="106"/>
        <v>813.98265846831055</v>
      </c>
      <c r="CQ104" s="94">
        <f t="shared" si="107"/>
        <v>0.96659601374154736</v>
      </c>
      <c r="CR104" s="80">
        <v>19287.27</v>
      </c>
      <c r="CS104" s="80">
        <v>22790.32</v>
      </c>
      <c r="CT104" s="87">
        <f t="shared" si="108"/>
        <v>-3503.0499999999993</v>
      </c>
      <c r="CU104" s="94">
        <f t="shared" si="109"/>
        <v>1.1816249785480266</v>
      </c>
      <c r="CV104" s="80">
        <v>3167.8500000000004</v>
      </c>
      <c r="CW104" s="80">
        <v>0</v>
      </c>
      <c r="CX104" s="87">
        <f t="shared" si="110"/>
        <v>3167.8500000000004</v>
      </c>
      <c r="CY104" s="86">
        <f t="shared" si="111"/>
        <v>0</v>
      </c>
      <c r="CZ104" s="80">
        <v>501.59999999999997</v>
      </c>
      <c r="DA104" s="80">
        <v>426.7</v>
      </c>
      <c r="DB104" s="87">
        <f t="shared" si="112"/>
        <v>74.899999999999977</v>
      </c>
      <c r="DC104" s="86">
        <f t="shared" si="113"/>
        <v>0.85067783094098892</v>
      </c>
      <c r="DD104" s="80">
        <v>55.08</v>
      </c>
      <c r="DE104" s="80">
        <v>0</v>
      </c>
      <c r="DF104" s="87">
        <f t="shared" si="114"/>
        <v>55.08</v>
      </c>
      <c r="DG104" s="86">
        <f t="shared" si="115"/>
        <v>0</v>
      </c>
      <c r="DH104" s="95">
        <v>4601.43</v>
      </c>
      <c r="DI104" s="95">
        <v>3853.5199999999995</v>
      </c>
      <c r="DJ104" s="87">
        <f t="shared" si="116"/>
        <v>747.91000000000076</v>
      </c>
      <c r="DK104" s="94">
        <f t="shared" si="117"/>
        <v>0.83746139786979246</v>
      </c>
      <c r="DL104" s="80">
        <v>5633.13</v>
      </c>
      <c r="DM104" s="80">
        <v>4709.2300000000005</v>
      </c>
      <c r="DN104" s="87">
        <f t="shared" si="118"/>
        <v>923.89999999999964</v>
      </c>
      <c r="DO104" s="96">
        <f t="shared" si="66"/>
        <v>0.8359881628863528</v>
      </c>
      <c r="DP104" s="80">
        <v>0</v>
      </c>
      <c r="DQ104" s="80">
        <v>0</v>
      </c>
      <c r="DR104" s="82">
        <f t="shared" si="119"/>
        <v>0</v>
      </c>
      <c r="DS104" s="96"/>
      <c r="DT104" s="97">
        <v>7748.73</v>
      </c>
      <c r="DU104" s="97">
        <v>6719.57</v>
      </c>
      <c r="DV104" s="98">
        <f t="shared" si="122"/>
        <v>159331.5</v>
      </c>
      <c r="DW104" s="87">
        <f t="shared" si="123"/>
        <v>141110.99734153171</v>
      </c>
      <c r="DX104" s="87">
        <f t="shared" si="120"/>
        <v>18220.502658468293</v>
      </c>
      <c r="DY104" s="83">
        <f t="shared" si="121"/>
        <v>0.88564406499362469</v>
      </c>
      <c r="DZ104" s="108"/>
      <c r="EA104" s="100">
        <f t="shared" si="67"/>
        <v>-139579.25734153172</v>
      </c>
      <c r="EB104" s="91">
        <f t="shared" si="68"/>
        <v>-135637.27000000005</v>
      </c>
      <c r="EC104" s="101"/>
      <c r="ED104" s="101"/>
      <c r="EE104" s="102">
        <v>53110.5</v>
      </c>
      <c r="EF104" s="102">
        <v>41485.090000000004</v>
      </c>
      <c r="EG104" s="103">
        <f t="shared" si="124"/>
        <v>41485.090000000004</v>
      </c>
      <c r="EH104" s="104">
        <f t="shared" si="69"/>
        <v>0.7811090085764586</v>
      </c>
      <c r="EI104" s="101"/>
      <c r="EJ104" s="101"/>
      <c r="EK104" s="101" t="s">
        <v>104</v>
      </c>
      <c r="EM104" s="101"/>
      <c r="EN104" s="101"/>
    </row>
    <row r="105" spans="1:144" s="1" customFormat="1" ht="15.75" customHeight="1" x14ac:dyDescent="0.25">
      <c r="A105" s="105" t="s">
        <v>105</v>
      </c>
      <c r="B105" s="106">
        <v>5</v>
      </c>
      <c r="C105" s="107">
        <v>8</v>
      </c>
      <c r="D105" s="76" t="s">
        <v>385</v>
      </c>
      <c r="E105" s="77">
        <v>6738.57</v>
      </c>
      <c r="F105" s="78">
        <v>274552.73</v>
      </c>
      <c r="G105" s="79">
        <v>144958.31999999995</v>
      </c>
      <c r="H105" s="80">
        <v>5684.88</v>
      </c>
      <c r="I105" s="80">
        <v>1240.6199999999999</v>
      </c>
      <c r="J105" s="82">
        <f t="shared" si="70"/>
        <v>4444.26</v>
      </c>
      <c r="K105" s="83">
        <f t="shared" si="71"/>
        <v>0.21823151939882635</v>
      </c>
      <c r="L105" s="84">
        <v>1014.51</v>
      </c>
      <c r="M105" s="84">
        <v>635.79999999999995</v>
      </c>
      <c r="N105" s="82">
        <f t="shared" si="72"/>
        <v>378.71000000000004</v>
      </c>
      <c r="O105" s="83">
        <f t="shared" si="73"/>
        <v>0.62670648884683244</v>
      </c>
      <c r="P105" s="84">
        <v>3686.16</v>
      </c>
      <c r="Q105" s="84">
        <v>2800.39</v>
      </c>
      <c r="R105" s="82">
        <f t="shared" si="74"/>
        <v>885.77</v>
      </c>
      <c r="S105" s="83">
        <f t="shared" si="75"/>
        <v>0.75970386526900624</v>
      </c>
      <c r="T105" s="84">
        <v>0</v>
      </c>
      <c r="U105" s="84">
        <v>0</v>
      </c>
      <c r="V105" s="82">
        <f t="shared" si="76"/>
        <v>0</v>
      </c>
      <c r="W105" s="83"/>
      <c r="X105" s="84">
        <v>341.54999999999995</v>
      </c>
      <c r="Y105" s="84">
        <v>0</v>
      </c>
      <c r="Z105" s="82">
        <f t="shared" si="78"/>
        <v>341.54999999999995</v>
      </c>
      <c r="AA105" s="83">
        <f t="shared" si="79"/>
        <v>0</v>
      </c>
      <c r="AB105" s="84">
        <v>6654.9000000000005</v>
      </c>
      <c r="AC105" s="84">
        <v>322.45000000000005</v>
      </c>
      <c r="AD105" s="82">
        <f t="shared" si="80"/>
        <v>6332.4500000000007</v>
      </c>
      <c r="AE105" s="83">
        <f t="shared" si="81"/>
        <v>4.8453019579557922E-2</v>
      </c>
      <c r="AF105" s="84">
        <v>1010.46</v>
      </c>
      <c r="AG105" s="84">
        <v>4164.7299999999996</v>
      </c>
      <c r="AH105" s="82">
        <f t="shared" si="82"/>
        <v>-3154.2699999999995</v>
      </c>
      <c r="AI105" s="85">
        <f t="shared" si="83"/>
        <v>4.1216178770065115</v>
      </c>
      <c r="AJ105" s="84">
        <v>3160.74</v>
      </c>
      <c r="AK105" s="84">
        <v>3406.6299999999997</v>
      </c>
      <c r="AL105" s="82">
        <f t="shared" si="84"/>
        <v>-245.88999999999987</v>
      </c>
      <c r="AM105" s="86">
        <f t="shared" si="85"/>
        <v>1.0777950733056183</v>
      </c>
      <c r="AN105" s="80">
        <v>0</v>
      </c>
      <c r="AO105" s="80">
        <v>0</v>
      </c>
      <c r="AP105" s="87">
        <f t="shared" si="86"/>
        <v>0</v>
      </c>
      <c r="AQ105" s="83"/>
      <c r="AR105" s="84">
        <v>0</v>
      </c>
      <c r="AS105" s="84">
        <v>0</v>
      </c>
      <c r="AT105" s="87">
        <f t="shared" si="64"/>
        <v>0</v>
      </c>
      <c r="AU105" s="96"/>
      <c r="AV105" s="80">
        <v>1701.63</v>
      </c>
      <c r="AW105" s="80">
        <v>9348.83</v>
      </c>
      <c r="AX105" s="87">
        <f t="shared" si="87"/>
        <v>-7647.2</v>
      </c>
      <c r="AY105" s="83">
        <f t="shared" si="88"/>
        <v>5.4940439460987402</v>
      </c>
      <c r="AZ105" s="90">
        <v>0</v>
      </c>
      <c r="BA105" s="82">
        <v>0</v>
      </c>
      <c r="BB105" s="82">
        <f t="shared" si="89"/>
        <v>0</v>
      </c>
      <c r="BC105" s="91"/>
      <c r="BD105" s="84">
        <v>19881.87</v>
      </c>
      <c r="BE105" s="84">
        <v>53008.48000000001</v>
      </c>
      <c r="BF105" s="87">
        <f t="shared" si="90"/>
        <v>-33126.610000000015</v>
      </c>
      <c r="BG105" s="83">
        <f t="shared" si="91"/>
        <v>2.666171743402407</v>
      </c>
      <c r="BH105" s="84">
        <v>3120.2999999999997</v>
      </c>
      <c r="BI105" s="84">
        <v>0</v>
      </c>
      <c r="BJ105" s="82">
        <f t="shared" si="92"/>
        <v>3120.2999999999997</v>
      </c>
      <c r="BK105" s="86">
        <f t="shared" si="93"/>
        <v>0</v>
      </c>
      <c r="BL105" s="80">
        <v>3637.68</v>
      </c>
      <c r="BM105" s="80">
        <v>0</v>
      </c>
      <c r="BN105" s="82">
        <f t="shared" si="94"/>
        <v>3637.68</v>
      </c>
      <c r="BO105" s="86">
        <f t="shared" si="95"/>
        <v>0</v>
      </c>
      <c r="BP105" s="80">
        <v>842.73</v>
      </c>
      <c r="BQ105" s="80">
        <v>0</v>
      </c>
      <c r="BR105" s="82">
        <f t="shared" si="96"/>
        <v>842.73</v>
      </c>
      <c r="BS105" s="86">
        <f t="shared" si="97"/>
        <v>0</v>
      </c>
      <c r="BT105" s="80">
        <v>0</v>
      </c>
      <c r="BU105" s="80">
        <v>0</v>
      </c>
      <c r="BV105" s="82">
        <f t="shared" si="98"/>
        <v>0</v>
      </c>
      <c r="BW105" s="86"/>
      <c r="BX105" s="80">
        <v>1802.67</v>
      </c>
      <c r="BY105" s="80">
        <v>0</v>
      </c>
      <c r="BZ105" s="82">
        <f t="shared" si="100"/>
        <v>1802.67</v>
      </c>
      <c r="CA105" s="86">
        <f t="shared" si="101"/>
        <v>0</v>
      </c>
      <c r="CB105" s="80">
        <v>2825.25</v>
      </c>
      <c r="CC105" s="80">
        <v>290.20999999999998</v>
      </c>
      <c r="CD105" s="82">
        <f t="shared" si="102"/>
        <v>2535.04</v>
      </c>
      <c r="CE105" s="83">
        <f t="shared" si="103"/>
        <v>0.10272011326431288</v>
      </c>
      <c r="CF105" s="84">
        <v>129.32999999999998</v>
      </c>
      <c r="CG105" s="84">
        <v>0</v>
      </c>
      <c r="CH105" s="82">
        <f t="shared" si="104"/>
        <v>129.32999999999998</v>
      </c>
      <c r="CI105" s="86">
        <f t="shared" si="105"/>
        <v>0</v>
      </c>
      <c r="CJ105" s="80">
        <v>0</v>
      </c>
      <c r="CK105" s="81">
        <v>0</v>
      </c>
      <c r="CL105" s="81">
        <v>0</v>
      </c>
      <c r="CM105" s="92"/>
      <c r="CN105" s="93">
        <v>11516.49</v>
      </c>
      <c r="CO105" s="93">
        <v>19839.118088064719</v>
      </c>
      <c r="CP105" s="87">
        <f t="shared" si="106"/>
        <v>-8322.6280880647191</v>
      </c>
      <c r="CQ105" s="94">
        <f t="shared" si="107"/>
        <v>1.7226705435479663</v>
      </c>
      <c r="CR105" s="80">
        <v>7311.42</v>
      </c>
      <c r="CS105" s="80">
        <v>9658.7899999999991</v>
      </c>
      <c r="CT105" s="87">
        <f t="shared" si="108"/>
        <v>-2347.369999999999</v>
      </c>
      <c r="CU105" s="94">
        <f t="shared" si="109"/>
        <v>1.3210552806431581</v>
      </c>
      <c r="CV105" s="80">
        <v>5031.1499999999996</v>
      </c>
      <c r="CW105" s="80">
        <v>0</v>
      </c>
      <c r="CX105" s="87">
        <f t="shared" si="110"/>
        <v>5031.1499999999996</v>
      </c>
      <c r="CY105" s="86">
        <f t="shared" si="111"/>
        <v>0</v>
      </c>
      <c r="CZ105" s="80">
        <v>598.20000000000005</v>
      </c>
      <c r="DA105" s="80">
        <v>521.55000000000007</v>
      </c>
      <c r="DB105" s="87">
        <f t="shared" si="112"/>
        <v>76.649999999999977</v>
      </c>
      <c r="DC105" s="86">
        <f t="shared" si="113"/>
        <v>0.87186559679037112</v>
      </c>
      <c r="DD105" s="80">
        <v>68.699999999999989</v>
      </c>
      <c r="DE105" s="80">
        <v>0</v>
      </c>
      <c r="DF105" s="87">
        <f t="shared" si="114"/>
        <v>68.699999999999989</v>
      </c>
      <c r="DG105" s="86">
        <f t="shared" si="115"/>
        <v>0</v>
      </c>
      <c r="DH105" s="95">
        <v>5153.37</v>
      </c>
      <c r="DI105" s="95">
        <v>2921.47</v>
      </c>
      <c r="DJ105" s="87">
        <f t="shared" si="116"/>
        <v>2231.9</v>
      </c>
      <c r="DK105" s="94">
        <f t="shared" si="117"/>
        <v>0.5669047632908174</v>
      </c>
      <c r="DL105" s="80">
        <v>0</v>
      </c>
      <c r="DM105" s="80">
        <v>0</v>
      </c>
      <c r="DN105" s="87">
        <f t="shared" si="118"/>
        <v>0</v>
      </c>
      <c r="DO105" s="96"/>
      <c r="DP105" s="80">
        <v>0</v>
      </c>
      <c r="DQ105" s="80">
        <v>0</v>
      </c>
      <c r="DR105" s="82">
        <f t="shared" si="119"/>
        <v>0</v>
      </c>
      <c r="DS105" s="96"/>
      <c r="DT105" s="97">
        <v>4259.37</v>
      </c>
      <c r="DU105" s="97">
        <v>5407.9600000000009</v>
      </c>
      <c r="DV105" s="98">
        <f t="shared" si="122"/>
        <v>89433.359999999957</v>
      </c>
      <c r="DW105" s="87">
        <f t="shared" si="123"/>
        <v>113567.02808806475</v>
      </c>
      <c r="DX105" s="87">
        <f t="shared" si="120"/>
        <v>-24133.668088064791</v>
      </c>
      <c r="DY105" s="83">
        <f t="shared" si="121"/>
        <v>1.2698508485878737</v>
      </c>
      <c r="DZ105" s="108"/>
      <c r="EA105" s="100">
        <f t="shared" si="67"/>
        <v>250419.06191193522</v>
      </c>
      <c r="EB105" s="91">
        <f t="shared" si="68"/>
        <v>123899.45999999992</v>
      </c>
      <c r="EC105" s="101"/>
      <c r="ED105" s="101"/>
      <c r="EE105" s="102">
        <v>29811.119999999992</v>
      </c>
      <c r="EF105" s="102">
        <v>40265.079999999987</v>
      </c>
      <c r="EG105" s="103">
        <f t="shared" si="124"/>
        <v>40265.079999999987</v>
      </c>
      <c r="EH105" s="104">
        <f t="shared" si="69"/>
        <v>1.3506731716218645</v>
      </c>
      <c r="EI105" s="101"/>
      <c r="EJ105" s="101"/>
      <c r="EK105" s="101" t="s">
        <v>105</v>
      </c>
      <c r="EM105" s="101"/>
      <c r="EN105" s="101"/>
    </row>
    <row r="106" spans="1:144" s="1" customFormat="1" ht="15.75" customHeight="1" x14ac:dyDescent="0.25">
      <c r="A106" s="105" t="s">
        <v>106</v>
      </c>
      <c r="B106" s="106">
        <v>5</v>
      </c>
      <c r="C106" s="107">
        <v>5</v>
      </c>
      <c r="D106" s="76" t="s">
        <v>386</v>
      </c>
      <c r="E106" s="77">
        <v>4747.4799999999996</v>
      </c>
      <c r="F106" s="78">
        <v>-79667.209999999992</v>
      </c>
      <c r="G106" s="79">
        <v>-34341.799999999952</v>
      </c>
      <c r="H106" s="80">
        <v>4392.96</v>
      </c>
      <c r="I106" s="80">
        <v>956.16000000000008</v>
      </c>
      <c r="J106" s="82">
        <f t="shared" si="70"/>
        <v>3436.8</v>
      </c>
      <c r="K106" s="83">
        <f t="shared" si="71"/>
        <v>0.21765734265734268</v>
      </c>
      <c r="L106" s="84">
        <v>647.91</v>
      </c>
      <c r="M106" s="84">
        <v>861.93999999999994</v>
      </c>
      <c r="N106" s="82">
        <f t="shared" si="72"/>
        <v>-214.02999999999997</v>
      </c>
      <c r="O106" s="83">
        <f t="shared" si="73"/>
        <v>1.3303390903057524</v>
      </c>
      <c r="P106" s="84">
        <v>2565.9900000000002</v>
      </c>
      <c r="Q106" s="84">
        <v>1949.53</v>
      </c>
      <c r="R106" s="82">
        <f t="shared" si="74"/>
        <v>616.46000000000026</v>
      </c>
      <c r="S106" s="83">
        <f t="shared" si="75"/>
        <v>0.75975744254654143</v>
      </c>
      <c r="T106" s="84">
        <v>0</v>
      </c>
      <c r="U106" s="84">
        <v>0</v>
      </c>
      <c r="V106" s="82">
        <f t="shared" si="76"/>
        <v>0</v>
      </c>
      <c r="W106" s="83"/>
      <c r="X106" s="84">
        <v>113.91</v>
      </c>
      <c r="Y106" s="84">
        <v>0</v>
      </c>
      <c r="Z106" s="82">
        <f t="shared" si="78"/>
        <v>113.91</v>
      </c>
      <c r="AA106" s="83">
        <f t="shared" si="79"/>
        <v>0</v>
      </c>
      <c r="AB106" s="84">
        <v>3652.5</v>
      </c>
      <c r="AC106" s="84">
        <v>131.43</v>
      </c>
      <c r="AD106" s="82">
        <f t="shared" si="80"/>
        <v>3521.07</v>
      </c>
      <c r="AE106" s="83">
        <f t="shared" si="81"/>
        <v>3.5983572895277212E-2</v>
      </c>
      <c r="AF106" s="84">
        <v>711.99</v>
      </c>
      <c r="AG106" s="84">
        <v>0</v>
      </c>
      <c r="AH106" s="82">
        <f t="shared" si="82"/>
        <v>711.99</v>
      </c>
      <c r="AI106" s="85">
        <f t="shared" si="83"/>
        <v>0</v>
      </c>
      <c r="AJ106" s="84">
        <v>2227.11</v>
      </c>
      <c r="AK106" s="84">
        <v>1929.5299999999997</v>
      </c>
      <c r="AL106" s="82">
        <f t="shared" si="84"/>
        <v>297.58000000000038</v>
      </c>
      <c r="AM106" s="86">
        <f t="shared" si="85"/>
        <v>0.86638289083161568</v>
      </c>
      <c r="AN106" s="80">
        <v>0</v>
      </c>
      <c r="AO106" s="80">
        <v>0</v>
      </c>
      <c r="AP106" s="87">
        <f t="shared" si="86"/>
        <v>0</v>
      </c>
      <c r="AQ106" s="83"/>
      <c r="AR106" s="84">
        <v>0</v>
      </c>
      <c r="AS106" s="84">
        <v>0</v>
      </c>
      <c r="AT106" s="87">
        <f t="shared" si="64"/>
        <v>0</v>
      </c>
      <c r="AU106" s="96"/>
      <c r="AV106" s="80">
        <v>1878.21</v>
      </c>
      <c r="AW106" s="80">
        <v>10311.200000000001</v>
      </c>
      <c r="AX106" s="87">
        <f t="shared" si="87"/>
        <v>-8432.9900000000016</v>
      </c>
      <c r="AY106" s="83">
        <f t="shared" si="88"/>
        <v>5.4899079442660836</v>
      </c>
      <c r="AZ106" s="90">
        <v>0</v>
      </c>
      <c r="BA106" s="82">
        <v>0</v>
      </c>
      <c r="BB106" s="82">
        <f t="shared" si="89"/>
        <v>0</v>
      </c>
      <c r="BC106" s="91"/>
      <c r="BD106" s="84">
        <v>16901.16</v>
      </c>
      <c r="BE106" s="84">
        <v>8859.65</v>
      </c>
      <c r="BF106" s="87">
        <f t="shared" si="90"/>
        <v>8041.51</v>
      </c>
      <c r="BG106" s="83">
        <f t="shared" si="91"/>
        <v>0.52420366412719599</v>
      </c>
      <c r="BH106" s="84">
        <v>2037.72</v>
      </c>
      <c r="BI106" s="84">
        <v>0</v>
      </c>
      <c r="BJ106" s="82">
        <f t="shared" si="92"/>
        <v>2037.72</v>
      </c>
      <c r="BK106" s="86">
        <f t="shared" si="93"/>
        <v>0</v>
      </c>
      <c r="BL106" s="80">
        <v>2323.92</v>
      </c>
      <c r="BM106" s="80">
        <v>0</v>
      </c>
      <c r="BN106" s="82">
        <f t="shared" si="94"/>
        <v>2323.92</v>
      </c>
      <c r="BO106" s="86">
        <f t="shared" si="95"/>
        <v>0</v>
      </c>
      <c r="BP106" s="80">
        <v>602.34</v>
      </c>
      <c r="BQ106" s="80">
        <v>40894.43</v>
      </c>
      <c r="BR106" s="82">
        <f t="shared" si="96"/>
        <v>-40292.090000000004</v>
      </c>
      <c r="BS106" s="86">
        <f t="shared" si="97"/>
        <v>67.89260218481256</v>
      </c>
      <c r="BT106" s="80">
        <v>0</v>
      </c>
      <c r="BU106" s="80">
        <v>0</v>
      </c>
      <c r="BV106" s="82">
        <f t="shared" si="98"/>
        <v>0</v>
      </c>
      <c r="BW106" s="86"/>
      <c r="BX106" s="80">
        <v>600.93000000000006</v>
      </c>
      <c r="BY106" s="80">
        <v>0</v>
      </c>
      <c r="BZ106" s="82">
        <f t="shared" si="100"/>
        <v>600.93000000000006</v>
      </c>
      <c r="CA106" s="86">
        <f t="shared" si="101"/>
        <v>0</v>
      </c>
      <c r="CB106" s="80">
        <v>618</v>
      </c>
      <c r="CC106" s="80">
        <v>0</v>
      </c>
      <c r="CD106" s="82">
        <f t="shared" si="102"/>
        <v>618</v>
      </c>
      <c r="CE106" s="83">
        <f t="shared" si="103"/>
        <v>0</v>
      </c>
      <c r="CF106" s="84">
        <v>165.18</v>
      </c>
      <c r="CG106" s="84">
        <v>0</v>
      </c>
      <c r="CH106" s="82">
        <f t="shared" si="104"/>
        <v>165.18</v>
      </c>
      <c r="CI106" s="86">
        <f t="shared" si="105"/>
        <v>0</v>
      </c>
      <c r="CJ106" s="80">
        <v>0</v>
      </c>
      <c r="CK106" s="81">
        <v>0</v>
      </c>
      <c r="CL106" s="81">
        <v>0</v>
      </c>
      <c r="CM106" s="92"/>
      <c r="CN106" s="93">
        <v>12731.76</v>
      </c>
      <c r="CO106" s="93">
        <v>18874.168841356121</v>
      </c>
      <c r="CP106" s="87">
        <f t="shared" si="106"/>
        <v>-6142.4088413561203</v>
      </c>
      <c r="CQ106" s="94">
        <f t="shared" si="107"/>
        <v>1.482447740246134</v>
      </c>
      <c r="CR106" s="80">
        <v>8328.81</v>
      </c>
      <c r="CS106" s="80">
        <v>10297.42</v>
      </c>
      <c r="CT106" s="87">
        <f t="shared" si="108"/>
        <v>-1968.6100000000006</v>
      </c>
      <c r="CU106" s="94">
        <f t="shared" si="109"/>
        <v>1.236361497020583</v>
      </c>
      <c r="CV106" s="80">
        <v>2950.4700000000003</v>
      </c>
      <c r="CW106" s="80">
        <v>0</v>
      </c>
      <c r="CX106" s="87">
        <f t="shared" si="110"/>
        <v>2950.4700000000003</v>
      </c>
      <c r="CY106" s="86">
        <f t="shared" si="111"/>
        <v>0</v>
      </c>
      <c r="CZ106" s="80">
        <v>438.57</v>
      </c>
      <c r="DA106" s="80">
        <v>381.38</v>
      </c>
      <c r="DB106" s="87">
        <f t="shared" si="112"/>
        <v>57.19</v>
      </c>
      <c r="DC106" s="86">
        <f t="shared" si="113"/>
        <v>0.86959892377499604</v>
      </c>
      <c r="DD106" s="80">
        <v>49.83</v>
      </c>
      <c r="DE106" s="80">
        <v>0</v>
      </c>
      <c r="DF106" s="87">
        <f t="shared" si="114"/>
        <v>49.83</v>
      </c>
      <c r="DG106" s="86">
        <f t="shared" si="115"/>
        <v>0</v>
      </c>
      <c r="DH106" s="95">
        <v>10137.27</v>
      </c>
      <c r="DI106" s="95">
        <v>7394.4400000000005</v>
      </c>
      <c r="DJ106" s="87">
        <f t="shared" si="116"/>
        <v>2742.83</v>
      </c>
      <c r="DK106" s="94">
        <f t="shared" si="117"/>
        <v>0.72943109929991012</v>
      </c>
      <c r="DL106" s="80">
        <v>0</v>
      </c>
      <c r="DM106" s="80">
        <v>0</v>
      </c>
      <c r="DN106" s="87">
        <f t="shared" si="118"/>
        <v>0</v>
      </c>
      <c r="DO106" s="96"/>
      <c r="DP106" s="80">
        <v>0</v>
      </c>
      <c r="DQ106" s="80">
        <v>0</v>
      </c>
      <c r="DR106" s="82">
        <f t="shared" si="119"/>
        <v>0</v>
      </c>
      <c r="DS106" s="96"/>
      <c r="DT106" s="97">
        <v>3703.7699999999995</v>
      </c>
      <c r="DU106" s="97">
        <v>5142.0599999999995</v>
      </c>
      <c r="DV106" s="98">
        <f t="shared" si="122"/>
        <v>77780.310000000012</v>
      </c>
      <c r="DW106" s="87">
        <f t="shared" si="123"/>
        <v>107983.33884135612</v>
      </c>
      <c r="DX106" s="87">
        <f t="shared" si="120"/>
        <v>-30203.028841356107</v>
      </c>
      <c r="DY106" s="83">
        <f t="shared" si="121"/>
        <v>1.3883120142020018</v>
      </c>
      <c r="DZ106" s="108"/>
      <c r="EA106" s="100">
        <f t="shared" si="67"/>
        <v>-109870.2388413561</v>
      </c>
      <c r="EB106" s="91">
        <f t="shared" si="68"/>
        <v>-60846.629999999946</v>
      </c>
      <c r="EC106" s="101"/>
      <c r="ED106" s="101"/>
      <c r="EE106" s="102">
        <v>25926.770000000008</v>
      </c>
      <c r="EF106" s="102">
        <v>49841.399999999994</v>
      </c>
      <c r="EG106" s="103">
        <f t="shared" si="124"/>
        <v>49841.399999999994</v>
      </c>
      <c r="EH106" s="104">
        <f t="shared" si="69"/>
        <v>1.9223914124281574</v>
      </c>
      <c r="EI106" s="101"/>
      <c r="EJ106" s="101"/>
      <c r="EK106" s="101" t="s">
        <v>106</v>
      </c>
      <c r="EM106" s="101"/>
      <c r="EN106" s="101"/>
    </row>
    <row r="107" spans="1:144" s="1" customFormat="1" ht="15.75" customHeight="1" x14ac:dyDescent="0.25">
      <c r="A107" s="105" t="s">
        <v>107</v>
      </c>
      <c r="B107" s="106">
        <v>5</v>
      </c>
      <c r="C107" s="107">
        <v>4</v>
      </c>
      <c r="D107" s="76" t="s">
        <v>387</v>
      </c>
      <c r="E107" s="77">
        <v>2882.8</v>
      </c>
      <c r="F107" s="78">
        <v>11405.770000000002</v>
      </c>
      <c r="G107" s="79">
        <v>11717.030000000004</v>
      </c>
      <c r="H107" s="80">
        <v>2237.25</v>
      </c>
      <c r="I107" s="80">
        <v>727.66000000000008</v>
      </c>
      <c r="J107" s="82">
        <f t="shared" si="70"/>
        <v>1509.59</v>
      </c>
      <c r="K107" s="83">
        <f t="shared" si="71"/>
        <v>0.32524751368868032</v>
      </c>
      <c r="L107" s="84">
        <v>351.12</v>
      </c>
      <c r="M107" s="84">
        <v>499.62</v>
      </c>
      <c r="N107" s="82">
        <f t="shared" si="72"/>
        <v>-148.5</v>
      </c>
      <c r="O107" s="83">
        <f t="shared" si="73"/>
        <v>1.4229323308270676</v>
      </c>
      <c r="P107" s="84">
        <v>1520.34</v>
      </c>
      <c r="Q107" s="84">
        <v>1164.79</v>
      </c>
      <c r="R107" s="82">
        <f t="shared" si="74"/>
        <v>355.54999999999995</v>
      </c>
      <c r="S107" s="83">
        <f t="shared" si="75"/>
        <v>0.76613783758896037</v>
      </c>
      <c r="T107" s="84">
        <v>291.45000000000005</v>
      </c>
      <c r="U107" s="84">
        <v>258.72000000000003</v>
      </c>
      <c r="V107" s="82">
        <f t="shared" si="76"/>
        <v>32.730000000000018</v>
      </c>
      <c r="W107" s="83">
        <f t="shared" si="77"/>
        <v>0.88769943386515693</v>
      </c>
      <c r="X107" s="84">
        <v>114.14999999999999</v>
      </c>
      <c r="Y107" s="84">
        <v>0</v>
      </c>
      <c r="Z107" s="82">
        <f t="shared" si="78"/>
        <v>114.14999999999999</v>
      </c>
      <c r="AA107" s="83">
        <f t="shared" si="79"/>
        <v>0</v>
      </c>
      <c r="AB107" s="84">
        <v>1765.08</v>
      </c>
      <c r="AC107" s="84">
        <v>44.52</v>
      </c>
      <c r="AD107" s="82">
        <f t="shared" si="80"/>
        <v>1720.56</v>
      </c>
      <c r="AE107" s="83">
        <f t="shared" si="81"/>
        <v>2.5222652797606909E-2</v>
      </c>
      <c r="AF107" s="84">
        <v>432.39</v>
      </c>
      <c r="AG107" s="84">
        <v>0</v>
      </c>
      <c r="AH107" s="82">
        <f t="shared" si="82"/>
        <v>432.39</v>
      </c>
      <c r="AI107" s="85">
        <f t="shared" si="83"/>
        <v>0</v>
      </c>
      <c r="AJ107" s="84">
        <v>1445.97</v>
      </c>
      <c r="AK107" s="84">
        <v>1171.8400000000001</v>
      </c>
      <c r="AL107" s="82">
        <f t="shared" si="84"/>
        <v>274.12999999999988</v>
      </c>
      <c r="AM107" s="86">
        <f t="shared" si="85"/>
        <v>0.8104179201504873</v>
      </c>
      <c r="AN107" s="80">
        <v>0</v>
      </c>
      <c r="AO107" s="80">
        <v>0</v>
      </c>
      <c r="AP107" s="87">
        <f t="shared" si="86"/>
        <v>0</v>
      </c>
      <c r="AQ107" s="83"/>
      <c r="AR107" s="84">
        <v>0</v>
      </c>
      <c r="AS107" s="84">
        <v>0</v>
      </c>
      <c r="AT107" s="87">
        <f t="shared" si="64"/>
        <v>0</v>
      </c>
      <c r="AU107" s="96"/>
      <c r="AV107" s="80">
        <v>518.88</v>
      </c>
      <c r="AW107" s="80">
        <v>0</v>
      </c>
      <c r="AX107" s="87">
        <f t="shared" si="87"/>
        <v>518.88</v>
      </c>
      <c r="AY107" s="83">
        <f t="shared" si="88"/>
        <v>0</v>
      </c>
      <c r="AZ107" s="90">
        <v>0</v>
      </c>
      <c r="BA107" s="82">
        <v>0</v>
      </c>
      <c r="BB107" s="82">
        <f t="shared" si="89"/>
        <v>0</v>
      </c>
      <c r="BC107" s="91"/>
      <c r="BD107" s="84">
        <v>7574.01</v>
      </c>
      <c r="BE107" s="84">
        <v>1896.1200000000001</v>
      </c>
      <c r="BF107" s="87">
        <f t="shared" si="90"/>
        <v>5677.89</v>
      </c>
      <c r="BG107" s="83">
        <f t="shared" si="91"/>
        <v>0.25034558972063675</v>
      </c>
      <c r="BH107" s="84">
        <v>1177.8600000000001</v>
      </c>
      <c r="BI107" s="84">
        <v>0</v>
      </c>
      <c r="BJ107" s="82">
        <f t="shared" si="92"/>
        <v>1177.8600000000001</v>
      </c>
      <c r="BK107" s="86">
        <f t="shared" si="93"/>
        <v>0</v>
      </c>
      <c r="BL107" s="80">
        <v>1259.1600000000001</v>
      </c>
      <c r="BM107" s="80">
        <v>0</v>
      </c>
      <c r="BN107" s="82">
        <f t="shared" si="94"/>
        <v>1259.1600000000001</v>
      </c>
      <c r="BO107" s="86">
        <f t="shared" si="95"/>
        <v>0</v>
      </c>
      <c r="BP107" s="80">
        <v>341.61</v>
      </c>
      <c r="BQ107" s="80">
        <v>0</v>
      </c>
      <c r="BR107" s="82">
        <f t="shared" si="96"/>
        <v>341.61</v>
      </c>
      <c r="BS107" s="86">
        <f t="shared" si="97"/>
        <v>0</v>
      </c>
      <c r="BT107" s="80">
        <v>949.56</v>
      </c>
      <c r="BU107" s="80">
        <v>0</v>
      </c>
      <c r="BV107" s="82">
        <f t="shared" si="98"/>
        <v>949.56</v>
      </c>
      <c r="BW107" s="86">
        <f t="shared" si="99"/>
        <v>0</v>
      </c>
      <c r="BX107" s="80">
        <v>601.04999999999995</v>
      </c>
      <c r="BY107" s="80">
        <v>0</v>
      </c>
      <c r="BZ107" s="82">
        <f t="shared" si="100"/>
        <v>601.04999999999995</v>
      </c>
      <c r="CA107" s="86">
        <f t="shared" si="101"/>
        <v>0</v>
      </c>
      <c r="CB107" s="80">
        <v>732.48</v>
      </c>
      <c r="CC107" s="80">
        <v>0</v>
      </c>
      <c r="CD107" s="82">
        <f t="shared" si="102"/>
        <v>732.48</v>
      </c>
      <c r="CE107" s="83">
        <f t="shared" si="103"/>
        <v>0</v>
      </c>
      <c r="CF107" s="84">
        <v>51.900000000000006</v>
      </c>
      <c r="CG107" s="84">
        <v>0</v>
      </c>
      <c r="CH107" s="82">
        <f t="shared" si="104"/>
        <v>51.900000000000006</v>
      </c>
      <c r="CI107" s="86">
        <f t="shared" si="105"/>
        <v>0</v>
      </c>
      <c r="CJ107" s="80">
        <v>0</v>
      </c>
      <c r="CK107" s="81">
        <v>0</v>
      </c>
      <c r="CL107" s="81">
        <v>0</v>
      </c>
      <c r="CM107" s="92"/>
      <c r="CN107" s="93">
        <v>7302.4500000000007</v>
      </c>
      <c r="CO107" s="93">
        <v>11827.034851037179</v>
      </c>
      <c r="CP107" s="87">
        <f t="shared" si="106"/>
        <v>-4524.5848510371779</v>
      </c>
      <c r="CQ107" s="94">
        <f t="shared" si="107"/>
        <v>1.6195981966377282</v>
      </c>
      <c r="CR107" s="80">
        <v>4209.8999999999996</v>
      </c>
      <c r="CS107" s="80">
        <v>5137.26</v>
      </c>
      <c r="CT107" s="87">
        <f t="shared" si="108"/>
        <v>-927.36000000000058</v>
      </c>
      <c r="CU107" s="94">
        <f t="shared" si="109"/>
        <v>1.2202807667640563</v>
      </c>
      <c r="CV107" s="80">
        <v>1829.94</v>
      </c>
      <c r="CW107" s="80">
        <v>0</v>
      </c>
      <c r="CX107" s="87">
        <f t="shared" si="110"/>
        <v>1829.94</v>
      </c>
      <c r="CY107" s="86">
        <f t="shared" si="111"/>
        <v>0</v>
      </c>
      <c r="CZ107" s="80">
        <v>284.52</v>
      </c>
      <c r="DA107" s="80">
        <v>247.02000000000004</v>
      </c>
      <c r="DB107" s="87">
        <f t="shared" si="112"/>
        <v>37.499999999999943</v>
      </c>
      <c r="DC107" s="86">
        <f t="shared" si="113"/>
        <v>0.86819907212146796</v>
      </c>
      <c r="DD107" s="80">
        <v>32.01</v>
      </c>
      <c r="DE107" s="80">
        <v>0</v>
      </c>
      <c r="DF107" s="87">
        <f t="shared" si="114"/>
        <v>32.01</v>
      </c>
      <c r="DG107" s="86">
        <f t="shared" si="115"/>
        <v>0</v>
      </c>
      <c r="DH107" s="95">
        <v>1281.6600000000001</v>
      </c>
      <c r="DI107" s="95">
        <v>852.13</v>
      </c>
      <c r="DJ107" s="87">
        <f t="shared" si="116"/>
        <v>429.53000000000009</v>
      </c>
      <c r="DK107" s="94">
        <f t="shared" si="117"/>
        <v>0.66486431658942302</v>
      </c>
      <c r="DL107" s="80">
        <v>0</v>
      </c>
      <c r="DM107" s="80">
        <v>0</v>
      </c>
      <c r="DN107" s="87">
        <f t="shared" si="118"/>
        <v>0</v>
      </c>
      <c r="DO107" s="96"/>
      <c r="DP107" s="80">
        <v>0</v>
      </c>
      <c r="DQ107" s="80">
        <v>0</v>
      </c>
      <c r="DR107" s="82">
        <f t="shared" si="119"/>
        <v>0</v>
      </c>
      <c r="DS107" s="96"/>
      <c r="DT107" s="97">
        <v>1815.1799999999998</v>
      </c>
      <c r="DU107" s="97">
        <v>1191.3399999999999</v>
      </c>
      <c r="DV107" s="98">
        <f t="shared" si="122"/>
        <v>38119.920000000013</v>
      </c>
      <c r="DW107" s="87">
        <f t="shared" si="123"/>
        <v>25018.054851037181</v>
      </c>
      <c r="DX107" s="87">
        <f t="shared" si="120"/>
        <v>13101.865148962832</v>
      </c>
      <c r="DY107" s="83">
        <f t="shared" si="121"/>
        <v>0.65629872389651323</v>
      </c>
      <c r="DZ107" s="108"/>
      <c r="EA107" s="100">
        <f t="shared" si="67"/>
        <v>24507.635148962836</v>
      </c>
      <c r="EB107" s="91">
        <f t="shared" si="68"/>
        <v>22508.540000000008</v>
      </c>
      <c r="EC107" s="101"/>
      <c r="ED107" s="101"/>
      <c r="EE107" s="102">
        <v>12706.64</v>
      </c>
      <c r="EF107" s="102">
        <v>1487.4899999999998</v>
      </c>
      <c r="EG107" s="103">
        <f t="shared" si="124"/>
        <v>1487.4899999999998</v>
      </c>
      <c r="EH107" s="104">
        <f t="shared" si="69"/>
        <v>0.11706399173975181</v>
      </c>
      <c r="EI107" s="101"/>
      <c r="EJ107" s="101"/>
      <c r="EK107" s="101" t="s">
        <v>107</v>
      </c>
      <c r="EM107" s="101"/>
      <c r="EN107" s="101"/>
    </row>
    <row r="108" spans="1:144" s="1" customFormat="1" ht="15.75" customHeight="1" x14ac:dyDescent="0.25">
      <c r="A108" s="105" t="s">
        <v>108</v>
      </c>
      <c r="B108" s="106">
        <v>5</v>
      </c>
      <c r="C108" s="107">
        <v>6</v>
      </c>
      <c r="D108" s="76" t="s">
        <v>388</v>
      </c>
      <c r="E108" s="77">
        <v>4475.84</v>
      </c>
      <c r="F108" s="78">
        <v>155519.97999999998</v>
      </c>
      <c r="G108" s="79">
        <v>88493.15</v>
      </c>
      <c r="H108" s="80">
        <v>3334.0499999999997</v>
      </c>
      <c r="I108" s="80">
        <v>1014.28</v>
      </c>
      <c r="J108" s="82">
        <f t="shared" si="70"/>
        <v>2319.7699999999995</v>
      </c>
      <c r="K108" s="83">
        <f t="shared" si="71"/>
        <v>0.30421859300250448</v>
      </c>
      <c r="L108" s="84">
        <v>520.98</v>
      </c>
      <c r="M108" s="84">
        <v>828.56999999999994</v>
      </c>
      <c r="N108" s="82">
        <f t="shared" si="72"/>
        <v>-307.58999999999992</v>
      </c>
      <c r="O108" s="83">
        <f t="shared" si="73"/>
        <v>1.5904065415179083</v>
      </c>
      <c r="P108" s="84">
        <v>2388.75</v>
      </c>
      <c r="Q108" s="84">
        <v>1825.1299999999999</v>
      </c>
      <c r="R108" s="82">
        <f t="shared" si="74"/>
        <v>563.62000000000012</v>
      </c>
      <c r="S108" s="83">
        <f t="shared" si="75"/>
        <v>0.76405232862375716</v>
      </c>
      <c r="T108" s="84">
        <v>0</v>
      </c>
      <c r="U108" s="84">
        <v>0</v>
      </c>
      <c r="V108" s="82">
        <f t="shared" si="76"/>
        <v>0</v>
      </c>
      <c r="W108" s="83"/>
      <c r="X108" s="84">
        <v>200.07</v>
      </c>
      <c r="Y108" s="84">
        <v>0</v>
      </c>
      <c r="Z108" s="82">
        <f t="shared" si="78"/>
        <v>200.07</v>
      </c>
      <c r="AA108" s="83">
        <f t="shared" si="79"/>
        <v>0</v>
      </c>
      <c r="AB108" s="84">
        <v>3445.5</v>
      </c>
      <c r="AC108" s="84">
        <v>88.92</v>
      </c>
      <c r="AD108" s="82">
        <f t="shared" si="80"/>
        <v>3356.58</v>
      </c>
      <c r="AE108" s="83">
        <f t="shared" si="81"/>
        <v>2.5807575097953853E-2</v>
      </c>
      <c r="AF108" s="84">
        <v>671.37</v>
      </c>
      <c r="AG108" s="84">
        <v>4253.6899999999996</v>
      </c>
      <c r="AH108" s="82">
        <f t="shared" si="82"/>
        <v>-3582.3199999999997</v>
      </c>
      <c r="AI108" s="85">
        <f t="shared" si="83"/>
        <v>6.3358356792826598</v>
      </c>
      <c r="AJ108" s="84">
        <v>2101.41</v>
      </c>
      <c r="AK108" s="84">
        <v>1819.4899999999998</v>
      </c>
      <c r="AL108" s="82">
        <f t="shared" si="84"/>
        <v>281.92000000000007</v>
      </c>
      <c r="AM108" s="86">
        <f t="shared" si="85"/>
        <v>0.86584245815904559</v>
      </c>
      <c r="AN108" s="80">
        <v>0</v>
      </c>
      <c r="AO108" s="80">
        <v>0</v>
      </c>
      <c r="AP108" s="87">
        <f t="shared" si="86"/>
        <v>0</v>
      </c>
      <c r="AQ108" s="83"/>
      <c r="AR108" s="84">
        <v>0</v>
      </c>
      <c r="AS108" s="84">
        <v>0</v>
      </c>
      <c r="AT108" s="87">
        <f t="shared" si="64"/>
        <v>0</v>
      </c>
      <c r="AU108" s="96"/>
      <c r="AV108" s="80">
        <v>1121.19</v>
      </c>
      <c r="AW108" s="80">
        <v>0</v>
      </c>
      <c r="AX108" s="87">
        <f t="shared" si="87"/>
        <v>1121.19</v>
      </c>
      <c r="AY108" s="83">
        <f t="shared" si="88"/>
        <v>0</v>
      </c>
      <c r="AZ108" s="90">
        <v>0</v>
      </c>
      <c r="BA108" s="82">
        <v>0</v>
      </c>
      <c r="BB108" s="82">
        <f t="shared" si="89"/>
        <v>0</v>
      </c>
      <c r="BC108" s="91"/>
      <c r="BD108" s="84">
        <v>16490.37</v>
      </c>
      <c r="BE108" s="84">
        <v>3855.2100000000005</v>
      </c>
      <c r="BF108" s="87">
        <f t="shared" si="90"/>
        <v>12635.159999999998</v>
      </c>
      <c r="BG108" s="83">
        <f t="shared" si="91"/>
        <v>0.23378553664957188</v>
      </c>
      <c r="BH108" s="84">
        <v>1749.6000000000001</v>
      </c>
      <c r="BI108" s="84">
        <v>0</v>
      </c>
      <c r="BJ108" s="82">
        <f t="shared" si="92"/>
        <v>1749.6000000000001</v>
      </c>
      <c r="BK108" s="86">
        <f t="shared" si="93"/>
        <v>0</v>
      </c>
      <c r="BL108" s="80">
        <v>1870.47</v>
      </c>
      <c r="BM108" s="80">
        <v>0</v>
      </c>
      <c r="BN108" s="82">
        <f t="shared" si="94"/>
        <v>1870.47</v>
      </c>
      <c r="BO108" s="86">
        <f t="shared" si="95"/>
        <v>0</v>
      </c>
      <c r="BP108" s="80">
        <v>543.81000000000006</v>
      </c>
      <c r="BQ108" s="80">
        <v>0</v>
      </c>
      <c r="BR108" s="82">
        <f t="shared" si="96"/>
        <v>543.81000000000006</v>
      </c>
      <c r="BS108" s="86">
        <f t="shared" si="97"/>
        <v>0</v>
      </c>
      <c r="BT108" s="80">
        <v>0</v>
      </c>
      <c r="BU108" s="80">
        <v>0</v>
      </c>
      <c r="BV108" s="82">
        <f t="shared" si="98"/>
        <v>0</v>
      </c>
      <c r="BW108" s="86"/>
      <c r="BX108" s="80">
        <v>1051.3799999999999</v>
      </c>
      <c r="BY108" s="80">
        <v>0</v>
      </c>
      <c r="BZ108" s="82">
        <f t="shared" si="100"/>
        <v>1051.3799999999999</v>
      </c>
      <c r="CA108" s="86">
        <f t="shared" si="101"/>
        <v>0</v>
      </c>
      <c r="CB108" s="80">
        <v>1399.1399999999999</v>
      </c>
      <c r="CC108" s="80">
        <v>0</v>
      </c>
      <c r="CD108" s="82">
        <f t="shared" si="102"/>
        <v>1399.1399999999999</v>
      </c>
      <c r="CE108" s="83">
        <f t="shared" si="103"/>
        <v>0</v>
      </c>
      <c r="CF108" s="84">
        <v>77.88</v>
      </c>
      <c r="CG108" s="84">
        <v>1845.32</v>
      </c>
      <c r="CH108" s="82">
        <f t="shared" si="104"/>
        <v>-1767.44</v>
      </c>
      <c r="CI108" s="86">
        <f t="shared" si="105"/>
        <v>23.694401643554187</v>
      </c>
      <c r="CJ108" s="80">
        <v>0</v>
      </c>
      <c r="CK108" s="81">
        <v>0</v>
      </c>
      <c r="CL108" s="81">
        <v>0</v>
      </c>
      <c r="CM108" s="92"/>
      <c r="CN108" s="93">
        <v>12354.689999999999</v>
      </c>
      <c r="CO108" s="93">
        <v>18169.3274371886</v>
      </c>
      <c r="CP108" s="87">
        <f t="shared" si="106"/>
        <v>-5814.6374371886013</v>
      </c>
      <c r="CQ108" s="94">
        <f t="shared" si="107"/>
        <v>1.4706421154386393</v>
      </c>
      <c r="CR108" s="80">
        <v>5446.2300000000005</v>
      </c>
      <c r="CS108" s="80">
        <v>6589.9999999999991</v>
      </c>
      <c r="CT108" s="87">
        <f t="shared" si="108"/>
        <v>-1143.7699999999986</v>
      </c>
      <c r="CU108" s="94">
        <f t="shared" si="109"/>
        <v>1.2100113289376317</v>
      </c>
      <c r="CV108" s="80">
        <v>3389.1000000000004</v>
      </c>
      <c r="CW108" s="80">
        <v>0</v>
      </c>
      <c r="CX108" s="87">
        <f t="shared" si="110"/>
        <v>3389.1000000000004</v>
      </c>
      <c r="CY108" s="86">
        <f t="shared" si="111"/>
        <v>0</v>
      </c>
      <c r="CZ108" s="80">
        <v>394.77</v>
      </c>
      <c r="DA108" s="80">
        <v>342.94</v>
      </c>
      <c r="DB108" s="87">
        <f t="shared" si="112"/>
        <v>51.829999999999984</v>
      </c>
      <c r="DC108" s="86">
        <f t="shared" si="113"/>
        <v>0.86870836183093958</v>
      </c>
      <c r="DD108" s="80">
        <v>45.660000000000004</v>
      </c>
      <c r="DE108" s="80">
        <v>0</v>
      </c>
      <c r="DF108" s="87">
        <f t="shared" si="114"/>
        <v>45.660000000000004</v>
      </c>
      <c r="DG108" s="86">
        <f t="shared" si="115"/>
        <v>0</v>
      </c>
      <c r="DH108" s="95">
        <v>2854.71</v>
      </c>
      <c r="DI108" s="95">
        <v>1198.6799999999998</v>
      </c>
      <c r="DJ108" s="87">
        <f t="shared" si="116"/>
        <v>1656.0300000000002</v>
      </c>
      <c r="DK108" s="94">
        <f t="shared" si="117"/>
        <v>0.41989554105320676</v>
      </c>
      <c r="DL108" s="80">
        <v>0</v>
      </c>
      <c r="DM108" s="80">
        <v>0</v>
      </c>
      <c r="DN108" s="87">
        <f t="shared" si="118"/>
        <v>0</v>
      </c>
      <c r="DO108" s="96"/>
      <c r="DP108" s="80">
        <v>0</v>
      </c>
      <c r="DQ108" s="80">
        <v>0</v>
      </c>
      <c r="DR108" s="82">
        <f t="shared" si="119"/>
        <v>0</v>
      </c>
      <c r="DS108" s="96"/>
      <c r="DT108" s="97">
        <v>3072.2999999999997</v>
      </c>
      <c r="DU108" s="97">
        <v>2091.58</v>
      </c>
      <c r="DV108" s="98">
        <f t="shared" si="122"/>
        <v>64523.429999999986</v>
      </c>
      <c r="DW108" s="87">
        <f t="shared" si="123"/>
        <v>43923.137437188598</v>
      </c>
      <c r="DX108" s="87">
        <f t="shared" si="120"/>
        <v>20600.292562811388</v>
      </c>
      <c r="DY108" s="83">
        <f t="shared" si="121"/>
        <v>0.68073159528544291</v>
      </c>
      <c r="DZ108" s="108"/>
      <c r="EA108" s="100">
        <f t="shared" si="67"/>
        <v>176120.27256281138</v>
      </c>
      <c r="EB108" s="91">
        <f t="shared" si="68"/>
        <v>105975.26999999999</v>
      </c>
      <c r="EC108" s="101"/>
      <c r="ED108" s="101"/>
      <c r="EE108" s="102">
        <v>21507.809999999998</v>
      </c>
      <c r="EF108" s="102">
        <v>29622.709999999995</v>
      </c>
      <c r="EG108" s="103">
        <f t="shared" si="124"/>
        <v>29622.709999999995</v>
      </c>
      <c r="EH108" s="104">
        <f t="shared" si="69"/>
        <v>1.3773001528282052</v>
      </c>
      <c r="EI108" s="101"/>
      <c r="EJ108" s="101"/>
      <c r="EK108" s="101" t="s">
        <v>108</v>
      </c>
      <c r="EM108" s="101"/>
      <c r="EN108" s="101"/>
    </row>
    <row r="109" spans="1:144" s="1" customFormat="1" ht="15.75" customHeight="1" x14ac:dyDescent="0.25">
      <c r="A109" s="105" t="s">
        <v>109</v>
      </c>
      <c r="B109" s="106">
        <v>5</v>
      </c>
      <c r="C109" s="107">
        <v>4</v>
      </c>
      <c r="D109" s="76" t="s">
        <v>389</v>
      </c>
      <c r="E109" s="77">
        <v>2734.46</v>
      </c>
      <c r="F109" s="78">
        <v>82087.429999999993</v>
      </c>
      <c r="G109" s="79">
        <v>29341.249999999996</v>
      </c>
      <c r="H109" s="80">
        <v>2222.16</v>
      </c>
      <c r="I109" s="80">
        <v>727.44</v>
      </c>
      <c r="J109" s="82">
        <f t="shared" si="70"/>
        <v>1494.7199999999998</v>
      </c>
      <c r="K109" s="83">
        <f t="shared" si="71"/>
        <v>0.32735716600064807</v>
      </c>
      <c r="L109" s="84">
        <v>394.56000000000006</v>
      </c>
      <c r="M109" s="84">
        <v>499.86</v>
      </c>
      <c r="N109" s="82">
        <f t="shared" si="72"/>
        <v>-105.29999999999995</v>
      </c>
      <c r="O109" s="83">
        <f t="shared" si="73"/>
        <v>1.2668795620437954</v>
      </c>
      <c r="P109" s="84">
        <v>1431.42</v>
      </c>
      <c r="Q109" s="84">
        <v>1099.31</v>
      </c>
      <c r="R109" s="82">
        <f t="shared" si="74"/>
        <v>332.11000000000013</v>
      </c>
      <c r="S109" s="83">
        <f t="shared" si="75"/>
        <v>0.76798563664053865</v>
      </c>
      <c r="T109" s="84">
        <v>273.14999999999998</v>
      </c>
      <c r="U109" s="84">
        <v>242.61999999999998</v>
      </c>
      <c r="V109" s="82">
        <f t="shared" si="76"/>
        <v>30.53</v>
      </c>
      <c r="W109" s="83">
        <f t="shared" si="77"/>
        <v>0.88822991030569287</v>
      </c>
      <c r="X109" s="84">
        <v>119.76</v>
      </c>
      <c r="Y109" s="84">
        <v>0</v>
      </c>
      <c r="Z109" s="82">
        <f t="shared" si="78"/>
        <v>119.76</v>
      </c>
      <c r="AA109" s="83">
        <f t="shared" si="79"/>
        <v>0</v>
      </c>
      <c r="AB109" s="84">
        <v>1697.19</v>
      </c>
      <c r="AC109" s="84">
        <v>42.97</v>
      </c>
      <c r="AD109" s="82">
        <f t="shared" si="80"/>
        <v>1654.22</v>
      </c>
      <c r="AE109" s="83">
        <f t="shared" si="81"/>
        <v>2.5318320282349059E-2</v>
      </c>
      <c r="AF109" s="84">
        <v>410.15999999999997</v>
      </c>
      <c r="AG109" s="84">
        <v>0</v>
      </c>
      <c r="AH109" s="82">
        <f t="shared" si="82"/>
        <v>410.15999999999997</v>
      </c>
      <c r="AI109" s="85">
        <f t="shared" si="83"/>
        <v>0</v>
      </c>
      <c r="AJ109" s="84">
        <v>1332.99</v>
      </c>
      <c r="AK109" s="84">
        <v>1111.53</v>
      </c>
      <c r="AL109" s="82">
        <f t="shared" si="84"/>
        <v>221.46000000000004</v>
      </c>
      <c r="AM109" s="86">
        <f t="shared" si="85"/>
        <v>0.83386221952152673</v>
      </c>
      <c r="AN109" s="80">
        <v>0</v>
      </c>
      <c r="AO109" s="80">
        <v>0</v>
      </c>
      <c r="AP109" s="87">
        <f t="shared" si="86"/>
        <v>0</v>
      </c>
      <c r="AQ109" s="83"/>
      <c r="AR109" s="84">
        <v>0</v>
      </c>
      <c r="AS109" s="84">
        <v>0</v>
      </c>
      <c r="AT109" s="87">
        <f t="shared" si="64"/>
        <v>0</v>
      </c>
      <c r="AU109" s="96"/>
      <c r="AV109" s="80">
        <v>512.66999999999996</v>
      </c>
      <c r="AW109" s="80">
        <v>0</v>
      </c>
      <c r="AX109" s="87">
        <f t="shared" si="87"/>
        <v>512.66999999999996</v>
      </c>
      <c r="AY109" s="83">
        <f t="shared" si="88"/>
        <v>0</v>
      </c>
      <c r="AZ109" s="90">
        <v>0</v>
      </c>
      <c r="BA109" s="82">
        <v>0</v>
      </c>
      <c r="BB109" s="82">
        <f t="shared" si="89"/>
        <v>0</v>
      </c>
      <c r="BC109" s="91"/>
      <c r="BD109" s="84">
        <v>8527.77</v>
      </c>
      <c r="BE109" s="84">
        <v>31120.9</v>
      </c>
      <c r="BF109" s="87">
        <f t="shared" si="90"/>
        <v>-22593.13</v>
      </c>
      <c r="BG109" s="83">
        <f t="shared" si="91"/>
        <v>3.6493596801977537</v>
      </c>
      <c r="BH109" s="84">
        <v>1182.8700000000001</v>
      </c>
      <c r="BI109" s="84">
        <v>0</v>
      </c>
      <c r="BJ109" s="82">
        <f t="shared" si="92"/>
        <v>1182.8700000000001</v>
      </c>
      <c r="BK109" s="86">
        <f t="shared" si="93"/>
        <v>0</v>
      </c>
      <c r="BL109" s="80">
        <v>1415.01</v>
      </c>
      <c r="BM109" s="80">
        <v>0</v>
      </c>
      <c r="BN109" s="82">
        <f t="shared" si="94"/>
        <v>1415.01</v>
      </c>
      <c r="BO109" s="86">
        <f t="shared" si="95"/>
        <v>0</v>
      </c>
      <c r="BP109" s="80">
        <v>319.08</v>
      </c>
      <c r="BQ109" s="80">
        <v>0</v>
      </c>
      <c r="BR109" s="82">
        <f t="shared" si="96"/>
        <v>319.08</v>
      </c>
      <c r="BS109" s="86">
        <f t="shared" si="97"/>
        <v>0</v>
      </c>
      <c r="BT109" s="80">
        <v>891.66000000000008</v>
      </c>
      <c r="BU109" s="80">
        <v>0</v>
      </c>
      <c r="BV109" s="82">
        <f t="shared" si="98"/>
        <v>891.66000000000008</v>
      </c>
      <c r="BW109" s="86">
        <f t="shared" si="99"/>
        <v>0</v>
      </c>
      <c r="BX109" s="80">
        <v>630.81000000000006</v>
      </c>
      <c r="BY109" s="80">
        <v>0</v>
      </c>
      <c r="BZ109" s="82">
        <f t="shared" si="100"/>
        <v>630.81000000000006</v>
      </c>
      <c r="CA109" s="86">
        <f t="shared" si="101"/>
        <v>0</v>
      </c>
      <c r="CB109" s="80">
        <v>732.51</v>
      </c>
      <c r="CC109" s="80">
        <v>0</v>
      </c>
      <c r="CD109" s="82">
        <f t="shared" si="102"/>
        <v>732.51</v>
      </c>
      <c r="CE109" s="83">
        <f t="shared" si="103"/>
        <v>0</v>
      </c>
      <c r="CF109" s="84">
        <v>52.5</v>
      </c>
      <c r="CG109" s="84">
        <v>0</v>
      </c>
      <c r="CH109" s="82">
        <f t="shared" si="104"/>
        <v>52.5</v>
      </c>
      <c r="CI109" s="86">
        <f t="shared" si="105"/>
        <v>0</v>
      </c>
      <c r="CJ109" s="80">
        <v>0</v>
      </c>
      <c r="CK109" s="81">
        <v>0</v>
      </c>
      <c r="CL109" s="81">
        <v>0</v>
      </c>
      <c r="CM109" s="92"/>
      <c r="CN109" s="93">
        <v>4506.03</v>
      </c>
      <c r="CO109" s="93">
        <v>9366.4186918667292</v>
      </c>
      <c r="CP109" s="87">
        <f t="shared" si="106"/>
        <v>-4860.3886918667295</v>
      </c>
      <c r="CQ109" s="94">
        <f t="shared" si="107"/>
        <v>2.0786409970343582</v>
      </c>
      <c r="CR109" s="80">
        <v>3594.3900000000003</v>
      </c>
      <c r="CS109" s="80">
        <v>4405.6499999999996</v>
      </c>
      <c r="CT109" s="87">
        <f t="shared" si="108"/>
        <v>-811.25999999999931</v>
      </c>
      <c r="CU109" s="94">
        <f t="shared" si="109"/>
        <v>1.2257017185113466</v>
      </c>
      <c r="CV109" s="80">
        <v>2075.0099999999998</v>
      </c>
      <c r="CW109" s="80">
        <v>0</v>
      </c>
      <c r="CX109" s="87">
        <f t="shared" si="110"/>
        <v>2075.0099999999998</v>
      </c>
      <c r="CY109" s="86">
        <f t="shared" si="111"/>
        <v>0</v>
      </c>
      <c r="CZ109" s="80">
        <v>284.64</v>
      </c>
      <c r="DA109" s="80">
        <v>246.90999999999997</v>
      </c>
      <c r="DB109" s="87">
        <f t="shared" si="112"/>
        <v>37.730000000000018</v>
      </c>
      <c r="DC109" s="86">
        <f t="shared" si="113"/>
        <v>0.86744659921304101</v>
      </c>
      <c r="DD109" s="80">
        <v>32.82</v>
      </c>
      <c r="DE109" s="80">
        <v>0</v>
      </c>
      <c r="DF109" s="87">
        <f t="shared" si="114"/>
        <v>32.82</v>
      </c>
      <c r="DG109" s="86">
        <f t="shared" si="115"/>
        <v>0</v>
      </c>
      <c r="DH109" s="95">
        <v>1921.9499999999998</v>
      </c>
      <c r="DI109" s="95">
        <v>1704.39</v>
      </c>
      <c r="DJ109" s="87">
        <f t="shared" si="116"/>
        <v>217.55999999999972</v>
      </c>
      <c r="DK109" s="94">
        <f t="shared" si="117"/>
        <v>0.88680246624521986</v>
      </c>
      <c r="DL109" s="80">
        <v>0</v>
      </c>
      <c r="DM109" s="80">
        <v>0</v>
      </c>
      <c r="DN109" s="87">
        <f t="shared" si="118"/>
        <v>0</v>
      </c>
      <c r="DO109" s="96"/>
      <c r="DP109" s="80">
        <v>0</v>
      </c>
      <c r="DQ109" s="80">
        <v>0</v>
      </c>
      <c r="DR109" s="82">
        <f t="shared" si="119"/>
        <v>0</v>
      </c>
      <c r="DS109" s="96"/>
      <c r="DT109" s="97">
        <v>1728.06</v>
      </c>
      <c r="DU109" s="97">
        <v>2528.4</v>
      </c>
      <c r="DV109" s="98">
        <f t="shared" si="122"/>
        <v>36289.169999999991</v>
      </c>
      <c r="DW109" s="87">
        <f t="shared" si="123"/>
        <v>53096.398691866729</v>
      </c>
      <c r="DX109" s="87">
        <f t="shared" si="120"/>
        <v>-16807.228691866738</v>
      </c>
      <c r="DY109" s="83">
        <f t="shared" si="121"/>
        <v>1.4631472335097977</v>
      </c>
      <c r="DZ109" s="108"/>
      <c r="EA109" s="100">
        <f t="shared" si="67"/>
        <v>65280.201308133248</v>
      </c>
      <c r="EB109" s="91">
        <f t="shared" si="68"/>
        <v>11972.559999999994</v>
      </c>
      <c r="EC109" s="101"/>
      <c r="ED109" s="101"/>
      <c r="EE109" s="102">
        <v>12096.389999999998</v>
      </c>
      <c r="EF109" s="102">
        <v>18142.32</v>
      </c>
      <c r="EG109" s="103">
        <f t="shared" si="124"/>
        <v>18142.32</v>
      </c>
      <c r="EH109" s="104">
        <f t="shared" si="69"/>
        <v>1.499812754053069</v>
      </c>
      <c r="EI109" s="101"/>
      <c r="EJ109" s="101"/>
      <c r="EK109" s="101" t="s">
        <v>109</v>
      </c>
      <c r="EM109" s="101"/>
      <c r="EN109" s="101"/>
    </row>
    <row r="110" spans="1:144" s="1" customFormat="1" ht="15.75" customHeight="1" x14ac:dyDescent="0.25">
      <c r="A110" s="105" t="s">
        <v>110</v>
      </c>
      <c r="B110" s="106">
        <v>5</v>
      </c>
      <c r="C110" s="107">
        <v>4</v>
      </c>
      <c r="D110" s="76" t="s">
        <v>390</v>
      </c>
      <c r="E110" s="77">
        <v>2779.6</v>
      </c>
      <c r="F110" s="78">
        <v>13172.750000000002</v>
      </c>
      <c r="G110" s="79">
        <v>31111.340000000004</v>
      </c>
      <c r="H110" s="80">
        <v>2236.29</v>
      </c>
      <c r="I110" s="80">
        <v>727.66000000000008</v>
      </c>
      <c r="J110" s="82">
        <f t="shared" si="70"/>
        <v>1508.6299999999999</v>
      </c>
      <c r="K110" s="83">
        <f t="shared" si="71"/>
        <v>0.3253871367309249</v>
      </c>
      <c r="L110" s="84">
        <v>351.03000000000003</v>
      </c>
      <c r="M110" s="84">
        <v>499.62</v>
      </c>
      <c r="N110" s="82">
        <f t="shared" si="72"/>
        <v>-148.58999999999997</v>
      </c>
      <c r="O110" s="83">
        <f t="shared" si="73"/>
        <v>1.4232971540893939</v>
      </c>
      <c r="P110" s="84">
        <v>1454.19</v>
      </c>
      <c r="Q110" s="84">
        <v>1116.83</v>
      </c>
      <c r="R110" s="82">
        <f t="shared" si="74"/>
        <v>337.36000000000013</v>
      </c>
      <c r="S110" s="83">
        <f t="shared" si="75"/>
        <v>0.76800830703003042</v>
      </c>
      <c r="T110" s="84">
        <v>277.64999999999998</v>
      </c>
      <c r="U110" s="84">
        <v>246.73000000000002</v>
      </c>
      <c r="V110" s="82">
        <f t="shared" si="76"/>
        <v>30.919999999999959</v>
      </c>
      <c r="W110" s="83">
        <f t="shared" si="77"/>
        <v>0.88863677291554133</v>
      </c>
      <c r="X110" s="84">
        <v>114.24</v>
      </c>
      <c r="Y110" s="84">
        <v>0</v>
      </c>
      <c r="Z110" s="82">
        <f t="shared" si="78"/>
        <v>114.24</v>
      </c>
      <c r="AA110" s="83">
        <f t="shared" si="79"/>
        <v>0</v>
      </c>
      <c r="AB110" s="84">
        <v>1764.3600000000001</v>
      </c>
      <c r="AC110" s="84">
        <v>67.97</v>
      </c>
      <c r="AD110" s="82">
        <f t="shared" si="80"/>
        <v>1696.39</v>
      </c>
      <c r="AE110" s="83">
        <f t="shared" si="81"/>
        <v>3.852388401460019E-2</v>
      </c>
      <c r="AF110" s="84">
        <v>416.90999999999997</v>
      </c>
      <c r="AG110" s="84">
        <v>0</v>
      </c>
      <c r="AH110" s="82">
        <f t="shared" si="82"/>
        <v>416.90999999999997</v>
      </c>
      <c r="AI110" s="85">
        <f t="shared" si="83"/>
        <v>0</v>
      </c>
      <c r="AJ110" s="84">
        <v>1394.97</v>
      </c>
      <c r="AK110" s="84">
        <v>1129.8500000000001</v>
      </c>
      <c r="AL110" s="82">
        <f t="shared" si="84"/>
        <v>265.11999999999989</v>
      </c>
      <c r="AM110" s="86">
        <f t="shared" si="85"/>
        <v>0.80994573360000577</v>
      </c>
      <c r="AN110" s="80">
        <v>0</v>
      </c>
      <c r="AO110" s="80">
        <v>0</v>
      </c>
      <c r="AP110" s="87">
        <f t="shared" si="86"/>
        <v>0</v>
      </c>
      <c r="AQ110" s="83"/>
      <c r="AR110" s="84">
        <v>0</v>
      </c>
      <c r="AS110" s="84">
        <v>0</v>
      </c>
      <c r="AT110" s="87">
        <f t="shared" si="64"/>
        <v>0</v>
      </c>
      <c r="AU110" s="96"/>
      <c r="AV110" s="80">
        <v>518.64</v>
      </c>
      <c r="AW110" s="80">
        <v>0</v>
      </c>
      <c r="AX110" s="87">
        <f t="shared" si="87"/>
        <v>518.64</v>
      </c>
      <c r="AY110" s="83">
        <f t="shared" si="88"/>
        <v>0</v>
      </c>
      <c r="AZ110" s="90">
        <v>0</v>
      </c>
      <c r="BA110" s="82">
        <v>0</v>
      </c>
      <c r="BB110" s="82">
        <f t="shared" si="89"/>
        <v>0</v>
      </c>
      <c r="BC110" s="91"/>
      <c r="BD110" s="84">
        <v>6148.59</v>
      </c>
      <c r="BE110" s="84">
        <v>1384.3000000000002</v>
      </c>
      <c r="BF110" s="87">
        <f t="shared" si="90"/>
        <v>4764.29</v>
      </c>
      <c r="BG110" s="83">
        <f t="shared" si="91"/>
        <v>0.22514104859813391</v>
      </c>
      <c r="BH110" s="84">
        <v>1177.3499999999999</v>
      </c>
      <c r="BI110" s="84">
        <v>0</v>
      </c>
      <c r="BJ110" s="82">
        <f t="shared" si="92"/>
        <v>1177.3499999999999</v>
      </c>
      <c r="BK110" s="86">
        <f t="shared" si="93"/>
        <v>0</v>
      </c>
      <c r="BL110" s="80">
        <v>1258.23</v>
      </c>
      <c r="BM110" s="80">
        <v>0</v>
      </c>
      <c r="BN110" s="82">
        <f t="shared" si="94"/>
        <v>1258.23</v>
      </c>
      <c r="BO110" s="86">
        <f t="shared" si="95"/>
        <v>0</v>
      </c>
      <c r="BP110" s="80">
        <v>326.01</v>
      </c>
      <c r="BQ110" s="80">
        <v>0</v>
      </c>
      <c r="BR110" s="82">
        <f t="shared" si="96"/>
        <v>326.01</v>
      </c>
      <c r="BS110" s="86">
        <f t="shared" si="97"/>
        <v>0</v>
      </c>
      <c r="BT110" s="80">
        <v>907.19999999999993</v>
      </c>
      <c r="BU110" s="80">
        <v>0</v>
      </c>
      <c r="BV110" s="82">
        <f t="shared" si="98"/>
        <v>907.19999999999993</v>
      </c>
      <c r="BW110" s="86">
        <f t="shared" si="99"/>
        <v>0</v>
      </c>
      <c r="BX110" s="80">
        <v>600.36</v>
      </c>
      <c r="BY110" s="80">
        <v>0</v>
      </c>
      <c r="BZ110" s="82">
        <f t="shared" si="100"/>
        <v>600.36</v>
      </c>
      <c r="CA110" s="86">
        <f t="shared" si="101"/>
        <v>0</v>
      </c>
      <c r="CB110" s="80">
        <v>732.09</v>
      </c>
      <c r="CC110" s="80">
        <v>0</v>
      </c>
      <c r="CD110" s="82">
        <f t="shared" si="102"/>
        <v>732.09</v>
      </c>
      <c r="CE110" s="83">
        <f t="shared" si="103"/>
        <v>0</v>
      </c>
      <c r="CF110" s="84">
        <v>52.53</v>
      </c>
      <c r="CG110" s="84">
        <v>0</v>
      </c>
      <c r="CH110" s="82">
        <f t="shared" si="104"/>
        <v>52.53</v>
      </c>
      <c r="CI110" s="86">
        <f t="shared" si="105"/>
        <v>0</v>
      </c>
      <c r="CJ110" s="80">
        <v>0</v>
      </c>
      <c r="CK110" s="81">
        <v>0</v>
      </c>
      <c r="CL110" s="81">
        <v>0</v>
      </c>
      <c r="CM110" s="92"/>
      <c r="CN110" s="93">
        <v>7134.1500000000005</v>
      </c>
      <c r="CO110" s="93">
        <v>13197.546144223448</v>
      </c>
      <c r="CP110" s="87">
        <f t="shared" si="106"/>
        <v>-6063.3961442234477</v>
      </c>
      <c r="CQ110" s="94">
        <f t="shared" si="107"/>
        <v>1.8499115023126016</v>
      </c>
      <c r="CR110" s="80">
        <v>3646.29</v>
      </c>
      <c r="CS110" s="80">
        <v>4483.78</v>
      </c>
      <c r="CT110" s="87">
        <f t="shared" si="108"/>
        <v>-837.48999999999978</v>
      </c>
      <c r="CU110" s="94">
        <f t="shared" si="109"/>
        <v>1.2296827734491771</v>
      </c>
      <c r="CV110" s="80">
        <v>2284.6499999999996</v>
      </c>
      <c r="CW110" s="80">
        <v>0</v>
      </c>
      <c r="CX110" s="87">
        <f t="shared" si="110"/>
        <v>2284.6499999999996</v>
      </c>
      <c r="CY110" s="86">
        <f t="shared" si="111"/>
        <v>0</v>
      </c>
      <c r="CZ110" s="80">
        <v>285.18</v>
      </c>
      <c r="DA110" s="80">
        <v>247.51000000000002</v>
      </c>
      <c r="DB110" s="87">
        <f t="shared" si="112"/>
        <v>37.669999999999987</v>
      </c>
      <c r="DC110" s="86">
        <f t="shared" si="113"/>
        <v>0.86790798793744306</v>
      </c>
      <c r="DD110" s="80">
        <v>31.68</v>
      </c>
      <c r="DE110" s="80">
        <v>0</v>
      </c>
      <c r="DF110" s="87">
        <f t="shared" si="114"/>
        <v>31.68</v>
      </c>
      <c r="DG110" s="86">
        <f t="shared" si="115"/>
        <v>0</v>
      </c>
      <c r="DH110" s="95">
        <v>2390.5500000000002</v>
      </c>
      <c r="DI110" s="95">
        <v>2160.5299999999997</v>
      </c>
      <c r="DJ110" s="87">
        <f t="shared" si="116"/>
        <v>230.02000000000044</v>
      </c>
      <c r="DK110" s="94">
        <f t="shared" si="117"/>
        <v>0.90377946497667883</v>
      </c>
      <c r="DL110" s="80">
        <v>0</v>
      </c>
      <c r="DM110" s="80">
        <v>0</v>
      </c>
      <c r="DN110" s="87">
        <f t="shared" si="118"/>
        <v>0</v>
      </c>
      <c r="DO110" s="96"/>
      <c r="DP110" s="80">
        <v>0</v>
      </c>
      <c r="DQ110" s="80">
        <v>0</v>
      </c>
      <c r="DR110" s="82">
        <f t="shared" si="119"/>
        <v>0</v>
      </c>
      <c r="DS110" s="96"/>
      <c r="DT110" s="97">
        <v>1775.25</v>
      </c>
      <c r="DU110" s="97">
        <v>1263.1100000000001</v>
      </c>
      <c r="DV110" s="98">
        <f t="shared" si="122"/>
        <v>37278.39</v>
      </c>
      <c r="DW110" s="87">
        <f t="shared" si="123"/>
        <v>26525.43614422344</v>
      </c>
      <c r="DX110" s="87">
        <f t="shared" si="120"/>
        <v>10752.953855776559</v>
      </c>
      <c r="DY110" s="83">
        <f t="shared" si="121"/>
        <v>0.71154993936764543</v>
      </c>
      <c r="DZ110" s="108"/>
      <c r="EA110" s="100">
        <f t="shared" si="67"/>
        <v>23925.703855776559</v>
      </c>
      <c r="EB110" s="91">
        <f t="shared" si="68"/>
        <v>40929.4</v>
      </c>
      <c r="EC110" s="101"/>
      <c r="ED110" s="101"/>
      <c r="EE110" s="102">
        <v>12426.130000000001</v>
      </c>
      <c r="EF110" s="102">
        <v>25803.410000000003</v>
      </c>
      <c r="EG110" s="103">
        <f t="shared" si="124"/>
        <v>25803.410000000003</v>
      </c>
      <c r="EH110" s="104">
        <f t="shared" si="69"/>
        <v>2.0765443464698987</v>
      </c>
      <c r="EI110" s="101"/>
      <c r="EJ110" s="101"/>
      <c r="EK110" s="101" t="s">
        <v>110</v>
      </c>
      <c r="EM110" s="101"/>
      <c r="EN110" s="101"/>
    </row>
    <row r="111" spans="1:144" s="1" customFormat="1" ht="15.75" customHeight="1" x14ac:dyDescent="0.25">
      <c r="A111" s="105" t="s">
        <v>111</v>
      </c>
      <c r="B111" s="106">
        <v>5</v>
      </c>
      <c r="C111" s="107">
        <v>4</v>
      </c>
      <c r="D111" s="76" t="s">
        <v>391</v>
      </c>
      <c r="E111" s="77">
        <v>2777.03</v>
      </c>
      <c r="F111" s="78">
        <v>5581.8799999999992</v>
      </c>
      <c r="G111" s="79">
        <v>8502.1800000000076</v>
      </c>
      <c r="H111" s="80">
        <v>2236.71</v>
      </c>
      <c r="I111" s="80">
        <v>727.66000000000008</v>
      </c>
      <c r="J111" s="82">
        <f t="shared" si="70"/>
        <v>1509.05</v>
      </c>
      <c r="K111" s="83">
        <f t="shared" si="71"/>
        <v>0.32532603690241474</v>
      </c>
      <c r="L111" s="84">
        <v>350.70000000000005</v>
      </c>
      <c r="M111" s="84">
        <v>499.62</v>
      </c>
      <c r="N111" s="82">
        <f t="shared" si="72"/>
        <v>-148.91999999999996</v>
      </c>
      <c r="O111" s="83">
        <f t="shared" si="73"/>
        <v>1.4246364414029082</v>
      </c>
      <c r="P111" s="84">
        <v>1454.49</v>
      </c>
      <c r="Q111" s="84">
        <v>1116.54</v>
      </c>
      <c r="R111" s="82">
        <f t="shared" si="74"/>
        <v>337.95000000000005</v>
      </c>
      <c r="S111" s="83">
        <f t="shared" si="75"/>
        <v>0.76765051667594819</v>
      </c>
      <c r="T111" s="84">
        <v>278.21999999999997</v>
      </c>
      <c r="U111" s="84">
        <v>247.38</v>
      </c>
      <c r="V111" s="82">
        <f t="shared" si="76"/>
        <v>30.839999999999975</v>
      </c>
      <c r="W111" s="83">
        <f t="shared" si="77"/>
        <v>0.889152469268924</v>
      </c>
      <c r="X111" s="84">
        <v>122.46000000000001</v>
      </c>
      <c r="Y111" s="84">
        <v>0</v>
      </c>
      <c r="Z111" s="82">
        <f t="shared" si="78"/>
        <v>122.46000000000001</v>
      </c>
      <c r="AA111" s="83">
        <f t="shared" si="79"/>
        <v>0</v>
      </c>
      <c r="AB111" s="84">
        <v>1765.1999999999998</v>
      </c>
      <c r="AC111" s="84">
        <v>67.77000000000001</v>
      </c>
      <c r="AD111" s="82">
        <f t="shared" si="80"/>
        <v>1697.4299999999998</v>
      </c>
      <c r="AE111" s="83">
        <f t="shared" si="81"/>
        <v>3.8392250169952423E-2</v>
      </c>
      <c r="AF111" s="84">
        <v>416.52</v>
      </c>
      <c r="AG111" s="84">
        <v>0</v>
      </c>
      <c r="AH111" s="82">
        <f t="shared" si="82"/>
        <v>416.52</v>
      </c>
      <c r="AI111" s="85">
        <f t="shared" si="83"/>
        <v>0</v>
      </c>
      <c r="AJ111" s="84">
        <v>1393.68</v>
      </c>
      <c r="AK111" s="84">
        <v>1128.81</v>
      </c>
      <c r="AL111" s="82">
        <f t="shared" si="84"/>
        <v>264.87000000000012</v>
      </c>
      <c r="AM111" s="86">
        <f t="shared" si="85"/>
        <v>0.80994919924229369</v>
      </c>
      <c r="AN111" s="80">
        <v>0</v>
      </c>
      <c r="AO111" s="80">
        <v>0</v>
      </c>
      <c r="AP111" s="87">
        <f t="shared" si="86"/>
        <v>0</v>
      </c>
      <c r="AQ111" s="83"/>
      <c r="AR111" s="84">
        <v>0</v>
      </c>
      <c r="AS111" s="84">
        <v>0</v>
      </c>
      <c r="AT111" s="87">
        <f t="shared" si="64"/>
        <v>0</v>
      </c>
      <c r="AU111" s="96"/>
      <c r="AV111" s="80">
        <v>518.97</v>
      </c>
      <c r="AW111" s="80">
        <v>0</v>
      </c>
      <c r="AX111" s="87">
        <f t="shared" si="87"/>
        <v>518.97</v>
      </c>
      <c r="AY111" s="83">
        <f t="shared" si="88"/>
        <v>0</v>
      </c>
      <c r="AZ111" s="90">
        <v>0</v>
      </c>
      <c r="BA111" s="82">
        <v>0</v>
      </c>
      <c r="BB111" s="82">
        <f t="shared" si="89"/>
        <v>0</v>
      </c>
      <c r="BC111" s="91"/>
      <c r="BD111" s="84">
        <v>7501.4699999999993</v>
      </c>
      <c r="BE111" s="84">
        <v>5003.45</v>
      </c>
      <c r="BF111" s="87">
        <f t="shared" si="90"/>
        <v>2498.0199999999995</v>
      </c>
      <c r="BG111" s="83">
        <f t="shared" si="91"/>
        <v>0.66699593546331593</v>
      </c>
      <c r="BH111" s="84">
        <v>1177.92</v>
      </c>
      <c r="BI111" s="84">
        <v>0</v>
      </c>
      <c r="BJ111" s="82">
        <f t="shared" si="92"/>
        <v>1177.92</v>
      </c>
      <c r="BK111" s="86">
        <f t="shared" si="93"/>
        <v>0</v>
      </c>
      <c r="BL111" s="80">
        <v>1258.71</v>
      </c>
      <c r="BM111" s="80">
        <v>1836.59</v>
      </c>
      <c r="BN111" s="82">
        <f t="shared" si="94"/>
        <v>-577.87999999999988</v>
      </c>
      <c r="BO111" s="86">
        <f t="shared" si="95"/>
        <v>1.4591049566619791</v>
      </c>
      <c r="BP111" s="80">
        <v>326.54999999999995</v>
      </c>
      <c r="BQ111" s="80">
        <v>0</v>
      </c>
      <c r="BR111" s="82">
        <f t="shared" si="96"/>
        <v>326.54999999999995</v>
      </c>
      <c r="BS111" s="86">
        <f t="shared" si="97"/>
        <v>0</v>
      </c>
      <c r="BT111" s="80">
        <v>907.17</v>
      </c>
      <c r="BU111" s="80">
        <v>0</v>
      </c>
      <c r="BV111" s="82">
        <f t="shared" si="98"/>
        <v>907.17</v>
      </c>
      <c r="BW111" s="86">
        <f t="shared" si="99"/>
        <v>0</v>
      </c>
      <c r="BX111" s="80">
        <v>645.59999999999991</v>
      </c>
      <c r="BY111" s="80">
        <v>0</v>
      </c>
      <c r="BZ111" s="82">
        <f t="shared" si="100"/>
        <v>645.59999999999991</v>
      </c>
      <c r="CA111" s="86">
        <f t="shared" si="101"/>
        <v>0</v>
      </c>
      <c r="CB111" s="80">
        <v>732.24</v>
      </c>
      <c r="CC111" s="80">
        <v>155.15</v>
      </c>
      <c r="CD111" s="82">
        <f t="shared" si="102"/>
        <v>577.09</v>
      </c>
      <c r="CE111" s="83">
        <f t="shared" si="103"/>
        <v>0.21188408172183984</v>
      </c>
      <c r="CF111" s="84">
        <v>51.66</v>
      </c>
      <c r="CG111" s="84">
        <v>0</v>
      </c>
      <c r="CH111" s="82">
        <f t="shared" si="104"/>
        <v>51.66</v>
      </c>
      <c r="CI111" s="86">
        <f t="shared" si="105"/>
        <v>0</v>
      </c>
      <c r="CJ111" s="80">
        <v>0</v>
      </c>
      <c r="CK111" s="81">
        <v>0</v>
      </c>
      <c r="CL111" s="81">
        <v>0</v>
      </c>
      <c r="CM111" s="92"/>
      <c r="CN111" s="93">
        <v>7083.2999999999993</v>
      </c>
      <c r="CO111" s="93">
        <v>12679.63643310664</v>
      </c>
      <c r="CP111" s="87">
        <f t="shared" si="106"/>
        <v>-5596.3364331066405</v>
      </c>
      <c r="CQ111" s="94">
        <f t="shared" si="107"/>
        <v>1.790074743849144</v>
      </c>
      <c r="CR111" s="80">
        <v>3670.3500000000004</v>
      </c>
      <c r="CS111" s="80">
        <v>4171.3999999999996</v>
      </c>
      <c r="CT111" s="87">
        <f t="shared" si="108"/>
        <v>-501.04999999999927</v>
      </c>
      <c r="CU111" s="94">
        <f t="shared" si="109"/>
        <v>1.1365128666203494</v>
      </c>
      <c r="CV111" s="80">
        <v>2250.0299999999997</v>
      </c>
      <c r="CW111" s="80">
        <v>0</v>
      </c>
      <c r="CX111" s="87">
        <f t="shared" si="110"/>
        <v>2250.0299999999997</v>
      </c>
      <c r="CY111" s="86">
        <f t="shared" si="111"/>
        <v>0</v>
      </c>
      <c r="CZ111" s="80">
        <v>285.71999999999997</v>
      </c>
      <c r="DA111" s="80">
        <v>248.10999999999999</v>
      </c>
      <c r="DB111" s="87">
        <f t="shared" si="112"/>
        <v>37.609999999999985</v>
      </c>
      <c r="DC111" s="86">
        <f t="shared" si="113"/>
        <v>0.86836763264734707</v>
      </c>
      <c r="DD111" s="80">
        <v>31.650000000000002</v>
      </c>
      <c r="DE111" s="80">
        <v>0</v>
      </c>
      <c r="DF111" s="87">
        <f t="shared" si="114"/>
        <v>31.650000000000002</v>
      </c>
      <c r="DG111" s="86">
        <f t="shared" si="115"/>
        <v>0</v>
      </c>
      <c r="DH111" s="95">
        <v>1624.41</v>
      </c>
      <c r="DI111" s="95">
        <v>1029.04</v>
      </c>
      <c r="DJ111" s="87">
        <f t="shared" si="116"/>
        <v>595.37000000000012</v>
      </c>
      <c r="DK111" s="94">
        <f t="shared" si="117"/>
        <v>0.63348538854107028</v>
      </c>
      <c r="DL111" s="80">
        <v>0</v>
      </c>
      <c r="DM111" s="80">
        <v>0</v>
      </c>
      <c r="DN111" s="87">
        <f t="shared" si="118"/>
        <v>0</v>
      </c>
      <c r="DO111" s="96"/>
      <c r="DP111" s="80">
        <v>0</v>
      </c>
      <c r="DQ111" s="80">
        <v>0</v>
      </c>
      <c r="DR111" s="82">
        <f t="shared" si="119"/>
        <v>0</v>
      </c>
      <c r="DS111" s="96"/>
      <c r="DT111" s="97">
        <v>1804.3500000000001</v>
      </c>
      <c r="DU111" s="97">
        <v>1445.55</v>
      </c>
      <c r="DV111" s="98">
        <f t="shared" si="122"/>
        <v>37888.080000000002</v>
      </c>
      <c r="DW111" s="87">
        <f t="shared" si="123"/>
        <v>30356.706433106643</v>
      </c>
      <c r="DX111" s="87">
        <f t="shared" si="120"/>
        <v>7531.3735668933587</v>
      </c>
      <c r="DY111" s="83">
        <f t="shared" si="121"/>
        <v>0.80122050083051566</v>
      </c>
      <c r="DZ111" s="108"/>
      <c r="EA111" s="100">
        <f t="shared" si="67"/>
        <v>13113.253566893356</v>
      </c>
      <c r="EB111" s="91">
        <f t="shared" si="68"/>
        <v>14108.310000000009</v>
      </c>
      <c r="EC111" s="101"/>
      <c r="ED111" s="101"/>
      <c r="EE111" s="102">
        <v>12629.359999999999</v>
      </c>
      <c r="EF111" s="102">
        <v>17034.38</v>
      </c>
      <c r="EG111" s="103">
        <f t="shared" si="124"/>
        <v>17034.38</v>
      </c>
      <c r="EH111" s="104">
        <f t="shared" si="69"/>
        <v>1.3487920211317124</v>
      </c>
      <c r="EI111" s="101"/>
      <c r="EJ111" s="101"/>
      <c r="EK111" s="101" t="s">
        <v>111</v>
      </c>
      <c r="EM111" s="101"/>
      <c r="EN111" s="101"/>
    </row>
    <row r="112" spans="1:144" s="1" customFormat="1" ht="15.75" customHeight="1" x14ac:dyDescent="0.25">
      <c r="A112" s="105" t="s">
        <v>112</v>
      </c>
      <c r="B112" s="106">
        <v>5</v>
      </c>
      <c r="C112" s="107">
        <v>4</v>
      </c>
      <c r="D112" s="76" t="s">
        <v>392</v>
      </c>
      <c r="E112" s="77">
        <v>2751.4</v>
      </c>
      <c r="F112" s="78">
        <v>-6842.7400000000016</v>
      </c>
      <c r="G112" s="79">
        <v>-36095.899999999987</v>
      </c>
      <c r="H112" s="80">
        <v>2236.89</v>
      </c>
      <c r="I112" s="80">
        <v>727.66000000000008</v>
      </c>
      <c r="J112" s="82">
        <f t="shared" si="70"/>
        <v>1509.2299999999998</v>
      </c>
      <c r="K112" s="83">
        <f t="shared" si="71"/>
        <v>0.32529985828538738</v>
      </c>
      <c r="L112" s="84">
        <v>350.79</v>
      </c>
      <c r="M112" s="84">
        <v>499.62</v>
      </c>
      <c r="N112" s="82">
        <f t="shared" si="72"/>
        <v>-148.82999999999998</v>
      </c>
      <c r="O112" s="83">
        <f t="shared" si="73"/>
        <v>1.4242709313264346</v>
      </c>
      <c r="P112" s="84">
        <v>1438.71</v>
      </c>
      <c r="Q112" s="84">
        <v>1104.4000000000001</v>
      </c>
      <c r="R112" s="82">
        <f t="shared" si="74"/>
        <v>334.30999999999995</v>
      </c>
      <c r="S112" s="83">
        <f t="shared" si="75"/>
        <v>0.76763211488069183</v>
      </c>
      <c r="T112" s="84">
        <v>275.70000000000005</v>
      </c>
      <c r="U112" s="84">
        <v>245.11</v>
      </c>
      <c r="V112" s="82">
        <f t="shared" si="76"/>
        <v>30.590000000000032</v>
      </c>
      <c r="W112" s="83">
        <f t="shared" si="77"/>
        <v>0.88904606456293067</v>
      </c>
      <c r="X112" s="84">
        <v>113.91</v>
      </c>
      <c r="Y112" s="84">
        <v>0</v>
      </c>
      <c r="Z112" s="82">
        <f t="shared" si="78"/>
        <v>113.91</v>
      </c>
      <c r="AA112" s="83">
        <f t="shared" si="79"/>
        <v>0</v>
      </c>
      <c r="AB112" s="84">
        <v>1764.75</v>
      </c>
      <c r="AC112" s="84">
        <v>91.22</v>
      </c>
      <c r="AD112" s="82">
        <f t="shared" si="80"/>
        <v>1673.53</v>
      </c>
      <c r="AE112" s="83">
        <f t="shared" si="81"/>
        <v>5.1690041082306272E-2</v>
      </c>
      <c r="AF112" s="84">
        <v>412.71</v>
      </c>
      <c r="AG112" s="84">
        <v>0</v>
      </c>
      <c r="AH112" s="82">
        <f t="shared" si="82"/>
        <v>412.71</v>
      </c>
      <c r="AI112" s="85">
        <f t="shared" si="83"/>
        <v>0</v>
      </c>
      <c r="AJ112" s="84">
        <v>1381.77</v>
      </c>
      <c r="AK112" s="84">
        <v>1118.46</v>
      </c>
      <c r="AL112" s="82">
        <f t="shared" si="84"/>
        <v>263.30999999999995</v>
      </c>
      <c r="AM112" s="86">
        <f t="shared" si="85"/>
        <v>0.80944006600230145</v>
      </c>
      <c r="AN112" s="80">
        <v>0</v>
      </c>
      <c r="AO112" s="80">
        <v>0</v>
      </c>
      <c r="AP112" s="87">
        <f t="shared" si="86"/>
        <v>0</v>
      </c>
      <c r="AQ112" s="83"/>
      <c r="AR112" s="84">
        <v>0</v>
      </c>
      <c r="AS112" s="84">
        <v>0</v>
      </c>
      <c r="AT112" s="87">
        <f t="shared" si="64"/>
        <v>0</v>
      </c>
      <c r="AU112" s="96"/>
      <c r="AV112" s="80">
        <v>519.18000000000006</v>
      </c>
      <c r="AW112" s="80">
        <v>0</v>
      </c>
      <c r="AX112" s="87">
        <f t="shared" si="87"/>
        <v>519.18000000000006</v>
      </c>
      <c r="AY112" s="83">
        <f t="shared" si="88"/>
        <v>0</v>
      </c>
      <c r="AZ112" s="90">
        <v>0</v>
      </c>
      <c r="BA112" s="82">
        <v>0</v>
      </c>
      <c r="BB112" s="82">
        <f t="shared" si="89"/>
        <v>0</v>
      </c>
      <c r="BC112" s="91"/>
      <c r="BD112" s="84">
        <v>6673.5599999999995</v>
      </c>
      <c r="BE112" s="84">
        <v>35873.129999999997</v>
      </c>
      <c r="BF112" s="87">
        <f t="shared" si="90"/>
        <v>-29199.57</v>
      </c>
      <c r="BG112" s="83">
        <f t="shared" si="91"/>
        <v>5.3754113246902699</v>
      </c>
      <c r="BH112" s="84">
        <v>1177.8899999999999</v>
      </c>
      <c r="BI112" s="84">
        <v>0</v>
      </c>
      <c r="BJ112" s="82">
        <f t="shared" si="92"/>
        <v>1177.8899999999999</v>
      </c>
      <c r="BK112" s="86">
        <f t="shared" si="93"/>
        <v>0</v>
      </c>
      <c r="BL112" s="80">
        <v>1258.77</v>
      </c>
      <c r="BM112" s="80">
        <v>0</v>
      </c>
      <c r="BN112" s="82">
        <f t="shared" si="94"/>
        <v>1258.77</v>
      </c>
      <c r="BO112" s="86">
        <f t="shared" si="95"/>
        <v>0</v>
      </c>
      <c r="BP112" s="80">
        <v>321.93</v>
      </c>
      <c r="BQ112" s="80">
        <v>0</v>
      </c>
      <c r="BR112" s="82">
        <f t="shared" si="96"/>
        <v>321.93</v>
      </c>
      <c r="BS112" s="86">
        <f t="shared" si="97"/>
        <v>0</v>
      </c>
      <c r="BT112" s="80">
        <v>900.54</v>
      </c>
      <c r="BU112" s="80">
        <v>0</v>
      </c>
      <c r="BV112" s="82">
        <f t="shared" si="98"/>
        <v>900.54</v>
      </c>
      <c r="BW112" s="86">
        <f t="shared" si="99"/>
        <v>0</v>
      </c>
      <c r="BX112" s="80">
        <v>600.90000000000009</v>
      </c>
      <c r="BY112" s="80">
        <v>0</v>
      </c>
      <c r="BZ112" s="82">
        <f t="shared" si="100"/>
        <v>600.90000000000009</v>
      </c>
      <c r="CA112" s="86">
        <f t="shared" si="101"/>
        <v>0</v>
      </c>
      <c r="CB112" s="80">
        <v>732.15000000000009</v>
      </c>
      <c r="CC112" s="80">
        <v>0</v>
      </c>
      <c r="CD112" s="82">
        <f t="shared" si="102"/>
        <v>732.15000000000009</v>
      </c>
      <c r="CE112" s="83">
        <f t="shared" si="103"/>
        <v>0</v>
      </c>
      <c r="CF112" s="84">
        <v>51.989999999999995</v>
      </c>
      <c r="CG112" s="84">
        <v>0</v>
      </c>
      <c r="CH112" s="82">
        <f t="shared" si="104"/>
        <v>51.989999999999995</v>
      </c>
      <c r="CI112" s="86">
        <f t="shared" si="105"/>
        <v>0</v>
      </c>
      <c r="CJ112" s="80">
        <v>0</v>
      </c>
      <c r="CK112" s="81">
        <v>0</v>
      </c>
      <c r="CL112" s="81">
        <v>0</v>
      </c>
      <c r="CM112" s="92"/>
      <c r="CN112" s="93">
        <v>7265.37</v>
      </c>
      <c r="CO112" s="93">
        <v>13280.990113413263</v>
      </c>
      <c r="CP112" s="87">
        <f t="shared" si="106"/>
        <v>-6015.6201134132634</v>
      </c>
      <c r="CQ112" s="94">
        <f t="shared" si="107"/>
        <v>1.8279853763006237</v>
      </c>
      <c r="CR112" s="80">
        <v>3670.6499999999996</v>
      </c>
      <c r="CS112" s="80">
        <v>4170.58</v>
      </c>
      <c r="CT112" s="87">
        <f t="shared" si="108"/>
        <v>-499.93000000000029</v>
      </c>
      <c r="CU112" s="94">
        <f t="shared" si="109"/>
        <v>1.1361965864356449</v>
      </c>
      <c r="CV112" s="80">
        <v>2226.9900000000002</v>
      </c>
      <c r="CW112" s="80">
        <v>0</v>
      </c>
      <c r="CX112" s="87">
        <f t="shared" si="110"/>
        <v>2226.9900000000002</v>
      </c>
      <c r="CY112" s="86">
        <f t="shared" si="111"/>
        <v>0</v>
      </c>
      <c r="CZ112" s="80">
        <v>285.60000000000002</v>
      </c>
      <c r="DA112" s="80">
        <v>248.10999999999999</v>
      </c>
      <c r="DB112" s="87">
        <f t="shared" si="112"/>
        <v>37.490000000000038</v>
      </c>
      <c r="DC112" s="86">
        <f t="shared" si="113"/>
        <v>0.86873249299719879</v>
      </c>
      <c r="DD112" s="80">
        <v>33.03</v>
      </c>
      <c r="DE112" s="80">
        <v>0</v>
      </c>
      <c r="DF112" s="87">
        <f t="shared" si="114"/>
        <v>33.03</v>
      </c>
      <c r="DG112" s="86">
        <f t="shared" si="115"/>
        <v>0</v>
      </c>
      <c r="DH112" s="95">
        <v>1498.98</v>
      </c>
      <c r="DI112" s="95">
        <v>1039.6399999999999</v>
      </c>
      <c r="DJ112" s="87">
        <f t="shared" si="116"/>
        <v>459.34000000000015</v>
      </c>
      <c r="DK112" s="94">
        <f t="shared" si="117"/>
        <v>0.69356495750443625</v>
      </c>
      <c r="DL112" s="80">
        <v>0</v>
      </c>
      <c r="DM112" s="80">
        <v>0</v>
      </c>
      <c r="DN112" s="87">
        <f t="shared" si="118"/>
        <v>0</v>
      </c>
      <c r="DO112" s="96"/>
      <c r="DP112" s="80">
        <v>0</v>
      </c>
      <c r="DQ112" s="80">
        <v>0</v>
      </c>
      <c r="DR112" s="82">
        <f t="shared" si="119"/>
        <v>0</v>
      </c>
      <c r="DS112" s="96"/>
      <c r="DT112" s="97">
        <v>1759.8000000000002</v>
      </c>
      <c r="DU112" s="97">
        <v>2919.95</v>
      </c>
      <c r="DV112" s="98">
        <f t="shared" si="122"/>
        <v>36952.560000000005</v>
      </c>
      <c r="DW112" s="87">
        <f t="shared" si="123"/>
        <v>61318.870113413257</v>
      </c>
      <c r="DX112" s="87">
        <f t="shared" si="120"/>
        <v>-24366.310113413252</v>
      </c>
      <c r="DY112" s="83">
        <f t="shared" si="121"/>
        <v>1.6593943724985021</v>
      </c>
      <c r="DZ112" s="108"/>
      <c r="EA112" s="100">
        <f t="shared" si="67"/>
        <v>-31209.050113413254</v>
      </c>
      <c r="EB112" s="91">
        <f t="shared" si="68"/>
        <v>-60251.299999999988</v>
      </c>
      <c r="EC112" s="101"/>
      <c r="ED112" s="101"/>
      <c r="EE112" s="102">
        <v>12317.519999999997</v>
      </c>
      <c r="EF112" s="102">
        <v>9323.6899999999987</v>
      </c>
      <c r="EG112" s="103">
        <f t="shared" si="124"/>
        <v>9323.6899999999987</v>
      </c>
      <c r="EH112" s="104">
        <f t="shared" si="69"/>
        <v>0.75694539160480367</v>
      </c>
      <c r="EI112" s="101"/>
      <c r="EJ112" s="101"/>
      <c r="EK112" s="101" t="s">
        <v>112</v>
      </c>
      <c r="EM112" s="101"/>
      <c r="EN112" s="101"/>
    </row>
    <row r="113" spans="1:144" s="1" customFormat="1" ht="15.75" customHeight="1" x14ac:dyDescent="0.25">
      <c r="A113" s="105" t="s">
        <v>113</v>
      </c>
      <c r="B113" s="106">
        <v>9</v>
      </c>
      <c r="C113" s="107">
        <v>1</v>
      </c>
      <c r="D113" s="76" t="s">
        <v>393</v>
      </c>
      <c r="E113" s="77">
        <v>2023.29</v>
      </c>
      <c r="F113" s="78">
        <v>-52119.09</v>
      </c>
      <c r="G113" s="79">
        <v>1472.6799999999996</v>
      </c>
      <c r="H113" s="80">
        <v>1643.5500000000002</v>
      </c>
      <c r="I113" s="80">
        <v>318.3</v>
      </c>
      <c r="J113" s="82">
        <f t="shared" si="70"/>
        <v>1325.2500000000002</v>
      </c>
      <c r="K113" s="83">
        <f t="shared" si="71"/>
        <v>0.19366614949347447</v>
      </c>
      <c r="L113" s="84">
        <v>327.09000000000003</v>
      </c>
      <c r="M113" s="84">
        <v>316.77</v>
      </c>
      <c r="N113" s="82">
        <f t="shared" si="72"/>
        <v>10.32000000000005</v>
      </c>
      <c r="O113" s="83">
        <f t="shared" si="73"/>
        <v>0.96844905071998522</v>
      </c>
      <c r="P113" s="84">
        <v>965.81999999999994</v>
      </c>
      <c r="Q113" s="84">
        <v>717.32</v>
      </c>
      <c r="R113" s="82">
        <f t="shared" si="74"/>
        <v>248.49999999999989</v>
      </c>
      <c r="S113" s="83">
        <f t="shared" si="75"/>
        <v>0.74270568014743954</v>
      </c>
      <c r="T113" s="84">
        <v>188.34</v>
      </c>
      <c r="U113" s="84">
        <v>162.73000000000002</v>
      </c>
      <c r="V113" s="82">
        <f t="shared" si="76"/>
        <v>25.609999999999985</v>
      </c>
      <c r="W113" s="83">
        <f t="shared" si="77"/>
        <v>0.86402251247743456</v>
      </c>
      <c r="X113" s="84">
        <v>65.039999999999992</v>
      </c>
      <c r="Y113" s="84">
        <v>0</v>
      </c>
      <c r="Z113" s="82">
        <f t="shared" si="78"/>
        <v>65.039999999999992</v>
      </c>
      <c r="AA113" s="83">
        <f t="shared" si="79"/>
        <v>0</v>
      </c>
      <c r="AB113" s="84">
        <v>599.66999999999996</v>
      </c>
      <c r="AC113" s="84">
        <v>36.29</v>
      </c>
      <c r="AD113" s="82">
        <f t="shared" si="80"/>
        <v>563.38</v>
      </c>
      <c r="AE113" s="83">
        <f t="shared" si="81"/>
        <v>6.0516617472943457E-2</v>
      </c>
      <c r="AF113" s="84">
        <v>309.75</v>
      </c>
      <c r="AG113" s="84">
        <v>0</v>
      </c>
      <c r="AH113" s="82">
        <f t="shared" si="82"/>
        <v>309.75</v>
      </c>
      <c r="AI113" s="85">
        <f t="shared" si="83"/>
        <v>0</v>
      </c>
      <c r="AJ113" s="84">
        <v>954.03</v>
      </c>
      <c r="AK113" s="84">
        <v>13187.57</v>
      </c>
      <c r="AL113" s="82">
        <f t="shared" si="84"/>
        <v>-12233.539999999999</v>
      </c>
      <c r="AM113" s="86">
        <f t="shared" si="85"/>
        <v>13.823013951343249</v>
      </c>
      <c r="AN113" s="80">
        <v>4214.1000000000004</v>
      </c>
      <c r="AO113" s="80">
        <v>4193.3899999999994</v>
      </c>
      <c r="AP113" s="87">
        <f t="shared" si="86"/>
        <v>20.710000000000946</v>
      </c>
      <c r="AQ113" s="83">
        <f t="shared" si="63"/>
        <v>0.99508554614271116</v>
      </c>
      <c r="AR113" s="84">
        <v>398.34000000000003</v>
      </c>
      <c r="AS113" s="84">
        <v>383.9</v>
      </c>
      <c r="AT113" s="87">
        <f t="shared" si="64"/>
        <v>14.440000000000055</v>
      </c>
      <c r="AU113" s="96">
        <f t="shared" si="65"/>
        <v>0.96374956067680861</v>
      </c>
      <c r="AV113" s="80">
        <v>301.08</v>
      </c>
      <c r="AW113" s="80">
        <v>0</v>
      </c>
      <c r="AX113" s="87">
        <f t="shared" si="87"/>
        <v>301.08</v>
      </c>
      <c r="AY113" s="83">
        <f t="shared" si="88"/>
        <v>0</v>
      </c>
      <c r="AZ113" s="90">
        <v>0</v>
      </c>
      <c r="BA113" s="82">
        <v>0</v>
      </c>
      <c r="BB113" s="82">
        <f t="shared" si="89"/>
        <v>0</v>
      </c>
      <c r="BC113" s="91"/>
      <c r="BD113" s="84">
        <v>3919.62</v>
      </c>
      <c r="BE113" s="84">
        <v>0</v>
      </c>
      <c r="BF113" s="87">
        <f t="shared" si="90"/>
        <v>3919.62</v>
      </c>
      <c r="BG113" s="83">
        <f t="shared" si="91"/>
        <v>0</v>
      </c>
      <c r="BH113" s="84">
        <v>957.15000000000009</v>
      </c>
      <c r="BI113" s="84">
        <v>0</v>
      </c>
      <c r="BJ113" s="82">
        <f t="shared" si="92"/>
        <v>957.15000000000009</v>
      </c>
      <c r="BK113" s="86">
        <f t="shared" si="93"/>
        <v>0</v>
      </c>
      <c r="BL113" s="80">
        <v>1186.3499999999999</v>
      </c>
      <c r="BM113" s="80">
        <v>0</v>
      </c>
      <c r="BN113" s="82">
        <f t="shared" si="94"/>
        <v>1186.3499999999999</v>
      </c>
      <c r="BO113" s="86">
        <f t="shared" si="95"/>
        <v>0</v>
      </c>
      <c r="BP113" s="80">
        <v>258.95999999999998</v>
      </c>
      <c r="BQ113" s="80">
        <v>0</v>
      </c>
      <c r="BR113" s="82">
        <f t="shared" si="96"/>
        <v>258.95999999999998</v>
      </c>
      <c r="BS113" s="86">
        <f t="shared" si="97"/>
        <v>0</v>
      </c>
      <c r="BT113" s="80">
        <v>662.25</v>
      </c>
      <c r="BU113" s="80">
        <v>0</v>
      </c>
      <c r="BV113" s="82">
        <f t="shared" si="98"/>
        <v>662.25</v>
      </c>
      <c r="BW113" s="86">
        <f t="shared" si="99"/>
        <v>0</v>
      </c>
      <c r="BX113" s="80">
        <v>340.74</v>
      </c>
      <c r="BY113" s="80">
        <v>0</v>
      </c>
      <c r="BZ113" s="82">
        <f t="shared" si="100"/>
        <v>340.74</v>
      </c>
      <c r="CA113" s="86">
        <f t="shared" si="101"/>
        <v>0</v>
      </c>
      <c r="CB113" s="80">
        <v>200.10000000000002</v>
      </c>
      <c r="CC113" s="80">
        <v>0</v>
      </c>
      <c r="CD113" s="82">
        <f t="shared" si="102"/>
        <v>200.10000000000002</v>
      </c>
      <c r="CE113" s="83">
        <f t="shared" si="103"/>
        <v>0</v>
      </c>
      <c r="CF113" s="84">
        <v>26.64</v>
      </c>
      <c r="CG113" s="84">
        <v>0</v>
      </c>
      <c r="CH113" s="82">
        <f t="shared" si="104"/>
        <v>26.64</v>
      </c>
      <c r="CI113" s="86">
        <f t="shared" si="105"/>
        <v>0</v>
      </c>
      <c r="CJ113" s="80">
        <v>0</v>
      </c>
      <c r="CK113" s="81">
        <v>0</v>
      </c>
      <c r="CL113" s="81">
        <v>0</v>
      </c>
      <c r="CM113" s="92"/>
      <c r="CN113" s="93">
        <v>4148.1000000000004</v>
      </c>
      <c r="CO113" s="93">
        <v>3795.8212284917709</v>
      </c>
      <c r="CP113" s="87">
        <f t="shared" si="106"/>
        <v>352.27877150822951</v>
      </c>
      <c r="CQ113" s="94">
        <f t="shared" si="107"/>
        <v>0.91507466755665734</v>
      </c>
      <c r="CR113" s="80">
        <v>3792.57</v>
      </c>
      <c r="CS113" s="80">
        <v>4321.0200000000004</v>
      </c>
      <c r="CT113" s="87">
        <f t="shared" si="108"/>
        <v>-528.45000000000027</v>
      </c>
      <c r="CU113" s="94">
        <f t="shared" si="109"/>
        <v>1.1393382323859547</v>
      </c>
      <c r="CV113" s="80">
        <v>688.92</v>
      </c>
      <c r="CW113" s="80">
        <v>0</v>
      </c>
      <c r="CX113" s="87">
        <f t="shared" si="110"/>
        <v>688.92</v>
      </c>
      <c r="CY113" s="86">
        <f t="shared" si="111"/>
        <v>0</v>
      </c>
      <c r="CZ113" s="80">
        <v>114</v>
      </c>
      <c r="DA113" s="80">
        <v>94.02</v>
      </c>
      <c r="DB113" s="87">
        <f t="shared" si="112"/>
        <v>19.980000000000004</v>
      </c>
      <c r="DC113" s="86">
        <f t="shared" si="113"/>
        <v>0.8247368421052631</v>
      </c>
      <c r="DD113" s="80">
        <v>12.39</v>
      </c>
      <c r="DE113" s="80">
        <v>0</v>
      </c>
      <c r="DF113" s="87">
        <f t="shared" si="114"/>
        <v>12.39</v>
      </c>
      <c r="DG113" s="86">
        <f t="shared" si="115"/>
        <v>0</v>
      </c>
      <c r="DH113" s="95">
        <v>1422.3899999999999</v>
      </c>
      <c r="DI113" s="95">
        <v>844.09999999999991</v>
      </c>
      <c r="DJ113" s="87">
        <f t="shared" si="116"/>
        <v>578.29</v>
      </c>
      <c r="DK113" s="94">
        <f t="shared" si="117"/>
        <v>0.59343780538389612</v>
      </c>
      <c r="DL113" s="80">
        <v>9371.16</v>
      </c>
      <c r="DM113" s="80">
        <v>1611.81</v>
      </c>
      <c r="DN113" s="87">
        <f t="shared" si="118"/>
        <v>7759.35</v>
      </c>
      <c r="DO113" s="96">
        <f t="shared" si="66"/>
        <v>0.17199684990972303</v>
      </c>
      <c r="DP113" s="80">
        <v>0</v>
      </c>
      <c r="DQ113" s="80">
        <v>0</v>
      </c>
      <c r="DR113" s="82">
        <f t="shared" si="119"/>
        <v>0</v>
      </c>
      <c r="DS113" s="96"/>
      <c r="DT113" s="97">
        <v>1886.19</v>
      </c>
      <c r="DU113" s="97">
        <v>1499.15</v>
      </c>
      <c r="DV113" s="98">
        <f t="shared" si="122"/>
        <v>38954.339999999997</v>
      </c>
      <c r="DW113" s="87">
        <f t="shared" si="123"/>
        <v>31482.191228491771</v>
      </c>
      <c r="DX113" s="87">
        <f t="shared" si="120"/>
        <v>7472.1487715082258</v>
      </c>
      <c r="DY113" s="83">
        <f t="shared" si="121"/>
        <v>0.80818186698816552</v>
      </c>
      <c r="DZ113" s="108"/>
      <c r="EA113" s="100">
        <f t="shared" si="67"/>
        <v>-44646.941228491771</v>
      </c>
      <c r="EB113" s="91">
        <f t="shared" si="68"/>
        <v>9024.489999999998</v>
      </c>
      <c r="EC113" s="101"/>
      <c r="ED113" s="101"/>
      <c r="EE113" s="102">
        <v>12984.78</v>
      </c>
      <c r="EF113" s="102">
        <v>8625.4600000000028</v>
      </c>
      <c r="EG113" s="103">
        <f t="shared" si="124"/>
        <v>8625.4600000000028</v>
      </c>
      <c r="EH113" s="104">
        <f t="shared" si="69"/>
        <v>0.66427463538080755</v>
      </c>
      <c r="EI113" s="101"/>
      <c r="EJ113" s="101"/>
      <c r="EK113" s="101" t="s">
        <v>113</v>
      </c>
      <c r="EM113" s="101"/>
      <c r="EN113" s="101"/>
    </row>
    <row r="114" spans="1:144" s="1" customFormat="1" ht="15.75" customHeight="1" x14ac:dyDescent="0.25">
      <c r="A114" s="105" t="s">
        <v>114</v>
      </c>
      <c r="B114" s="106">
        <v>9</v>
      </c>
      <c r="C114" s="107">
        <v>1</v>
      </c>
      <c r="D114" s="76" t="s">
        <v>394</v>
      </c>
      <c r="E114" s="77">
        <v>1877.66</v>
      </c>
      <c r="F114" s="78">
        <v>-46379.850000000006</v>
      </c>
      <c r="G114" s="79">
        <v>-46310.670000000006</v>
      </c>
      <c r="H114" s="80">
        <v>1562.79</v>
      </c>
      <c r="I114" s="80">
        <v>348.31</v>
      </c>
      <c r="J114" s="82">
        <f t="shared" si="70"/>
        <v>1214.48</v>
      </c>
      <c r="K114" s="83">
        <f t="shared" si="71"/>
        <v>0.22287703402248543</v>
      </c>
      <c r="L114" s="84">
        <v>273.65999999999997</v>
      </c>
      <c r="M114" s="84">
        <v>316.51</v>
      </c>
      <c r="N114" s="82">
        <f t="shared" si="72"/>
        <v>-42.850000000000023</v>
      </c>
      <c r="O114" s="83">
        <f t="shared" si="73"/>
        <v>1.1565811591025361</v>
      </c>
      <c r="P114" s="84">
        <v>947.64</v>
      </c>
      <c r="Q114" s="84">
        <v>720.36</v>
      </c>
      <c r="R114" s="82">
        <f t="shared" si="74"/>
        <v>227.27999999999997</v>
      </c>
      <c r="S114" s="83">
        <f t="shared" si="75"/>
        <v>0.76016208686843112</v>
      </c>
      <c r="T114" s="84">
        <v>177.54</v>
      </c>
      <c r="U114" s="84">
        <v>157.56</v>
      </c>
      <c r="V114" s="82">
        <f t="shared" si="76"/>
        <v>19.97999999999999</v>
      </c>
      <c r="W114" s="83">
        <f t="shared" si="77"/>
        <v>0.88746198039878343</v>
      </c>
      <c r="X114" s="84">
        <v>63.33</v>
      </c>
      <c r="Y114" s="84">
        <v>0</v>
      </c>
      <c r="Z114" s="82">
        <f t="shared" si="78"/>
        <v>63.33</v>
      </c>
      <c r="AA114" s="83">
        <f t="shared" si="79"/>
        <v>0</v>
      </c>
      <c r="AB114" s="84">
        <v>579.54</v>
      </c>
      <c r="AC114" s="84">
        <v>820.68</v>
      </c>
      <c r="AD114" s="82">
        <f t="shared" si="80"/>
        <v>-241.14</v>
      </c>
      <c r="AE114" s="83">
        <f t="shared" si="81"/>
        <v>1.4160886220105602</v>
      </c>
      <c r="AF114" s="84">
        <v>282.69</v>
      </c>
      <c r="AG114" s="84">
        <v>0</v>
      </c>
      <c r="AH114" s="82">
        <f t="shared" si="82"/>
        <v>282.69</v>
      </c>
      <c r="AI114" s="85">
        <f t="shared" si="83"/>
        <v>0</v>
      </c>
      <c r="AJ114" s="84">
        <v>868.47</v>
      </c>
      <c r="AK114" s="84">
        <v>2729.76</v>
      </c>
      <c r="AL114" s="82">
        <f t="shared" si="84"/>
        <v>-1861.2900000000002</v>
      </c>
      <c r="AM114" s="86">
        <f t="shared" si="85"/>
        <v>3.1431828387854504</v>
      </c>
      <c r="AN114" s="80">
        <v>6077.4</v>
      </c>
      <c r="AO114" s="80">
        <v>7004.84</v>
      </c>
      <c r="AP114" s="87">
        <f t="shared" si="86"/>
        <v>-927.44000000000051</v>
      </c>
      <c r="AQ114" s="83">
        <f t="shared" si="63"/>
        <v>1.1526047322868334</v>
      </c>
      <c r="AR114" s="84">
        <v>0</v>
      </c>
      <c r="AS114" s="84">
        <v>0</v>
      </c>
      <c r="AT114" s="87">
        <f t="shared" si="64"/>
        <v>0</v>
      </c>
      <c r="AU114" s="96"/>
      <c r="AV114" s="80">
        <v>302.49</v>
      </c>
      <c r="AW114" s="80">
        <v>0</v>
      </c>
      <c r="AX114" s="87">
        <f t="shared" si="87"/>
        <v>302.49</v>
      </c>
      <c r="AY114" s="83">
        <f t="shared" si="88"/>
        <v>0</v>
      </c>
      <c r="AZ114" s="90">
        <v>0</v>
      </c>
      <c r="BA114" s="82">
        <v>0</v>
      </c>
      <c r="BB114" s="82">
        <f t="shared" si="89"/>
        <v>0</v>
      </c>
      <c r="BC114" s="91"/>
      <c r="BD114" s="84">
        <v>5031.57</v>
      </c>
      <c r="BE114" s="84">
        <v>0</v>
      </c>
      <c r="BF114" s="87">
        <f t="shared" si="90"/>
        <v>5031.57</v>
      </c>
      <c r="BG114" s="83">
        <f t="shared" si="91"/>
        <v>0</v>
      </c>
      <c r="BH114" s="84">
        <v>893.91000000000008</v>
      </c>
      <c r="BI114" s="84">
        <v>0</v>
      </c>
      <c r="BJ114" s="82">
        <f t="shared" si="92"/>
        <v>893.91000000000008</v>
      </c>
      <c r="BK114" s="86">
        <f t="shared" si="93"/>
        <v>0</v>
      </c>
      <c r="BL114" s="80">
        <v>1001.3399999999999</v>
      </c>
      <c r="BM114" s="80">
        <v>0</v>
      </c>
      <c r="BN114" s="82">
        <f t="shared" si="94"/>
        <v>1001.3399999999999</v>
      </c>
      <c r="BO114" s="86">
        <f t="shared" si="95"/>
        <v>0</v>
      </c>
      <c r="BP114" s="80">
        <v>236.91</v>
      </c>
      <c r="BQ114" s="80">
        <v>0</v>
      </c>
      <c r="BR114" s="82">
        <f t="shared" si="96"/>
        <v>236.91</v>
      </c>
      <c r="BS114" s="86">
        <f t="shared" si="97"/>
        <v>0</v>
      </c>
      <c r="BT114" s="80">
        <v>618.56999999999994</v>
      </c>
      <c r="BU114" s="80">
        <v>430.93</v>
      </c>
      <c r="BV114" s="82">
        <f t="shared" si="98"/>
        <v>187.63999999999993</v>
      </c>
      <c r="BW114" s="86">
        <f t="shared" si="99"/>
        <v>0.69665518858011233</v>
      </c>
      <c r="BX114" s="80">
        <v>331.89</v>
      </c>
      <c r="BY114" s="80">
        <v>0</v>
      </c>
      <c r="BZ114" s="82">
        <f t="shared" si="100"/>
        <v>331.89</v>
      </c>
      <c r="CA114" s="86">
        <f t="shared" si="101"/>
        <v>0</v>
      </c>
      <c r="CB114" s="80">
        <v>187.71</v>
      </c>
      <c r="CC114" s="80">
        <v>341.47</v>
      </c>
      <c r="CD114" s="82">
        <f t="shared" si="102"/>
        <v>-153.76000000000002</v>
      </c>
      <c r="CE114" s="83">
        <f t="shared" si="103"/>
        <v>1.8191359011240744</v>
      </c>
      <c r="CF114" s="84">
        <v>31.650000000000002</v>
      </c>
      <c r="CG114" s="84">
        <v>0</v>
      </c>
      <c r="CH114" s="82">
        <f t="shared" si="104"/>
        <v>31.650000000000002</v>
      </c>
      <c r="CI114" s="86">
        <f t="shared" si="105"/>
        <v>0</v>
      </c>
      <c r="CJ114" s="80">
        <v>0</v>
      </c>
      <c r="CK114" s="81">
        <v>0</v>
      </c>
      <c r="CL114" s="81">
        <v>0</v>
      </c>
      <c r="CM114" s="92"/>
      <c r="CN114" s="93">
        <v>3868.6499999999996</v>
      </c>
      <c r="CO114" s="93">
        <v>4633.7467952717407</v>
      </c>
      <c r="CP114" s="87">
        <f t="shared" si="106"/>
        <v>-765.09679527174103</v>
      </c>
      <c r="CQ114" s="94">
        <f t="shared" si="107"/>
        <v>1.1977684192862474</v>
      </c>
      <c r="CR114" s="80">
        <v>3793.32</v>
      </c>
      <c r="CS114" s="80">
        <v>4335.3700000000008</v>
      </c>
      <c r="CT114" s="87">
        <f t="shared" si="108"/>
        <v>-542.05000000000064</v>
      </c>
      <c r="CU114" s="94">
        <f t="shared" si="109"/>
        <v>1.1428959328503792</v>
      </c>
      <c r="CV114" s="80">
        <v>596.16</v>
      </c>
      <c r="CW114" s="80">
        <v>0</v>
      </c>
      <c r="CX114" s="87">
        <f t="shared" si="110"/>
        <v>596.16</v>
      </c>
      <c r="CY114" s="86">
        <f t="shared" si="111"/>
        <v>0</v>
      </c>
      <c r="CZ114" s="80">
        <v>123.27000000000001</v>
      </c>
      <c r="DA114" s="80">
        <v>105.11</v>
      </c>
      <c r="DB114" s="87">
        <f t="shared" si="112"/>
        <v>18.160000000000011</v>
      </c>
      <c r="DC114" s="86">
        <f t="shared" si="113"/>
        <v>0.85268110651415585</v>
      </c>
      <c r="DD114" s="80">
        <v>13.559999999999999</v>
      </c>
      <c r="DE114" s="80">
        <v>0</v>
      </c>
      <c r="DF114" s="87">
        <f t="shared" si="114"/>
        <v>13.559999999999999</v>
      </c>
      <c r="DG114" s="86">
        <f t="shared" si="115"/>
        <v>0</v>
      </c>
      <c r="DH114" s="95">
        <v>1069.1999999999998</v>
      </c>
      <c r="DI114" s="95">
        <v>840.63999999999987</v>
      </c>
      <c r="DJ114" s="87">
        <f t="shared" si="116"/>
        <v>228.55999999999995</v>
      </c>
      <c r="DK114" s="94">
        <f t="shared" si="117"/>
        <v>0.78623269734380852</v>
      </c>
      <c r="DL114" s="80">
        <v>1329.6</v>
      </c>
      <c r="DM114" s="80">
        <v>1030.4100000000001</v>
      </c>
      <c r="DN114" s="87">
        <f t="shared" si="118"/>
        <v>299.18999999999983</v>
      </c>
      <c r="DO114" s="96">
        <f t="shared" si="66"/>
        <v>0.77497743682310483</v>
      </c>
      <c r="DP114" s="80">
        <v>0</v>
      </c>
      <c r="DQ114" s="80">
        <v>0</v>
      </c>
      <c r="DR114" s="82">
        <f t="shared" si="119"/>
        <v>0</v>
      </c>
      <c r="DS114" s="96"/>
      <c r="DT114" s="97">
        <v>1536.66</v>
      </c>
      <c r="DU114" s="97">
        <v>1190.78</v>
      </c>
      <c r="DV114" s="98">
        <f t="shared" si="122"/>
        <v>31799.520000000004</v>
      </c>
      <c r="DW114" s="87">
        <f t="shared" si="123"/>
        <v>25006.476795271741</v>
      </c>
      <c r="DX114" s="87">
        <f t="shared" si="120"/>
        <v>6793.0432047282629</v>
      </c>
      <c r="DY114" s="83">
        <f t="shared" si="121"/>
        <v>0.7863790646925406</v>
      </c>
      <c r="DZ114" s="108"/>
      <c r="EA114" s="100">
        <f t="shared" si="67"/>
        <v>-39586.806795271739</v>
      </c>
      <c r="EB114" s="91">
        <f t="shared" si="68"/>
        <v>-38749.520000000004</v>
      </c>
      <c r="EC114" s="101"/>
      <c r="ED114" s="101"/>
      <c r="EE114" s="102">
        <v>10599.839999999998</v>
      </c>
      <c r="EF114" s="102">
        <v>1664.3500000000008</v>
      </c>
      <c r="EG114" s="103">
        <f t="shared" si="124"/>
        <v>1664.3500000000008</v>
      </c>
      <c r="EH114" s="104">
        <v>0</v>
      </c>
      <c r="EI114" s="101"/>
      <c r="EJ114" s="101"/>
      <c r="EK114" s="101" t="s">
        <v>114</v>
      </c>
      <c r="EM114" s="101"/>
      <c r="EN114" s="101"/>
    </row>
    <row r="115" spans="1:144" s="1" customFormat="1" ht="15.75" customHeight="1" x14ac:dyDescent="0.25">
      <c r="A115" s="105" t="s">
        <v>115</v>
      </c>
      <c r="B115" s="106">
        <v>5</v>
      </c>
      <c r="C115" s="107">
        <v>4</v>
      </c>
      <c r="D115" s="76" t="s">
        <v>395</v>
      </c>
      <c r="E115" s="77">
        <v>3220.5</v>
      </c>
      <c r="F115" s="78">
        <v>-23253.919999999998</v>
      </c>
      <c r="G115" s="79">
        <v>-50932.790000000015</v>
      </c>
      <c r="H115" s="80">
        <v>2454.0299999999997</v>
      </c>
      <c r="I115" s="80">
        <v>729.68000000000006</v>
      </c>
      <c r="J115" s="82">
        <f t="shared" si="70"/>
        <v>1724.3499999999997</v>
      </c>
      <c r="K115" s="83">
        <f t="shared" si="71"/>
        <v>0.29733947832748586</v>
      </c>
      <c r="L115" s="84">
        <v>342.03000000000003</v>
      </c>
      <c r="M115" s="84">
        <v>447.37</v>
      </c>
      <c r="N115" s="82">
        <f t="shared" si="72"/>
        <v>-105.33999999999997</v>
      </c>
      <c r="O115" s="83">
        <f t="shared" si="73"/>
        <v>1.3079846797064585</v>
      </c>
      <c r="P115" s="84">
        <v>1699.47</v>
      </c>
      <c r="Q115" s="84">
        <v>1297.95</v>
      </c>
      <c r="R115" s="82">
        <f t="shared" si="74"/>
        <v>401.52</v>
      </c>
      <c r="S115" s="83">
        <f t="shared" si="75"/>
        <v>0.76373810658617103</v>
      </c>
      <c r="T115" s="84">
        <v>319.79999999999995</v>
      </c>
      <c r="U115" s="84">
        <v>284.7</v>
      </c>
      <c r="V115" s="82">
        <f t="shared" si="76"/>
        <v>35.099999999999966</v>
      </c>
      <c r="W115" s="83">
        <f t="shared" si="77"/>
        <v>0.89024390243902451</v>
      </c>
      <c r="X115" s="84">
        <v>122.69999999999999</v>
      </c>
      <c r="Y115" s="84">
        <v>0</v>
      </c>
      <c r="Z115" s="82">
        <f t="shared" si="78"/>
        <v>122.69999999999999</v>
      </c>
      <c r="AA115" s="83">
        <f t="shared" si="79"/>
        <v>0</v>
      </c>
      <c r="AB115" s="84">
        <v>2000.91</v>
      </c>
      <c r="AC115" s="84">
        <v>2782.7799999999997</v>
      </c>
      <c r="AD115" s="82">
        <f t="shared" si="80"/>
        <v>-781.86999999999966</v>
      </c>
      <c r="AE115" s="83">
        <f t="shared" si="81"/>
        <v>1.3907572054715103</v>
      </c>
      <c r="AF115" s="84">
        <v>483.09000000000003</v>
      </c>
      <c r="AG115" s="84">
        <v>0</v>
      </c>
      <c r="AH115" s="82">
        <f t="shared" si="82"/>
        <v>483.09000000000003</v>
      </c>
      <c r="AI115" s="85">
        <f t="shared" si="83"/>
        <v>0</v>
      </c>
      <c r="AJ115" s="84">
        <v>1617.33</v>
      </c>
      <c r="AK115" s="84">
        <v>2137.13</v>
      </c>
      <c r="AL115" s="82">
        <f t="shared" si="84"/>
        <v>-519.80000000000018</v>
      </c>
      <c r="AM115" s="86">
        <f t="shared" si="85"/>
        <v>1.3213939022957593</v>
      </c>
      <c r="AN115" s="80">
        <v>0</v>
      </c>
      <c r="AO115" s="80">
        <v>0</v>
      </c>
      <c r="AP115" s="87">
        <f t="shared" si="86"/>
        <v>0</v>
      </c>
      <c r="AQ115" s="83"/>
      <c r="AR115" s="84">
        <v>0</v>
      </c>
      <c r="AS115" s="84">
        <v>0</v>
      </c>
      <c r="AT115" s="87">
        <f t="shared" si="64"/>
        <v>0</v>
      </c>
      <c r="AU115" s="96"/>
      <c r="AV115" s="80">
        <v>533.31000000000006</v>
      </c>
      <c r="AW115" s="80">
        <v>0</v>
      </c>
      <c r="AX115" s="87">
        <f t="shared" si="87"/>
        <v>533.31000000000006</v>
      </c>
      <c r="AY115" s="83">
        <f t="shared" si="88"/>
        <v>0</v>
      </c>
      <c r="AZ115" s="90">
        <v>0</v>
      </c>
      <c r="BA115" s="82">
        <v>0</v>
      </c>
      <c r="BB115" s="82">
        <f t="shared" si="89"/>
        <v>0</v>
      </c>
      <c r="BC115" s="91"/>
      <c r="BD115" s="84">
        <v>5933.13</v>
      </c>
      <c r="BE115" s="84">
        <v>5801.3799999999992</v>
      </c>
      <c r="BF115" s="87">
        <f t="shared" si="90"/>
        <v>131.75000000000091</v>
      </c>
      <c r="BG115" s="83">
        <f t="shared" si="91"/>
        <v>0.97779418283435537</v>
      </c>
      <c r="BH115" s="84">
        <v>1377.72</v>
      </c>
      <c r="BI115" s="84">
        <v>0</v>
      </c>
      <c r="BJ115" s="82">
        <f t="shared" si="92"/>
        <v>1377.72</v>
      </c>
      <c r="BK115" s="86">
        <f t="shared" si="93"/>
        <v>0</v>
      </c>
      <c r="BL115" s="80">
        <v>1227.99</v>
      </c>
      <c r="BM115" s="80">
        <v>0</v>
      </c>
      <c r="BN115" s="82">
        <f t="shared" si="94"/>
        <v>1227.99</v>
      </c>
      <c r="BO115" s="86">
        <f t="shared" si="95"/>
        <v>0</v>
      </c>
      <c r="BP115" s="80">
        <v>391.29</v>
      </c>
      <c r="BQ115" s="80">
        <v>4461.4299999999994</v>
      </c>
      <c r="BR115" s="82">
        <f t="shared" si="96"/>
        <v>-4070.1399999999994</v>
      </c>
      <c r="BS115" s="86">
        <f t="shared" si="97"/>
        <v>11.401850290066189</v>
      </c>
      <c r="BT115" s="80">
        <v>1042.47</v>
      </c>
      <c r="BU115" s="80">
        <v>0</v>
      </c>
      <c r="BV115" s="82">
        <f t="shared" si="98"/>
        <v>1042.47</v>
      </c>
      <c r="BW115" s="86">
        <f t="shared" si="99"/>
        <v>0</v>
      </c>
      <c r="BX115" s="80">
        <v>646.34999999999991</v>
      </c>
      <c r="BY115" s="80">
        <v>0</v>
      </c>
      <c r="BZ115" s="82">
        <f t="shared" si="100"/>
        <v>646.34999999999991</v>
      </c>
      <c r="CA115" s="86">
        <f t="shared" si="101"/>
        <v>0</v>
      </c>
      <c r="CB115" s="80">
        <v>844.41000000000008</v>
      </c>
      <c r="CC115" s="80">
        <v>245.89</v>
      </c>
      <c r="CD115" s="82">
        <f t="shared" si="102"/>
        <v>598.5200000000001</v>
      </c>
      <c r="CE115" s="83">
        <f t="shared" si="103"/>
        <v>0.29119740410464107</v>
      </c>
      <c r="CF115" s="84">
        <v>64.739999999999995</v>
      </c>
      <c r="CG115" s="84">
        <v>0</v>
      </c>
      <c r="CH115" s="82">
        <f t="shared" si="104"/>
        <v>64.739999999999995</v>
      </c>
      <c r="CI115" s="86">
        <f t="shared" si="105"/>
        <v>0</v>
      </c>
      <c r="CJ115" s="80">
        <v>0</v>
      </c>
      <c r="CK115" s="81">
        <v>0</v>
      </c>
      <c r="CL115" s="81">
        <v>0</v>
      </c>
      <c r="CM115" s="92"/>
      <c r="CN115" s="93">
        <v>9651.84</v>
      </c>
      <c r="CO115" s="93">
        <v>16633.573643036936</v>
      </c>
      <c r="CP115" s="87">
        <f t="shared" si="106"/>
        <v>-6981.733643036936</v>
      </c>
      <c r="CQ115" s="94">
        <f t="shared" si="107"/>
        <v>1.7233577890886023</v>
      </c>
      <c r="CR115" s="80">
        <v>4590.18</v>
      </c>
      <c r="CS115" s="80">
        <v>5808.07</v>
      </c>
      <c r="CT115" s="87">
        <f t="shared" si="108"/>
        <v>-1217.8899999999994</v>
      </c>
      <c r="CU115" s="94">
        <f t="shared" si="109"/>
        <v>1.2653251070764109</v>
      </c>
      <c r="CV115" s="80">
        <v>2357.3999999999996</v>
      </c>
      <c r="CW115" s="80">
        <v>0</v>
      </c>
      <c r="CX115" s="87">
        <f t="shared" si="110"/>
        <v>2357.3999999999996</v>
      </c>
      <c r="CY115" s="86">
        <f t="shared" si="111"/>
        <v>0</v>
      </c>
      <c r="CZ115" s="80">
        <v>378.71999999999997</v>
      </c>
      <c r="DA115" s="80">
        <v>329.78</v>
      </c>
      <c r="DB115" s="87">
        <f t="shared" si="112"/>
        <v>48.94</v>
      </c>
      <c r="DC115" s="86">
        <f t="shared" si="113"/>
        <v>0.87077524292353192</v>
      </c>
      <c r="DD115" s="80">
        <v>42.51</v>
      </c>
      <c r="DE115" s="80">
        <v>0</v>
      </c>
      <c r="DF115" s="87">
        <f t="shared" si="114"/>
        <v>42.51</v>
      </c>
      <c r="DG115" s="86">
        <f t="shared" si="115"/>
        <v>0</v>
      </c>
      <c r="DH115" s="95">
        <v>1807.6799999999998</v>
      </c>
      <c r="DI115" s="95">
        <v>2465.31</v>
      </c>
      <c r="DJ115" s="87">
        <f t="shared" si="116"/>
        <v>-657.63000000000011</v>
      </c>
      <c r="DK115" s="94">
        <f t="shared" si="117"/>
        <v>1.3637977960701011</v>
      </c>
      <c r="DL115" s="80">
        <v>0</v>
      </c>
      <c r="DM115" s="80">
        <v>0</v>
      </c>
      <c r="DN115" s="87">
        <f t="shared" si="118"/>
        <v>0</v>
      </c>
      <c r="DO115" s="96"/>
      <c r="DP115" s="80">
        <v>0</v>
      </c>
      <c r="DQ115" s="80">
        <v>0</v>
      </c>
      <c r="DR115" s="82">
        <f t="shared" si="119"/>
        <v>0</v>
      </c>
      <c r="DS115" s="96"/>
      <c r="DT115" s="97">
        <v>1996.08</v>
      </c>
      <c r="DU115" s="97">
        <v>2171.25</v>
      </c>
      <c r="DV115" s="98">
        <f t="shared" si="122"/>
        <v>41925.180000000008</v>
      </c>
      <c r="DW115" s="87">
        <f t="shared" si="123"/>
        <v>45596.29364303693</v>
      </c>
      <c r="DX115" s="87">
        <f t="shared" si="120"/>
        <v>-3671.1136430369224</v>
      </c>
      <c r="DY115" s="83">
        <f t="shared" si="121"/>
        <v>1.0875634557332114</v>
      </c>
      <c r="DZ115" s="108"/>
      <c r="EA115" s="100">
        <f t="shared" si="67"/>
        <v>-26925.033643036921</v>
      </c>
      <c r="EB115" s="91">
        <f t="shared" si="68"/>
        <v>-49913.390000000014</v>
      </c>
      <c r="EC115" s="101"/>
      <c r="ED115" s="101"/>
      <c r="EE115" s="102">
        <v>13975.06</v>
      </c>
      <c r="EF115" s="102">
        <v>2310.380000000001</v>
      </c>
      <c r="EG115" s="103">
        <f t="shared" si="124"/>
        <v>2310.380000000001</v>
      </c>
      <c r="EH115" s="104">
        <f t="shared" si="69"/>
        <v>0.16532165157072679</v>
      </c>
      <c r="EI115" s="101"/>
      <c r="EJ115" s="101"/>
      <c r="EK115" s="101" t="s">
        <v>115</v>
      </c>
      <c r="EM115" s="101"/>
      <c r="EN115" s="101"/>
    </row>
    <row r="116" spans="1:144" s="1" customFormat="1" ht="15.75" customHeight="1" x14ac:dyDescent="0.25">
      <c r="A116" s="105" t="s">
        <v>116</v>
      </c>
      <c r="B116" s="106">
        <v>9</v>
      </c>
      <c r="C116" s="107">
        <v>1</v>
      </c>
      <c r="D116" s="76" t="s">
        <v>396</v>
      </c>
      <c r="E116" s="77">
        <v>2108.9499999999998</v>
      </c>
      <c r="F116" s="78">
        <v>91436.7</v>
      </c>
      <c r="G116" s="79">
        <v>77005.73000000001</v>
      </c>
      <c r="H116" s="80">
        <v>1693.08</v>
      </c>
      <c r="I116" s="80">
        <v>201.61</v>
      </c>
      <c r="J116" s="82">
        <f t="shared" si="70"/>
        <v>1491.4699999999998</v>
      </c>
      <c r="K116" s="83">
        <f t="shared" si="71"/>
        <v>0.11907883856639971</v>
      </c>
      <c r="L116" s="84">
        <v>334.04999999999995</v>
      </c>
      <c r="M116" s="84">
        <v>1.97</v>
      </c>
      <c r="N116" s="82">
        <f t="shared" si="72"/>
        <v>332.07999999999993</v>
      </c>
      <c r="O116" s="83">
        <f t="shared" si="73"/>
        <v>5.8973207603652154E-3</v>
      </c>
      <c r="P116" s="84">
        <v>847.17</v>
      </c>
      <c r="Q116" s="84">
        <v>652.13</v>
      </c>
      <c r="R116" s="82">
        <f t="shared" si="74"/>
        <v>195.03999999999996</v>
      </c>
      <c r="S116" s="83">
        <f t="shared" si="75"/>
        <v>0.76977466152011997</v>
      </c>
      <c r="T116" s="84">
        <v>176.52</v>
      </c>
      <c r="U116" s="84">
        <v>157.16999999999999</v>
      </c>
      <c r="V116" s="82">
        <f t="shared" si="76"/>
        <v>19.350000000000023</v>
      </c>
      <c r="W116" s="83">
        <f t="shared" si="77"/>
        <v>0.89038069340584625</v>
      </c>
      <c r="X116" s="84">
        <v>62.64</v>
      </c>
      <c r="Y116" s="84">
        <v>0</v>
      </c>
      <c r="Z116" s="82">
        <f t="shared" si="78"/>
        <v>62.64</v>
      </c>
      <c r="AA116" s="83">
        <f t="shared" si="79"/>
        <v>0</v>
      </c>
      <c r="AB116" s="84">
        <v>567.51</v>
      </c>
      <c r="AC116" s="84">
        <v>771.86</v>
      </c>
      <c r="AD116" s="82">
        <f t="shared" si="80"/>
        <v>-204.35000000000002</v>
      </c>
      <c r="AE116" s="83">
        <f t="shared" si="81"/>
        <v>1.3600817606738207</v>
      </c>
      <c r="AF116" s="84">
        <v>316.35000000000002</v>
      </c>
      <c r="AG116" s="84">
        <v>0</v>
      </c>
      <c r="AH116" s="82">
        <f t="shared" si="82"/>
        <v>316.35000000000002</v>
      </c>
      <c r="AI116" s="85">
        <f t="shared" si="83"/>
        <v>0</v>
      </c>
      <c r="AJ116" s="84">
        <v>987</v>
      </c>
      <c r="AK116" s="84">
        <v>1559.9299999999998</v>
      </c>
      <c r="AL116" s="82">
        <f t="shared" si="84"/>
        <v>-572.92999999999984</v>
      </c>
      <c r="AM116" s="86">
        <f t="shared" si="85"/>
        <v>1.5804761904761904</v>
      </c>
      <c r="AN116" s="80">
        <v>4106.3099999999995</v>
      </c>
      <c r="AO116" s="80">
        <v>4765.21</v>
      </c>
      <c r="AP116" s="87">
        <f t="shared" si="86"/>
        <v>-658.90000000000055</v>
      </c>
      <c r="AQ116" s="83">
        <f t="shared" si="63"/>
        <v>1.1604603646582943</v>
      </c>
      <c r="AR116" s="84">
        <v>385.95000000000005</v>
      </c>
      <c r="AS116" s="84">
        <v>383.9</v>
      </c>
      <c r="AT116" s="87">
        <f t="shared" si="64"/>
        <v>2.0500000000000682</v>
      </c>
      <c r="AU116" s="96">
        <f t="shared" si="65"/>
        <v>0.99468843114393035</v>
      </c>
      <c r="AV116" s="80">
        <v>292.29000000000002</v>
      </c>
      <c r="AW116" s="80">
        <v>0</v>
      </c>
      <c r="AX116" s="87">
        <f t="shared" si="87"/>
        <v>292.29000000000002</v>
      </c>
      <c r="AY116" s="83">
        <f t="shared" si="88"/>
        <v>0</v>
      </c>
      <c r="AZ116" s="90">
        <v>0</v>
      </c>
      <c r="BA116" s="82">
        <v>0</v>
      </c>
      <c r="BB116" s="82">
        <f t="shared" si="89"/>
        <v>0</v>
      </c>
      <c r="BC116" s="91"/>
      <c r="BD116" s="84">
        <v>4115.6400000000003</v>
      </c>
      <c r="BE116" s="84">
        <v>0</v>
      </c>
      <c r="BF116" s="87">
        <f t="shared" si="90"/>
        <v>4115.6400000000003</v>
      </c>
      <c r="BG116" s="83">
        <f t="shared" si="91"/>
        <v>0</v>
      </c>
      <c r="BH116" s="84">
        <v>1008.51</v>
      </c>
      <c r="BI116" s="84">
        <v>0</v>
      </c>
      <c r="BJ116" s="82">
        <f t="shared" si="92"/>
        <v>1008.51</v>
      </c>
      <c r="BK116" s="86">
        <f t="shared" si="93"/>
        <v>0</v>
      </c>
      <c r="BL116" s="80">
        <v>1256.52</v>
      </c>
      <c r="BM116" s="80">
        <v>0</v>
      </c>
      <c r="BN116" s="82">
        <f t="shared" si="94"/>
        <v>1256.52</v>
      </c>
      <c r="BO116" s="86">
        <f t="shared" si="95"/>
        <v>0</v>
      </c>
      <c r="BP116" s="80">
        <v>251.19</v>
      </c>
      <c r="BQ116" s="80">
        <v>0</v>
      </c>
      <c r="BR116" s="82">
        <f t="shared" si="96"/>
        <v>251.19</v>
      </c>
      <c r="BS116" s="86">
        <f t="shared" si="97"/>
        <v>0</v>
      </c>
      <c r="BT116" s="80">
        <v>620.66999999999996</v>
      </c>
      <c r="BU116" s="80">
        <v>0</v>
      </c>
      <c r="BV116" s="82">
        <f t="shared" si="98"/>
        <v>620.66999999999996</v>
      </c>
      <c r="BW116" s="86">
        <f t="shared" si="99"/>
        <v>0</v>
      </c>
      <c r="BX116" s="80">
        <v>330.27</v>
      </c>
      <c r="BY116" s="80">
        <v>0</v>
      </c>
      <c r="BZ116" s="82">
        <f t="shared" si="100"/>
        <v>330.27</v>
      </c>
      <c r="CA116" s="86">
        <f t="shared" si="101"/>
        <v>0</v>
      </c>
      <c r="CB116" s="80">
        <v>183.48</v>
      </c>
      <c r="CC116" s="80">
        <v>0</v>
      </c>
      <c r="CD116" s="82">
        <f t="shared" si="102"/>
        <v>183.48</v>
      </c>
      <c r="CE116" s="83">
        <f t="shared" si="103"/>
        <v>0</v>
      </c>
      <c r="CF116" s="84">
        <v>21.509999999999998</v>
      </c>
      <c r="CG116" s="84">
        <v>0</v>
      </c>
      <c r="CH116" s="82">
        <f t="shared" si="104"/>
        <v>21.509999999999998</v>
      </c>
      <c r="CI116" s="86">
        <f t="shared" si="105"/>
        <v>0</v>
      </c>
      <c r="CJ116" s="80">
        <v>0</v>
      </c>
      <c r="CK116" s="81">
        <v>0</v>
      </c>
      <c r="CL116" s="81">
        <v>0</v>
      </c>
      <c r="CM116" s="92"/>
      <c r="CN116" s="93">
        <v>4375.68</v>
      </c>
      <c r="CO116" s="93">
        <v>4865.3987221764246</v>
      </c>
      <c r="CP116" s="87">
        <f t="shared" si="106"/>
        <v>-489.71872217642431</v>
      </c>
      <c r="CQ116" s="94">
        <f t="shared" si="107"/>
        <v>1.1119183126225922</v>
      </c>
      <c r="CR116" s="80">
        <v>3281.9700000000003</v>
      </c>
      <c r="CS116" s="80">
        <v>3963.0699999999997</v>
      </c>
      <c r="CT116" s="87">
        <f t="shared" si="108"/>
        <v>-681.09999999999945</v>
      </c>
      <c r="CU116" s="94">
        <f t="shared" si="109"/>
        <v>1.2075277958055679</v>
      </c>
      <c r="CV116" s="80">
        <v>960.42</v>
      </c>
      <c r="CW116" s="80">
        <v>0</v>
      </c>
      <c r="CX116" s="87">
        <f t="shared" si="110"/>
        <v>960.42</v>
      </c>
      <c r="CY116" s="86">
        <f t="shared" si="111"/>
        <v>0</v>
      </c>
      <c r="CZ116" s="80">
        <v>136.64999999999998</v>
      </c>
      <c r="DA116" s="80">
        <v>116.4</v>
      </c>
      <c r="DB116" s="87">
        <f t="shared" si="112"/>
        <v>20.249999999999972</v>
      </c>
      <c r="DC116" s="86">
        <f t="shared" si="113"/>
        <v>0.85181119648737669</v>
      </c>
      <c r="DD116" s="80">
        <v>15.18</v>
      </c>
      <c r="DE116" s="80">
        <v>0</v>
      </c>
      <c r="DF116" s="87">
        <f t="shared" si="114"/>
        <v>15.18</v>
      </c>
      <c r="DG116" s="86">
        <f t="shared" si="115"/>
        <v>0</v>
      </c>
      <c r="DH116" s="95">
        <v>1944.87</v>
      </c>
      <c r="DI116" s="95">
        <v>1658.3000000000002</v>
      </c>
      <c r="DJ116" s="87">
        <f t="shared" si="116"/>
        <v>286.56999999999971</v>
      </c>
      <c r="DK116" s="94">
        <f t="shared" si="117"/>
        <v>0.85265339071506074</v>
      </c>
      <c r="DL116" s="80">
        <v>1638</v>
      </c>
      <c r="DM116" s="80">
        <v>1635.2</v>
      </c>
      <c r="DN116" s="87">
        <f t="shared" si="118"/>
        <v>2.7999999999999545</v>
      </c>
      <c r="DO116" s="96">
        <f t="shared" si="66"/>
        <v>0.9982905982905983</v>
      </c>
      <c r="DP116" s="80">
        <v>0</v>
      </c>
      <c r="DQ116" s="80">
        <v>0</v>
      </c>
      <c r="DR116" s="82">
        <f t="shared" si="119"/>
        <v>0</v>
      </c>
      <c r="DS116" s="96"/>
      <c r="DT116" s="97">
        <v>1533.3600000000001</v>
      </c>
      <c r="DU116" s="97">
        <v>1036.6199999999999</v>
      </c>
      <c r="DV116" s="98">
        <f t="shared" si="122"/>
        <v>31442.789999999994</v>
      </c>
      <c r="DW116" s="87">
        <f t="shared" si="123"/>
        <v>21768.768722176424</v>
      </c>
      <c r="DX116" s="87">
        <f t="shared" si="120"/>
        <v>9674.0212778235691</v>
      </c>
      <c r="DY116" s="83">
        <f t="shared" si="121"/>
        <v>0.69232942503436967</v>
      </c>
      <c r="DZ116" s="108"/>
      <c r="EA116" s="100">
        <f t="shared" si="67"/>
        <v>101110.72127782357</v>
      </c>
      <c r="EB116" s="91">
        <f t="shared" si="68"/>
        <v>84793.52</v>
      </c>
      <c r="EC116" s="101"/>
      <c r="ED116" s="101"/>
      <c r="EE116" s="102">
        <v>10480.93</v>
      </c>
      <c r="EF116" s="102">
        <v>985.5599999999996</v>
      </c>
      <c r="EG116" s="103">
        <f t="shared" si="124"/>
        <v>985.5599999999996</v>
      </c>
      <c r="EH116" s="104">
        <f t="shared" si="69"/>
        <v>9.4033640144529113E-2</v>
      </c>
      <c r="EI116" s="101"/>
      <c r="EJ116" s="101"/>
      <c r="EK116" s="101" t="s">
        <v>116</v>
      </c>
      <c r="EM116" s="101"/>
      <c r="EN116" s="101"/>
    </row>
    <row r="117" spans="1:144" s="1" customFormat="1" ht="15.75" customHeight="1" x14ac:dyDescent="0.25">
      <c r="A117" s="105" t="s">
        <v>117</v>
      </c>
      <c r="B117" s="106">
        <v>9</v>
      </c>
      <c r="C117" s="107">
        <v>1</v>
      </c>
      <c r="D117" s="76" t="s">
        <v>397</v>
      </c>
      <c r="E117" s="77">
        <v>1853.36</v>
      </c>
      <c r="F117" s="78">
        <v>-21632.560000000001</v>
      </c>
      <c r="G117" s="79">
        <v>-40010.250000000007</v>
      </c>
      <c r="H117" s="80">
        <v>1249.17</v>
      </c>
      <c r="I117" s="80">
        <v>354.52</v>
      </c>
      <c r="J117" s="82">
        <f t="shared" si="70"/>
        <v>894.65000000000009</v>
      </c>
      <c r="K117" s="83">
        <f t="shared" si="71"/>
        <v>0.28380444615224504</v>
      </c>
      <c r="L117" s="84">
        <v>181.8</v>
      </c>
      <c r="M117" s="84">
        <v>316</v>
      </c>
      <c r="N117" s="82">
        <f t="shared" si="72"/>
        <v>-134.19999999999999</v>
      </c>
      <c r="O117" s="83">
        <f t="shared" si="73"/>
        <v>1.738173817381738</v>
      </c>
      <c r="P117" s="84">
        <v>920.61</v>
      </c>
      <c r="Q117" s="84">
        <v>703.81999999999994</v>
      </c>
      <c r="R117" s="82">
        <f t="shared" si="74"/>
        <v>216.79000000000008</v>
      </c>
      <c r="S117" s="83">
        <f t="shared" si="75"/>
        <v>0.7645148325566743</v>
      </c>
      <c r="T117" s="84">
        <v>176.79</v>
      </c>
      <c r="U117" s="84">
        <v>157.01</v>
      </c>
      <c r="V117" s="82">
        <f t="shared" si="76"/>
        <v>19.78</v>
      </c>
      <c r="W117" s="83">
        <f t="shared" si="77"/>
        <v>0.88811584365631535</v>
      </c>
      <c r="X117" s="84">
        <v>62.820000000000007</v>
      </c>
      <c r="Y117" s="84">
        <v>0</v>
      </c>
      <c r="Z117" s="82">
        <f t="shared" si="78"/>
        <v>62.820000000000007</v>
      </c>
      <c r="AA117" s="83">
        <f t="shared" si="79"/>
        <v>0</v>
      </c>
      <c r="AB117" s="84">
        <v>522.03</v>
      </c>
      <c r="AC117" s="84">
        <v>779.63999999999987</v>
      </c>
      <c r="AD117" s="82">
        <f t="shared" si="80"/>
        <v>-257.6099999999999</v>
      </c>
      <c r="AE117" s="83">
        <f t="shared" si="81"/>
        <v>1.4934773863571058</v>
      </c>
      <c r="AF117" s="84">
        <v>277.95000000000005</v>
      </c>
      <c r="AG117" s="84">
        <v>0</v>
      </c>
      <c r="AH117" s="82">
        <f t="shared" si="82"/>
        <v>277.95000000000005</v>
      </c>
      <c r="AI117" s="85">
        <f t="shared" si="83"/>
        <v>0</v>
      </c>
      <c r="AJ117" s="84">
        <v>908.40000000000009</v>
      </c>
      <c r="AK117" s="84">
        <v>2716.9199999999996</v>
      </c>
      <c r="AL117" s="82">
        <f t="shared" si="84"/>
        <v>-1808.5199999999995</v>
      </c>
      <c r="AM117" s="86">
        <f t="shared" si="85"/>
        <v>2.9908850726552174</v>
      </c>
      <c r="AN117" s="80">
        <v>6024.4800000000005</v>
      </c>
      <c r="AO117" s="80">
        <v>7004.84</v>
      </c>
      <c r="AP117" s="87">
        <f t="shared" si="86"/>
        <v>-980.35999999999967</v>
      </c>
      <c r="AQ117" s="83">
        <f t="shared" si="63"/>
        <v>1.1627293973919741</v>
      </c>
      <c r="AR117" s="84">
        <v>0</v>
      </c>
      <c r="AS117" s="84">
        <v>0</v>
      </c>
      <c r="AT117" s="87">
        <f t="shared" si="64"/>
        <v>0</v>
      </c>
      <c r="AU117" s="96"/>
      <c r="AV117" s="80">
        <v>300.20999999999998</v>
      </c>
      <c r="AW117" s="80">
        <v>0</v>
      </c>
      <c r="AX117" s="87">
        <f t="shared" si="87"/>
        <v>300.20999999999998</v>
      </c>
      <c r="AY117" s="83">
        <f t="shared" si="88"/>
        <v>0</v>
      </c>
      <c r="AZ117" s="90">
        <v>0</v>
      </c>
      <c r="BA117" s="82">
        <v>0</v>
      </c>
      <c r="BB117" s="82">
        <f t="shared" si="89"/>
        <v>0</v>
      </c>
      <c r="BC117" s="91"/>
      <c r="BD117" s="84">
        <v>3360.6000000000004</v>
      </c>
      <c r="BE117" s="84">
        <v>8208.1500000000015</v>
      </c>
      <c r="BF117" s="87">
        <f t="shared" si="90"/>
        <v>-4847.5500000000011</v>
      </c>
      <c r="BG117" s="83">
        <f t="shared" si="91"/>
        <v>2.442465631137297</v>
      </c>
      <c r="BH117" s="84">
        <v>634.86</v>
      </c>
      <c r="BI117" s="84">
        <v>0</v>
      </c>
      <c r="BJ117" s="82">
        <f t="shared" si="92"/>
        <v>634.86</v>
      </c>
      <c r="BK117" s="86">
        <f t="shared" si="93"/>
        <v>0</v>
      </c>
      <c r="BL117" s="80">
        <v>673.23</v>
      </c>
      <c r="BM117" s="80">
        <v>0</v>
      </c>
      <c r="BN117" s="82">
        <f t="shared" si="94"/>
        <v>673.23</v>
      </c>
      <c r="BO117" s="86">
        <f t="shared" si="95"/>
        <v>0</v>
      </c>
      <c r="BP117" s="80">
        <v>230.70000000000002</v>
      </c>
      <c r="BQ117" s="80">
        <v>0</v>
      </c>
      <c r="BR117" s="82">
        <f t="shared" si="96"/>
        <v>230.70000000000002</v>
      </c>
      <c r="BS117" s="86">
        <f t="shared" si="97"/>
        <v>0</v>
      </c>
      <c r="BT117" s="80">
        <v>619.86</v>
      </c>
      <c r="BU117" s="80">
        <v>0</v>
      </c>
      <c r="BV117" s="82">
        <f t="shared" si="98"/>
        <v>619.86</v>
      </c>
      <c r="BW117" s="86">
        <f t="shared" si="99"/>
        <v>0</v>
      </c>
      <c r="BX117" s="80">
        <v>330.21</v>
      </c>
      <c r="BY117" s="80">
        <v>0</v>
      </c>
      <c r="BZ117" s="82">
        <f t="shared" si="100"/>
        <v>330.21</v>
      </c>
      <c r="CA117" s="86">
        <f t="shared" si="101"/>
        <v>0</v>
      </c>
      <c r="CB117" s="80">
        <v>122.31</v>
      </c>
      <c r="CC117" s="80">
        <v>0</v>
      </c>
      <c r="CD117" s="82">
        <f t="shared" si="102"/>
        <v>122.31</v>
      </c>
      <c r="CE117" s="83">
        <f t="shared" si="103"/>
        <v>0</v>
      </c>
      <c r="CF117" s="84">
        <v>31.14</v>
      </c>
      <c r="CG117" s="84">
        <v>0</v>
      </c>
      <c r="CH117" s="82">
        <f t="shared" si="104"/>
        <v>31.14</v>
      </c>
      <c r="CI117" s="86">
        <f t="shared" si="105"/>
        <v>0</v>
      </c>
      <c r="CJ117" s="80">
        <v>0</v>
      </c>
      <c r="CK117" s="81">
        <v>0</v>
      </c>
      <c r="CL117" s="81">
        <v>0</v>
      </c>
      <c r="CM117" s="92"/>
      <c r="CN117" s="93">
        <v>5875.68</v>
      </c>
      <c r="CO117" s="93">
        <v>6611.9644009677559</v>
      </c>
      <c r="CP117" s="87">
        <f t="shared" si="106"/>
        <v>-736.28440096775557</v>
      </c>
      <c r="CQ117" s="94">
        <f t="shared" si="107"/>
        <v>1.1253105003961679</v>
      </c>
      <c r="CR117" s="80">
        <v>4108.5</v>
      </c>
      <c r="CS117" s="80">
        <v>4571.55</v>
      </c>
      <c r="CT117" s="87">
        <f t="shared" si="108"/>
        <v>-463.05000000000018</v>
      </c>
      <c r="CU117" s="94">
        <f t="shared" si="109"/>
        <v>1.1127053669222344</v>
      </c>
      <c r="CV117" s="80">
        <v>847.80000000000007</v>
      </c>
      <c r="CW117" s="80">
        <v>0</v>
      </c>
      <c r="CX117" s="87">
        <f t="shared" si="110"/>
        <v>847.80000000000007</v>
      </c>
      <c r="CY117" s="86">
        <f t="shared" si="111"/>
        <v>0</v>
      </c>
      <c r="CZ117" s="80">
        <v>115.62</v>
      </c>
      <c r="DA117" s="80">
        <v>98.359999999999985</v>
      </c>
      <c r="DB117" s="87">
        <f t="shared" si="112"/>
        <v>17.260000000000019</v>
      </c>
      <c r="DC117" s="86">
        <f t="shared" si="113"/>
        <v>0.85071786888081635</v>
      </c>
      <c r="DD117" s="80">
        <v>12.78</v>
      </c>
      <c r="DE117" s="80">
        <v>0</v>
      </c>
      <c r="DF117" s="87">
        <f t="shared" si="114"/>
        <v>12.78</v>
      </c>
      <c r="DG117" s="86">
        <f t="shared" si="115"/>
        <v>0</v>
      </c>
      <c r="DH117" s="95">
        <v>732.15000000000009</v>
      </c>
      <c r="DI117" s="95">
        <v>572.93999999999994</v>
      </c>
      <c r="DJ117" s="87">
        <f t="shared" si="116"/>
        <v>159.21000000000015</v>
      </c>
      <c r="DK117" s="94">
        <f t="shared" si="117"/>
        <v>0.78254456054087262</v>
      </c>
      <c r="DL117" s="80">
        <v>851.19</v>
      </c>
      <c r="DM117" s="80">
        <v>703.83999999999992</v>
      </c>
      <c r="DN117" s="87">
        <f t="shared" si="118"/>
        <v>147.35000000000014</v>
      </c>
      <c r="DO117" s="96">
        <f t="shared" si="66"/>
        <v>0.82688941364442703</v>
      </c>
      <c r="DP117" s="80">
        <v>0</v>
      </c>
      <c r="DQ117" s="80">
        <v>0</v>
      </c>
      <c r="DR117" s="82">
        <f t="shared" si="119"/>
        <v>0</v>
      </c>
      <c r="DS117" s="96"/>
      <c r="DT117" s="97">
        <v>1493.1</v>
      </c>
      <c r="DU117" s="97">
        <v>1639.98</v>
      </c>
      <c r="DV117" s="98">
        <f t="shared" si="122"/>
        <v>30663.99</v>
      </c>
      <c r="DW117" s="87">
        <f t="shared" si="123"/>
        <v>34439.534400967757</v>
      </c>
      <c r="DX117" s="87">
        <f t="shared" si="120"/>
        <v>-3775.5444009677558</v>
      </c>
      <c r="DY117" s="83">
        <f t="shared" si="121"/>
        <v>1.1231263250792789</v>
      </c>
      <c r="DZ117" s="108"/>
      <c r="EA117" s="100">
        <f t="shared" si="67"/>
        <v>-25408.104400967757</v>
      </c>
      <c r="EB117" s="91">
        <f t="shared" si="68"/>
        <v>-42215.490000000013</v>
      </c>
      <c r="EC117" s="101"/>
      <c r="ED117" s="101"/>
      <c r="EE117" s="102">
        <v>10221.330000000002</v>
      </c>
      <c r="EF117" s="102">
        <v>1058.2399999999993</v>
      </c>
      <c r="EG117" s="103">
        <f t="shared" si="124"/>
        <v>1058.2399999999993</v>
      </c>
      <c r="EH117" s="104">
        <v>0</v>
      </c>
      <c r="EI117" s="101"/>
      <c r="EJ117" s="101"/>
      <c r="EK117" s="101" t="s">
        <v>117</v>
      </c>
      <c r="EM117" s="101"/>
      <c r="EN117" s="101"/>
    </row>
    <row r="118" spans="1:144" s="1" customFormat="1" ht="15.75" customHeight="1" x14ac:dyDescent="0.25">
      <c r="A118" s="105" t="s">
        <v>118</v>
      </c>
      <c r="B118" s="106">
        <v>5</v>
      </c>
      <c r="C118" s="107">
        <v>4</v>
      </c>
      <c r="D118" s="76" t="s">
        <v>398</v>
      </c>
      <c r="E118" s="77">
        <v>2757.32</v>
      </c>
      <c r="F118" s="78">
        <v>24691.419999999995</v>
      </c>
      <c r="G118" s="79">
        <v>-12187.599999999999</v>
      </c>
      <c r="H118" s="80">
        <v>2197.02</v>
      </c>
      <c r="I118" s="80">
        <v>727.07999999999993</v>
      </c>
      <c r="J118" s="82">
        <f t="shared" si="70"/>
        <v>1469.94</v>
      </c>
      <c r="K118" s="83">
        <f t="shared" si="71"/>
        <v>0.33093918125460847</v>
      </c>
      <c r="L118" s="84">
        <v>350.73</v>
      </c>
      <c r="M118" s="84">
        <v>499.62</v>
      </c>
      <c r="N118" s="82">
        <f t="shared" si="72"/>
        <v>-148.88999999999999</v>
      </c>
      <c r="O118" s="83">
        <f t="shared" si="73"/>
        <v>1.4245145838679325</v>
      </c>
      <c r="P118" s="84">
        <v>1443.4499999999998</v>
      </c>
      <c r="Q118" s="84">
        <v>1107.56</v>
      </c>
      <c r="R118" s="82">
        <f t="shared" si="74"/>
        <v>335.88999999999987</v>
      </c>
      <c r="S118" s="83">
        <f t="shared" si="75"/>
        <v>0.76730056461948815</v>
      </c>
      <c r="T118" s="84">
        <v>275.45999999999998</v>
      </c>
      <c r="U118" s="84">
        <v>244.66999999999996</v>
      </c>
      <c r="V118" s="82">
        <f t="shared" si="76"/>
        <v>30.79000000000002</v>
      </c>
      <c r="W118" s="83">
        <f t="shared" si="77"/>
        <v>0.88822333551150789</v>
      </c>
      <c r="X118" s="84">
        <v>114.14999999999999</v>
      </c>
      <c r="Y118" s="84">
        <v>0</v>
      </c>
      <c r="Z118" s="82">
        <f t="shared" si="78"/>
        <v>114.14999999999999</v>
      </c>
      <c r="AA118" s="83">
        <f t="shared" si="79"/>
        <v>0</v>
      </c>
      <c r="AB118" s="84">
        <v>1765.23</v>
      </c>
      <c r="AC118" s="84">
        <v>44.52</v>
      </c>
      <c r="AD118" s="82">
        <f t="shared" si="80"/>
        <v>1720.71</v>
      </c>
      <c r="AE118" s="83">
        <f t="shared" si="81"/>
        <v>2.5220509508675926E-2</v>
      </c>
      <c r="AF118" s="84">
        <v>413.61</v>
      </c>
      <c r="AG118" s="84">
        <v>0</v>
      </c>
      <c r="AH118" s="82">
        <f t="shared" si="82"/>
        <v>413.61</v>
      </c>
      <c r="AI118" s="85">
        <f t="shared" si="83"/>
        <v>0</v>
      </c>
      <c r="AJ118" s="84">
        <v>1296.21</v>
      </c>
      <c r="AK118" s="84">
        <v>1120.8700000000001</v>
      </c>
      <c r="AL118" s="82">
        <f t="shared" si="84"/>
        <v>175.33999999999992</v>
      </c>
      <c r="AM118" s="86">
        <f t="shared" si="85"/>
        <v>0.86472870908263333</v>
      </c>
      <c r="AN118" s="80">
        <v>0</v>
      </c>
      <c r="AO118" s="80">
        <v>0</v>
      </c>
      <c r="AP118" s="87">
        <f t="shared" si="86"/>
        <v>0</v>
      </c>
      <c r="AQ118" s="83"/>
      <c r="AR118" s="84">
        <v>0</v>
      </c>
      <c r="AS118" s="84">
        <v>0</v>
      </c>
      <c r="AT118" s="87">
        <f t="shared" si="64"/>
        <v>0</v>
      </c>
      <c r="AU118" s="96"/>
      <c r="AV118" s="80">
        <v>499.62</v>
      </c>
      <c r="AW118" s="80">
        <v>0</v>
      </c>
      <c r="AX118" s="87">
        <f t="shared" si="87"/>
        <v>499.62</v>
      </c>
      <c r="AY118" s="83">
        <f t="shared" si="88"/>
        <v>0</v>
      </c>
      <c r="AZ118" s="90">
        <v>0</v>
      </c>
      <c r="BA118" s="82">
        <v>0</v>
      </c>
      <c r="BB118" s="82">
        <f t="shared" si="89"/>
        <v>0</v>
      </c>
      <c r="BC118" s="91"/>
      <c r="BD118" s="84">
        <v>7958.43</v>
      </c>
      <c r="BE118" s="84">
        <v>0</v>
      </c>
      <c r="BF118" s="87">
        <f t="shared" si="90"/>
        <v>7958.43</v>
      </c>
      <c r="BG118" s="83">
        <f t="shared" si="91"/>
        <v>0</v>
      </c>
      <c r="BH118" s="84">
        <v>1172.1299999999999</v>
      </c>
      <c r="BI118" s="84">
        <v>0</v>
      </c>
      <c r="BJ118" s="82">
        <f t="shared" si="92"/>
        <v>1172.1299999999999</v>
      </c>
      <c r="BK118" s="86">
        <f t="shared" si="93"/>
        <v>0</v>
      </c>
      <c r="BL118" s="80">
        <v>1258.98</v>
      </c>
      <c r="BM118" s="80">
        <v>0</v>
      </c>
      <c r="BN118" s="82">
        <f t="shared" si="94"/>
        <v>1258.98</v>
      </c>
      <c r="BO118" s="86">
        <f t="shared" si="95"/>
        <v>0</v>
      </c>
      <c r="BP118" s="80">
        <v>322.62</v>
      </c>
      <c r="BQ118" s="80">
        <v>0</v>
      </c>
      <c r="BR118" s="82">
        <f t="shared" si="96"/>
        <v>322.62</v>
      </c>
      <c r="BS118" s="86">
        <f t="shared" si="97"/>
        <v>0</v>
      </c>
      <c r="BT118" s="80">
        <v>898.31999999999994</v>
      </c>
      <c r="BU118" s="80">
        <v>0</v>
      </c>
      <c r="BV118" s="82">
        <f t="shared" si="98"/>
        <v>898.31999999999994</v>
      </c>
      <c r="BW118" s="86">
        <f t="shared" si="99"/>
        <v>0</v>
      </c>
      <c r="BX118" s="80">
        <v>600.54</v>
      </c>
      <c r="BY118" s="80">
        <v>0</v>
      </c>
      <c r="BZ118" s="82">
        <f t="shared" si="100"/>
        <v>600.54</v>
      </c>
      <c r="CA118" s="86">
        <f t="shared" si="101"/>
        <v>0</v>
      </c>
      <c r="CB118" s="80">
        <v>732.06000000000006</v>
      </c>
      <c r="CC118" s="80">
        <v>0</v>
      </c>
      <c r="CD118" s="82">
        <f t="shared" si="102"/>
        <v>732.06000000000006</v>
      </c>
      <c r="CE118" s="83">
        <f t="shared" si="103"/>
        <v>0</v>
      </c>
      <c r="CF118" s="84">
        <v>52.949999999999996</v>
      </c>
      <c r="CG118" s="84">
        <v>0</v>
      </c>
      <c r="CH118" s="82">
        <f t="shared" si="104"/>
        <v>52.949999999999996</v>
      </c>
      <c r="CI118" s="86">
        <f t="shared" si="105"/>
        <v>0</v>
      </c>
      <c r="CJ118" s="80">
        <v>0</v>
      </c>
      <c r="CK118" s="81">
        <v>0</v>
      </c>
      <c r="CL118" s="81">
        <v>0</v>
      </c>
      <c r="CM118" s="92"/>
      <c r="CN118" s="93">
        <v>6181.68</v>
      </c>
      <c r="CO118" s="93">
        <v>10852.203583092234</v>
      </c>
      <c r="CP118" s="87">
        <f t="shared" si="106"/>
        <v>-4670.5235830922338</v>
      </c>
      <c r="CQ118" s="94">
        <f t="shared" si="107"/>
        <v>1.7555427623384312</v>
      </c>
      <c r="CR118" s="80">
        <v>3650.31</v>
      </c>
      <c r="CS118" s="80">
        <v>4416.8</v>
      </c>
      <c r="CT118" s="87">
        <f t="shared" si="108"/>
        <v>-766.49000000000024</v>
      </c>
      <c r="CU118" s="94">
        <f t="shared" si="109"/>
        <v>1.2099794264048807</v>
      </c>
      <c r="CV118" s="80">
        <v>2105.67</v>
      </c>
      <c r="CW118" s="80">
        <v>0</v>
      </c>
      <c r="CX118" s="87">
        <f t="shared" si="110"/>
        <v>2105.67</v>
      </c>
      <c r="CY118" s="86">
        <f t="shared" si="111"/>
        <v>0</v>
      </c>
      <c r="CZ118" s="80">
        <v>284.54999999999995</v>
      </c>
      <c r="DA118" s="80">
        <v>247.51000000000002</v>
      </c>
      <c r="DB118" s="87">
        <f t="shared" si="112"/>
        <v>37.039999999999935</v>
      </c>
      <c r="DC118" s="86">
        <f t="shared" si="113"/>
        <v>0.86982955543841178</v>
      </c>
      <c r="DD118" s="80">
        <v>33.089999999999996</v>
      </c>
      <c r="DE118" s="80">
        <v>0</v>
      </c>
      <c r="DF118" s="87">
        <f t="shared" si="114"/>
        <v>33.089999999999996</v>
      </c>
      <c r="DG118" s="86">
        <f t="shared" si="115"/>
        <v>0</v>
      </c>
      <c r="DH118" s="95">
        <v>1991.0700000000002</v>
      </c>
      <c r="DI118" s="95">
        <v>1231.0900000000001</v>
      </c>
      <c r="DJ118" s="87">
        <f t="shared" si="116"/>
        <v>759.98</v>
      </c>
      <c r="DK118" s="94">
        <f t="shared" si="117"/>
        <v>0.61830573510725395</v>
      </c>
      <c r="DL118" s="80">
        <v>0</v>
      </c>
      <c r="DM118" s="80">
        <v>0</v>
      </c>
      <c r="DN118" s="87">
        <f t="shared" si="118"/>
        <v>0</v>
      </c>
      <c r="DO118" s="96"/>
      <c r="DP118" s="80">
        <v>0</v>
      </c>
      <c r="DQ118" s="80">
        <v>0</v>
      </c>
      <c r="DR118" s="82">
        <f t="shared" si="119"/>
        <v>0</v>
      </c>
      <c r="DS118" s="96"/>
      <c r="DT118" s="97">
        <v>1780.1399999999999</v>
      </c>
      <c r="DU118" s="97">
        <v>1024.5999999999999</v>
      </c>
      <c r="DV118" s="98">
        <f t="shared" si="122"/>
        <v>37378.019999999997</v>
      </c>
      <c r="DW118" s="87">
        <f t="shared" si="123"/>
        <v>21516.523583092232</v>
      </c>
      <c r="DX118" s="87">
        <f t="shared" si="120"/>
        <v>15861.496416907765</v>
      </c>
      <c r="DY118" s="83">
        <f t="shared" si="121"/>
        <v>0.57564642490672946</v>
      </c>
      <c r="DZ118" s="108"/>
      <c r="EA118" s="100">
        <f t="shared" si="67"/>
        <v>40552.916416907756</v>
      </c>
      <c r="EB118" s="91">
        <f t="shared" si="68"/>
        <v>808.43000000000177</v>
      </c>
      <c r="EC118" s="101"/>
      <c r="ED118" s="101"/>
      <c r="EE118" s="102">
        <v>12459.340000000002</v>
      </c>
      <c r="EF118" s="102">
        <v>18459.61</v>
      </c>
      <c r="EG118" s="103">
        <f t="shared" si="124"/>
        <v>18459.61</v>
      </c>
      <c r="EH118" s="104">
        <f t="shared" si="69"/>
        <v>1.4815881098035688</v>
      </c>
      <c r="EI118" s="101"/>
      <c r="EJ118" s="101"/>
      <c r="EK118" s="101" t="s">
        <v>118</v>
      </c>
      <c r="EM118" s="101"/>
      <c r="EN118" s="101"/>
    </row>
    <row r="119" spans="1:144" s="1" customFormat="1" ht="15.75" customHeight="1" x14ac:dyDescent="0.25">
      <c r="A119" s="105" t="s">
        <v>119</v>
      </c>
      <c r="B119" s="106">
        <v>5</v>
      </c>
      <c r="C119" s="107">
        <v>8</v>
      </c>
      <c r="D119" s="76" t="s">
        <v>399</v>
      </c>
      <c r="E119" s="77">
        <v>5749.82</v>
      </c>
      <c r="F119" s="78">
        <v>147667.34</v>
      </c>
      <c r="G119" s="79">
        <v>66597.120000000024</v>
      </c>
      <c r="H119" s="80">
        <v>3958.74</v>
      </c>
      <c r="I119" s="80">
        <v>593.15</v>
      </c>
      <c r="J119" s="82">
        <f t="shared" si="70"/>
        <v>3365.5899999999997</v>
      </c>
      <c r="K119" s="83">
        <f t="shared" si="71"/>
        <v>0.14983302768052462</v>
      </c>
      <c r="L119" s="84">
        <v>831.42</v>
      </c>
      <c r="M119" s="84">
        <v>4.87</v>
      </c>
      <c r="N119" s="82">
        <f t="shared" si="72"/>
        <v>826.55</v>
      </c>
      <c r="O119" s="83">
        <f t="shared" si="73"/>
        <v>5.8574487022202979E-3</v>
      </c>
      <c r="P119" s="84">
        <v>3091.1099999999997</v>
      </c>
      <c r="Q119" s="84">
        <v>2360.1400000000003</v>
      </c>
      <c r="R119" s="82">
        <f t="shared" si="74"/>
        <v>730.96999999999935</v>
      </c>
      <c r="S119" s="83">
        <f t="shared" si="75"/>
        <v>0.76352507675236425</v>
      </c>
      <c r="T119" s="84">
        <v>579.56999999999994</v>
      </c>
      <c r="U119" s="84">
        <v>516.07000000000005</v>
      </c>
      <c r="V119" s="82">
        <f t="shared" si="76"/>
        <v>63.499999999999886</v>
      </c>
      <c r="W119" s="83">
        <f t="shared" si="77"/>
        <v>0.89043601290612029</v>
      </c>
      <c r="X119" s="84">
        <v>227.70000000000002</v>
      </c>
      <c r="Y119" s="84">
        <v>0</v>
      </c>
      <c r="Z119" s="82">
        <f t="shared" si="78"/>
        <v>227.70000000000002</v>
      </c>
      <c r="AA119" s="83">
        <f t="shared" si="79"/>
        <v>0</v>
      </c>
      <c r="AB119" s="84">
        <v>5109.21</v>
      </c>
      <c r="AC119" s="84">
        <v>7356.06</v>
      </c>
      <c r="AD119" s="82">
        <f t="shared" si="80"/>
        <v>-2246.8500000000004</v>
      </c>
      <c r="AE119" s="83">
        <f t="shared" si="81"/>
        <v>1.439764660289947</v>
      </c>
      <c r="AF119" s="84">
        <v>862.47</v>
      </c>
      <c r="AG119" s="84">
        <v>5126.42</v>
      </c>
      <c r="AH119" s="82">
        <f t="shared" si="82"/>
        <v>-4263.95</v>
      </c>
      <c r="AI119" s="85">
        <f t="shared" si="83"/>
        <v>5.9438821060442679</v>
      </c>
      <c r="AJ119" s="84">
        <v>2856.5099999999998</v>
      </c>
      <c r="AK119" s="84">
        <v>2337.35</v>
      </c>
      <c r="AL119" s="82">
        <f t="shared" si="84"/>
        <v>519.15999999999985</v>
      </c>
      <c r="AM119" s="86">
        <f t="shared" si="85"/>
        <v>0.8182537432041197</v>
      </c>
      <c r="AN119" s="80">
        <v>0</v>
      </c>
      <c r="AO119" s="80">
        <v>0</v>
      </c>
      <c r="AP119" s="87">
        <f t="shared" si="86"/>
        <v>0</v>
      </c>
      <c r="AQ119" s="83"/>
      <c r="AR119" s="84">
        <v>0</v>
      </c>
      <c r="AS119" s="84">
        <v>0</v>
      </c>
      <c r="AT119" s="87">
        <f t="shared" si="64"/>
        <v>0</v>
      </c>
      <c r="AU119" s="96"/>
      <c r="AV119" s="80">
        <v>1022.8799999999999</v>
      </c>
      <c r="AW119" s="80">
        <v>5515.75</v>
      </c>
      <c r="AX119" s="87">
        <f t="shared" si="87"/>
        <v>-4492.87</v>
      </c>
      <c r="AY119" s="83">
        <f t="shared" si="88"/>
        <v>5.392372516815267</v>
      </c>
      <c r="AZ119" s="90">
        <v>0</v>
      </c>
      <c r="BA119" s="82">
        <v>0</v>
      </c>
      <c r="BB119" s="82">
        <f t="shared" si="89"/>
        <v>0</v>
      </c>
      <c r="BC119" s="91"/>
      <c r="BD119" s="84">
        <v>16704.36</v>
      </c>
      <c r="BE119" s="84">
        <v>40829.779999999992</v>
      </c>
      <c r="BF119" s="87">
        <f t="shared" si="90"/>
        <v>-24125.419999999991</v>
      </c>
      <c r="BG119" s="83">
        <f t="shared" si="91"/>
        <v>2.4442588641528316</v>
      </c>
      <c r="BH119" s="84">
        <v>2190.69</v>
      </c>
      <c r="BI119" s="84">
        <v>0</v>
      </c>
      <c r="BJ119" s="82">
        <f t="shared" si="92"/>
        <v>2190.69</v>
      </c>
      <c r="BK119" s="86">
        <f t="shared" si="93"/>
        <v>0</v>
      </c>
      <c r="BL119" s="80">
        <v>2980.71</v>
      </c>
      <c r="BM119" s="80">
        <v>0</v>
      </c>
      <c r="BN119" s="82">
        <f t="shared" si="94"/>
        <v>2980.71</v>
      </c>
      <c r="BO119" s="86">
        <f t="shared" si="95"/>
        <v>0</v>
      </c>
      <c r="BP119" s="80">
        <v>696.87</v>
      </c>
      <c r="BQ119" s="80">
        <v>0</v>
      </c>
      <c r="BR119" s="82">
        <f t="shared" si="96"/>
        <v>696.87</v>
      </c>
      <c r="BS119" s="86">
        <f t="shared" si="97"/>
        <v>0</v>
      </c>
      <c r="BT119" s="80">
        <v>1883.6399999999999</v>
      </c>
      <c r="BU119" s="80">
        <v>0</v>
      </c>
      <c r="BV119" s="82">
        <f t="shared" si="98"/>
        <v>1883.6399999999999</v>
      </c>
      <c r="BW119" s="86">
        <f t="shared" si="99"/>
        <v>0</v>
      </c>
      <c r="BX119" s="80">
        <v>1202.28</v>
      </c>
      <c r="BY119" s="80">
        <v>0</v>
      </c>
      <c r="BZ119" s="82">
        <f t="shared" si="100"/>
        <v>1202.28</v>
      </c>
      <c r="CA119" s="86">
        <f t="shared" si="101"/>
        <v>0</v>
      </c>
      <c r="CB119" s="80">
        <v>2363.88</v>
      </c>
      <c r="CC119" s="80">
        <v>1984.06</v>
      </c>
      <c r="CD119" s="82">
        <f t="shared" si="102"/>
        <v>379.82000000000016</v>
      </c>
      <c r="CE119" s="83">
        <f t="shared" si="103"/>
        <v>0.83932348511768784</v>
      </c>
      <c r="CF119" s="84">
        <v>106.94999999999999</v>
      </c>
      <c r="CG119" s="84">
        <v>0</v>
      </c>
      <c r="CH119" s="82">
        <f t="shared" si="104"/>
        <v>106.94999999999999</v>
      </c>
      <c r="CI119" s="86">
        <f t="shared" si="105"/>
        <v>0</v>
      </c>
      <c r="CJ119" s="80">
        <v>0</v>
      </c>
      <c r="CK119" s="81">
        <v>0</v>
      </c>
      <c r="CL119" s="81">
        <v>0</v>
      </c>
      <c r="CM119" s="92"/>
      <c r="CN119" s="93">
        <v>10673.43</v>
      </c>
      <c r="CO119" s="93">
        <v>21374.861339514271</v>
      </c>
      <c r="CP119" s="87">
        <f t="shared" si="106"/>
        <v>-10701.431339514271</v>
      </c>
      <c r="CQ119" s="94">
        <f t="shared" si="107"/>
        <v>2.0026234621404995</v>
      </c>
      <c r="CR119" s="80">
        <v>7546.6500000000005</v>
      </c>
      <c r="CS119" s="80">
        <v>9783.7000000000007</v>
      </c>
      <c r="CT119" s="87">
        <f t="shared" si="108"/>
        <v>-2237.0500000000002</v>
      </c>
      <c r="CU119" s="94">
        <f t="shared" si="109"/>
        <v>1.2964295415846767</v>
      </c>
      <c r="CV119" s="80">
        <v>4556.7300000000005</v>
      </c>
      <c r="CW119" s="80">
        <v>0</v>
      </c>
      <c r="CX119" s="87">
        <f t="shared" si="110"/>
        <v>4556.7300000000005</v>
      </c>
      <c r="CY119" s="86">
        <f t="shared" si="111"/>
        <v>0</v>
      </c>
      <c r="CZ119" s="80">
        <v>600.27</v>
      </c>
      <c r="DA119" s="80">
        <v>522.33000000000004</v>
      </c>
      <c r="DB119" s="87">
        <f t="shared" si="112"/>
        <v>77.939999999999941</v>
      </c>
      <c r="DC119" s="86">
        <f t="shared" si="113"/>
        <v>0.87015842870708193</v>
      </c>
      <c r="DD119" s="80">
        <v>69</v>
      </c>
      <c r="DE119" s="80">
        <v>0</v>
      </c>
      <c r="DF119" s="87">
        <f t="shared" si="114"/>
        <v>69</v>
      </c>
      <c r="DG119" s="86">
        <f t="shared" si="115"/>
        <v>0</v>
      </c>
      <c r="DH119" s="95">
        <v>1281.6299999999999</v>
      </c>
      <c r="DI119" s="95">
        <v>1730.34</v>
      </c>
      <c r="DJ119" s="87">
        <f t="shared" si="116"/>
        <v>-448.71000000000004</v>
      </c>
      <c r="DK119" s="94">
        <f t="shared" si="117"/>
        <v>1.350108845766719</v>
      </c>
      <c r="DL119" s="80">
        <v>0</v>
      </c>
      <c r="DM119" s="80">
        <v>0</v>
      </c>
      <c r="DN119" s="87">
        <f t="shared" si="118"/>
        <v>0</v>
      </c>
      <c r="DO119" s="96"/>
      <c r="DP119" s="80">
        <v>0</v>
      </c>
      <c r="DQ119" s="80">
        <v>0</v>
      </c>
      <c r="DR119" s="82">
        <f t="shared" si="119"/>
        <v>0</v>
      </c>
      <c r="DS119" s="96"/>
      <c r="DT119" s="97">
        <v>3569.9700000000003</v>
      </c>
      <c r="DU119" s="97">
        <v>5001.74</v>
      </c>
      <c r="DV119" s="98">
        <f t="shared" si="122"/>
        <v>74966.67</v>
      </c>
      <c r="DW119" s="87">
        <f t="shared" si="123"/>
        <v>105036.62133951425</v>
      </c>
      <c r="DX119" s="87">
        <f t="shared" si="120"/>
        <v>-30069.951339514257</v>
      </c>
      <c r="DY119" s="83">
        <f t="shared" si="121"/>
        <v>1.4011109382278053</v>
      </c>
      <c r="DZ119" s="108"/>
      <c r="EA119" s="100">
        <f t="shared" si="67"/>
        <v>117597.38866048575</v>
      </c>
      <c r="EB119" s="91">
        <f t="shared" si="68"/>
        <v>51912.660000000033</v>
      </c>
      <c r="EC119" s="101"/>
      <c r="ED119" s="101"/>
      <c r="EE119" s="102">
        <v>24988.89</v>
      </c>
      <c r="EF119" s="102">
        <v>8635.7200000000012</v>
      </c>
      <c r="EG119" s="103">
        <f t="shared" si="124"/>
        <v>8635.7200000000012</v>
      </c>
      <c r="EH119" s="104">
        <f t="shared" si="69"/>
        <v>0.34558237680825366</v>
      </c>
      <c r="EI119" s="101"/>
      <c r="EJ119" s="101"/>
      <c r="EK119" s="101" t="s">
        <v>119</v>
      </c>
      <c r="EM119" s="101"/>
      <c r="EN119" s="101"/>
    </row>
    <row r="120" spans="1:144" s="1" customFormat="1" ht="15.75" customHeight="1" x14ac:dyDescent="0.25">
      <c r="A120" s="105" t="s">
        <v>120</v>
      </c>
      <c r="B120" s="106">
        <v>5</v>
      </c>
      <c r="C120" s="107">
        <v>4</v>
      </c>
      <c r="D120" s="76" t="s">
        <v>400</v>
      </c>
      <c r="E120" s="77">
        <v>2733.3</v>
      </c>
      <c r="F120" s="78">
        <v>-83999.24</v>
      </c>
      <c r="G120" s="79">
        <v>-35449.11</v>
      </c>
      <c r="H120" s="80">
        <v>2165.64</v>
      </c>
      <c r="I120" s="80">
        <v>390.44</v>
      </c>
      <c r="J120" s="82">
        <f t="shared" si="70"/>
        <v>1775.1999999999998</v>
      </c>
      <c r="K120" s="83">
        <f t="shared" si="71"/>
        <v>0.18028850593819842</v>
      </c>
      <c r="L120" s="84">
        <v>350.96999999999997</v>
      </c>
      <c r="M120" s="84">
        <v>2.06</v>
      </c>
      <c r="N120" s="82">
        <f t="shared" si="72"/>
        <v>348.90999999999997</v>
      </c>
      <c r="O120" s="83">
        <f t="shared" si="73"/>
        <v>5.8694475311280173E-3</v>
      </c>
      <c r="P120" s="84">
        <v>1425.99</v>
      </c>
      <c r="Q120" s="84">
        <v>1095.08</v>
      </c>
      <c r="R120" s="82">
        <f t="shared" si="74"/>
        <v>330.91000000000008</v>
      </c>
      <c r="S120" s="83">
        <f t="shared" si="75"/>
        <v>0.7679436742193142</v>
      </c>
      <c r="T120" s="84">
        <v>273.87</v>
      </c>
      <c r="U120" s="84">
        <v>243.45</v>
      </c>
      <c r="V120" s="82">
        <f t="shared" si="76"/>
        <v>30.420000000000016</v>
      </c>
      <c r="W120" s="83">
        <f t="shared" si="77"/>
        <v>0.88892540256325991</v>
      </c>
      <c r="X120" s="84">
        <v>113.97</v>
      </c>
      <c r="Y120" s="84">
        <v>0</v>
      </c>
      <c r="Z120" s="82">
        <f t="shared" si="78"/>
        <v>113.97</v>
      </c>
      <c r="AA120" s="83">
        <f t="shared" si="79"/>
        <v>0</v>
      </c>
      <c r="AB120" s="84">
        <v>1765.47</v>
      </c>
      <c r="AC120" s="84">
        <v>2366.16</v>
      </c>
      <c r="AD120" s="82">
        <f t="shared" si="80"/>
        <v>-600.68999999999983</v>
      </c>
      <c r="AE120" s="83">
        <f t="shared" si="81"/>
        <v>1.3402436744889461</v>
      </c>
      <c r="AF120" s="84">
        <v>410.01</v>
      </c>
      <c r="AG120" s="84">
        <v>0</v>
      </c>
      <c r="AH120" s="82">
        <f t="shared" si="82"/>
        <v>410.01</v>
      </c>
      <c r="AI120" s="85">
        <f t="shared" si="83"/>
        <v>0</v>
      </c>
      <c r="AJ120" s="84">
        <v>1371.8700000000001</v>
      </c>
      <c r="AK120" s="84">
        <v>5771.96</v>
      </c>
      <c r="AL120" s="82">
        <f t="shared" si="84"/>
        <v>-4400.09</v>
      </c>
      <c r="AM120" s="86">
        <f t="shared" si="85"/>
        <v>4.2073665872130741</v>
      </c>
      <c r="AN120" s="80">
        <v>0</v>
      </c>
      <c r="AO120" s="80">
        <v>0</v>
      </c>
      <c r="AP120" s="87">
        <f t="shared" si="86"/>
        <v>0</v>
      </c>
      <c r="AQ120" s="83"/>
      <c r="AR120" s="84">
        <v>0</v>
      </c>
      <c r="AS120" s="84">
        <v>0</v>
      </c>
      <c r="AT120" s="87">
        <f t="shared" si="64"/>
        <v>0</v>
      </c>
      <c r="AU120" s="96"/>
      <c r="AV120" s="80">
        <v>518.25</v>
      </c>
      <c r="AW120" s="80">
        <v>0</v>
      </c>
      <c r="AX120" s="87">
        <f t="shared" si="87"/>
        <v>518.25</v>
      </c>
      <c r="AY120" s="83">
        <f t="shared" si="88"/>
        <v>0</v>
      </c>
      <c r="AZ120" s="90">
        <v>0</v>
      </c>
      <c r="BA120" s="82">
        <v>0</v>
      </c>
      <c r="BB120" s="82">
        <f t="shared" si="89"/>
        <v>0</v>
      </c>
      <c r="BC120" s="91"/>
      <c r="BD120" s="84">
        <v>5840.07</v>
      </c>
      <c r="BE120" s="84">
        <v>19426.349999999999</v>
      </c>
      <c r="BF120" s="87">
        <f t="shared" si="90"/>
        <v>-13586.279999999999</v>
      </c>
      <c r="BG120" s="83">
        <f t="shared" si="91"/>
        <v>3.3263899234084522</v>
      </c>
      <c r="BH120" s="84">
        <v>1120.1100000000001</v>
      </c>
      <c r="BI120" s="84">
        <v>0</v>
      </c>
      <c r="BJ120" s="82">
        <f t="shared" si="92"/>
        <v>1120.1100000000001</v>
      </c>
      <c r="BK120" s="86">
        <f t="shared" si="93"/>
        <v>0</v>
      </c>
      <c r="BL120" s="80">
        <v>1258.71</v>
      </c>
      <c r="BM120" s="80">
        <v>3590.83</v>
      </c>
      <c r="BN120" s="82">
        <f t="shared" si="94"/>
        <v>-2332.12</v>
      </c>
      <c r="BO120" s="86">
        <f t="shared" si="95"/>
        <v>2.8527857886248618</v>
      </c>
      <c r="BP120" s="80">
        <v>318.99</v>
      </c>
      <c r="BQ120" s="80">
        <v>0</v>
      </c>
      <c r="BR120" s="82">
        <f t="shared" si="96"/>
        <v>318.99</v>
      </c>
      <c r="BS120" s="86">
        <f t="shared" si="97"/>
        <v>0</v>
      </c>
      <c r="BT120" s="80">
        <v>893.79</v>
      </c>
      <c r="BU120" s="80">
        <v>0</v>
      </c>
      <c r="BV120" s="82">
        <f t="shared" si="98"/>
        <v>893.79</v>
      </c>
      <c r="BW120" s="86">
        <f t="shared" si="99"/>
        <v>0</v>
      </c>
      <c r="BX120" s="80">
        <v>601.04999999999995</v>
      </c>
      <c r="BY120" s="80">
        <v>0</v>
      </c>
      <c r="BZ120" s="82">
        <f t="shared" si="100"/>
        <v>601.04999999999995</v>
      </c>
      <c r="CA120" s="86">
        <f t="shared" si="101"/>
        <v>0</v>
      </c>
      <c r="CB120" s="80">
        <v>732.27</v>
      </c>
      <c r="CC120" s="80">
        <v>0</v>
      </c>
      <c r="CD120" s="82">
        <f t="shared" si="102"/>
        <v>732.27</v>
      </c>
      <c r="CE120" s="83">
        <f t="shared" si="103"/>
        <v>0</v>
      </c>
      <c r="CF120" s="84">
        <v>52.47</v>
      </c>
      <c r="CG120" s="84">
        <v>2341.7299999999996</v>
      </c>
      <c r="CH120" s="82">
        <f t="shared" si="104"/>
        <v>-2289.2599999999998</v>
      </c>
      <c r="CI120" s="86">
        <f t="shared" si="105"/>
        <v>44.629883743091284</v>
      </c>
      <c r="CJ120" s="80">
        <v>0</v>
      </c>
      <c r="CK120" s="81">
        <v>0</v>
      </c>
      <c r="CL120" s="81">
        <v>0</v>
      </c>
      <c r="CM120" s="92"/>
      <c r="CN120" s="93">
        <v>7777.7100000000009</v>
      </c>
      <c r="CO120" s="93">
        <v>14099.236635351264</v>
      </c>
      <c r="CP120" s="87">
        <f t="shared" si="106"/>
        <v>-6321.5266353512634</v>
      </c>
      <c r="CQ120" s="94">
        <f t="shared" si="107"/>
        <v>1.8127747930112157</v>
      </c>
      <c r="CR120" s="80">
        <v>3678.54</v>
      </c>
      <c r="CS120" s="80">
        <v>4782.6099999999997</v>
      </c>
      <c r="CT120" s="87">
        <f t="shared" si="108"/>
        <v>-1104.0699999999997</v>
      </c>
      <c r="CU120" s="94">
        <f t="shared" si="109"/>
        <v>1.3001380982672472</v>
      </c>
      <c r="CV120" s="80">
        <v>2276.34</v>
      </c>
      <c r="CW120" s="80">
        <v>0</v>
      </c>
      <c r="CX120" s="87">
        <f t="shared" si="110"/>
        <v>2276.34</v>
      </c>
      <c r="CY120" s="86">
        <f t="shared" si="111"/>
        <v>0</v>
      </c>
      <c r="CZ120" s="80">
        <v>285.36</v>
      </c>
      <c r="DA120" s="80">
        <v>248.10999999999999</v>
      </c>
      <c r="DB120" s="87">
        <f t="shared" si="112"/>
        <v>37.250000000000028</v>
      </c>
      <c r="DC120" s="86">
        <f t="shared" si="113"/>
        <v>0.86946313428651523</v>
      </c>
      <c r="DD120" s="80">
        <v>32.79</v>
      </c>
      <c r="DE120" s="80">
        <v>0</v>
      </c>
      <c r="DF120" s="87">
        <f t="shared" si="114"/>
        <v>32.79</v>
      </c>
      <c r="DG120" s="86">
        <f t="shared" si="115"/>
        <v>0</v>
      </c>
      <c r="DH120" s="95">
        <v>2992.2</v>
      </c>
      <c r="DI120" s="95">
        <v>2310.2199999999998</v>
      </c>
      <c r="DJ120" s="87">
        <f t="shared" si="116"/>
        <v>681.98</v>
      </c>
      <c r="DK120" s="94">
        <f t="shared" si="117"/>
        <v>0.77208074326582443</v>
      </c>
      <c r="DL120" s="80">
        <v>0</v>
      </c>
      <c r="DM120" s="80">
        <v>0</v>
      </c>
      <c r="DN120" s="87">
        <f t="shared" si="118"/>
        <v>0</v>
      </c>
      <c r="DO120" s="96"/>
      <c r="DP120" s="80">
        <v>0</v>
      </c>
      <c r="DQ120" s="80">
        <v>0</v>
      </c>
      <c r="DR120" s="82">
        <f t="shared" si="119"/>
        <v>0</v>
      </c>
      <c r="DS120" s="96"/>
      <c r="DT120" s="97">
        <v>1812.9900000000002</v>
      </c>
      <c r="DU120" s="97">
        <v>2833.41</v>
      </c>
      <c r="DV120" s="98">
        <f t="shared" si="122"/>
        <v>38069.43</v>
      </c>
      <c r="DW120" s="87">
        <f t="shared" si="123"/>
        <v>59501.646635351266</v>
      </c>
      <c r="DX120" s="87">
        <f t="shared" si="120"/>
        <v>-21432.216635351266</v>
      </c>
      <c r="DY120" s="83">
        <f t="shared" si="121"/>
        <v>1.5629770825397509</v>
      </c>
      <c r="DZ120" s="108"/>
      <c r="EA120" s="100">
        <f t="shared" si="67"/>
        <v>-105431.45663535126</v>
      </c>
      <c r="EB120" s="91">
        <f t="shared" si="68"/>
        <v>-49990.559999999998</v>
      </c>
      <c r="EC120" s="101"/>
      <c r="ED120" s="101"/>
      <c r="EE120" s="102">
        <v>12689.81</v>
      </c>
      <c r="EF120" s="102">
        <v>4077.7800000000016</v>
      </c>
      <c r="EG120" s="103">
        <f t="shared" si="124"/>
        <v>4077.7800000000016</v>
      </c>
      <c r="EH120" s="104">
        <f t="shared" si="69"/>
        <v>0.32134287274592777</v>
      </c>
      <c r="EI120" s="101"/>
      <c r="EJ120" s="101"/>
      <c r="EK120" s="101" t="s">
        <v>120</v>
      </c>
      <c r="EM120" s="101"/>
      <c r="EN120" s="101"/>
    </row>
    <row r="121" spans="1:144" s="1" customFormat="1" ht="15.75" customHeight="1" x14ac:dyDescent="0.25">
      <c r="A121" s="105" t="s">
        <v>121</v>
      </c>
      <c r="B121" s="106">
        <v>5</v>
      </c>
      <c r="C121" s="107">
        <v>2</v>
      </c>
      <c r="D121" s="76" t="s">
        <v>401</v>
      </c>
      <c r="E121" s="77">
        <v>1718.71</v>
      </c>
      <c r="F121" s="78">
        <v>-46323.09</v>
      </c>
      <c r="G121" s="79">
        <v>-61038.409999999953</v>
      </c>
      <c r="H121" s="80">
        <v>1478.82</v>
      </c>
      <c r="I121" s="80">
        <v>445.14</v>
      </c>
      <c r="J121" s="82">
        <f t="shared" si="70"/>
        <v>1033.6799999999998</v>
      </c>
      <c r="K121" s="83">
        <f t="shared" si="71"/>
        <v>0.30101026494096644</v>
      </c>
      <c r="L121" s="84">
        <v>237.18</v>
      </c>
      <c r="M121" s="84">
        <v>335.89</v>
      </c>
      <c r="N121" s="82">
        <f t="shared" si="72"/>
        <v>-98.70999999999998</v>
      </c>
      <c r="O121" s="83">
        <f t="shared" si="73"/>
        <v>1.4161818028501558</v>
      </c>
      <c r="P121" s="84">
        <v>837.90000000000009</v>
      </c>
      <c r="Q121" s="84">
        <v>660.05</v>
      </c>
      <c r="R121" s="82">
        <f t="shared" si="74"/>
        <v>177.85000000000014</v>
      </c>
      <c r="S121" s="83">
        <f t="shared" si="75"/>
        <v>0.78774316744241546</v>
      </c>
      <c r="T121" s="84">
        <v>169.14000000000001</v>
      </c>
      <c r="U121" s="84">
        <v>150.17000000000002</v>
      </c>
      <c r="V121" s="82">
        <f t="shared" si="76"/>
        <v>18.97</v>
      </c>
      <c r="W121" s="83">
        <f t="shared" si="77"/>
        <v>0.8878443892633322</v>
      </c>
      <c r="X121" s="84">
        <v>57.239999999999995</v>
      </c>
      <c r="Y121" s="84">
        <v>0</v>
      </c>
      <c r="Z121" s="82">
        <f t="shared" si="78"/>
        <v>57.239999999999995</v>
      </c>
      <c r="AA121" s="83">
        <f t="shared" si="79"/>
        <v>0</v>
      </c>
      <c r="AB121" s="84">
        <v>699.18000000000006</v>
      </c>
      <c r="AC121" s="84">
        <v>16.5</v>
      </c>
      <c r="AD121" s="82">
        <f t="shared" si="80"/>
        <v>682.68000000000006</v>
      </c>
      <c r="AE121" s="83">
        <f t="shared" si="81"/>
        <v>2.3599073200034324E-2</v>
      </c>
      <c r="AF121" s="84">
        <v>257.82</v>
      </c>
      <c r="AG121" s="84">
        <v>0</v>
      </c>
      <c r="AH121" s="82">
        <f t="shared" si="82"/>
        <v>257.82</v>
      </c>
      <c r="AI121" s="85">
        <f t="shared" si="83"/>
        <v>0</v>
      </c>
      <c r="AJ121" s="84">
        <v>862.65000000000009</v>
      </c>
      <c r="AK121" s="84">
        <v>698.68000000000006</v>
      </c>
      <c r="AL121" s="82">
        <f t="shared" si="84"/>
        <v>163.97000000000003</v>
      </c>
      <c r="AM121" s="86">
        <f t="shared" si="85"/>
        <v>0.80992291195734079</v>
      </c>
      <c r="AN121" s="80">
        <v>0</v>
      </c>
      <c r="AO121" s="80">
        <v>0</v>
      </c>
      <c r="AP121" s="87">
        <f t="shared" si="86"/>
        <v>0</v>
      </c>
      <c r="AQ121" s="83"/>
      <c r="AR121" s="84">
        <v>0</v>
      </c>
      <c r="AS121" s="84">
        <v>0</v>
      </c>
      <c r="AT121" s="87">
        <f t="shared" si="64"/>
        <v>0</v>
      </c>
      <c r="AU121" s="96"/>
      <c r="AV121" s="80">
        <v>345.99</v>
      </c>
      <c r="AW121" s="80">
        <v>0</v>
      </c>
      <c r="AX121" s="87">
        <f t="shared" si="87"/>
        <v>345.99</v>
      </c>
      <c r="AY121" s="83">
        <f t="shared" si="88"/>
        <v>0</v>
      </c>
      <c r="AZ121" s="90">
        <v>0</v>
      </c>
      <c r="BA121" s="82">
        <v>0</v>
      </c>
      <c r="BB121" s="82">
        <f t="shared" si="89"/>
        <v>0</v>
      </c>
      <c r="BC121" s="91"/>
      <c r="BD121" s="84">
        <v>4883.49</v>
      </c>
      <c r="BE121" s="84">
        <v>1651.34</v>
      </c>
      <c r="BF121" s="87">
        <f t="shared" si="90"/>
        <v>3232.1499999999996</v>
      </c>
      <c r="BG121" s="83">
        <f t="shared" si="91"/>
        <v>0.33814751335622678</v>
      </c>
      <c r="BH121" s="84">
        <v>775.5</v>
      </c>
      <c r="BI121" s="84">
        <v>0</v>
      </c>
      <c r="BJ121" s="82">
        <f t="shared" si="92"/>
        <v>775.5</v>
      </c>
      <c r="BK121" s="86">
        <f t="shared" si="93"/>
        <v>0</v>
      </c>
      <c r="BL121" s="80">
        <v>851.31</v>
      </c>
      <c r="BM121" s="80">
        <v>0</v>
      </c>
      <c r="BN121" s="82">
        <f t="shared" si="94"/>
        <v>851.31</v>
      </c>
      <c r="BO121" s="86">
        <f t="shared" si="95"/>
        <v>0</v>
      </c>
      <c r="BP121" s="80">
        <v>169.64999999999998</v>
      </c>
      <c r="BQ121" s="80">
        <v>0</v>
      </c>
      <c r="BR121" s="82">
        <f t="shared" si="96"/>
        <v>169.64999999999998</v>
      </c>
      <c r="BS121" s="86">
        <f t="shared" si="97"/>
        <v>0</v>
      </c>
      <c r="BT121" s="80">
        <v>554.81999999999994</v>
      </c>
      <c r="BU121" s="80">
        <v>0</v>
      </c>
      <c r="BV121" s="82">
        <f t="shared" si="98"/>
        <v>554.81999999999994</v>
      </c>
      <c r="BW121" s="86">
        <f t="shared" si="99"/>
        <v>0</v>
      </c>
      <c r="BX121" s="80">
        <v>300.60000000000002</v>
      </c>
      <c r="BY121" s="80">
        <v>0</v>
      </c>
      <c r="BZ121" s="82">
        <f t="shared" si="100"/>
        <v>300.60000000000002</v>
      </c>
      <c r="CA121" s="86">
        <f t="shared" si="101"/>
        <v>0</v>
      </c>
      <c r="CB121" s="80">
        <v>312.99</v>
      </c>
      <c r="CC121" s="80">
        <v>0</v>
      </c>
      <c r="CD121" s="82">
        <f t="shared" si="102"/>
        <v>312.99</v>
      </c>
      <c r="CE121" s="83">
        <f t="shared" si="103"/>
        <v>0</v>
      </c>
      <c r="CF121" s="84">
        <v>29.400000000000002</v>
      </c>
      <c r="CG121" s="84">
        <v>0</v>
      </c>
      <c r="CH121" s="82">
        <f t="shared" si="104"/>
        <v>29.400000000000002</v>
      </c>
      <c r="CI121" s="86">
        <f t="shared" si="105"/>
        <v>0</v>
      </c>
      <c r="CJ121" s="80">
        <v>0</v>
      </c>
      <c r="CK121" s="81">
        <v>0</v>
      </c>
      <c r="CL121" s="81">
        <v>0</v>
      </c>
      <c r="CM121" s="92"/>
      <c r="CN121" s="93">
        <v>4578.78</v>
      </c>
      <c r="CO121" s="93">
        <v>7197.5022059695211</v>
      </c>
      <c r="CP121" s="87">
        <f t="shared" si="106"/>
        <v>-2618.7222059695214</v>
      </c>
      <c r="CQ121" s="94">
        <f t="shared" si="107"/>
        <v>1.5719257544519547</v>
      </c>
      <c r="CR121" s="80">
        <v>1817.0700000000002</v>
      </c>
      <c r="CS121" s="80">
        <v>2198.85</v>
      </c>
      <c r="CT121" s="87">
        <f t="shared" si="108"/>
        <v>-381.77999999999975</v>
      </c>
      <c r="CU121" s="94">
        <f t="shared" si="109"/>
        <v>1.2101074807244629</v>
      </c>
      <c r="CV121" s="80">
        <v>1378.8000000000002</v>
      </c>
      <c r="CW121" s="80">
        <v>0</v>
      </c>
      <c r="CX121" s="87">
        <f t="shared" si="110"/>
        <v>1378.8000000000002</v>
      </c>
      <c r="CY121" s="86">
        <f t="shared" si="111"/>
        <v>0</v>
      </c>
      <c r="CZ121" s="80">
        <v>174.27</v>
      </c>
      <c r="DA121" s="80">
        <v>151.39000000000001</v>
      </c>
      <c r="DB121" s="87">
        <f t="shared" si="112"/>
        <v>22.879999999999995</v>
      </c>
      <c r="DC121" s="86">
        <f t="shared" si="113"/>
        <v>0.86870947380501529</v>
      </c>
      <c r="DD121" s="80">
        <v>19.59</v>
      </c>
      <c r="DE121" s="80">
        <v>0</v>
      </c>
      <c r="DF121" s="87">
        <f t="shared" si="114"/>
        <v>19.59</v>
      </c>
      <c r="DG121" s="86">
        <f t="shared" si="115"/>
        <v>0</v>
      </c>
      <c r="DH121" s="95">
        <v>932.76</v>
      </c>
      <c r="DI121" s="95">
        <v>561.36999999999989</v>
      </c>
      <c r="DJ121" s="87">
        <f t="shared" si="116"/>
        <v>371.3900000000001</v>
      </c>
      <c r="DK121" s="94">
        <f t="shared" si="117"/>
        <v>0.60183755735666189</v>
      </c>
      <c r="DL121" s="80">
        <v>0</v>
      </c>
      <c r="DM121" s="80">
        <v>0</v>
      </c>
      <c r="DN121" s="87">
        <f t="shared" si="118"/>
        <v>0</v>
      </c>
      <c r="DO121" s="96"/>
      <c r="DP121" s="80">
        <v>0</v>
      </c>
      <c r="DQ121" s="80">
        <v>0</v>
      </c>
      <c r="DR121" s="82">
        <f t="shared" si="119"/>
        <v>0</v>
      </c>
      <c r="DS121" s="96"/>
      <c r="DT121" s="97">
        <v>1086.3899999999999</v>
      </c>
      <c r="DU121" s="97">
        <v>703.33999999999992</v>
      </c>
      <c r="DV121" s="98">
        <f t="shared" si="122"/>
        <v>22811.34</v>
      </c>
      <c r="DW121" s="87">
        <f t="shared" si="123"/>
        <v>14770.22220596952</v>
      </c>
      <c r="DX121" s="87">
        <f t="shared" si="120"/>
        <v>8041.1177940304806</v>
      </c>
      <c r="DY121" s="83">
        <f t="shared" si="121"/>
        <v>0.64749471999319286</v>
      </c>
      <c r="DZ121" s="108"/>
      <c r="EA121" s="100">
        <f t="shared" si="67"/>
        <v>-38281.97220596952</v>
      </c>
      <c r="EB121" s="91">
        <f t="shared" si="68"/>
        <v>-54811.989999999954</v>
      </c>
      <c r="EC121" s="101"/>
      <c r="ED121" s="101"/>
      <c r="EE121" s="102">
        <v>7603.7800000000016</v>
      </c>
      <c r="EF121" s="102">
        <v>17604.82</v>
      </c>
      <c r="EG121" s="103">
        <f t="shared" si="124"/>
        <v>17604.82</v>
      </c>
      <c r="EH121" s="104">
        <f t="shared" si="69"/>
        <v>2.3152721409614685</v>
      </c>
      <c r="EI121" s="101"/>
      <c r="EJ121" s="101"/>
      <c r="EK121" s="101" t="s">
        <v>121</v>
      </c>
      <c r="EM121" s="101"/>
      <c r="EN121" s="101"/>
    </row>
    <row r="122" spans="1:144" s="1" customFormat="1" ht="15.75" customHeight="1" x14ac:dyDescent="0.25">
      <c r="A122" s="105" t="s">
        <v>122</v>
      </c>
      <c r="B122" s="106">
        <v>5</v>
      </c>
      <c r="C122" s="107">
        <v>6</v>
      </c>
      <c r="D122" s="76" t="s">
        <v>402</v>
      </c>
      <c r="E122" s="77">
        <v>4452.28</v>
      </c>
      <c r="F122" s="78">
        <v>168074.08000000002</v>
      </c>
      <c r="G122" s="79">
        <v>102834.51999999997</v>
      </c>
      <c r="H122" s="80">
        <v>3372.6000000000004</v>
      </c>
      <c r="I122" s="80">
        <v>1014.58</v>
      </c>
      <c r="J122" s="82">
        <f t="shared" si="70"/>
        <v>2358.0200000000004</v>
      </c>
      <c r="K122" s="83">
        <f t="shared" si="71"/>
        <v>0.30083022000830217</v>
      </c>
      <c r="L122" s="84">
        <v>520.91999999999996</v>
      </c>
      <c r="M122" s="84">
        <v>1139.23</v>
      </c>
      <c r="N122" s="82">
        <f t="shared" si="72"/>
        <v>-618.31000000000006</v>
      </c>
      <c r="O122" s="83">
        <f t="shared" si="73"/>
        <v>2.186957690240344</v>
      </c>
      <c r="P122" s="84">
        <v>2372.16</v>
      </c>
      <c r="Q122" s="84">
        <v>1812.48</v>
      </c>
      <c r="R122" s="82">
        <f t="shared" si="74"/>
        <v>559.67999999999984</v>
      </c>
      <c r="S122" s="83">
        <f t="shared" si="75"/>
        <v>0.76406313233508705</v>
      </c>
      <c r="T122" s="84">
        <v>0</v>
      </c>
      <c r="U122" s="84">
        <v>0</v>
      </c>
      <c r="V122" s="82">
        <f t="shared" si="76"/>
        <v>0</v>
      </c>
      <c r="W122" s="83"/>
      <c r="X122" s="84">
        <v>199.02</v>
      </c>
      <c r="Y122" s="84">
        <v>0</v>
      </c>
      <c r="Z122" s="82">
        <f t="shared" si="78"/>
        <v>199.02</v>
      </c>
      <c r="AA122" s="83">
        <f t="shared" si="79"/>
        <v>0</v>
      </c>
      <c r="AB122" s="84">
        <v>3444.7200000000003</v>
      </c>
      <c r="AC122" s="84">
        <v>135.84</v>
      </c>
      <c r="AD122" s="82">
        <f t="shared" si="80"/>
        <v>3308.88</v>
      </c>
      <c r="AE122" s="83">
        <f t="shared" si="81"/>
        <v>3.9434264613669612E-2</v>
      </c>
      <c r="AF122" s="84">
        <v>667.83</v>
      </c>
      <c r="AG122" s="84">
        <v>4471.96</v>
      </c>
      <c r="AH122" s="82">
        <f t="shared" si="82"/>
        <v>-3804.13</v>
      </c>
      <c r="AI122" s="85">
        <f t="shared" si="83"/>
        <v>6.6962550349639871</v>
      </c>
      <c r="AJ122" s="84">
        <v>2062.29</v>
      </c>
      <c r="AK122" s="84">
        <v>1809.89</v>
      </c>
      <c r="AL122" s="82">
        <f t="shared" si="84"/>
        <v>252.39999999999986</v>
      </c>
      <c r="AM122" s="86">
        <f t="shared" si="85"/>
        <v>0.87761178107831594</v>
      </c>
      <c r="AN122" s="80">
        <v>0</v>
      </c>
      <c r="AO122" s="80">
        <v>0</v>
      </c>
      <c r="AP122" s="87">
        <f t="shared" si="86"/>
        <v>0</v>
      </c>
      <c r="AQ122" s="83"/>
      <c r="AR122" s="84">
        <v>0</v>
      </c>
      <c r="AS122" s="84">
        <v>0</v>
      </c>
      <c r="AT122" s="87">
        <f t="shared" si="64"/>
        <v>0</v>
      </c>
      <c r="AU122" s="96"/>
      <c r="AV122" s="80">
        <v>1151.3700000000001</v>
      </c>
      <c r="AW122" s="80">
        <v>1242.07</v>
      </c>
      <c r="AX122" s="87">
        <f t="shared" si="87"/>
        <v>-90.699999999999818</v>
      </c>
      <c r="AY122" s="83">
        <f t="shared" si="88"/>
        <v>1.0787757193604139</v>
      </c>
      <c r="AZ122" s="90">
        <v>0</v>
      </c>
      <c r="BA122" s="82">
        <v>0</v>
      </c>
      <c r="BB122" s="82">
        <f t="shared" si="89"/>
        <v>0</v>
      </c>
      <c r="BC122" s="91"/>
      <c r="BD122" s="84">
        <v>18619.41</v>
      </c>
      <c r="BE122" s="84">
        <v>0</v>
      </c>
      <c r="BF122" s="87">
        <f t="shared" si="90"/>
        <v>18619.41</v>
      </c>
      <c r="BG122" s="83">
        <f t="shared" si="91"/>
        <v>0</v>
      </c>
      <c r="BH122" s="84">
        <v>1789.8000000000002</v>
      </c>
      <c r="BI122" s="84">
        <v>0</v>
      </c>
      <c r="BJ122" s="82">
        <f t="shared" si="92"/>
        <v>1789.8000000000002</v>
      </c>
      <c r="BK122" s="86">
        <f t="shared" si="93"/>
        <v>0</v>
      </c>
      <c r="BL122" s="80">
        <v>1869.96</v>
      </c>
      <c r="BM122" s="80">
        <v>4851</v>
      </c>
      <c r="BN122" s="82">
        <f t="shared" si="94"/>
        <v>-2981.04</v>
      </c>
      <c r="BO122" s="86">
        <f t="shared" si="95"/>
        <v>2.5941731373933132</v>
      </c>
      <c r="BP122" s="80">
        <v>539.61</v>
      </c>
      <c r="BQ122" s="80">
        <v>0</v>
      </c>
      <c r="BR122" s="82">
        <f t="shared" si="96"/>
        <v>539.61</v>
      </c>
      <c r="BS122" s="86">
        <f t="shared" si="97"/>
        <v>0</v>
      </c>
      <c r="BT122" s="80">
        <v>0</v>
      </c>
      <c r="BU122" s="80">
        <v>0</v>
      </c>
      <c r="BV122" s="82">
        <f t="shared" si="98"/>
        <v>0</v>
      </c>
      <c r="BW122" s="86"/>
      <c r="BX122" s="80">
        <v>1051.17</v>
      </c>
      <c r="BY122" s="80">
        <v>0</v>
      </c>
      <c r="BZ122" s="82">
        <f t="shared" si="100"/>
        <v>1051.17</v>
      </c>
      <c r="CA122" s="86">
        <f t="shared" si="101"/>
        <v>0</v>
      </c>
      <c r="CB122" s="80">
        <v>1399.8000000000002</v>
      </c>
      <c r="CC122" s="80">
        <v>0</v>
      </c>
      <c r="CD122" s="82">
        <f t="shared" si="102"/>
        <v>1399.8000000000002</v>
      </c>
      <c r="CE122" s="83">
        <f t="shared" si="103"/>
        <v>0</v>
      </c>
      <c r="CF122" s="84">
        <v>78.81</v>
      </c>
      <c r="CG122" s="84">
        <v>0</v>
      </c>
      <c r="CH122" s="82">
        <f t="shared" si="104"/>
        <v>78.81</v>
      </c>
      <c r="CI122" s="86">
        <f t="shared" si="105"/>
        <v>0</v>
      </c>
      <c r="CJ122" s="80">
        <v>0</v>
      </c>
      <c r="CK122" s="81">
        <v>0</v>
      </c>
      <c r="CL122" s="81">
        <v>0</v>
      </c>
      <c r="CM122" s="92"/>
      <c r="CN122" s="93">
        <v>9863.61</v>
      </c>
      <c r="CO122" s="93">
        <v>15412.140086917552</v>
      </c>
      <c r="CP122" s="87">
        <f t="shared" si="106"/>
        <v>-5548.5300869175517</v>
      </c>
      <c r="CQ122" s="94">
        <f t="shared" si="107"/>
        <v>1.5625252911375807</v>
      </c>
      <c r="CR122" s="80">
        <v>4914.63</v>
      </c>
      <c r="CS122" s="80">
        <v>5072.6100000000006</v>
      </c>
      <c r="CT122" s="87">
        <f t="shared" si="108"/>
        <v>-157.98000000000047</v>
      </c>
      <c r="CU122" s="94">
        <f t="shared" si="109"/>
        <v>1.0321448410154987</v>
      </c>
      <c r="CV122" s="80">
        <v>3330.1499999999996</v>
      </c>
      <c r="CW122" s="80">
        <v>0</v>
      </c>
      <c r="CX122" s="87">
        <f t="shared" si="110"/>
        <v>3330.1499999999996</v>
      </c>
      <c r="CY122" s="86">
        <f t="shared" si="111"/>
        <v>0</v>
      </c>
      <c r="CZ122" s="80">
        <v>403.38</v>
      </c>
      <c r="DA122" s="80">
        <v>351.51</v>
      </c>
      <c r="DB122" s="87">
        <f t="shared" si="112"/>
        <v>51.870000000000005</v>
      </c>
      <c r="DC122" s="86">
        <f t="shared" si="113"/>
        <v>0.87141157221478505</v>
      </c>
      <c r="DD122" s="80">
        <v>46.74</v>
      </c>
      <c r="DE122" s="80">
        <v>0</v>
      </c>
      <c r="DF122" s="87">
        <f t="shared" si="114"/>
        <v>46.74</v>
      </c>
      <c r="DG122" s="86">
        <f t="shared" si="115"/>
        <v>0</v>
      </c>
      <c r="DH122" s="95">
        <v>1796.4900000000002</v>
      </c>
      <c r="DI122" s="95">
        <v>1710.72</v>
      </c>
      <c r="DJ122" s="87">
        <f t="shared" si="116"/>
        <v>85.770000000000209</v>
      </c>
      <c r="DK122" s="94">
        <f t="shared" si="117"/>
        <v>0.95225690095686577</v>
      </c>
      <c r="DL122" s="80">
        <v>0</v>
      </c>
      <c r="DM122" s="80">
        <v>0</v>
      </c>
      <c r="DN122" s="87">
        <f t="shared" si="118"/>
        <v>0</v>
      </c>
      <c r="DO122" s="96"/>
      <c r="DP122" s="80">
        <v>0</v>
      </c>
      <c r="DQ122" s="80">
        <v>0</v>
      </c>
      <c r="DR122" s="82">
        <f t="shared" si="119"/>
        <v>0</v>
      </c>
      <c r="DS122" s="96"/>
      <c r="DT122" s="97">
        <v>2974.2</v>
      </c>
      <c r="DU122" s="97">
        <v>1951.2</v>
      </c>
      <c r="DV122" s="98">
        <f t="shared" si="122"/>
        <v>62468.670000000006</v>
      </c>
      <c r="DW122" s="87">
        <f t="shared" si="123"/>
        <v>40975.230086917552</v>
      </c>
      <c r="DX122" s="87">
        <f t="shared" si="120"/>
        <v>21493.439913082453</v>
      </c>
      <c r="DY122" s="83">
        <f t="shared" si="121"/>
        <v>0.65593248722787834</v>
      </c>
      <c r="DZ122" s="108"/>
      <c r="EA122" s="100">
        <f t="shared" si="67"/>
        <v>189567.51991308248</v>
      </c>
      <c r="EB122" s="91">
        <f t="shared" si="68"/>
        <v>123332.07999999999</v>
      </c>
      <c r="EC122" s="101"/>
      <c r="ED122" s="101"/>
      <c r="EE122" s="102">
        <v>20822.890000000003</v>
      </c>
      <c r="EF122" s="102">
        <v>21471.109999999997</v>
      </c>
      <c r="EG122" s="103">
        <f t="shared" si="124"/>
        <v>21471.109999999997</v>
      </c>
      <c r="EH122" s="104">
        <f t="shared" si="69"/>
        <v>1.0311301649290754</v>
      </c>
      <c r="EI122" s="101"/>
      <c r="EJ122" s="101"/>
      <c r="EK122" s="101" t="s">
        <v>122</v>
      </c>
      <c r="EM122" s="101"/>
      <c r="EN122" s="101"/>
    </row>
    <row r="123" spans="1:144" s="1" customFormat="1" ht="15.75" customHeight="1" x14ac:dyDescent="0.25">
      <c r="A123" s="105" t="s">
        <v>123</v>
      </c>
      <c r="B123" s="106">
        <v>5</v>
      </c>
      <c r="C123" s="107">
        <v>2</v>
      </c>
      <c r="D123" s="76" t="s">
        <v>403</v>
      </c>
      <c r="E123" s="77">
        <v>1723.44</v>
      </c>
      <c r="F123" s="78">
        <v>-111396.52</v>
      </c>
      <c r="G123" s="79">
        <v>-61320.469999999987</v>
      </c>
      <c r="H123" s="80">
        <v>1478.16</v>
      </c>
      <c r="I123" s="80">
        <v>445.15</v>
      </c>
      <c r="J123" s="82">
        <f t="shared" si="70"/>
        <v>1033.0100000000002</v>
      </c>
      <c r="K123" s="83">
        <f t="shared" si="71"/>
        <v>0.30115143150944412</v>
      </c>
      <c r="L123" s="84">
        <v>237.29999999999998</v>
      </c>
      <c r="M123" s="84">
        <v>316.32</v>
      </c>
      <c r="N123" s="82">
        <f t="shared" si="72"/>
        <v>-79.02000000000001</v>
      </c>
      <c r="O123" s="83">
        <f t="shared" si="73"/>
        <v>1.3329962073324906</v>
      </c>
      <c r="P123" s="84">
        <v>856.71</v>
      </c>
      <c r="Q123" s="84">
        <v>672.49</v>
      </c>
      <c r="R123" s="82">
        <f t="shared" si="74"/>
        <v>184.22000000000003</v>
      </c>
      <c r="S123" s="83">
        <f t="shared" si="75"/>
        <v>0.78496807554481673</v>
      </c>
      <c r="T123" s="84">
        <v>0</v>
      </c>
      <c r="U123" s="84">
        <v>0</v>
      </c>
      <c r="V123" s="82">
        <f t="shared" si="76"/>
        <v>0</v>
      </c>
      <c r="W123" s="83"/>
      <c r="X123" s="84">
        <v>56.88</v>
      </c>
      <c r="Y123" s="84">
        <v>0</v>
      </c>
      <c r="Z123" s="82">
        <f t="shared" si="78"/>
        <v>56.88</v>
      </c>
      <c r="AA123" s="83">
        <f t="shared" si="79"/>
        <v>0</v>
      </c>
      <c r="AB123" s="84">
        <v>699.03</v>
      </c>
      <c r="AC123" s="84">
        <v>16.5</v>
      </c>
      <c r="AD123" s="82">
        <f t="shared" si="80"/>
        <v>682.53</v>
      </c>
      <c r="AE123" s="83">
        <f t="shared" si="81"/>
        <v>2.3604137161495217E-2</v>
      </c>
      <c r="AF123" s="84">
        <v>258.51</v>
      </c>
      <c r="AG123" s="84">
        <v>2611.54</v>
      </c>
      <c r="AH123" s="82">
        <f t="shared" si="82"/>
        <v>-2353.0299999999997</v>
      </c>
      <c r="AI123" s="85">
        <f t="shared" si="83"/>
        <v>10.102278441839774</v>
      </c>
      <c r="AJ123" s="84">
        <v>809.12999999999988</v>
      </c>
      <c r="AK123" s="84">
        <v>13811.73</v>
      </c>
      <c r="AL123" s="82">
        <f t="shared" si="84"/>
        <v>-13002.6</v>
      </c>
      <c r="AM123" s="86">
        <f t="shared" si="85"/>
        <v>17.069852804864485</v>
      </c>
      <c r="AN123" s="80">
        <v>0</v>
      </c>
      <c r="AO123" s="80">
        <v>0</v>
      </c>
      <c r="AP123" s="87">
        <f t="shared" si="86"/>
        <v>0</v>
      </c>
      <c r="AQ123" s="83"/>
      <c r="AR123" s="84">
        <v>0</v>
      </c>
      <c r="AS123" s="84">
        <v>0</v>
      </c>
      <c r="AT123" s="87">
        <f t="shared" si="64"/>
        <v>0</v>
      </c>
      <c r="AU123" s="96"/>
      <c r="AV123" s="80">
        <v>511.86</v>
      </c>
      <c r="AW123" s="80">
        <v>552.04</v>
      </c>
      <c r="AX123" s="87">
        <f t="shared" si="87"/>
        <v>-40.17999999999995</v>
      </c>
      <c r="AY123" s="83">
        <f t="shared" si="88"/>
        <v>1.0784980268042041</v>
      </c>
      <c r="AZ123" s="90">
        <v>0</v>
      </c>
      <c r="BA123" s="82">
        <v>0</v>
      </c>
      <c r="BB123" s="82">
        <f t="shared" si="89"/>
        <v>0</v>
      </c>
      <c r="BC123" s="91"/>
      <c r="BD123" s="84">
        <v>7323.12</v>
      </c>
      <c r="BE123" s="84">
        <v>1056.01</v>
      </c>
      <c r="BF123" s="87">
        <f t="shared" si="90"/>
        <v>6267.11</v>
      </c>
      <c r="BG123" s="83">
        <f t="shared" si="91"/>
        <v>0.14420219797026404</v>
      </c>
      <c r="BH123" s="84">
        <v>775.53</v>
      </c>
      <c r="BI123" s="84">
        <v>2243.9499999999998</v>
      </c>
      <c r="BJ123" s="82">
        <f t="shared" si="92"/>
        <v>-1468.4199999999998</v>
      </c>
      <c r="BK123" s="86">
        <f t="shared" si="93"/>
        <v>2.8934406148053586</v>
      </c>
      <c r="BL123" s="80">
        <v>851.01</v>
      </c>
      <c r="BM123" s="80">
        <v>0</v>
      </c>
      <c r="BN123" s="82">
        <f t="shared" si="94"/>
        <v>851.01</v>
      </c>
      <c r="BO123" s="86">
        <f t="shared" si="95"/>
        <v>0</v>
      </c>
      <c r="BP123" s="80">
        <v>173.73</v>
      </c>
      <c r="BQ123" s="80">
        <v>0</v>
      </c>
      <c r="BR123" s="82">
        <f t="shared" si="96"/>
        <v>173.73</v>
      </c>
      <c r="BS123" s="86">
        <f t="shared" si="97"/>
        <v>0</v>
      </c>
      <c r="BT123" s="80">
        <v>0</v>
      </c>
      <c r="BU123" s="80">
        <v>0</v>
      </c>
      <c r="BV123" s="82">
        <f t="shared" si="98"/>
        <v>0</v>
      </c>
      <c r="BW123" s="86"/>
      <c r="BX123" s="80">
        <v>300.39</v>
      </c>
      <c r="BY123" s="80">
        <v>0</v>
      </c>
      <c r="BZ123" s="82">
        <f t="shared" si="100"/>
        <v>300.39</v>
      </c>
      <c r="CA123" s="86">
        <f t="shared" si="101"/>
        <v>0</v>
      </c>
      <c r="CB123" s="80">
        <v>312.81</v>
      </c>
      <c r="CC123" s="80">
        <v>0</v>
      </c>
      <c r="CD123" s="82">
        <f t="shared" si="102"/>
        <v>312.81</v>
      </c>
      <c r="CE123" s="83">
        <f t="shared" si="103"/>
        <v>0</v>
      </c>
      <c r="CF123" s="84">
        <v>29.46</v>
      </c>
      <c r="CG123" s="84">
        <v>0</v>
      </c>
      <c r="CH123" s="82">
        <f t="shared" si="104"/>
        <v>29.46</v>
      </c>
      <c r="CI123" s="86">
        <f t="shared" si="105"/>
        <v>0</v>
      </c>
      <c r="CJ123" s="80">
        <v>0</v>
      </c>
      <c r="CK123" s="81">
        <v>0</v>
      </c>
      <c r="CL123" s="81">
        <v>0</v>
      </c>
      <c r="CM123" s="92"/>
      <c r="CN123" s="93">
        <v>4506.8999999999996</v>
      </c>
      <c r="CO123" s="93">
        <v>5958.0976251503962</v>
      </c>
      <c r="CP123" s="87">
        <f t="shared" si="106"/>
        <v>-1451.1976251503966</v>
      </c>
      <c r="CQ123" s="94">
        <f t="shared" si="107"/>
        <v>1.3219946360359442</v>
      </c>
      <c r="CR123" s="80">
        <v>1975.02</v>
      </c>
      <c r="CS123" s="80">
        <v>2229.7800000000002</v>
      </c>
      <c r="CT123" s="87">
        <f t="shared" si="108"/>
        <v>-254.76000000000022</v>
      </c>
      <c r="CU123" s="94">
        <f t="shared" si="109"/>
        <v>1.1289910988243159</v>
      </c>
      <c r="CV123" s="80">
        <v>949.77</v>
      </c>
      <c r="CW123" s="80">
        <v>0</v>
      </c>
      <c r="CX123" s="87">
        <f t="shared" si="110"/>
        <v>949.77</v>
      </c>
      <c r="CY123" s="86">
        <f t="shared" si="111"/>
        <v>0</v>
      </c>
      <c r="CZ123" s="80">
        <v>174.75</v>
      </c>
      <c r="DA123" s="80">
        <v>152.04</v>
      </c>
      <c r="DB123" s="87">
        <f t="shared" si="112"/>
        <v>22.710000000000008</v>
      </c>
      <c r="DC123" s="86">
        <f t="shared" si="113"/>
        <v>0.87004291845493553</v>
      </c>
      <c r="DD123" s="80">
        <v>19.649999999999999</v>
      </c>
      <c r="DE123" s="80">
        <v>0</v>
      </c>
      <c r="DF123" s="87">
        <f t="shared" si="114"/>
        <v>19.649999999999999</v>
      </c>
      <c r="DG123" s="86">
        <f t="shared" si="115"/>
        <v>0</v>
      </c>
      <c r="DH123" s="95">
        <v>692.31000000000006</v>
      </c>
      <c r="DI123" s="95">
        <v>455.61999999999995</v>
      </c>
      <c r="DJ123" s="87">
        <f t="shared" si="116"/>
        <v>236.69000000000011</v>
      </c>
      <c r="DK123" s="94">
        <f t="shared" si="117"/>
        <v>0.65811558405916415</v>
      </c>
      <c r="DL123" s="80">
        <v>0</v>
      </c>
      <c r="DM123" s="80">
        <v>0</v>
      </c>
      <c r="DN123" s="87">
        <f t="shared" si="118"/>
        <v>0</v>
      </c>
      <c r="DO123" s="96"/>
      <c r="DP123" s="80">
        <v>0</v>
      </c>
      <c r="DQ123" s="80">
        <v>0</v>
      </c>
      <c r="DR123" s="82">
        <f t="shared" si="119"/>
        <v>0</v>
      </c>
      <c r="DS123" s="96"/>
      <c r="DT123" s="97">
        <v>1149.9000000000001</v>
      </c>
      <c r="DU123" s="97">
        <v>1526.06</v>
      </c>
      <c r="DV123" s="98">
        <f t="shared" si="122"/>
        <v>24141.93</v>
      </c>
      <c r="DW123" s="87">
        <f t="shared" si="123"/>
        <v>32047.327625150396</v>
      </c>
      <c r="DX123" s="87">
        <f t="shared" si="120"/>
        <v>-7905.3976251503955</v>
      </c>
      <c r="DY123" s="83">
        <f t="shared" si="121"/>
        <v>1.3274550802338667</v>
      </c>
      <c r="DZ123" s="108"/>
      <c r="EA123" s="100">
        <f t="shared" si="67"/>
        <v>-119301.9176251504</v>
      </c>
      <c r="EB123" s="91">
        <f t="shared" si="68"/>
        <v>-54854.379999999983</v>
      </c>
      <c r="EC123" s="101"/>
      <c r="ED123" s="101"/>
      <c r="EE123" s="102">
        <v>8047.3100000000013</v>
      </c>
      <c r="EF123" s="102">
        <v>23110.449999999997</v>
      </c>
      <c r="EG123" s="103">
        <f t="shared" si="124"/>
        <v>23110.449999999997</v>
      </c>
      <c r="EH123" s="104">
        <f t="shared" si="69"/>
        <v>2.8718230066941617</v>
      </c>
      <c r="EI123" s="101"/>
      <c r="EJ123" s="101"/>
      <c r="EK123" s="101" t="s">
        <v>123</v>
      </c>
      <c r="EM123" s="101"/>
      <c r="EN123" s="101"/>
    </row>
    <row r="124" spans="1:144" s="1" customFormat="1" ht="15.75" customHeight="1" x14ac:dyDescent="0.25">
      <c r="A124" s="105" t="s">
        <v>124</v>
      </c>
      <c r="B124" s="106">
        <v>5</v>
      </c>
      <c r="C124" s="107">
        <v>2</v>
      </c>
      <c r="D124" s="76" t="s">
        <v>404</v>
      </c>
      <c r="E124" s="77">
        <v>4428.01</v>
      </c>
      <c r="F124" s="78">
        <v>-10181.56</v>
      </c>
      <c r="G124" s="79">
        <v>15093.37</v>
      </c>
      <c r="H124" s="80">
        <v>4143.33</v>
      </c>
      <c r="I124" s="80">
        <v>534.44999999999993</v>
      </c>
      <c r="J124" s="82">
        <f t="shared" si="70"/>
        <v>3608.88</v>
      </c>
      <c r="K124" s="83">
        <f t="shared" si="71"/>
        <v>0.12899044971073989</v>
      </c>
      <c r="L124" s="84">
        <v>464.93999999999994</v>
      </c>
      <c r="M124" s="84">
        <v>448.08</v>
      </c>
      <c r="N124" s="82">
        <f t="shared" si="72"/>
        <v>16.859999999999957</v>
      </c>
      <c r="O124" s="83">
        <f t="shared" si="73"/>
        <v>0.96373725642018337</v>
      </c>
      <c r="P124" s="84">
        <v>2444.2799999999997</v>
      </c>
      <c r="Q124" s="84">
        <v>1853.59</v>
      </c>
      <c r="R124" s="82">
        <f t="shared" si="74"/>
        <v>590.68999999999983</v>
      </c>
      <c r="S124" s="83">
        <f t="shared" si="75"/>
        <v>0.75833783363608098</v>
      </c>
      <c r="T124" s="84">
        <v>0</v>
      </c>
      <c r="U124" s="84">
        <v>0</v>
      </c>
      <c r="V124" s="82">
        <f t="shared" si="76"/>
        <v>0</v>
      </c>
      <c r="W124" s="83"/>
      <c r="X124" s="84">
        <v>114.24</v>
      </c>
      <c r="Y124" s="84">
        <v>0</v>
      </c>
      <c r="Z124" s="82">
        <f t="shared" si="78"/>
        <v>114.24</v>
      </c>
      <c r="AA124" s="83">
        <f t="shared" si="79"/>
        <v>0</v>
      </c>
      <c r="AB124" s="84">
        <v>1166.3399999999999</v>
      </c>
      <c r="AC124" s="84">
        <v>51.42</v>
      </c>
      <c r="AD124" s="82">
        <f t="shared" si="80"/>
        <v>1114.9199999999998</v>
      </c>
      <c r="AE124" s="83">
        <f t="shared" si="81"/>
        <v>4.4086629970677506E-2</v>
      </c>
      <c r="AF124" s="84">
        <v>664.2</v>
      </c>
      <c r="AG124" s="84">
        <v>10581.12</v>
      </c>
      <c r="AH124" s="82">
        <f t="shared" si="82"/>
        <v>-9916.92</v>
      </c>
      <c r="AI124" s="85">
        <f t="shared" si="83"/>
        <v>15.930623306233063</v>
      </c>
      <c r="AJ124" s="84">
        <v>2077.6499999999996</v>
      </c>
      <c r="AK124" s="84">
        <v>3857.14</v>
      </c>
      <c r="AL124" s="82">
        <f t="shared" si="84"/>
        <v>-1779.4900000000002</v>
      </c>
      <c r="AM124" s="86">
        <f t="shared" si="85"/>
        <v>1.8564917093831976</v>
      </c>
      <c r="AN124" s="80">
        <v>0</v>
      </c>
      <c r="AO124" s="80">
        <v>0</v>
      </c>
      <c r="AP124" s="87">
        <f t="shared" si="86"/>
        <v>0</v>
      </c>
      <c r="AQ124" s="83"/>
      <c r="AR124" s="84">
        <v>0</v>
      </c>
      <c r="AS124" s="84">
        <v>0</v>
      </c>
      <c r="AT124" s="87">
        <f t="shared" si="64"/>
        <v>0</v>
      </c>
      <c r="AU124" s="96"/>
      <c r="AV124" s="80">
        <v>2003.25</v>
      </c>
      <c r="AW124" s="80">
        <v>0</v>
      </c>
      <c r="AX124" s="87">
        <f t="shared" si="87"/>
        <v>2003.25</v>
      </c>
      <c r="AY124" s="83">
        <f t="shared" si="88"/>
        <v>0</v>
      </c>
      <c r="AZ124" s="90">
        <v>0</v>
      </c>
      <c r="BA124" s="82">
        <v>0</v>
      </c>
      <c r="BB124" s="82">
        <f t="shared" si="89"/>
        <v>0</v>
      </c>
      <c r="BC124" s="91"/>
      <c r="BD124" s="84">
        <v>16738.079999999998</v>
      </c>
      <c r="BE124" s="84">
        <v>2904.75</v>
      </c>
      <c r="BF124" s="87">
        <f t="shared" si="90"/>
        <v>13833.329999999998</v>
      </c>
      <c r="BG124" s="83">
        <f t="shared" si="91"/>
        <v>0.17354140976742854</v>
      </c>
      <c r="BH124" s="84">
        <v>1807.98</v>
      </c>
      <c r="BI124" s="84">
        <v>0</v>
      </c>
      <c r="BJ124" s="82">
        <f t="shared" si="92"/>
        <v>1807.98</v>
      </c>
      <c r="BK124" s="86">
        <f t="shared" si="93"/>
        <v>0</v>
      </c>
      <c r="BL124" s="80">
        <v>1667.16</v>
      </c>
      <c r="BM124" s="80">
        <v>0</v>
      </c>
      <c r="BN124" s="82">
        <f t="shared" si="94"/>
        <v>1667.16</v>
      </c>
      <c r="BO124" s="86">
        <f t="shared" si="95"/>
        <v>0</v>
      </c>
      <c r="BP124" s="80">
        <v>551.28</v>
      </c>
      <c r="BQ124" s="80">
        <v>0</v>
      </c>
      <c r="BR124" s="82">
        <f t="shared" si="96"/>
        <v>551.28</v>
      </c>
      <c r="BS124" s="86">
        <f t="shared" si="97"/>
        <v>0</v>
      </c>
      <c r="BT124" s="80">
        <v>0</v>
      </c>
      <c r="BU124" s="80">
        <v>0</v>
      </c>
      <c r="BV124" s="82">
        <f t="shared" si="98"/>
        <v>0</v>
      </c>
      <c r="BW124" s="86"/>
      <c r="BX124" s="80">
        <v>600.45000000000005</v>
      </c>
      <c r="BY124" s="80">
        <v>0</v>
      </c>
      <c r="BZ124" s="82">
        <f t="shared" si="100"/>
        <v>600.45000000000005</v>
      </c>
      <c r="CA124" s="86">
        <f t="shared" si="101"/>
        <v>0</v>
      </c>
      <c r="CB124" s="80">
        <v>593.79</v>
      </c>
      <c r="CC124" s="80">
        <v>723.77</v>
      </c>
      <c r="CD124" s="82">
        <f t="shared" si="102"/>
        <v>-129.98000000000002</v>
      </c>
      <c r="CE124" s="83">
        <f t="shared" si="103"/>
        <v>1.2188989373347481</v>
      </c>
      <c r="CF124" s="84">
        <v>83.699999999999989</v>
      </c>
      <c r="CG124" s="84">
        <v>0</v>
      </c>
      <c r="CH124" s="82">
        <f t="shared" si="104"/>
        <v>83.699999999999989</v>
      </c>
      <c r="CI124" s="86">
        <f t="shared" si="105"/>
        <v>0</v>
      </c>
      <c r="CJ124" s="80">
        <v>0</v>
      </c>
      <c r="CK124" s="81">
        <v>0</v>
      </c>
      <c r="CL124" s="81">
        <v>0</v>
      </c>
      <c r="CM124" s="92"/>
      <c r="CN124" s="93">
        <v>8480.61</v>
      </c>
      <c r="CO124" s="93">
        <v>12467.536474246403</v>
      </c>
      <c r="CP124" s="87">
        <f t="shared" si="106"/>
        <v>-3986.926474246402</v>
      </c>
      <c r="CQ124" s="94">
        <f t="shared" si="107"/>
        <v>1.470122606068007</v>
      </c>
      <c r="CR124" s="80">
        <v>10502.460000000001</v>
      </c>
      <c r="CS124" s="80">
        <v>13209.880000000001</v>
      </c>
      <c r="CT124" s="87">
        <f t="shared" si="108"/>
        <v>-2707.42</v>
      </c>
      <c r="CU124" s="94">
        <f t="shared" si="109"/>
        <v>1.2577891274996524</v>
      </c>
      <c r="CV124" s="80">
        <v>2652.84</v>
      </c>
      <c r="CW124" s="80">
        <v>0</v>
      </c>
      <c r="CX124" s="87">
        <f t="shared" si="110"/>
        <v>2652.84</v>
      </c>
      <c r="CY124" s="86">
        <f t="shared" si="111"/>
        <v>0</v>
      </c>
      <c r="CZ124" s="80">
        <v>417.12</v>
      </c>
      <c r="DA124" s="80">
        <v>362.37</v>
      </c>
      <c r="DB124" s="87">
        <f t="shared" si="112"/>
        <v>54.75</v>
      </c>
      <c r="DC124" s="86">
        <f t="shared" si="113"/>
        <v>0.86874280782508628</v>
      </c>
      <c r="DD124" s="80">
        <v>47.82</v>
      </c>
      <c r="DE124" s="80">
        <v>336.97</v>
      </c>
      <c r="DF124" s="87">
        <f t="shared" si="114"/>
        <v>-289.15000000000003</v>
      </c>
      <c r="DG124" s="86">
        <f t="shared" si="115"/>
        <v>7.0466332078628193</v>
      </c>
      <c r="DH124" s="95">
        <v>7334.1900000000005</v>
      </c>
      <c r="DI124" s="95">
        <v>3828.23</v>
      </c>
      <c r="DJ124" s="87">
        <f t="shared" si="116"/>
        <v>3505.9600000000005</v>
      </c>
      <c r="DK124" s="94">
        <f t="shared" si="117"/>
        <v>0.52197038800467399</v>
      </c>
      <c r="DL124" s="80">
        <v>0</v>
      </c>
      <c r="DM124" s="80">
        <v>0</v>
      </c>
      <c r="DN124" s="87">
        <f t="shared" si="118"/>
        <v>0</v>
      </c>
      <c r="DO124" s="96"/>
      <c r="DP124" s="80">
        <v>0</v>
      </c>
      <c r="DQ124" s="80">
        <v>0</v>
      </c>
      <c r="DR124" s="82">
        <f t="shared" si="119"/>
        <v>0</v>
      </c>
      <c r="DS124" s="96"/>
      <c r="DT124" s="97">
        <v>3228.1499999999996</v>
      </c>
      <c r="DU124" s="97">
        <v>2557.9699999999998</v>
      </c>
      <c r="DV124" s="98">
        <f t="shared" si="122"/>
        <v>67783.86</v>
      </c>
      <c r="DW124" s="87">
        <f t="shared" si="123"/>
        <v>53717.276474246413</v>
      </c>
      <c r="DX124" s="87">
        <f t="shared" si="120"/>
        <v>14066.583525753587</v>
      </c>
      <c r="DY124" s="83">
        <f t="shared" si="121"/>
        <v>0.79247886553298108</v>
      </c>
      <c r="DZ124" s="108"/>
      <c r="EA124" s="100">
        <f t="shared" si="67"/>
        <v>3885.0235257535896</v>
      </c>
      <c r="EB124" s="91">
        <f t="shared" si="68"/>
        <v>33507.289999999994</v>
      </c>
      <c r="EC124" s="101"/>
      <c r="ED124" s="101"/>
      <c r="EE124" s="102">
        <v>22594.620000000003</v>
      </c>
      <c r="EF124" s="102">
        <v>46224.270000000004</v>
      </c>
      <c r="EG124" s="103">
        <f t="shared" si="124"/>
        <v>46224.270000000004</v>
      </c>
      <c r="EH124" s="104">
        <f t="shared" si="69"/>
        <v>2.0458086925117573</v>
      </c>
      <c r="EI124" s="101"/>
      <c r="EJ124" s="101"/>
      <c r="EK124" s="101" t="s">
        <v>124</v>
      </c>
      <c r="EM124" s="101"/>
      <c r="EN124" s="101"/>
    </row>
    <row r="125" spans="1:144" s="1" customFormat="1" ht="15.75" customHeight="1" x14ac:dyDescent="0.25">
      <c r="A125" s="105" t="s">
        <v>125</v>
      </c>
      <c r="B125" s="106">
        <v>5</v>
      </c>
      <c r="C125" s="107">
        <v>4</v>
      </c>
      <c r="D125" s="76" t="s">
        <v>405</v>
      </c>
      <c r="E125" s="77">
        <v>2766.38</v>
      </c>
      <c r="F125" s="78">
        <v>8576.93</v>
      </c>
      <c r="G125" s="79">
        <v>5107.7499999999955</v>
      </c>
      <c r="H125" s="80">
        <v>2223.33</v>
      </c>
      <c r="I125" s="80">
        <v>727.47</v>
      </c>
      <c r="J125" s="82">
        <f t="shared" si="70"/>
        <v>1495.86</v>
      </c>
      <c r="K125" s="83">
        <f t="shared" si="71"/>
        <v>0.32719839160178654</v>
      </c>
      <c r="L125" s="84">
        <v>351.06</v>
      </c>
      <c r="M125" s="84">
        <v>499.62</v>
      </c>
      <c r="N125" s="82">
        <f t="shared" si="72"/>
        <v>-148.56</v>
      </c>
      <c r="O125" s="83">
        <f t="shared" si="73"/>
        <v>1.4231755255511878</v>
      </c>
      <c r="P125" s="84">
        <v>1444.0500000000002</v>
      </c>
      <c r="Q125" s="84">
        <v>1108.3800000000001</v>
      </c>
      <c r="R125" s="82">
        <f t="shared" si="74"/>
        <v>335.67000000000007</v>
      </c>
      <c r="S125" s="83">
        <f t="shared" si="75"/>
        <v>0.76754960008309958</v>
      </c>
      <c r="T125" s="84">
        <v>277.20000000000005</v>
      </c>
      <c r="U125" s="84">
        <v>246.41</v>
      </c>
      <c r="V125" s="82">
        <f t="shared" si="76"/>
        <v>30.790000000000049</v>
      </c>
      <c r="W125" s="83">
        <f t="shared" si="77"/>
        <v>0.88892496392496378</v>
      </c>
      <c r="X125" s="84">
        <v>113.69999999999999</v>
      </c>
      <c r="Y125" s="84">
        <v>0</v>
      </c>
      <c r="Z125" s="82">
        <f t="shared" si="78"/>
        <v>113.69999999999999</v>
      </c>
      <c r="AA125" s="83">
        <f t="shared" si="79"/>
        <v>0</v>
      </c>
      <c r="AB125" s="84">
        <v>1765.23</v>
      </c>
      <c r="AC125" s="84">
        <v>44.52</v>
      </c>
      <c r="AD125" s="82">
        <f t="shared" si="80"/>
        <v>1720.71</v>
      </c>
      <c r="AE125" s="83">
        <f t="shared" si="81"/>
        <v>2.5220509508675926E-2</v>
      </c>
      <c r="AF125" s="84">
        <v>414.96</v>
      </c>
      <c r="AG125" s="84">
        <v>3813</v>
      </c>
      <c r="AH125" s="82">
        <f t="shared" si="82"/>
        <v>-3398.04</v>
      </c>
      <c r="AI125" s="85">
        <f t="shared" si="83"/>
        <v>9.1888374783111626</v>
      </c>
      <c r="AJ125" s="84">
        <v>1389.27</v>
      </c>
      <c r="AK125" s="84">
        <v>1792.77</v>
      </c>
      <c r="AL125" s="82">
        <f t="shared" si="84"/>
        <v>-403.5</v>
      </c>
      <c r="AM125" s="86">
        <f t="shared" si="85"/>
        <v>1.2904403031808072</v>
      </c>
      <c r="AN125" s="80">
        <v>0</v>
      </c>
      <c r="AO125" s="80">
        <v>0</v>
      </c>
      <c r="AP125" s="87">
        <f t="shared" si="86"/>
        <v>0</v>
      </c>
      <c r="AQ125" s="83"/>
      <c r="AR125" s="84">
        <v>0</v>
      </c>
      <c r="AS125" s="84">
        <v>0</v>
      </c>
      <c r="AT125" s="87">
        <f t="shared" si="64"/>
        <v>0</v>
      </c>
      <c r="AU125" s="96"/>
      <c r="AV125" s="80">
        <v>512.06999999999994</v>
      </c>
      <c r="AW125" s="80">
        <v>0</v>
      </c>
      <c r="AX125" s="87">
        <f t="shared" si="87"/>
        <v>512.06999999999994</v>
      </c>
      <c r="AY125" s="83">
        <f t="shared" si="88"/>
        <v>0</v>
      </c>
      <c r="AZ125" s="90">
        <v>0</v>
      </c>
      <c r="BA125" s="82">
        <v>0</v>
      </c>
      <c r="BB125" s="82">
        <f t="shared" si="89"/>
        <v>0</v>
      </c>
      <c r="BC125" s="91"/>
      <c r="BD125" s="84">
        <v>7366.32</v>
      </c>
      <c r="BE125" s="84">
        <v>26515.54</v>
      </c>
      <c r="BF125" s="87">
        <f t="shared" si="90"/>
        <v>-19149.22</v>
      </c>
      <c r="BG125" s="83">
        <f t="shared" si="91"/>
        <v>3.5995639613809884</v>
      </c>
      <c r="BH125" s="84">
        <v>1176</v>
      </c>
      <c r="BI125" s="84">
        <v>0</v>
      </c>
      <c r="BJ125" s="82">
        <f t="shared" si="92"/>
        <v>1176</v>
      </c>
      <c r="BK125" s="86">
        <f t="shared" si="93"/>
        <v>0</v>
      </c>
      <c r="BL125" s="80">
        <v>1258.98</v>
      </c>
      <c r="BM125" s="80">
        <v>0</v>
      </c>
      <c r="BN125" s="82">
        <f t="shared" si="94"/>
        <v>1258.98</v>
      </c>
      <c r="BO125" s="86">
        <f t="shared" si="95"/>
        <v>0</v>
      </c>
      <c r="BP125" s="80">
        <v>324.51</v>
      </c>
      <c r="BQ125" s="80">
        <v>0</v>
      </c>
      <c r="BR125" s="82">
        <f t="shared" si="96"/>
        <v>324.51</v>
      </c>
      <c r="BS125" s="86">
        <f t="shared" si="97"/>
        <v>0</v>
      </c>
      <c r="BT125" s="80">
        <v>903.78</v>
      </c>
      <c r="BU125" s="80">
        <v>0</v>
      </c>
      <c r="BV125" s="82">
        <f t="shared" si="98"/>
        <v>903.78</v>
      </c>
      <c r="BW125" s="86">
        <f t="shared" si="99"/>
        <v>0</v>
      </c>
      <c r="BX125" s="80">
        <v>600.87</v>
      </c>
      <c r="BY125" s="80">
        <v>0</v>
      </c>
      <c r="BZ125" s="82">
        <f t="shared" si="100"/>
        <v>600.87</v>
      </c>
      <c r="CA125" s="86">
        <f t="shared" si="101"/>
        <v>0</v>
      </c>
      <c r="CB125" s="80">
        <v>731.97</v>
      </c>
      <c r="CC125" s="80">
        <v>0</v>
      </c>
      <c r="CD125" s="82">
        <f t="shared" si="102"/>
        <v>731.97</v>
      </c>
      <c r="CE125" s="83">
        <f t="shared" si="103"/>
        <v>0</v>
      </c>
      <c r="CF125" s="84">
        <v>52.29</v>
      </c>
      <c r="CG125" s="84">
        <v>0</v>
      </c>
      <c r="CH125" s="82">
        <f t="shared" si="104"/>
        <v>52.29</v>
      </c>
      <c r="CI125" s="86">
        <f t="shared" si="105"/>
        <v>0</v>
      </c>
      <c r="CJ125" s="80">
        <v>0</v>
      </c>
      <c r="CK125" s="81">
        <v>0</v>
      </c>
      <c r="CL125" s="81">
        <v>0</v>
      </c>
      <c r="CM125" s="92"/>
      <c r="CN125" s="93">
        <v>7948.92</v>
      </c>
      <c r="CO125" s="93">
        <v>12657.121254542522</v>
      </c>
      <c r="CP125" s="87">
        <f t="shared" si="106"/>
        <v>-4708.2012545425223</v>
      </c>
      <c r="CQ125" s="94">
        <f t="shared" si="107"/>
        <v>1.5923070372506607</v>
      </c>
      <c r="CR125" s="80">
        <v>3664.8900000000003</v>
      </c>
      <c r="CS125" s="80">
        <v>4755.2700000000004</v>
      </c>
      <c r="CT125" s="87">
        <f t="shared" si="108"/>
        <v>-1090.3800000000001</v>
      </c>
      <c r="CU125" s="94">
        <f t="shared" si="109"/>
        <v>1.2975205258548006</v>
      </c>
      <c r="CV125" s="80">
        <v>2344.5</v>
      </c>
      <c r="CW125" s="80">
        <v>0</v>
      </c>
      <c r="CX125" s="87">
        <f t="shared" si="110"/>
        <v>2344.5</v>
      </c>
      <c r="CY125" s="86">
        <f t="shared" si="111"/>
        <v>0</v>
      </c>
      <c r="CZ125" s="80">
        <v>284.67</v>
      </c>
      <c r="DA125" s="80">
        <v>247.38</v>
      </c>
      <c r="DB125" s="87">
        <f t="shared" si="112"/>
        <v>37.29000000000002</v>
      </c>
      <c r="DC125" s="86">
        <f t="shared" si="113"/>
        <v>0.86900621772578768</v>
      </c>
      <c r="DD125" s="80">
        <v>31.53</v>
      </c>
      <c r="DE125" s="80">
        <v>0</v>
      </c>
      <c r="DF125" s="87">
        <f t="shared" si="114"/>
        <v>31.53</v>
      </c>
      <c r="DG125" s="86">
        <f t="shared" si="115"/>
        <v>0</v>
      </c>
      <c r="DH125" s="95">
        <v>2202.6000000000004</v>
      </c>
      <c r="DI125" s="95">
        <v>1614.87</v>
      </c>
      <c r="DJ125" s="87">
        <f t="shared" si="116"/>
        <v>587.73000000000047</v>
      </c>
      <c r="DK125" s="94">
        <f t="shared" si="117"/>
        <v>0.73316535004086059</v>
      </c>
      <c r="DL125" s="80">
        <v>0</v>
      </c>
      <c r="DM125" s="80">
        <v>0</v>
      </c>
      <c r="DN125" s="87">
        <f t="shared" si="118"/>
        <v>0</v>
      </c>
      <c r="DO125" s="96"/>
      <c r="DP125" s="80">
        <v>0</v>
      </c>
      <c r="DQ125" s="80">
        <v>0</v>
      </c>
      <c r="DR125" s="82">
        <f t="shared" si="119"/>
        <v>0</v>
      </c>
      <c r="DS125" s="96"/>
      <c r="DT125" s="97">
        <v>1868.91</v>
      </c>
      <c r="DU125" s="97">
        <v>2701.12</v>
      </c>
      <c r="DV125" s="98">
        <f t="shared" si="122"/>
        <v>39251.609999999993</v>
      </c>
      <c r="DW125" s="87">
        <f t="shared" si="123"/>
        <v>56723.471254542528</v>
      </c>
      <c r="DX125" s="87">
        <f t="shared" si="120"/>
        <v>-17471.861254542535</v>
      </c>
      <c r="DY125" s="83">
        <f t="shared" si="121"/>
        <v>1.4451247032807708</v>
      </c>
      <c r="DZ125" s="108"/>
      <c r="EA125" s="100">
        <f t="shared" si="67"/>
        <v>-8894.9312545425346</v>
      </c>
      <c r="EB125" s="91">
        <f t="shared" si="68"/>
        <v>-8993.0700000000033</v>
      </c>
      <c r="EC125" s="101"/>
      <c r="ED125" s="101"/>
      <c r="EE125" s="102">
        <v>13083.870000000003</v>
      </c>
      <c r="EF125" s="102">
        <v>21982.469999999994</v>
      </c>
      <c r="EG125" s="103">
        <f t="shared" si="124"/>
        <v>21982.469999999994</v>
      </c>
      <c r="EH125" s="104">
        <f t="shared" si="69"/>
        <v>1.6801198727899307</v>
      </c>
      <c r="EI125" s="101"/>
      <c r="EJ125" s="101"/>
      <c r="EK125" s="101" t="s">
        <v>125</v>
      </c>
      <c r="EM125" s="101"/>
      <c r="EN125" s="101"/>
    </row>
    <row r="126" spans="1:144" s="1" customFormat="1" ht="15.75" customHeight="1" x14ac:dyDescent="0.25">
      <c r="A126" s="105" t="s">
        <v>126</v>
      </c>
      <c r="B126" s="106">
        <v>5</v>
      </c>
      <c r="C126" s="107">
        <v>6</v>
      </c>
      <c r="D126" s="76" t="s">
        <v>406</v>
      </c>
      <c r="E126" s="77">
        <v>4471.74</v>
      </c>
      <c r="F126" s="78">
        <v>90530.489999999991</v>
      </c>
      <c r="G126" s="79">
        <v>-1554.8100000000095</v>
      </c>
      <c r="H126" s="80">
        <v>3333.69</v>
      </c>
      <c r="I126" s="80">
        <v>1105.48</v>
      </c>
      <c r="J126" s="82">
        <f t="shared" si="70"/>
        <v>2228.21</v>
      </c>
      <c r="K126" s="83">
        <f t="shared" si="71"/>
        <v>0.33160851788858592</v>
      </c>
      <c r="L126" s="84">
        <v>521.84999999999991</v>
      </c>
      <c r="M126" s="84">
        <v>448.41</v>
      </c>
      <c r="N126" s="82">
        <f t="shared" si="72"/>
        <v>73.439999999999884</v>
      </c>
      <c r="O126" s="83">
        <f t="shared" si="73"/>
        <v>0.85926990514515689</v>
      </c>
      <c r="P126" s="84">
        <v>2397.3000000000002</v>
      </c>
      <c r="Q126" s="84">
        <v>1831.02</v>
      </c>
      <c r="R126" s="82">
        <f t="shared" si="74"/>
        <v>566.2800000000002</v>
      </c>
      <c r="S126" s="83">
        <f t="shared" si="75"/>
        <v>0.76378425728945054</v>
      </c>
      <c r="T126" s="84">
        <v>440.01</v>
      </c>
      <c r="U126" s="84">
        <v>389.22</v>
      </c>
      <c r="V126" s="82">
        <f t="shared" si="76"/>
        <v>50.789999999999964</v>
      </c>
      <c r="W126" s="83">
        <f t="shared" si="77"/>
        <v>0.88457080520897258</v>
      </c>
      <c r="X126" s="84">
        <v>256.23</v>
      </c>
      <c r="Y126" s="84">
        <v>0</v>
      </c>
      <c r="Z126" s="82">
        <f t="shared" si="78"/>
        <v>256.23</v>
      </c>
      <c r="AA126" s="83">
        <f t="shared" si="79"/>
        <v>0</v>
      </c>
      <c r="AB126" s="84">
        <v>3526.8599999999997</v>
      </c>
      <c r="AC126" s="84">
        <v>91.88</v>
      </c>
      <c r="AD126" s="82">
        <f t="shared" si="80"/>
        <v>3434.9799999999996</v>
      </c>
      <c r="AE126" s="83">
        <f t="shared" si="81"/>
        <v>2.6051501902542205E-2</v>
      </c>
      <c r="AF126" s="84">
        <v>670.77</v>
      </c>
      <c r="AG126" s="84">
        <v>2992.27</v>
      </c>
      <c r="AH126" s="82">
        <f t="shared" si="82"/>
        <v>-2321.5</v>
      </c>
      <c r="AI126" s="85">
        <f t="shared" si="83"/>
        <v>4.4609478658854753</v>
      </c>
      <c r="AJ126" s="84">
        <v>2245.71</v>
      </c>
      <c r="AK126" s="84">
        <v>1817.81</v>
      </c>
      <c r="AL126" s="82">
        <f t="shared" si="84"/>
        <v>427.90000000000009</v>
      </c>
      <c r="AM126" s="86">
        <f t="shared" si="85"/>
        <v>0.80945892390379881</v>
      </c>
      <c r="AN126" s="80">
        <v>0</v>
      </c>
      <c r="AO126" s="80">
        <v>0</v>
      </c>
      <c r="AP126" s="87">
        <f t="shared" si="86"/>
        <v>0</v>
      </c>
      <c r="AQ126" s="83"/>
      <c r="AR126" s="84">
        <v>0</v>
      </c>
      <c r="AS126" s="84">
        <v>0</v>
      </c>
      <c r="AT126" s="87">
        <f t="shared" si="64"/>
        <v>0</v>
      </c>
      <c r="AU126" s="96"/>
      <c r="AV126" s="80">
        <v>778.08</v>
      </c>
      <c r="AW126" s="80">
        <v>0</v>
      </c>
      <c r="AX126" s="87">
        <f t="shared" si="87"/>
        <v>778.08</v>
      </c>
      <c r="AY126" s="83">
        <f t="shared" si="88"/>
        <v>0</v>
      </c>
      <c r="AZ126" s="90">
        <v>0</v>
      </c>
      <c r="BA126" s="82">
        <v>0</v>
      </c>
      <c r="BB126" s="82">
        <f t="shared" si="89"/>
        <v>0</v>
      </c>
      <c r="BC126" s="91"/>
      <c r="BD126" s="84">
        <v>11989.17</v>
      </c>
      <c r="BE126" s="84">
        <v>39597.379999999997</v>
      </c>
      <c r="BF126" s="87">
        <f t="shared" si="90"/>
        <v>-27608.21</v>
      </c>
      <c r="BG126" s="83">
        <f t="shared" si="91"/>
        <v>3.3027624097414581</v>
      </c>
      <c r="BH126" s="84">
        <v>1749.33</v>
      </c>
      <c r="BI126" s="84">
        <v>0</v>
      </c>
      <c r="BJ126" s="82">
        <f t="shared" si="92"/>
        <v>1749.33</v>
      </c>
      <c r="BK126" s="86">
        <f t="shared" si="93"/>
        <v>0</v>
      </c>
      <c r="BL126" s="80">
        <v>1870.08</v>
      </c>
      <c r="BM126" s="80">
        <v>0</v>
      </c>
      <c r="BN126" s="82">
        <f t="shared" si="94"/>
        <v>1870.08</v>
      </c>
      <c r="BO126" s="86">
        <f t="shared" si="95"/>
        <v>0</v>
      </c>
      <c r="BP126" s="80">
        <v>541.98</v>
      </c>
      <c r="BQ126" s="80">
        <v>0</v>
      </c>
      <c r="BR126" s="82">
        <f t="shared" si="96"/>
        <v>541.98</v>
      </c>
      <c r="BS126" s="86">
        <f t="shared" si="97"/>
        <v>0</v>
      </c>
      <c r="BT126" s="80">
        <v>1431.3899999999999</v>
      </c>
      <c r="BU126" s="80">
        <v>0</v>
      </c>
      <c r="BV126" s="82">
        <f t="shared" si="98"/>
        <v>1431.3899999999999</v>
      </c>
      <c r="BW126" s="86">
        <f t="shared" si="99"/>
        <v>0</v>
      </c>
      <c r="BX126" s="80">
        <v>1352.25</v>
      </c>
      <c r="BY126" s="80">
        <v>0</v>
      </c>
      <c r="BZ126" s="82">
        <f t="shared" si="100"/>
        <v>1352.25</v>
      </c>
      <c r="CA126" s="86">
        <f t="shared" si="101"/>
        <v>0</v>
      </c>
      <c r="CB126" s="80">
        <v>1495.8000000000002</v>
      </c>
      <c r="CC126" s="80">
        <v>660.38</v>
      </c>
      <c r="CD126" s="82">
        <f t="shared" si="102"/>
        <v>835.42000000000019</v>
      </c>
      <c r="CE126" s="83">
        <f t="shared" si="103"/>
        <v>0.44148950394437753</v>
      </c>
      <c r="CF126" s="84">
        <v>79.14</v>
      </c>
      <c r="CG126" s="84">
        <v>0</v>
      </c>
      <c r="CH126" s="82">
        <f t="shared" si="104"/>
        <v>79.14</v>
      </c>
      <c r="CI126" s="86">
        <f t="shared" si="105"/>
        <v>0</v>
      </c>
      <c r="CJ126" s="80">
        <v>0</v>
      </c>
      <c r="CK126" s="81">
        <v>0</v>
      </c>
      <c r="CL126" s="81">
        <v>0</v>
      </c>
      <c r="CM126" s="92"/>
      <c r="CN126" s="93">
        <v>12065.64</v>
      </c>
      <c r="CO126" s="93">
        <v>16956.996151764102</v>
      </c>
      <c r="CP126" s="87">
        <f t="shared" si="106"/>
        <v>-4891.3561517641028</v>
      </c>
      <c r="CQ126" s="94">
        <f t="shared" si="107"/>
        <v>1.4053954992660234</v>
      </c>
      <c r="CR126" s="80">
        <v>5367.42</v>
      </c>
      <c r="CS126" s="80">
        <v>6516.25</v>
      </c>
      <c r="CT126" s="87">
        <f t="shared" si="108"/>
        <v>-1148.83</v>
      </c>
      <c r="CU126" s="94">
        <f t="shared" si="109"/>
        <v>1.214037656825812</v>
      </c>
      <c r="CV126" s="80">
        <v>3502.71</v>
      </c>
      <c r="CW126" s="80">
        <v>0</v>
      </c>
      <c r="CX126" s="87">
        <f t="shared" si="110"/>
        <v>3502.71</v>
      </c>
      <c r="CY126" s="86">
        <f t="shared" si="111"/>
        <v>0</v>
      </c>
      <c r="CZ126" s="80">
        <v>457.47</v>
      </c>
      <c r="DA126" s="80">
        <v>396.74</v>
      </c>
      <c r="DB126" s="87">
        <f t="shared" si="112"/>
        <v>60.730000000000018</v>
      </c>
      <c r="DC126" s="86">
        <f t="shared" si="113"/>
        <v>0.86724812556014597</v>
      </c>
      <c r="DD126" s="80">
        <v>50.97</v>
      </c>
      <c r="DE126" s="80">
        <v>0</v>
      </c>
      <c r="DF126" s="87">
        <f t="shared" si="114"/>
        <v>50.97</v>
      </c>
      <c r="DG126" s="86">
        <f t="shared" si="115"/>
        <v>0</v>
      </c>
      <c r="DH126" s="95">
        <v>2614.62</v>
      </c>
      <c r="DI126" s="95">
        <v>1992.48</v>
      </c>
      <c r="DJ126" s="87">
        <f t="shared" si="116"/>
        <v>622.13999999999987</v>
      </c>
      <c r="DK126" s="94">
        <f t="shared" si="117"/>
        <v>0.76205337678132967</v>
      </c>
      <c r="DL126" s="80">
        <v>0</v>
      </c>
      <c r="DM126" s="80">
        <v>0</v>
      </c>
      <c r="DN126" s="87">
        <f t="shared" si="118"/>
        <v>0</v>
      </c>
      <c r="DO126" s="96"/>
      <c r="DP126" s="80">
        <v>0</v>
      </c>
      <c r="DQ126" s="80">
        <v>0</v>
      </c>
      <c r="DR126" s="82">
        <f t="shared" si="119"/>
        <v>0</v>
      </c>
      <c r="DS126" s="96"/>
      <c r="DT126" s="97">
        <v>2936.61</v>
      </c>
      <c r="DU126" s="97">
        <v>3739.8199999999997</v>
      </c>
      <c r="DV126" s="98">
        <f t="shared" si="122"/>
        <v>61675.080000000009</v>
      </c>
      <c r="DW126" s="87">
        <f t="shared" si="123"/>
        <v>78536.136151764105</v>
      </c>
      <c r="DX126" s="87">
        <f t="shared" si="120"/>
        <v>-16861.056151764096</v>
      </c>
      <c r="DY126" s="83">
        <f t="shared" si="121"/>
        <v>1.2733852335783609</v>
      </c>
      <c r="DZ126" s="108"/>
      <c r="EA126" s="100">
        <f t="shared" si="67"/>
        <v>73669.433848235902</v>
      </c>
      <c r="EB126" s="91">
        <f t="shared" si="68"/>
        <v>-21303.430000000011</v>
      </c>
      <c r="EC126" s="101"/>
      <c r="ED126" s="101"/>
      <c r="EE126" s="102">
        <v>20558.359999999997</v>
      </c>
      <c r="EF126" s="102">
        <v>47558.31</v>
      </c>
      <c r="EG126" s="103">
        <f t="shared" si="124"/>
        <v>47558.31</v>
      </c>
      <c r="EH126" s="104">
        <f t="shared" si="69"/>
        <v>2.3133319000153709</v>
      </c>
      <c r="EI126" s="101"/>
      <c r="EJ126" s="101"/>
      <c r="EK126" s="101" t="s">
        <v>126</v>
      </c>
      <c r="EM126" s="101"/>
      <c r="EN126" s="101"/>
    </row>
    <row r="127" spans="1:144" s="1" customFormat="1" ht="15.75" customHeight="1" x14ac:dyDescent="0.25">
      <c r="A127" s="105" t="s">
        <v>127</v>
      </c>
      <c r="B127" s="106">
        <v>5</v>
      </c>
      <c r="C127" s="107">
        <v>4</v>
      </c>
      <c r="D127" s="76" t="s">
        <v>407</v>
      </c>
      <c r="E127" s="77">
        <v>2751.56</v>
      </c>
      <c r="F127" s="78">
        <v>119467.25</v>
      </c>
      <c r="G127" s="79">
        <v>68385.64</v>
      </c>
      <c r="H127" s="80">
        <v>2237.0099999999998</v>
      </c>
      <c r="I127" s="80">
        <v>727.66000000000008</v>
      </c>
      <c r="J127" s="82">
        <f t="shared" si="70"/>
        <v>1509.3499999999997</v>
      </c>
      <c r="K127" s="83">
        <f t="shared" si="71"/>
        <v>0.32528240821453641</v>
      </c>
      <c r="L127" s="84">
        <v>350.82</v>
      </c>
      <c r="M127" s="84">
        <v>679.81999999999994</v>
      </c>
      <c r="N127" s="82">
        <f t="shared" si="72"/>
        <v>-328.99999999999994</v>
      </c>
      <c r="O127" s="83">
        <f t="shared" si="73"/>
        <v>1.937802861866484</v>
      </c>
      <c r="P127" s="84">
        <v>1441.26</v>
      </c>
      <c r="Q127" s="84">
        <v>1106.0999999999999</v>
      </c>
      <c r="R127" s="82">
        <f t="shared" si="74"/>
        <v>335.16000000000008</v>
      </c>
      <c r="S127" s="83">
        <f t="shared" si="75"/>
        <v>0.76745347820656917</v>
      </c>
      <c r="T127" s="84">
        <v>275.70000000000005</v>
      </c>
      <c r="U127" s="84">
        <v>244.17000000000002</v>
      </c>
      <c r="V127" s="82">
        <f t="shared" si="76"/>
        <v>31.53000000000003</v>
      </c>
      <c r="W127" s="83">
        <f t="shared" si="77"/>
        <v>0.88563656147986936</v>
      </c>
      <c r="X127" s="84">
        <v>113.91</v>
      </c>
      <c r="Y127" s="84">
        <v>0</v>
      </c>
      <c r="Z127" s="82">
        <f t="shared" si="78"/>
        <v>113.91</v>
      </c>
      <c r="AA127" s="83">
        <f t="shared" si="79"/>
        <v>0</v>
      </c>
      <c r="AB127" s="84">
        <v>1765.6799999999998</v>
      </c>
      <c r="AC127" s="84">
        <v>44.52</v>
      </c>
      <c r="AD127" s="82">
        <f t="shared" si="80"/>
        <v>1721.1599999999999</v>
      </c>
      <c r="AE127" s="83">
        <f t="shared" si="81"/>
        <v>2.5214081826831592E-2</v>
      </c>
      <c r="AF127" s="84">
        <v>412.74</v>
      </c>
      <c r="AG127" s="84">
        <v>0</v>
      </c>
      <c r="AH127" s="82">
        <f t="shared" si="82"/>
        <v>412.74</v>
      </c>
      <c r="AI127" s="85">
        <f t="shared" si="83"/>
        <v>0</v>
      </c>
      <c r="AJ127" s="84">
        <v>1380.18</v>
      </c>
      <c r="AK127" s="84">
        <v>1118.52</v>
      </c>
      <c r="AL127" s="82">
        <f t="shared" si="84"/>
        <v>261.66000000000008</v>
      </c>
      <c r="AM127" s="86">
        <f t="shared" si="85"/>
        <v>0.81041603269138807</v>
      </c>
      <c r="AN127" s="80">
        <v>0</v>
      </c>
      <c r="AO127" s="80">
        <v>0</v>
      </c>
      <c r="AP127" s="87">
        <f t="shared" si="86"/>
        <v>0</v>
      </c>
      <c r="AQ127" s="83"/>
      <c r="AR127" s="84">
        <v>0</v>
      </c>
      <c r="AS127" s="84">
        <v>0</v>
      </c>
      <c r="AT127" s="87">
        <f t="shared" si="64"/>
        <v>0</v>
      </c>
      <c r="AU127" s="96"/>
      <c r="AV127" s="80">
        <v>519.21</v>
      </c>
      <c r="AW127" s="80">
        <v>0</v>
      </c>
      <c r="AX127" s="87">
        <f t="shared" si="87"/>
        <v>519.21</v>
      </c>
      <c r="AY127" s="83">
        <f t="shared" si="88"/>
        <v>0</v>
      </c>
      <c r="AZ127" s="90">
        <v>0</v>
      </c>
      <c r="BA127" s="82">
        <v>0</v>
      </c>
      <c r="BB127" s="82">
        <f t="shared" si="89"/>
        <v>0</v>
      </c>
      <c r="BC127" s="91"/>
      <c r="BD127" s="84">
        <v>9369.9000000000015</v>
      </c>
      <c r="BE127" s="84">
        <v>0</v>
      </c>
      <c r="BF127" s="87">
        <f t="shared" si="90"/>
        <v>9369.9000000000015</v>
      </c>
      <c r="BG127" s="83">
        <f t="shared" si="91"/>
        <v>0</v>
      </c>
      <c r="BH127" s="84">
        <v>1177.9499999999998</v>
      </c>
      <c r="BI127" s="84">
        <v>0</v>
      </c>
      <c r="BJ127" s="82">
        <f t="shared" si="92"/>
        <v>1177.9499999999998</v>
      </c>
      <c r="BK127" s="86">
        <f t="shared" si="93"/>
        <v>0</v>
      </c>
      <c r="BL127" s="80">
        <v>1258.83</v>
      </c>
      <c r="BM127" s="80">
        <v>7232.2699999999995</v>
      </c>
      <c r="BN127" s="82">
        <f t="shared" si="94"/>
        <v>-5973.44</v>
      </c>
      <c r="BO127" s="86">
        <f t="shared" si="95"/>
        <v>5.7452316833885435</v>
      </c>
      <c r="BP127" s="80">
        <v>321.93</v>
      </c>
      <c r="BQ127" s="80">
        <v>0</v>
      </c>
      <c r="BR127" s="82">
        <f t="shared" si="96"/>
        <v>321.93</v>
      </c>
      <c r="BS127" s="86">
        <f t="shared" si="97"/>
        <v>0</v>
      </c>
      <c r="BT127" s="80">
        <v>898.94999999999993</v>
      </c>
      <c r="BU127" s="80">
        <v>0</v>
      </c>
      <c r="BV127" s="82">
        <f t="shared" si="98"/>
        <v>898.94999999999993</v>
      </c>
      <c r="BW127" s="86">
        <f t="shared" si="99"/>
        <v>0</v>
      </c>
      <c r="BX127" s="80">
        <v>600.93000000000006</v>
      </c>
      <c r="BY127" s="80">
        <v>0</v>
      </c>
      <c r="BZ127" s="82">
        <f t="shared" si="100"/>
        <v>600.93000000000006</v>
      </c>
      <c r="CA127" s="86">
        <f t="shared" si="101"/>
        <v>0</v>
      </c>
      <c r="CB127" s="80">
        <v>732.18000000000006</v>
      </c>
      <c r="CC127" s="80">
        <v>0</v>
      </c>
      <c r="CD127" s="82">
        <f t="shared" si="102"/>
        <v>732.18000000000006</v>
      </c>
      <c r="CE127" s="83">
        <f t="shared" si="103"/>
        <v>0</v>
      </c>
      <c r="CF127" s="84">
        <v>52.83</v>
      </c>
      <c r="CG127" s="84">
        <v>0</v>
      </c>
      <c r="CH127" s="82">
        <f t="shared" si="104"/>
        <v>52.83</v>
      </c>
      <c r="CI127" s="86">
        <f t="shared" si="105"/>
        <v>0</v>
      </c>
      <c r="CJ127" s="80">
        <v>0</v>
      </c>
      <c r="CK127" s="81">
        <v>0</v>
      </c>
      <c r="CL127" s="81">
        <v>0</v>
      </c>
      <c r="CM127" s="92"/>
      <c r="CN127" s="93">
        <v>3873.93</v>
      </c>
      <c r="CO127" s="93">
        <v>7594.4253867864427</v>
      </c>
      <c r="CP127" s="87">
        <f t="shared" si="106"/>
        <v>-3720.4953867864429</v>
      </c>
      <c r="CQ127" s="94">
        <f t="shared" si="107"/>
        <v>1.9603930341504474</v>
      </c>
      <c r="CR127" s="80">
        <v>3635.37</v>
      </c>
      <c r="CS127" s="80">
        <v>4730.24</v>
      </c>
      <c r="CT127" s="87">
        <f t="shared" si="108"/>
        <v>-1094.8699999999999</v>
      </c>
      <c r="CU127" s="94">
        <f t="shared" si="109"/>
        <v>1.3011715451247052</v>
      </c>
      <c r="CV127" s="80">
        <v>2303.88</v>
      </c>
      <c r="CW127" s="80">
        <v>0</v>
      </c>
      <c r="CX127" s="87">
        <f t="shared" si="110"/>
        <v>2303.88</v>
      </c>
      <c r="CY127" s="86">
        <f t="shared" si="111"/>
        <v>0</v>
      </c>
      <c r="CZ127" s="80">
        <v>283.95000000000005</v>
      </c>
      <c r="DA127" s="80">
        <v>247.34</v>
      </c>
      <c r="DB127" s="87">
        <f t="shared" si="112"/>
        <v>36.610000000000042</v>
      </c>
      <c r="DC127" s="86">
        <f t="shared" si="113"/>
        <v>0.87106885014967406</v>
      </c>
      <c r="DD127" s="80">
        <v>33.03</v>
      </c>
      <c r="DE127" s="80">
        <v>0</v>
      </c>
      <c r="DF127" s="87">
        <f t="shared" si="114"/>
        <v>33.03</v>
      </c>
      <c r="DG127" s="86">
        <f t="shared" si="115"/>
        <v>0</v>
      </c>
      <c r="DH127" s="95">
        <v>2620.0500000000002</v>
      </c>
      <c r="DI127" s="95">
        <v>1691</v>
      </c>
      <c r="DJ127" s="87">
        <f t="shared" si="116"/>
        <v>929.05000000000018</v>
      </c>
      <c r="DK127" s="94">
        <f t="shared" si="117"/>
        <v>0.64540753039064136</v>
      </c>
      <c r="DL127" s="80">
        <v>0</v>
      </c>
      <c r="DM127" s="80">
        <v>0</v>
      </c>
      <c r="DN127" s="87">
        <f t="shared" si="118"/>
        <v>0</v>
      </c>
      <c r="DO127" s="96"/>
      <c r="DP127" s="80">
        <v>0</v>
      </c>
      <c r="DQ127" s="80">
        <v>0</v>
      </c>
      <c r="DR127" s="82">
        <f t="shared" si="119"/>
        <v>0</v>
      </c>
      <c r="DS127" s="96"/>
      <c r="DT127" s="97">
        <v>1783.0500000000002</v>
      </c>
      <c r="DU127" s="97">
        <v>1270.8000000000002</v>
      </c>
      <c r="DV127" s="98">
        <f t="shared" si="122"/>
        <v>37443.270000000011</v>
      </c>
      <c r="DW127" s="87">
        <f t="shared" si="123"/>
        <v>26686.865386786441</v>
      </c>
      <c r="DX127" s="87">
        <f t="shared" si="120"/>
        <v>10756.40461321357</v>
      </c>
      <c r="DY127" s="83">
        <f t="shared" si="121"/>
        <v>0.71272795850326198</v>
      </c>
      <c r="DZ127" s="108"/>
      <c r="EA127" s="100">
        <f t="shared" si="67"/>
        <v>130223.65461321358</v>
      </c>
      <c r="EB127" s="91">
        <f t="shared" si="68"/>
        <v>75566.869999999981</v>
      </c>
      <c r="EC127" s="101"/>
      <c r="ED127" s="101"/>
      <c r="EE127" s="102">
        <v>12481.089999999997</v>
      </c>
      <c r="EF127" s="102">
        <v>18005.73</v>
      </c>
      <c r="EG127" s="103">
        <f t="shared" si="124"/>
        <v>18005.73</v>
      </c>
      <c r="EH127" s="104">
        <f t="shared" si="69"/>
        <v>1.4426408270431512</v>
      </c>
      <c r="EI127" s="101"/>
      <c r="EJ127" s="101"/>
      <c r="EK127" s="101" t="s">
        <v>127</v>
      </c>
      <c r="EM127" s="101"/>
      <c r="EN127" s="101"/>
    </row>
    <row r="128" spans="1:144" s="1" customFormat="1" ht="15.75" customHeight="1" x14ac:dyDescent="0.25">
      <c r="A128" s="105" t="s">
        <v>128</v>
      </c>
      <c r="B128" s="106">
        <v>9</v>
      </c>
      <c r="C128" s="107">
        <v>2</v>
      </c>
      <c r="D128" s="76" t="s">
        <v>408</v>
      </c>
      <c r="E128" s="77">
        <v>3721.6</v>
      </c>
      <c r="F128" s="78">
        <v>-106058.11000000002</v>
      </c>
      <c r="G128" s="79">
        <v>-59777.499999999993</v>
      </c>
      <c r="H128" s="80">
        <v>3122.67</v>
      </c>
      <c r="I128" s="80">
        <v>500.43999999999994</v>
      </c>
      <c r="J128" s="82">
        <f t="shared" si="70"/>
        <v>2622.23</v>
      </c>
      <c r="K128" s="83">
        <f t="shared" si="71"/>
        <v>0.16026029007227788</v>
      </c>
      <c r="L128" s="84">
        <v>534.56999999999994</v>
      </c>
      <c r="M128" s="84">
        <v>448.49</v>
      </c>
      <c r="N128" s="82">
        <f t="shared" si="72"/>
        <v>86.079999999999927</v>
      </c>
      <c r="O128" s="83">
        <f t="shared" si="73"/>
        <v>0.83897338047402592</v>
      </c>
      <c r="P128" s="84">
        <v>1782.3000000000002</v>
      </c>
      <c r="Q128" s="84">
        <v>1352.46</v>
      </c>
      <c r="R128" s="82">
        <f t="shared" si="74"/>
        <v>429.84000000000015</v>
      </c>
      <c r="S128" s="83">
        <f t="shared" si="75"/>
        <v>0.75882848005386294</v>
      </c>
      <c r="T128" s="84">
        <v>341.52</v>
      </c>
      <c r="U128" s="84">
        <v>303.75</v>
      </c>
      <c r="V128" s="82">
        <f t="shared" si="76"/>
        <v>37.769999999999982</v>
      </c>
      <c r="W128" s="83">
        <f t="shared" si="77"/>
        <v>0.88940618411806049</v>
      </c>
      <c r="X128" s="84">
        <v>125.01</v>
      </c>
      <c r="Y128" s="84">
        <v>0</v>
      </c>
      <c r="Z128" s="82">
        <f t="shared" si="78"/>
        <v>125.01</v>
      </c>
      <c r="AA128" s="83">
        <f t="shared" si="79"/>
        <v>0</v>
      </c>
      <c r="AB128" s="84">
        <v>930.78</v>
      </c>
      <c r="AC128" s="84">
        <v>21.18</v>
      </c>
      <c r="AD128" s="82">
        <f t="shared" si="80"/>
        <v>909.6</v>
      </c>
      <c r="AE128" s="83">
        <f t="shared" si="81"/>
        <v>2.2755108618577966E-2</v>
      </c>
      <c r="AF128" s="84">
        <v>558.03</v>
      </c>
      <c r="AG128" s="84">
        <v>3101.77</v>
      </c>
      <c r="AH128" s="82">
        <f t="shared" si="82"/>
        <v>-2543.7399999999998</v>
      </c>
      <c r="AI128" s="85">
        <f t="shared" si="83"/>
        <v>5.5584287583104857</v>
      </c>
      <c r="AJ128" s="84">
        <v>1867.1100000000001</v>
      </c>
      <c r="AK128" s="84">
        <v>14020.77</v>
      </c>
      <c r="AL128" s="82">
        <f t="shared" si="84"/>
        <v>-12153.66</v>
      </c>
      <c r="AM128" s="86">
        <f t="shared" si="85"/>
        <v>7.5093433166765751</v>
      </c>
      <c r="AN128" s="80">
        <v>8273.52</v>
      </c>
      <c r="AO128" s="80">
        <v>8386.7799999999988</v>
      </c>
      <c r="AP128" s="87">
        <f t="shared" si="86"/>
        <v>-113.2599999999984</v>
      </c>
      <c r="AQ128" s="83">
        <f t="shared" si="63"/>
        <v>1.0136894574497914</v>
      </c>
      <c r="AR128" s="84">
        <v>771.18000000000006</v>
      </c>
      <c r="AS128" s="84">
        <v>767.79</v>
      </c>
      <c r="AT128" s="87">
        <f t="shared" si="64"/>
        <v>3.3900000000001</v>
      </c>
      <c r="AU128" s="96">
        <f t="shared" si="65"/>
        <v>0.99560413911149137</v>
      </c>
      <c r="AV128" s="80">
        <v>595.95000000000005</v>
      </c>
      <c r="AW128" s="80">
        <v>0</v>
      </c>
      <c r="AX128" s="87">
        <f t="shared" si="87"/>
        <v>595.95000000000005</v>
      </c>
      <c r="AY128" s="83">
        <f t="shared" si="88"/>
        <v>0</v>
      </c>
      <c r="AZ128" s="90">
        <v>0</v>
      </c>
      <c r="BA128" s="82">
        <v>0</v>
      </c>
      <c r="BB128" s="82">
        <f t="shared" si="89"/>
        <v>0</v>
      </c>
      <c r="BC128" s="91"/>
      <c r="BD128" s="84">
        <v>7589.01</v>
      </c>
      <c r="BE128" s="84">
        <v>4409.3900000000003</v>
      </c>
      <c r="BF128" s="87">
        <f t="shared" si="90"/>
        <v>3179.62</v>
      </c>
      <c r="BG128" s="83">
        <f t="shared" si="91"/>
        <v>0.58102308469747699</v>
      </c>
      <c r="BH128" s="84">
        <v>1752.1799999999998</v>
      </c>
      <c r="BI128" s="84">
        <v>0</v>
      </c>
      <c r="BJ128" s="82">
        <f t="shared" si="92"/>
        <v>1752.1799999999998</v>
      </c>
      <c r="BK128" s="86">
        <f t="shared" si="93"/>
        <v>0</v>
      </c>
      <c r="BL128" s="80">
        <v>1956.3899999999999</v>
      </c>
      <c r="BM128" s="80">
        <v>0</v>
      </c>
      <c r="BN128" s="82">
        <f t="shared" si="94"/>
        <v>1956.3899999999999</v>
      </c>
      <c r="BO128" s="86">
        <f t="shared" si="95"/>
        <v>0</v>
      </c>
      <c r="BP128" s="80">
        <v>499.98</v>
      </c>
      <c r="BQ128" s="80">
        <v>0</v>
      </c>
      <c r="BR128" s="82">
        <f t="shared" si="96"/>
        <v>499.98</v>
      </c>
      <c r="BS128" s="86">
        <f t="shared" si="97"/>
        <v>0</v>
      </c>
      <c r="BT128" s="80">
        <v>1198.6200000000001</v>
      </c>
      <c r="BU128" s="80">
        <v>0</v>
      </c>
      <c r="BV128" s="82">
        <f t="shared" si="98"/>
        <v>1198.6200000000001</v>
      </c>
      <c r="BW128" s="86">
        <f t="shared" si="99"/>
        <v>0</v>
      </c>
      <c r="BX128" s="80">
        <v>660.68999999999994</v>
      </c>
      <c r="BY128" s="80">
        <v>0</v>
      </c>
      <c r="BZ128" s="82">
        <f t="shared" si="100"/>
        <v>660.68999999999994</v>
      </c>
      <c r="CA128" s="86">
        <f t="shared" si="101"/>
        <v>0</v>
      </c>
      <c r="CB128" s="80">
        <v>296.85000000000002</v>
      </c>
      <c r="CC128" s="80">
        <v>166.37</v>
      </c>
      <c r="CD128" s="82">
        <f t="shared" si="102"/>
        <v>130.48000000000002</v>
      </c>
      <c r="CE128" s="83">
        <f t="shared" si="103"/>
        <v>0.56045140643422597</v>
      </c>
      <c r="CF128" s="84">
        <v>60.269999999999996</v>
      </c>
      <c r="CG128" s="84">
        <v>0</v>
      </c>
      <c r="CH128" s="82">
        <f t="shared" si="104"/>
        <v>60.269999999999996</v>
      </c>
      <c r="CI128" s="86">
        <f t="shared" si="105"/>
        <v>0</v>
      </c>
      <c r="CJ128" s="80">
        <v>0</v>
      </c>
      <c r="CK128" s="81">
        <v>0</v>
      </c>
      <c r="CL128" s="81">
        <v>0</v>
      </c>
      <c r="CM128" s="92"/>
      <c r="CN128" s="93">
        <v>9755.2199999999993</v>
      </c>
      <c r="CO128" s="93">
        <v>9593.6648426339416</v>
      </c>
      <c r="CP128" s="87">
        <f t="shared" si="106"/>
        <v>161.55515736605776</v>
      </c>
      <c r="CQ128" s="94">
        <f t="shared" si="107"/>
        <v>0.98343910671762835</v>
      </c>
      <c r="CR128" s="80">
        <v>7986.33</v>
      </c>
      <c r="CS128" s="80">
        <v>10082.469999999999</v>
      </c>
      <c r="CT128" s="87">
        <f t="shared" si="108"/>
        <v>-2096.1399999999994</v>
      </c>
      <c r="CU128" s="94">
        <f t="shared" si="109"/>
        <v>1.2624659887582907</v>
      </c>
      <c r="CV128" s="80">
        <v>1305.75</v>
      </c>
      <c r="CW128" s="80">
        <v>0</v>
      </c>
      <c r="CX128" s="87">
        <f t="shared" si="110"/>
        <v>1305.75</v>
      </c>
      <c r="CY128" s="86">
        <f t="shared" si="111"/>
        <v>0</v>
      </c>
      <c r="CZ128" s="80">
        <v>246.63</v>
      </c>
      <c r="DA128" s="80">
        <v>210.43</v>
      </c>
      <c r="DB128" s="87">
        <f t="shared" si="112"/>
        <v>36.199999999999989</v>
      </c>
      <c r="DC128" s="86">
        <f t="shared" si="113"/>
        <v>0.85322142480639018</v>
      </c>
      <c r="DD128" s="80">
        <v>27.900000000000002</v>
      </c>
      <c r="DE128" s="80">
        <v>0</v>
      </c>
      <c r="DF128" s="87">
        <f t="shared" si="114"/>
        <v>27.900000000000002</v>
      </c>
      <c r="DG128" s="86">
        <f t="shared" si="115"/>
        <v>0</v>
      </c>
      <c r="DH128" s="95">
        <v>2476.4700000000003</v>
      </c>
      <c r="DI128" s="95">
        <v>1695.6800000000003</v>
      </c>
      <c r="DJ128" s="87">
        <f t="shared" si="116"/>
        <v>780.79</v>
      </c>
      <c r="DK128" s="94">
        <f t="shared" si="117"/>
        <v>0.6847165521892048</v>
      </c>
      <c r="DL128" s="80">
        <v>2829.33</v>
      </c>
      <c r="DM128" s="80">
        <v>2073.9299999999998</v>
      </c>
      <c r="DN128" s="87">
        <f t="shared" si="118"/>
        <v>755.40000000000009</v>
      </c>
      <c r="DO128" s="96">
        <f t="shared" si="66"/>
        <v>0.73301099553604565</v>
      </c>
      <c r="DP128" s="80">
        <v>0</v>
      </c>
      <c r="DQ128" s="80">
        <v>0</v>
      </c>
      <c r="DR128" s="82">
        <f t="shared" si="119"/>
        <v>0</v>
      </c>
      <c r="DS128" s="96"/>
      <c r="DT128" s="97">
        <v>2948.4900000000002</v>
      </c>
      <c r="DU128" s="97">
        <v>2856.77</v>
      </c>
      <c r="DV128" s="98">
        <f t="shared" si="122"/>
        <v>60492.75</v>
      </c>
      <c r="DW128" s="87">
        <f t="shared" si="123"/>
        <v>59992.134842633932</v>
      </c>
      <c r="DX128" s="87">
        <f t="shared" si="120"/>
        <v>500.61515736606816</v>
      </c>
      <c r="DY128" s="83">
        <f t="shared" si="121"/>
        <v>0.99172437759291698</v>
      </c>
      <c r="DZ128" s="108"/>
      <c r="EA128" s="100">
        <f t="shared" si="67"/>
        <v>-105557.49484263395</v>
      </c>
      <c r="EB128" s="91">
        <f t="shared" si="68"/>
        <v>-50339.26999999999</v>
      </c>
      <c r="EC128" s="101"/>
      <c r="ED128" s="101"/>
      <c r="EE128" s="102">
        <v>20164.249999999993</v>
      </c>
      <c r="EF128" s="102">
        <v>30645.550000000003</v>
      </c>
      <c r="EG128" s="103">
        <f t="shared" si="124"/>
        <v>30645.550000000003</v>
      </c>
      <c r="EH128" s="104">
        <f t="shared" si="69"/>
        <v>1.519796173921669</v>
      </c>
      <c r="EI128" s="101"/>
      <c r="EJ128" s="101"/>
      <c r="EK128" s="101" t="s">
        <v>128</v>
      </c>
      <c r="EM128" s="101"/>
      <c r="EN128" s="101"/>
    </row>
    <row r="129" spans="1:144" s="1" customFormat="1" ht="15.75" customHeight="1" x14ac:dyDescent="0.25">
      <c r="A129" s="105" t="s">
        <v>129</v>
      </c>
      <c r="B129" s="106">
        <v>5</v>
      </c>
      <c r="C129" s="107">
        <v>2</v>
      </c>
      <c r="D129" s="76" t="s">
        <v>409</v>
      </c>
      <c r="E129" s="77">
        <v>1941.9</v>
      </c>
      <c r="F129" s="78">
        <v>115786.01999999999</v>
      </c>
      <c r="G129" s="79">
        <v>86038.689999999988</v>
      </c>
      <c r="H129" s="80">
        <v>1595.6399999999999</v>
      </c>
      <c r="I129" s="80">
        <v>559.74</v>
      </c>
      <c r="J129" s="82">
        <f t="shared" si="70"/>
        <v>1035.8999999999999</v>
      </c>
      <c r="K129" s="83">
        <f t="shared" si="71"/>
        <v>0.35079341204783038</v>
      </c>
      <c r="L129" s="84">
        <v>401.40000000000003</v>
      </c>
      <c r="M129" s="84">
        <v>599.59</v>
      </c>
      <c r="N129" s="82">
        <f t="shared" si="72"/>
        <v>-198.19</v>
      </c>
      <c r="O129" s="83">
        <f t="shared" si="73"/>
        <v>1.4937468858993521</v>
      </c>
      <c r="P129" s="84">
        <v>1079.49</v>
      </c>
      <c r="Q129" s="84">
        <v>152.41</v>
      </c>
      <c r="R129" s="82">
        <f t="shared" si="74"/>
        <v>927.08</v>
      </c>
      <c r="S129" s="83">
        <f t="shared" si="75"/>
        <v>0.14118704202910634</v>
      </c>
      <c r="T129" s="84">
        <v>217.29000000000002</v>
      </c>
      <c r="U129" s="84">
        <v>0</v>
      </c>
      <c r="V129" s="82">
        <f t="shared" si="76"/>
        <v>217.29000000000002</v>
      </c>
      <c r="W129" s="83">
        <f t="shared" si="77"/>
        <v>0</v>
      </c>
      <c r="X129" s="84">
        <v>57.09</v>
      </c>
      <c r="Y129" s="84">
        <v>0</v>
      </c>
      <c r="Z129" s="82">
        <f t="shared" si="78"/>
        <v>57.09</v>
      </c>
      <c r="AA129" s="83">
        <f t="shared" si="79"/>
        <v>0</v>
      </c>
      <c r="AB129" s="84">
        <v>577.91999999999996</v>
      </c>
      <c r="AC129" s="84">
        <v>12.99</v>
      </c>
      <c r="AD129" s="82">
        <f t="shared" si="80"/>
        <v>564.92999999999995</v>
      </c>
      <c r="AE129" s="83">
        <f t="shared" si="81"/>
        <v>2.2477159468438541E-2</v>
      </c>
      <c r="AF129" s="84">
        <v>291.27</v>
      </c>
      <c r="AG129" s="84">
        <v>0</v>
      </c>
      <c r="AH129" s="82">
        <f t="shared" si="82"/>
        <v>291.27</v>
      </c>
      <c r="AI129" s="85">
        <f t="shared" si="83"/>
        <v>0</v>
      </c>
      <c r="AJ129" s="84">
        <v>974.04</v>
      </c>
      <c r="AK129" s="84">
        <v>789.37999999999988</v>
      </c>
      <c r="AL129" s="82">
        <f t="shared" si="84"/>
        <v>184.66000000000008</v>
      </c>
      <c r="AM129" s="86">
        <f t="shared" si="85"/>
        <v>0.81041846330746159</v>
      </c>
      <c r="AN129" s="80">
        <v>0</v>
      </c>
      <c r="AO129" s="80">
        <v>0</v>
      </c>
      <c r="AP129" s="87">
        <f t="shared" si="86"/>
        <v>0</v>
      </c>
      <c r="AQ129" s="83"/>
      <c r="AR129" s="84">
        <v>0</v>
      </c>
      <c r="AS129" s="84">
        <v>0</v>
      </c>
      <c r="AT129" s="87">
        <f t="shared" si="64"/>
        <v>0</v>
      </c>
      <c r="AU129" s="96"/>
      <c r="AV129" s="80">
        <v>466.04999999999995</v>
      </c>
      <c r="AW129" s="80">
        <v>0</v>
      </c>
      <c r="AX129" s="87">
        <f t="shared" si="87"/>
        <v>466.04999999999995</v>
      </c>
      <c r="AY129" s="83">
        <f t="shared" si="88"/>
        <v>0</v>
      </c>
      <c r="AZ129" s="90">
        <v>0</v>
      </c>
      <c r="BA129" s="82">
        <v>0</v>
      </c>
      <c r="BB129" s="82">
        <f t="shared" si="89"/>
        <v>0</v>
      </c>
      <c r="BC129" s="91"/>
      <c r="BD129" s="84">
        <v>4445.58</v>
      </c>
      <c r="BE129" s="84">
        <v>2371.5699999999997</v>
      </c>
      <c r="BF129" s="87">
        <f t="shared" si="90"/>
        <v>2074.0100000000002</v>
      </c>
      <c r="BG129" s="83">
        <f t="shared" si="91"/>
        <v>0.53346694919448079</v>
      </c>
      <c r="BH129" s="84">
        <v>1094.6399999999999</v>
      </c>
      <c r="BI129" s="84">
        <v>0</v>
      </c>
      <c r="BJ129" s="82">
        <f t="shared" si="92"/>
        <v>1094.6399999999999</v>
      </c>
      <c r="BK129" s="86">
        <f t="shared" si="93"/>
        <v>0</v>
      </c>
      <c r="BL129" s="80">
        <v>1439.52</v>
      </c>
      <c r="BM129" s="80">
        <v>0</v>
      </c>
      <c r="BN129" s="82">
        <f t="shared" si="94"/>
        <v>1439.52</v>
      </c>
      <c r="BO129" s="86">
        <f t="shared" si="95"/>
        <v>0</v>
      </c>
      <c r="BP129" s="80">
        <v>261.57</v>
      </c>
      <c r="BQ129" s="80">
        <v>0</v>
      </c>
      <c r="BR129" s="82">
        <f t="shared" si="96"/>
        <v>261.57</v>
      </c>
      <c r="BS129" s="86">
        <f t="shared" si="97"/>
        <v>0</v>
      </c>
      <c r="BT129" s="80">
        <v>756.18000000000006</v>
      </c>
      <c r="BU129" s="80">
        <v>0</v>
      </c>
      <c r="BV129" s="82">
        <f t="shared" si="98"/>
        <v>756.18000000000006</v>
      </c>
      <c r="BW129" s="86">
        <f t="shared" si="99"/>
        <v>0</v>
      </c>
      <c r="BX129" s="80">
        <v>300.60000000000002</v>
      </c>
      <c r="BY129" s="80">
        <v>0</v>
      </c>
      <c r="BZ129" s="82">
        <f t="shared" si="100"/>
        <v>300.60000000000002</v>
      </c>
      <c r="CA129" s="86">
        <f t="shared" si="101"/>
        <v>0</v>
      </c>
      <c r="CB129" s="80">
        <v>230.10000000000002</v>
      </c>
      <c r="CC129" s="80">
        <v>0</v>
      </c>
      <c r="CD129" s="82">
        <f t="shared" si="102"/>
        <v>230.10000000000002</v>
      </c>
      <c r="CE129" s="83">
        <f t="shared" si="103"/>
        <v>0</v>
      </c>
      <c r="CF129" s="84">
        <v>78.06</v>
      </c>
      <c r="CG129" s="84">
        <v>0</v>
      </c>
      <c r="CH129" s="82">
        <f t="shared" si="104"/>
        <v>78.06</v>
      </c>
      <c r="CI129" s="86">
        <f t="shared" si="105"/>
        <v>0</v>
      </c>
      <c r="CJ129" s="80">
        <v>0</v>
      </c>
      <c r="CK129" s="81">
        <v>0</v>
      </c>
      <c r="CL129" s="81">
        <v>0</v>
      </c>
      <c r="CM129" s="92"/>
      <c r="CN129" s="93">
        <v>4816.68</v>
      </c>
      <c r="CO129" s="93">
        <v>8048.7398857167736</v>
      </c>
      <c r="CP129" s="87">
        <f t="shared" si="106"/>
        <v>-3232.0598857167734</v>
      </c>
      <c r="CQ129" s="94">
        <f t="shared" si="107"/>
        <v>1.6710140357500962</v>
      </c>
      <c r="CR129" s="80">
        <v>2502.7200000000003</v>
      </c>
      <c r="CS129" s="80">
        <v>3294.0299999999997</v>
      </c>
      <c r="CT129" s="87">
        <f t="shared" si="108"/>
        <v>-791.30999999999949</v>
      </c>
      <c r="CU129" s="94">
        <f t="shared" si="109"/>
        <v>1.3161799961641731</v>
      </c>
      <c r="CV129" s="80">
        <v>1006.08</v>
      </c>
      <c r="CW129" s="80">
        <v>0</v>
      </c>
      <c r="CX129" s="87">
        <f t="shared" si="110"/>
        <v>1006.08</v>
      </c>
      <c r="CY129" s="86">
        <f t="shared" si="111"/>
        <v>0</v>
      </c>
      <c r="CZ129" s="80">
        <v>206.82</v>
      </c>
      <c r="DA129" s="80">
        <v>179.97</v>
      </c>
      <c r="DB129" s="87">
        <f t="shared" si="112"/>
        <v>26.849999999999994</v>
      </c>
      <c r="DC129" s="86">
        <f t="shared" si="113"/>
        <v>0.87017696547722656</v>
      </c>
      <c r="DD129" s="80">
        <v>23.88</v>
      </c>
      <c r="DE129" s="80">
        <v>0</v>
      </c>
      <c r="DF129" s="87">
        <f t="shared" si="114"/>
        <v>23.88</v>
      </c>
      <c r="DG129" s="86">
        <f t="shared" si="115"/>
        <v>0</v>
      </c>
      <c r="DH129" s="95">
        <v>2562.7200000000003</v>
      </c>
      <c r="DI129" s="95">
        <v>2533.69</v>
      </c>
      <c r="DJ129" s="87">
        <f t="shared" si="116"/>
        <v>29.0300000000002</v>
      </c>
      <c r="DK129" s="94">
        <f t="shared" si="117"/>
        <v>0.98867219204595114</v>
      </c>
      <c r="DL129" s="80">
        <v>0</v>
      </c>
      <c r="DM129" s="80">
        <v>0</v>
      </c>
      <c r="DN129" s="87">
        <f t="shared" si="118"/>
        <v>0</v>
      </c>
      <c r="DO129" s="96"/>
      <c r="DP129" s="80">
        <v>0</v>
      </c>
      <c r="DQ129" s="80">
        <v>0</v>
      </c>
      <c r="DR129" s="82">
        <f t="shared" si="119"/>
        <v>0</v>
      </c>
      <c r="DS129" s="96"/>
      <c r="DT129" s="97">
        <v>1269.4499999999998</v>
      </c>
      <c r="DU129" s="97">
        <v>927.1099999999999</v>
      </c>
      <c r="DV129" s="98">
        <f t="shared" si="122"/>
        <v>26654.79</v>
      </c>
      <c r="DW129" s="87">
        <f t="shared" si="123"/>
        <v>19469.219885716771</v>
      </c>
      <c r="DX129" s="87">
        <f t="shared" si="120"/>
        <v>7185.5701142832295</v>
      </c>
      <c r="DY129" s="83">
        <f t="shared" si="121"/>
        <v>0.73042105699263704</v>
      </c>
      <c r="DZ129" s="108"/>
      <c r="EA129" s="100">
        <f t="shared" si="67"/>
        <v>122971.59011428323</v>
      </c>
      <c r="EB129" s="91">
        <f t="shared" si="68"/>
        <v>92273.37</v>
      </c>
      <c r="EC129" s="101"/>
      <c r="ED129" s="101"/>
      <c r="EE129" s="102">
        <v>8884.93</v>
      </c>
      <c r="EF129" s="102">
        <v>11725.8</v>
      </c>
      <c r="EG129" s="103">
        <f t="shared" si="124"/>
        <v>11725.8</v>
      </c>
      <c r="EH129" s="104">
        <f t="shared" si="69"/>
        <v>1.3197402793269051</v>
      </c>
      <c r="EI129" s="101"/>
      <c r="EJ129" s="101"/>
      <c r="EK129" s="101" t="s">
        <v>129</v>
      </c>
      <c r="EM129" s="101"/>
      <c r="EN129" s="101"/>
    </row>
    <row r="130" spans="1:144" s="1" customFormat="1" ht="15.75" customHeight="1" x14ac:dyDescent="0.25">
      <c r="A130" s="105" t="s">
        <v>130</v>
      </c>
      <c r="B130" s="106">
        <v>5</v>
      </c>
      <c r="C130" s="107">
        <v>4</v>
      </c>
      <c r="D130" s="76" t="s">
        <v>410</v>
      </c>
      <c r="E130" s="77">
        <v>2735.62</v>
      </c>
      <c r="F130" s="78">
        <v>55725.830000000016</v>
      </c>
      <c r="G130" s="79">
        <v>20930.720000000005</v>
      </c>
      <c r="H130" s="80">
        <v>2237.0099999999998</v>
      </c>
      <c r="I130" s="80">
        <v>727.68000000000006</v>
      </c>
      <c r="J130" s="82">
        <f t="shared" si="70"/>
        <v>1509.3299999999997</v>
      </c>
      <c r="K130" s="83">
        <f t="shared" si="71"/>
        <v>0.3252913487199432</v>
      </c>
      <c r="L130" s="84">
        <v>350.52</v>
      </c>
      <c r="M130" s="84">
        <v>499.6</v>
      </c>
      <c r="N130" s="82">
        <f t="shared" si="72"/>
        <v>-149.08000000000004</v>
      </c>
      <c r="O130" s="83">
        <f t="shared" si="73"/>
        <v>1.4253109665639623</v>
      </c>
      <c r="P130" s="84">
        <v>1430.04</v>
      </c>
      <c r="Q130" s="84">
        <v>1097.9000000000001</v>
      </c>
      <c r="R130" s="82">
        <f t="shared" si="74"/>
        <v>332.13999999999987</v>
      </c>
      <c r="S130" s="83">
        <f t="shared" si="75"/>
        <v>0.76774076249615408</v>
      </c>
      <c r="T130" s="84">
        <v>274.20000000000005</v>
      </c>
      <c r="U130" s="84">
        <v>243.69</v>
      </c>
      <c r="V130" s="82">
        <f t="shared" si="76"/>
        <v>30.510000000000048</v>
      </c>
      <c r="W130" s="83">
        <f t="shared" si="77"/>
        <v>0.88873085339168478</v>
      </c>
      <c r="X130" s="84">
        <v>114.12</v>
      </c>
      <c r="Y130" s="84">
        <v>0</v>
      </c>
      <c r="Z130" s="82">
        <f t="shared" si="78"/>
        <v>114.12</v>
      </c>
      <c r="AA130" s="83">
        <f t="shared" si="79"/>
        <v>0</v>
      </c>
      <c r="AB130" s="84">
        <v>1765.8000000000002</v>
      </c>
      <c r="AC130" s="84">
        <v>2698.08</v>
      </c>
      <c r="AD130" s="82">
        <f t="shared" si="80"/>
        <v>-932.27999999999975</v>
      </c>
      <c r="AE130" s="83">
        <f t="shared" si="81"/>
        <v>1.5279646619096159</v>
      </c>
      <c r="AF130" s="84">
        <v>410.46</v>
      </c>
      <c r="AG130" s="84">
        <v>0</v>
      </c>
      <c r="AH130" s="82">
        <f t="shared" si="82"/>
        <v>410.46</v>
      </c>
      <c r="AI130" s="85">
        <f t="shared" si="83"/>
        <v>0</v>
      </c>
      <c r="AJ130" s="84">
        <v>1374.24</v>
      </c>
      <c r="AK130" s="84">
        <v>1112.29</v>
      </c>
      <c r="AL130" s="82">
        <f t="shared" si="84"/>
        <v>261.95000000000005</v>
      </c>
      <c r="AM130" s="86">
        <f t="shared" si="85"/>
        <v>0.80938555128652923</v>
      </c>
      <c r="AN130" s="80">
        <v>0</v>
      </c>
      <c r="AO130" s="80">
        <v>0</v>
      </c>
      <c r="AP130" s="87">
        <f t="shared" si="86"/>
        <v>0</v>
      </c>
      <c r="AQ130" s="83"/>
      <c r="AR130" s="84">
        <v>0</v>
      </c>
      <c r="AS130" s="84">
        <v>0</v>
      </c>
      <c r="AT130" s="87">
        <f t="shared" si="64"/>
        <v>0</v>
      </c>
      <c r="AU130" s="96"/>
      <c r="AV130" s="80">
        <v>518.01</v>
      </c>
      <c r="AW130" s="80">
        <v>0</v>
      </c>
      <c r="AX130" s="87">
        <f t="shared" si="87"/>
        <v>518.01</v>
      </c>
      <c r="AY130" s="83">
        <f t="shared" si="88"/>
        <v>0</v>
      </c>
      <c r="AZ130" s="90">
        <v>0</v>
      </c>
      <c r="BA130" s="82">
        <v>0</v>
      </c>
      <c r="BB130" s="82">
        <f t="shared" si="89"/>
        <v>0</v>
      </c>
      <c r="BC130" s="91"/>
      <c r="BD130" s="84">
        <v>7335.7800000000007</v>
      </c>
      <c r="BE130" s="84">
        <v>105505.07</v>
      </c>
      <c r="BF130" s="87">
        <f t="shared" si="90"/>
        <v>-98169.290000000008</v>
      </c>
      <c r="BG130" s="83">
        <f t="shared" si="91"/>
        <v>14.382256556221696</v>
      </c>
      <c r="BH130" s="84">
        <v>1178.01</v>
      </c>
      <c r="BI130" s="84">
        <v>0</v>
      </c>
      <c r="BJ130" s="82">
        <f t="shared" si="92"/>
        <v>1178.01</v>
      </c>
      <c r="BK130" s="86">
        <f t="shared" si="93"/>
        <v>0</v>
      </c>
      <c r="BL130" s="80">
        <v>1258.47</v>
      </c>
      <c r="BM130" s="80">
        <v>0</v>
      </c>
      <c r="BN130" s="82">
        <f t="shared" si="94"/>
        <v>1258.47</v>
      </c>
      <c r="BO130" s="86">
        <f t="shared" si="95"/>
        <v>0</v>
      </c>
      <c r="BP130" s="80">
        <v>320.15999999999997</v>
      </c>
      <c r="BQ130" s="80">
        <v>0</v>
      </c>
      <c r="BR130" s="82">
        <f t="shared" si="96"/>
        <v>320.15999999999997</v>
      </c>
      <c r="BS130" s="86">
        <f t="shared" si="97"/>
        <v>0</v>
      </c>
      <c r="BT130" s="80">
        <v>895.62000000000012</v>
      </c>
      <c r="BU130" s="80">
        <v>0</v>
      </c>
      <c r="BV130" s="82">
        <f t="shared" si="98"/>
        <v>895.62000000000012</v>
      </c>
      <c r="BW130" s="86">
        <f t="shared" si="99"/>
        <v>0</v>
      </c>
      <c r="BX130" s="80">
        <v>600.93000000000006</v>
      </c>
      <c r="BY130" s="80">
        <v>0</v>
      </c>
      <c r="BZ130" s="82">
        <f t="shared" si="100"/>
        <v>600.93000000000006</v>
      </c>
      <c r="CA130" s="86">
        <f t="shared" si="101"/>
        <v>0</v>
      </c>
      <c r="CB130" s="80">
        <v>732.27</v>
      </c>
      <c r="CC130" s="80">
        <v>2285.02</v>
      </c>
      <c r="CD130" s="82">
        <f t="shared" si="102"/>
        <v>-1552.75</v>
      </c>
      <c r="CE130" s="83">
        <f t="shared" si="103"/>
        <v>3.1204610321329564</v>
      </c>
      <c r="CF130" s="84">
        <v>52.53</v>
      </c>
      <c r="CG130" s="84">
        <v>0</v>
      </c>
      <c r="CH130" s="82">
        <f t="shared" si="104"/>
        <v>52.53</v>
      </c>
      <c r="CI130" s="86">
        <f t="shared" si="105"/>
        <v>0</v>
      </c>
      <c r="CJ130" s="80">
        <v>0</v>
      </c>
      <c r="CK130" s="81">
        <v>0</v>
      </c>
      <c r="CL130" s="81">
        <v>0</v>
      </c>
      <c r="CM130" s="92"/>
      <c r="CN130" s="93">
        <v>6358.86</v>
      </c>
      <c r="CO130" s="93">
        <v>10146.075093331514</v>
      </c>
      <c r="CP130" s="87">
        <f t="shared" si="106"/>
        <v>-3787.2150933315143</v>
      </c>
      <c r="CQ130" s="94">
        <f t="shared" si="107"/>
        <v>1.5955808263323166</v>
      </c>
      <c r="CR130" s="80">
        <v>3637.5</v>
      </c>
      <c r="CS130" s="80">
        <v>4130.4399999999996</v>
      </c>
      <c r="CT130" s="87">
        <f t="shared" si="108"/>
        <v>-492.9399999999996</v>
      </c>
      <c r="CU130" s="94">
        <f t="shared" si="109"/>
        <v>1.135516151202749</v>
      </c>
      <c r="CV130" s="80">
        <v>2182.02</v>
      </c>
      <c r="CW130" s="80">
        <v>0</v>
      </c>
      <c r="CX130" s="87">
        <f t="shared" si="110"/>
        <v>2182.02</v>
      </c>
      <c r="CY130" s="86">
        <f t="shared" si="111"/>
        <v>0</v>
      </c>
      <c r="CZ130" s="80">
        <v>284.85000000000002</v>
      </c>
      <c r="DA130" s="80">
        <v>247.13</v>
      </c>
      <c r="DB130" s="87">
        <f t="shared" si="112"/>
        <v>37.720000000000027</v>
      </c>
      <c r="DC130" s="86">
        <f t="shared" si="113"/>
        <v>0.8675794277690011</v>
      </c>
      <c r="DD130" s="80">
        <v>32.849999999999994</v>
      </c>
      <c r="DE130" s="80">
        <v>0</v>
      </c>
      <c r="DF130" s="87">
        <f t="shared" si="114"/>
        <v>32.849999999999994</v>
      </c>
      <c r="DG130" s="86">
        <f t="shared" si="115"/>
        <v>0</v>
      </c>
      <c r="DH130" s="95">
        <v>2128.6499999999996</v>
      </c>
      <c r="DI130" s="95">
        <v>1562.61</v>
      </c>
      <c r="DJ130" s="87">
        <f t="shared" si="116"/>
        <v>566.03999999999974</v>
      </c>
      <c r="DK130" s="94">
        <f t="shared" si="117"/>
        <v>0.73408498344020867</v>
      </c>
      <c r="DL130" s="80">
        <v>0</v>
      </c>
      <c r="DM130" s="80">
        <v>0</v>
      </c>
      <c r="DN130" s="87">
        <f t="shared" si="118"/>
        <v>0</v>
      </c>
      <c r="DO130" s="96"/>
      <c r="DP130" s="80">
        <v>0</v>
      </c>
      <c r="DQ130" s="80">
        <v>0</v>
      </c>
      <c r="DR130" s="82">
        <f t="shared" si="119"/>
        <v>0</v>
      </c>
      <c r="DS130" s="96"/>
      <c r="DT130" s="97">
        <v>1774.02</v>
      </c>
      <c r="DU130" s="97">
        <v>6512.78</v>
      </c>
      <c r="DV130" s="98">
        <f t="shared" si="122"/>
        <v>37246.919999999991</v>
      </c>
      <c r="DW130" s="87">
        <f t="shared" si="123"/>
        <v>136768.36509333152</v>
      </c>
      <c r="DX130" s="87">
        <f t="shared" si="120"/>
        <v>-99521.445093331538</v>
      </c>
      <c r="DY130" s="83">
        <f t="shared" si="121"/>
        <v>3.6719375747936085</v>
      </c>
      <c r="DZ130" s="108"/>
      <c r="EA130" s="100">
        <f t="shared" si="67"/>
        <v>-43795.615093331522</v>
      </c>
      <c r="EB130" s="91">
        <f t="shared" si="68"/>
        <v>-74485.60000000002</v>
      </c>
      <c r="EC130" s="101"/>
      <c r="ED130" s="101"/>
      <c r="EE130" s="102">
        <v>12415.640000000001</v>
      </c>
      <c r="EF130" s="102">
        <v>17086.98</v>
      </c>
      <c r="EG130" s="103">
        <f t="shared" si="124"/>
        <v>17086.98</v>
      </c>
      <c r="EH130" s="104">
        <f t="shared" si="69"/>
        <v>1.3762464117838467</v>
      </c>
      <c r="EI130" s="101"/>
      <c r="EJ130" s="101"/>
      <c r="EK130" s="101" t="s">
        <v>130</v>
      </c>
      <c r="EM130" s="101"/>
      <c r="EN130" s="101"/>
    </row>
    <row r="131" spans="1:144" s="1" customFormat="1" ht="15.75" customHeight="1" x14ac:dyDescent="0.25">
      <c r="A131" s="105" t="s">
        <v>131</v>
      </c>
      <c r="B131" s="106">
        <v>5</v>
      </c>
      <c r="C131" s="107">
        <v>6</v>
      </c>
      <c r="D131" s="76" t="s">
        <v>411</v>
      </c>
      <c r="E131" s="77">
        <v>4437.7</v>
      </c>
      <c r="F131" s="78">
        <v>37649.719999999979</v>
      </c>
      <c r="G131" s="79">
        <v>-8166.7699999999932</v>
      </c>
      <c r="H131" s="80">
        <v>3261.7200000000003</v>
      </c>
      <c r="I131" s="80">
        <v>38.69</v>
      </c>
      <c r="J131" s="82">
        <f t="shared" si="70"/>
        <v>3223.03</v>
      </c>
      <c r="K131" s="83">
        <f t="shared" si="71"/>
        <v>1.1861839765522483E-2</v>
      </c>
      <c r="L131" s="84">
        <v>557.81999999999994</v>
      </c>
      <c r="M131" s="84">
        <v>183.46</v>
      </c>
      <c r="N131" s="82">
        <f t="shared" si="72"/>
        <v>374.3599999999999</v>
      </c>
      <c r="O131" s="83">
        <f t="shared" si="73"/>
        <v>0.3288874547345022</v>
      </c>
      <c r="P131" s="84">
        <v>2381.6999999999998</v>
      </c>
      <c r="Q131" s="84">
        <v>1818.5900000000001</v>
      </c>
      <c r="R131" s="82">
        <f t="shared" si="74"/>
        <v>563.10999999999967</v>
      </c>
      <c r="S131" s="83">
        <f t="shared" si="75"/>
        <v>0.76356803963555453</v>
      </c>
      <c r="T131" s="84">
        <v>448.65000000000003</v>
      </c>
      <c r="U131" s="84">
        <v>396.78</v>
      </c>
      <c r="V131" s="82">
        <f t="shared" si="76"/>
        <v>51.870000000000061</v>
      </c>
      <c r="W131" s="83">
        <f t="shared" si="77"/>
        <v>0.88438649281176851</v>
      </c>
      <c r="X131" s="84">
        <v>227.64</v>
      </c>
      <c r="Y131" s="84">
        <v>0</v>
      </c>
      <c r="Z131" s="82">
        <f t="shared" si="78"/>
        <v>227.64</v>
      </c>
      <c r="AA131" s="83">
        <f t="shared" si="79"/>
        <v>0</v>
      </c>
      <c r="AB131" s="84">
        <v>3486.69</v>
      </c>
      <c r="AC131" s="84">
        <v>4770.58</v>
      </c>
      <c r="AD131" s="82">
        <f t="shared" si="80"/>
        <v>-1283.8899999999999</v>
      </c>
      <c r="AE131" s="83">
        <f t="shared" si="81"/>
        <v>1.3682260252560452</v>
      </c>
      <c r="AF131" s="84">
        <v>665.65</v>
      </c>
      <c r="AG131" s="84">
        <v>0</v>
      </c>
      <c r="AH131" s="82">
        <f t="shared" si="82"/>
        <v>665.65</v>
      </c>
      <c r="AI131" s="85">
        <f t="shared" si="83"/>
        <v>0</v>
      </c>
      <c r="AJ131" s="84">
        <v>2208.63</v>
      </c>
      <c r="AK131" s="84">
        <v>1803.95</v>
      </c>
      <c r="AL131" s="82">
        <f t="shared" si="84"/>
        <v>404.68000000000006</v>
      </c>
      <c r="AM131" s="86">
        <f t="shared" si="85"/>
        <v>0.81677329385184483</v>
      </c>
      <c r="AN131" s="80">
        <v>0</v>
      </c>
      <c r="AO131" s="80">
        <v>0</v>
      </c>
      <c r="AP131" s="87">
        <f t="shared" si="86"/>
        <v>0</v>
      </c>
      <c r="AQ131" s="83"/>
      <c r="AR131" s="84">
        <v>0</v>
      </c>
      <c r="AS131" s="84">
        <v>0</v>
      </c>
      <c r="AT131" s="87">
        <f t="shared" si="64"/>
        <v>0</v>
      </c>
      <c r="AU131" s="96"/>
      <c r="AV131" s="80">
        <v>772.17</v>
      </c>
      <c r="AW131" s="80">
        <v>0</v>
      </c>
      <c r="AX131" s="87">
        <f t="shared" si="87"/>
        <v>772.17</v>
      </c>
      <c r="AY131" s="83">
        <f t="shared" si="88"/>
        <v>0</v>
      </c>
      <c r="AZ131" s="90">
        <v>0</v>
      </c>
      <c r="BA131" s="82">
        <v>0</v>
      </c>
      <c r="BB131" s="82">
        <f t="shared" si="89"/>
        <v>0</v>
      </c>
      <c r="BC131" s="91"/>
      <c r="BD131" s="84">
        <v>13960.11</v>
      </c>
      <c r="BE131" s="84">
        <v>5419.7</v>
      </c>
      <c r="BF131" s="87">
        <f t="shared" si="90"/>
        <v>8540.41</v>
      </c>
      <c r="BG131" s="83">
        <f t="shared" si="91"/>
        <v>0.38822759992578854</v>
      </c>
      <c r="BH131" s="84">
        <v>1752</v>
      </c>
      <c r="BI131" s="84">
        <v>0</v>
      </c>
      <c r="BJ131" s="82">
        <f t="shared" si="92"/>
        <v>1752</v>
      </c>
      <c r="BK131" s="86">
        <f t="shared" si="93"/>
        <v>0</v>
      </c>
      <c r="BL131" s="80">
        <v>2000.97</v>
      </c>
      <c r="BM131" s="80">
        <v>5308.2</v>
      </c>
      <c r="BN131" s="82">
        <f t="shared" si="94"/>
        <v>-3307.2299999999996</v>
      </c>
      <c r="BO131" s="86">
        <f t="shared" si="95"/>
        <v>2.6528133855080287</v>
      </c>
      <c r="BP131" s="80">
        <v>539.18999999999994</v>
      </c>
      <c r="BQ131" s="80">
        <v>0</v>
      </c>
      <c r="BR131" s="82">
        <f t="shared" si="96"/>
        <v>539.18999999999994</v>
      </c>
      <c r="BS131" s="86">
        <f t="shared" si="97"/>
        <v>0</v>
      </c>
      <c r="BT131" s="80">
        <v>1459.1100000000001</v>
      </c>
      <c r="BU131" s="80">
        <v>0</v>
      </c>
      <c r="BV131" s="82">
        <f t="shared" si="98"/>
        <v>1459.1100000000001</v>
      </c>
      <c r="BW131" s="86">
        <f t="shared" si="99"/>
        <v>0</v>
      </c>
      <c r="BX131" s="80">
        <v>1202.1600000000001</v>
      </c>
      <c r="BY131" s="80">
        <v>0</v>
      </c>
      <c r="BZ131" s="82">
        <f t="shared" si="100"/>
        <v>1202.1600000000001</v>
      </c>
      <c r="CA131" s="86">
        <f t="shared" si="101"/>
        <v>0</v>
      </c>
      <c r="CB131" s="80">
        <v>1448.46</v>
      </c>
      <c r="CC131" s="80">
        <v>0</v>
      </c>
      <c r="CD131" s="82">
        <f t="shared" si="102"/>
        <v>1448.46</v>
      </c>
      <c r="CE131" s="83">
        <f t="shared" si="103"/>
        <v>0</v>
      </c>
      <c r="CF131" s="84">
        <v>77.22</v>
      </c>
      <c r="CG131" s="84">
        <v>0</v>
      </c>
      <c r="CH131" s="82">
        <f t="shared" si="104"/>
        <v>77.22</v>
      </c>
      <c r="CI131" s="86">
        <f t="shared" si="105"/>
        <v>0</v>
      </c>
      <c r="CJ131" s="80">
        <v>0</v>
      </c>
      <c r="CK131" s="81">
        <v>0</v>
      </c>
      <c r="CL131" s="81">
        <v>0</v>
      </c>
      <c r="CM131" s="92"/>
      <c r="CN131" s="93">
        <v>9579.9000000000015</v>
      </c>
      <c r="CO131" s="93">
        <v>16388.627120201803</v>
      </c>
      <c r="CP131" s="87">
        <f t="shared" si="106"/>
        <v>-6808.7271202018019</v>
      </c>
      <c r="CQ131" s="94">
        <f t="shared" si="107"/>
        <v>1.71073050033944</v>
      </c>
      <c r="CR131" s="80">
        <v>5482.92</v>
      </c>
      <c r="CS131" s="80">
        <v>6126.34</v>
      </c>
      <c r="CT131" s="87">
        <f t="shared" si="108"/>
        <v>-643.42000000000007</v>
      </c>
      <c r="CU131" s="94">
        <f t="shared" si="109"/>
        <v>1.1173498792614154</v>
      </c>
      <c r="CV131" s="80">
        <v>2039.22</v>
      </c>
      <c r="CW131" s="80">
        <v>0</v>
      </c>
      <c r="CX131" s="87">
        <f t="shared" si="110"/>
        <v>2039.22</v>
      </c>
      <c r="CY131" s="86">
        <f t="shared" si="111"/>
        <v>0</v>
      </c>
      <c r="CZ131" s="80">
        <v>399.39</v>
      </c>
      <c r="DA131" s="80">
        <v>347.57</v>
      </c>
      <c r="DB131" s="87">
        <f t="shared" si="112"/>
        <v>51.819999999999993</v>
      </c>
      <c r="DC131" s="86">
        <f t="shared" si="113"/>
        <v>0.87025213450512029</v>
      </c>
      <c r="DD131" s="80">
        <v>45.269999999999996</v>
      </c>
      <c r="DE131" s="80">
        <v>336.96000000000004</v>
      </c>
      <c r="DF131" s="87">
        <f t="shared" si="114"/>
        <v>-291.69000000000005</v>
      </c>
      <c r="DG131" s="86">
        <f t="shared" si="115"/>
        <v>7.4433399602385704</v>
      </c>
      <c r="DH131" s="95">
        <v>2717.19</v>
      </c>
      <c r="DI131" s="95">
        <v>1400.59</v>
      </c>
      <c r="DJ131" s="87">
        <f t="shared" si="116"/>
        <v>1316.6000000000001</v>
      </c>
      <c r="DK131" s="94">
        <f t="shared" si="117"/>
        <v>0.51545530492898906</v>
      </c>
      <c r="DL131" s="80">
        <v>0</v>
      </c>
      <c r="DM131" s="80">
        <v>0</v>
      </c>
      <c r="DN131" s="87">
        <f t="shared" si="118"/>
        <v>0</v>
      </c>
      <c r="DO131" s="96"/>
      <c r="DP131" s="80">
        <v>0</v>
      </c>
      <c r="DQ131" s="80">
        <v>0</v>
      </c>
      <c r="DR131" s="82">
        <f t="shared" si="119"/>
        <v>0</v>
      </c>
      <c r="DS131" s="96"/>
      <c r="DT131" s="97">
        <v>2835.36</v>
      </c>
      <c r="DU131" s="97">
        <v>2216.9899999999998</v>
      </c>
      <c r="DV131" s="98">
        <f t="shared" si="122"/>
        <v>59549.140000000014</v>
      </c>
      <c r="DW131" s="87">
        <f t="shared" si="123"/>
        <v>46557.02712020179</v>
      </c>
      <c r="DX131" s="87">
        <f t="shared" si="120"/>
        <v>12992.112879798224</v>
      </c>
      <c r="DY131" s="83">
        <f t="shared" si="121"/>
        <v>0.78182534827877914</v>
      </c>
      <c r="DZ131" s="108"/>
      <c r="EA131" s="100">
        <f t="shared" si="67"/>
        <v>50641.832879798196</v>
      </c>
      <c r="EB131" s="91">
        <f t="shared" si="68"/>
        <v>3544.5500000000079</v>
      </c>
      <c r="EC131" s="101"/>
      <c r="ED131" s="101"/>
      <c r="EE131" s="102">
        <v>19849.710000000003</v>
      </c>
      <c r="EF131" s="102">
        <v>23790.34</v>
      </c>
      <c r="EG131" s="103">
        <f t="shared" si="124"/>
        <v>23790.34</v>
      </c>
      <c r="EH131" s="104">
        <f t="shared" si="69"/>
        <v>1.198523303363122</v>
      </c>
      <c r="EI131" s="101"/>
      <c r="EJ131" s="101"/>
      <c r="EK131" s="101" t="s">
        <v>131</v>
      </c>
      <c r="EM131" s="101"/>
      <c r="EN131" s="101"/>
    </row>
    <row r="132" spans="1:144" s="1" customFormat="1" ht="15.75" customHeight="1" x14ac:dyDescent="0.25">
      <c r="A132" s="105" t="s">
        <v>132</v>
      </c>
      <c r="B132" s="106">
        <v>5</v>
      </c>
      <c r="C132" s="107">
        <v>2</v>
      </c>
      <c r="D132" s="76" t="s">
        <v>412</v>
      </c>
      <c r="E132" s="77">
        <v>4412.5200000000004</v>
      </c>
      <c r="F132" s="78">
        <v>-51619.280000000013</v>
      </c>
      <c r="G132" s="79">
        <v>24733.899999999998</v>
      </c>
      <c r="H132" s="80">
        <v>4154.13</v>
      </c>
      <c r="I132" s="80">
        <v>52.3</v>
      </c>
      <c r="J132" s="82">
        <f t="shared" si="70"/>
        <v>4101.83</v>
      </c>
      <c r="K132" s="83">
        <f t="shared" si="71"/>
        <v>1.2589880432244537E-2</v>
      </c>
      <c r="L132" s="84">
        <v>534.81000000000006</v>
      </c>
      <c r="M132" s="84">
        <v>183.31</v>
      </c>
      <c r="N132" s="82">
        <f t="shared" si="72"/>
        <v>351.50000000000006</v>
      </c>
      <c r="O132" s="83">
        <f t="shared" si="73"/>
        <v>0.34275724088928777</v>
      </c>
      <c r="P132" s="84">
        <v>2361.69</v>
      </c>
      <c r="Q132" s="84">
        <v>1817.1599999999999</v>
      </c>
      <c r="R132" s="82">
        <f t="shared" si="74"/>
        <v>544.5300000000002</v>
      </c>
      <c r="S132" s="83">
        <f t="shared" si="75"/>
        <v>0.76943205924570957</v>
      </c>
      <c r="T132" s="84">
        <v>440.82</v>
      </c>
      <c r="U132" s="84">
        <v>385.57000000000005</v>
      </c>
      <c r="V132" s="82">
        <f t="shared" si="76"/>
        <v>55.249999999999943</v>
      </c>
      <c r="W132" s="83">
        <f t="shared" si="77"/>
        <v>0.87466539630688278</v>
      </c>
      <c r="X132" s="84">
        <v>0</v>
      </c>
      <c r="Y132" s="84">
        <v>0</v>
      </c>
      <c r="Z132" s="82">
        <f t="shared" si="78"/>
        <v>0</v>
      </c>
      <c r="AA132" s="83"/>
      <c r="AB132" s="84">
        <v>1540.92</v>
      </c>
      <c r="AC132" s="84">
        <v>2756.2000000000003</v>
      </c>
      <c r="AD132" s="82">
        <f t="shared" si="80"/>
        <v>-1215.2800000000002</v>
      </c>
      <c r="AE132" s="83">
        <f t="shared" si="81"/>
        <v>1.7886717026192145</v>
      </c>
      <c r="AF132" s="84">
        <v>661.92</v>
      </c>
      <c r="AG132" s="84">
        <v>0</v>
      </c>
      <c r="AH132" s="82">
        <f t="shared" si="82"/>
        <v>661.92</v>
      </c>
      <c r="AI132" s="85">
        <f t="shared" si="83"/>
        <v>0</v>
      </c>
      <c r="AJ132" s="84">
        <v>2214.75</v>
      </c>
      <c r="AK132" s="84">
        <v>5720.9499999999989</v>
      </c>
      <c r="AL132" s="82">
        <f t="shared" si="84"/>
        <v>-3506.1999999999989</v>
      </c>
      <c r="AM132" s="86">
        <f t="shared" si="85"/>
        <v>2.5831132181961842</v>
      </c>
      <c r="AN132" s="80">
        <v>0</v>
      </c>
      <c r="AO132" s="80">
        <v>0</v>
      </c>
      <c r="AP132" s="87">
        <f t="shared" si="86"/>
        <v>0</v>
      </c>
      <c r="AQ132" s="83"/>
      <c r="AR132" s="84">
        <v>0</v>
      </c>
      <c r="AS132" s="84">
        <v>0</v>
      </c>
      <c r="AT132" s="87">
        <f t="shared" si="64"/>
        <v>0</v>
      </c>
      <c r="AU132" s="96"/>
      <c r="AV132" s="80">
        <v>1423.1100000000001</v>
      </c>
      <c r="AW132" s="80">
        <v>7332.41</v>
      </c>
      <c r="AX132" s="87">
        <f t="shared" si="87"/>
        <v>-5909.2999999999993</v>
      </c>
      <c r="AY132" s="83">
        <f t="shared" si="88"/>
        <v>5.1523845661965693</v>
      </c>
      <c r="AZ132" s="90">
        <v>0</v>
      </c>
      <c r="BA132" s="82">
        <v>0</v>
      </c>
      <c r="BB132" s="82">
        <f t="shared" si="89"/>
        <v>0</v>
      </c>
      <c r="BC132" s="91"/>
      <c r="BD132" s="84">
        <v>7856.82</v>
      </c>
      <c r="BE132" s="84">
        <v>0</v>
      </c>
      <c r="BF132" s="87">
        <f t="shared" si="90"/>
        <v>7856.82</v>
      </c>
      <c r="BG132" s="83">
        <f t="shared" si="91"/>
        <v>0</v>
      </c>
      <c r="BH132" s="84">
        <v>1825.53</v>
      </c>
      <c r="BI132" s="84">
        <v>0</v>
      </c>
      <c r="BJ132" s="82">
        <f t="shared" si="92"/>
        <v>1825.53</v>
      </c>
      <c r="BK132" s="86">
        <f t="shared" si="93"/>
        <v>0</v>
      </c>
      <c r="BL132" s="80">
        <v>1916.88</v>
      </c>
      <c r="BM132" s="80">
        <v>86501.48</v>
      </c>
      <c r="BN132" s="82">
        <f t="shared" si="94"/>
        <v>-84584.599999999991</v>
      </c>
      <c r="BO132" s="86">
        <f t="shared" si="95"/>
        <v>45.126184216017691</v>
      </c>
      <c r="BP132" s="80">
        <v>500.40000000000003</v>
      </c>
      <c r="BQ132" s="80">
        <v>0</v>
      </c>
      <c r="BR132" s="82">
        <f t="shared" si="96"/>
        <v>500.40000000000003</v>
      </c>
      <c r="BS132" s="86">
        <f t="shared" si="97"/>
        <v>0</v>
      </c>
      <c r="BT132" s="80">
        <v>1431.03</v>
      </c>
      <c r="BU132" s="80">
        <v>0</v>
      </c>
      <c r="BV132" s="82">
        <f t="shared" si="98"/>
        <v>1431.03</v>
      </c>
      <c r="BW132" s="86">
        <f t="shared" si="99"/>
        <v>0</v>
      </c>
      <c r="BX132" s="80">
        <v>0</v>
      </c>
      <c r="BY132" s="80">
        <v>0</v>
      </c>
      <c r="BZ132" s="82">
        <f t="shared" si="100"/>
        <v>0</v>
      </c>
      <c r="CA132" s="86"/>
      <c r="CB132" s="80">
        <v>804.87000000000012</v>
      </c>
      <c r="CC132" s="80">
        <v>1605.0900000000001</v>
      </c>
      <c r="CD132" s="82">
        <f t="shared" si="102"/>
        <v>-800.22</v>
      </c>
      <c r="CE132" s="83">
        <f t="shared" si="103"/>
        <v>1.9942226694994221</v>
      </c>
      <c r="CF132" s="84">
        <v>83.4</v>
      </c>
      <c r="CG132" s="84">
        <v>0</v>
      </c>
      <c r="CH132" s="82">
        <f t="shared" si="104"/>
        <v>83.4</v>
      </c>
      <c r="CI132" s="86">
        <f t="shared" si="105"/>
        <v>0</v>
      </c>
      <c r="CJ132" s="80">
        <v>0</v>
      </c>
      <c r="CK132" s="81">
        <v>0</v>
      </c>
      <c r="CL132" s="81">
        <v>0</v>
      </c>
      <c r="CM132" s="92"/>
      <c r="CN132" s="93">
        <v>10835.400000000001</v>
      </c>
      <c r="CO132" s="93">
        <v>19292.930863303292</v>
      </c>
      <c r="CP132" s="87">
        <f t="shared" si="106"/>
        <v>-8457.530863303291</v>
      </c>
      <c r="CQ132" s="94">
        <f t="shared" si="107"/>
        <v>1.7805462524044604</v>
      </c>
      <c r="CR132" s="80">
        <v>11286.81</v>
      </c>
      <c r="CS132" s="80">
        <v>12839.96</v>
      </c>
      <c r="CT132" s="87">
        <f t="shared" si="108"/>
        <v>-1553.1499999999996</v>
      </c>
      <c r="CU132" s="94">
        <f t="shared" si="109"/>
        <v>1.13760752595286</v>
      </c>
      <c r="CV132" s="80">
        <v>2662.2</v>
      </c>
      <c r="CW132" s="80">
        <v>0</v>
      </c>
      <c r="CX132" s="87">
        <f t="shared" si="110"/>
        <v>2662.2</v>
      </c>
      <c r="CY132" s="86">
        <f t="shared" si="111"/>
        <v>0</v>
      </c>
      <c r="CZ132" s="80">
        <v>458.04</v>
      </c>
      <c r="DA132" s="80">
        <v>397.6</v>
      </c>
      <c r="DB132" s="87">
        <f t="shared" si="112"/>
        <v>60.44</v>
      </c>
      <c r="DC132" s="86">
        <f t="shared" si="113"/>
        <v>0.86804645882455678</v>
      </c>
      <c r="DD132" s="80">
        <v>52.949999999999996</v>
      </c>
      <c r="DE132" s="80">
        <v>0</v>
      </c>
      <c r="DF132" s="87">
        <f t="shared" si="114"/>
        <v>52.949999999999996</v>
      </c>
      <c r="DG132" s="86">
        <f t="shared" si="115"/>
        <v>0</v>
      </c>
      <c r="DH132" s="95">
        <v>4467.87</v>
      </c>
      <c r="DI132" s="95">
        <v>3359.73</v>
      </c>
      <c r="DJ132" s="87">
        <f t="shared" si="116"/>
        <v>1108.1399999999999</v>
      </c>
      <c r="DK132" s="94">
        <f t="shared" si="117"/>
        <v>0.75197577369081914</v>
      </c>
      <c r="DL132" s="80">
        <v>0</v>
      </c>
      <c r="DM132" s="80">
        <v>0</v>
      </c>
      <c r="DN132" s="87">
        <f t="shared" si="118"/>
        <v>0</v>
      </c>
      <c r="DO132" s="96"/>
      <c r="DP132" s="80">
        <v>0</v>
      </c>
      <c r="DQ132" s="80">
        <v>0</v>
      </c>
      <c r="DR132" s="82">
        <f t="shared" si="119"/>
        <v>0</v>
      </c>
      <c r="DS132" s="96"/>
      <c r="DT132" s="97">
        <v>2875.32</v>
      </c>
      <c r="DU132" s="97">
        <v>7112.2400000000007</v>
      </c>
      <c r="DV132" s="98">
        <f t="shared" si="122"/>
        <v>60389.67</v>
      </c>
      <c r="DW132" s="87">
        <f t="shared" si="123"/>
        <v>149356.93086330328</v>
      </c>
      <c r="DX132" s="87">
        <f t="shared" si="120"/>
        <v>-88967.26086330328</v>
      </c>
      <c r="DY132" s="83">
        <f t="shared" si="121"/>
        <v>2.4732198547086495</v>
      </c>
      <c r="DZ132" s="108"/>
      <c r="EA132" s="100">
        <f t="shared" si="67"/>
        <v>-140586.54086330329</v>
      </c>
      <c r="EB132" s="91">
        <f t="shared" si="68"/>
        <v>-48953.74</v>
      </c>
      <c r="EC132" s="101"/>
      <c r="ED132" s="101"/>
      <c r="EE132" s="102">
        <v>20129.89</v>
      </c>
      <c r="EF132" s="102">
        <v>30315.57</v>
      </c>
      <c r="EG132" s="103">
        <f t="shared" si="124"/>
        <v>30315.57</v>
      </c>
      <c r="EH132" s="104">
        <f t="shared" si="69"/>
        <v>1.5059977973054002</v>
      </c>
      <c r="EI132" s="101"/>
      <c r="EJ132" s="101"/>
      <c r="EK132" s="101" t="s">
        <v>132</v>
      </c>
      <c r="EM132" s="101"/>
      <c r="EN132" s="101"/>
    </row>
    <row r="133" spans="1:144" s="1" customFormat="1" ht="15.75" customHeight="1" x14ac:dyDescent="0.25">
      <c r="A133" s="105" t="s">
        <v>133</v>
      </c>
      <c r="B133" s="106">
        <v>5</v>
      </c>
      <c r="C133" s="107">
        <v>2</v>
      </c>
      <c r="D133" s="76" t="s">
        <v>413</v>
      </c>
      <c r="E133" s="77">
        <v>4355.93</v>
      </c>
      <c r="F133" s="78">
        <v>-198225.49</v>
      </c>
      <c r="G133" s="79">
        <v>-122562.89999999998</v>
      </c>
      <c r="H133" s="80">
        <v>4160.1000000000004</v>
      </c>
      <c r="I133" s="80">
        <v>243.88</v>
      </c>
      <c r="J133" s="82">
        <f t="shared" si="70"/>
        <v>3916.2200000000003</v>
      </c>
      <c r="K133" s="83">
        <f t="shared" si="71"/>
        <v>5.8623590779067807E-2</v>
      </c>
      <c r="L133" s="84">
        <v>535.56000000000006</v>
      </c>
      <c r="M133" s="84">
        <v>3.12</v>
      </c>
      <c r="N133" s="82">
        <f t="shared" si="72"/>
        <v>532.44000000000005</v>
      </c>
      <c r="O133" s="83">
        <f t="shared" si="73"/>
        <v>5.8256777952050186E-3</v>
      </c>
      <c r="P133" s="84">
        <v>2333.4299999999998</v>
      </c>
      <c r="Q133" s="84">
        <v>1793.3899999999999</v>
      </c>
      <c r="R133" s="82">
        <f t="shared" si="74"/>
        <v>540.04</v>
      </c>
      <c r="S133" s="83">
        <f t="shared" si="75"/>
        <v>0.7685638737823719</v>
      </c>
      <c r="T133" s="84">
        <v>437.34000000000003</v>
      </c>
      <c r="U133" s="84">
        <v>382.31</v>
      </c>
      <c r="V133" s="82">
        <f t="shared" si="76"/>
        <v>55.03000000000003</v>
      </c>
      <c r="W133" s="83">
        <f t="shared" si="77"/>
        <v>0.87417112544016096</v>
      </c>
      <c r="X133" s="84">
        <v>0</v>
      </c>
      <c r="Y133" s="84">
        <v>0</v>
      </c>
      <c r="Z133" s="82">
        <f t="shared" si="78"/>
        <v>0</v>
      </c>
      <c r="AA133" s="83"/>
      <c r="AB133" s="84">
        <v>1542.5099999999998</v>
      </c>
      <c r="AC133" s="84">
        <v>2854.7599999999998</v>
      </c>
      <c r="AD133" s="82">
        <f t="shared" si="80"/>
        <v>-1312.25</v>
      </c>
      <c r="AE133" s="83">
        <f t="shared" si="81"/>
        <v>1.8507238202669676</v>
      </c>
      <c r="AF133" s="84">
        <v>654.72</v>
      </c>
      <c r="AG133" s="84">
        <v>0</v>
      </c>
      <c r="AH133" s="82">
        <f t="shared" si="82"/>
        <v>654.72</v>
      </c>
      <c r="AI133" s="85">
        <f t="shared" si="83"/>
        <v>0</v>
      </c>
      <c r="AJ133" s="84">
        <v>2190.69</v>
      </c>
      <c r="AK133" s="84">
        <v>3737.93</v>
      </c>
      <c r="AL133" s="82">
        <f t="shared" si="84"/>
        <v>-1547.2399999999998</v>
      </c>
      <c r="AM133" s="86">
        <f t="shared" si="85"/>
        <v>1.7062797566063659</v>
      </c>
      <c r="AN133" s="80">
        <v>0</v>
      </c>
      <c r="AO133" s="80">
        <v>0</v>
      </c>
      <c r="AP133" s="87">
        <f t="shared" si="86"/>
        <v>0</v>
      </c>
      <c r="AQ133" s="83"/>
      <c r="AR133" s="84">
        <v>0</v>
      </c>
      <c r="AS133" s="84">
        <v>0</v>
      </c>
      <c r="AT133" s="87">
        <f t="shared" si="64"/>
        <v>0</v>
      </c>
      <c r="AU133" s="96"/>
      <c r="AV133" s="80">
        <v>1424.67</v>
      </c>
      <c r="AW133" s="80">
        <v>0</v>
      </c>
      <c r="AX133" s="87">
        <f t="shared" si="87"/>
        <v>1424.67</v>
      </c>
      <c r="AY133" s="83">
        <f t="shared" si="88"/>
        <v>0</v>
      </c>
      <c r="AZ133" s="90">
        <v>0</v>
      </c>
      <c r="BA133" s="82">
        <v>0</v>
      </c>
      <c r="BB133" s="82">
        <f t="shared" si="89"/>
        <v>0</v>
      </c>
      <c r="BC133" s="91"/>
      <c r="BD133" s="84">
        <v>8123.76</v>
      </c>
      <c r="BE133" s="84">
        <v>140.26</v>
      </c>
      <c r="BF133" s="87">
        <f t="shared" si="90"/>
        <v>7983.5</v>
      </c>
      <c r="BG133" s="83">
        <f t="shared" si="91"/>
        <v>1.7265404197071305E-2</v>
      </c>
      <c r="BH133" s="84">
        <v>1827.9900000000002</v>
      </c>
      <c r="BI133" s="84">
        <v>0</v>
      </c>
      <c r="BJ133" s="82">
        <f t="shared" si="92"/>
        <v>1827.9900000000002</v>
      </c>
      <c r="BK133" s="86">
        <f t="shared" si="93"/>
        <v>0</v>
      </c>
      <c r="BL133" s="80">
        <v>1919.6399999999999</v>
      </c>
      <c r="BM133" s="80">
        <v>0</v>
      </c>
      <c r="BN133" s="82">
        <f t="shared" si="94"/>
        <v>1919.6399999999999</v>
      </c>
      <c r="BO133" s="86">
        <f t="shared" si="95"/>
        <v>0</v>
      </c>
      <c r="BP133" s="80">
        <v>492.36</v>
      </c>
      <c r="BQ133" s="80">
        <v>0</v>
      </c>
      <c r="BR133" s="82">
        <f t="shared" si="96"/>
        <v>492.36</v>
      </c>
      <c r="BS133" s="86">
        <f t="shared" si="97"/>
        <v>0</v>
      </c>
      <c r="BT133" s="80">
        <v>1420.74</v>
      </c>
      <c r="BU133" s="80">
        <v>0</v>
      </c>
      <c r="BV133" s="82">
        <f t="shared" si="98"/>
        <v>1420.74</v>
      </c>
      <c r="BW133" s="86">
        <f t="shared" si="99"/>
        <v>0</v>
      </c>
      <c r="BX133" s="80">
        <v>0</v>
      </c>
      <c r="BY133" s="80">
        <v>0</v>
      </c>
      <c r="BZ133" s="82">
        <f t="shared" si="100"/>
        <v>0</v>
      </c>
      <c r="CA133" s="86"/>
      <c r="CB133" s="80">
        <v>806.61</v>
      </c>
      <c r="CC133" s="80">
        <v>844.38</v>
      </c>
      <c r="CD133" s="82">
        <f t="shared" si="102"/>
        <v>-37.769999999999982</v>
      </c>
      <c r="CE133" s="83">
        <f t="shared" si="103"/>
        <v>1.046825603451482</v>
      </c>
      <c r="CF133" s="84">
        <v>85.11</v>
      </c>
      <c r="CG133" s="84">
        <v>0</v>
      </c>
      <c r="CH133" s="82">
        <f t="shared" si="104"/>
        <v>85.11</v>
      </c>
      <c r="CI133" s="86">
        <f t="shared" si="105"/>
        <v>0</v>
      </c>
      <c r="CJ133" s="80">
        <v>0</v>
      </c>
      <c r="CK133" s="81">
        <v>0</v>
      </c>
      <c r="CL133" s="81">
        <v>0</v>
      </c>
      <c r="CM133" s="92"/>
      <c r="CN133" s="93">
        <v>9465.9600000000009</v>
      </c>
      <c r="CO133" s="93">
        <v>15573.153018112665</v>
      </c>
      <c r="CP133" s="87">
        <f t="shared" si="106"/>
        <v>-6107.1930181126645</v>
      </c>
      <c r="CQ133" s="94">
        <f t="shared" si="107"/>
        <v>1.6451741839298564</v>
      </c>
      <c r="CR133" s="80">
        <v>6248.64</v>
      </c>
      <c r="CS133" s="80">
        <v>6702.76</v>
      </c>
      <c r="CT133" s="87">
        <f t="shared" si="108"/>
        <v>-454.11999999999989</v>
      </c>
      <c r="CU133" s="94">
        <f t="shared" si="109"/>
        <v>1.0726750140830645</v>
      </c>
      <c r="CV133" s="80">
        <v>2072.8500000000004</v>
      </c>
      <c r="CW133" s="80">
        <v>0</v>
      </c>
      <c r="CX133" s="87">
        <f t="shared" si="110"/>
        <v>2072.8500000000004</v>
      </c>
      <c r="CY133" s="86">
        <f t="shared" si="111"/>
        <v>0</v>
      </c>
      <c r="CZ133" s="80">
        <v>447.84000000000003</v>
      </c>
      <c r="DA133" s="80">
        <v>388.53999999999996</v>
      </c>
      <c r="DB133" s="87">
        <f t="shared" si="112"/>
        <v>59.300000000000068</v>
      </c>
      <c r="DC133" s="86">
        <f t="shared" si="113"/>
        <v>0.86758663808503023</v>
      </c>
      <c r="DD133" s="80">
        <v>49.769999999999996</v>
      </c>
      <c r="DE133" s="80">
        <v>0</v>
      </c>
      <c r="DF133" s="87">
        <f t="shared" si="114"/>
        <v>49.769999999999996</v>
      </c>
      <c r="DG133" s="86">
        <f t="shared" si="115"/>
        <v>0</v>
      </c>
      <c r="DH133" s="95">
        <v>6480.42</v>
      </c>
      <c r="DI133" s="95">
        <v>5214.5399999999991</v>
      </c>
      <c r="DJ133" s="87">
        <f t="shared" si="116"/>
        <v>1265.880000000001</v>
      </c>
      <c r="DK133" s="94">
        <f t="shared" si="117"/>
        <v>0.80466080902163728</v>
      </c>
      <c r="DL133" s="80">
        <v>0</v>
      </c>
      <c r="DM133" s="80">
        <v>0</v>
      </c>
      <c r="DN133" s="87">
        <f t="shared" si="118"/>
        <v>0</v>
      </c>
      <c r="DO133" s="96"/>
      <c r="DP133" s="80">
        <v>0</v>
      </c>
      <c r="DQ133" s="80">
        <v>0</v>
      </c>
      <c r="DR133" s="82">
        <f t="shared" si="119"/>
        <v>0</v>
      </c>
      <c r="DS133" s="96"/>
      <c r="DT133" s="97">
        <v>2635.92</v>
      </c>
      <c r="DU133" s="97">
        <v>1893.9499999999998</v>
      </c>
      <c r="DV133" s="98">
        <f t="shared" si="122"/>
        <v>55356.63</v>
      </c>
      <c r="DW133" s="87">
        <f t="shared" si="123"/>
        <v>39772.973018112665</v>
      </c>
      <c r="DX133" s="87">
        <f t="shared" si="120"/>
        <v>15583.656981887332</v>
      </c>
      <c r="DY133" s="83">
        <f t="shared" si="121"/>
        <v>0.71848616901196238</v>
      </c>
      <c r="DZ133" s="108"/>
      <c r="EA133" s="100">
        <f t="shared" si="67"/>
        <v>-182641.83301811264</v>
      </c>
      <c r="EB133" s="91">
        <f t="shared" si="68"/>
        <v>-108871.32999999997</v>
      </c>
      <c r="EC133" s="101"/>
      <c r="ED133" s="101"/>
      <c r="EE133" s="102">
        <v>18452.210000000003</v>
      </c>
      <c r="EF133" s="102">
        <v>44501.99</v>
      </c>
      <c r="EG133" s="103">
        <f t="shared" si="124"/>
        <v>44501.99</v>
      </c>
      <c r="EH133" s="104">
        <f t="shared" si="69"/>
        <v>2.4117430920198712</v>
      </c>
      <c r="EI133" s="101"/>
      <c r="EJ133" s="101"/>
      <c r="EK133" s="101" t="s">
        <v>133</v>
      </c>
      <c r="EM133" s="101"/>
      <c r="EN133" s="101"/>
    </row>
    <row r="134" spans="1:144" s="1" customFormat="1" ht="15.75" customHeight="1" x14ac:dyDescent="0.25">
      <c r="A134" s="105" t="s">
        <v>134</v>
      </c>
      <c r="B134" s="106">
        <v>5</v>
      </c>
      <c r="C134" s="107">
        <v>4</v>
      </c>
      <c r="D134" s="76" t="s">
        <v>414</v>
      </c>
      <c r="E134" s="77">
        <v>2752.9</v>
      </c>
      <c r="F134" s="78">
        <v>-25757.869999999992</v>
      </c>
      <c r="G134" s="79">
        <v>-47162.859999999986</v>
      </c>
      <c r="H134" s="80">
        <v>2237.2799999999997</v>
      </c>
      <c r="I134" s="80">
        <v>26.66</v>
      </c>
      <c r="J134" s="82">
        <f t="shared" si="70"/>
        <v>2210.62</v>
      </c>
      <c r="K134" s="83">
        <f t="shared" si="71"/>
        <v>1.1916255453050134E-2</v>
      </c>
      <c r="L134" s="84">
        <v>351</v>
      </c>
      <c r="M134" s="84">
        <v>182.26</v>
      </c>
      <c r="N134" s="82">
        <f t="shared" si="72"/>
        <v>168.74</v>
      </c>
      <c r="O134" s="83">
        <f t="shared" si="73"/>
        <v>0.5192592592592592</v>
      </c>
      <c r="P134" s="84">
        <v>1440.33</v>
      </c>
      <c r="Q134" s="84">
        <v>1105.5</v>
      </c>
      <c r="R134" s="82">
        <f t="shared" si="74"/>
        <v>334.82999999999993</v>
      </c>
      <c r="S134" s="83">
        <f t="shared" si="75"/>
        <v>0.76753244048238944</v>
      </c>
      <c r="T134" s="84">
        <v>275.85000000000002</v>
      </c>
      <c r="U134" s="84">
        <v>244.20999999999998</v>
      </c>
      <c r="V134" s="82">
        <f t="shared" si="76"/>
        <v>31.640000000000043</v>
      </c>
      <c r="W134" s="83">
        <f t="shared" si="77"/>
        <v>0.88529998187420689</v>
      </c>
      <c r="X134" s="84">
        <v>113.97</v>
      </c>
      <c r="Y134" s="84">
        <v>0</v>
      </c>
      <c r="Z134" s="82">
        <f t="shared" si="78"/>
        <v>113.97</v>
      </c>
      <c r="AA134" s="83">
        <f t="shared" ref="AA134:AA195" si="125">Y134/X134</f>
        <v>0</v>
      </c>
      <c r="AB134" s="84">
        <v>1765.71</v>
      </c>
      <c r="AC134" s="84">
        <v>2521.88</v>
      </c>
      <c r="AD134" s="82">
        <f t="shared" si="80"/>
        <v>-756.17000000000007</v>
      </c>
      <c r="AE134" s="83">
        <f t="shared" si="81"/>
        <v>1.4282526575711754</v>
      </c>
      <c r="AF134" s="84">
        <v>412.91999999999996</v>
      </c>
      <c r="AG134" s="84">
        <v>0</v>
      </c>
      <c r="AH134" s="82">
        <f t="shared" si="82"/>
        <v>412.91999999999996</v>
      </c>
      <c r="AI134" s="85">
        <f t="shared" si="83"/>
        <v>0</v>
      </c>
      <c r="AJ134" s="84">
        <v>1380.84</v>
      </c>
      <c r="AK134" s="84">
        <v>1119.0700000000002</v>
      </c>
      <c r="AL134" s="82">
        <f t="shared" si="84"/>
        <v>261.76999999999975</v>
      </c>
      <c r="AM134" s="86">
        <f t="shared" si="85"/>
        <v>0.81042698647200273</v>
      </c>
      <c r="AN134" s="80">
        <v>0</v>
      </c>
      <c r="AO134" s="80">
        <v>0</v>
      </c>
      <c r="AP134" s="87">
        <f t="shared" si="86"/>
        <v>0</v>
      </c>
      <c r="AQ134" s="83"/>
      <c r="AR134" s="84">
        <v>0</v>
      </c>
      <c r="AS134" s="84">
        <v>0</v>
      </c>
      <c r="AT134" s="87">
        <f t="shared" si="64"/>
        <v>0</v>
      </c>
      <c r="AU134" s="96"/>
      <c r="AV134" s="80">
        <v>519.48</v>
      </c>
      <c r="AW134" s="80">
        <v>0</v>
      </c>
      <c r="AX134" s="87">
        <f t="shared" si="87"/>
        <v>519.48</v>
      </c>
      <c r="AY134" s="83">
        <f t="shared" si="88"/>
        <v>0</v>
      </c>
      <c r="AZ134" s="90">
        <v>0</v>
      </c>
      <c r="BA134" s="82">
        <v>0</v>
      </c>
      <c r="BB134" s="82">
        <f t="shared" si="89"/>
        <v>0</v>
      </c>
      <c r="BC134" s="91"/>
      <c r="BD134" s="84">
        <v>5245.08</v>
      </c>
      <c r="BE134" s="84">
        <v>380.33</v>
      </c>
      <c r="BF134" s="87">
        <f t="shared" si="90"/>
        <v>4864.75</v>
      </c>
      <c r="BG134" s="83">
        <f t="shared" si="91"/>
        <v>7.2511763404943294E-2</v>
      </c>
      <c r="BH134" s="84">
        <v>1178.52</v>
      </c>
      <c r="BI134" s="84">
        <v>0</v>
      </c>
      <c r="BJ134" s="82">
        <f t="shared" si="92"/>
        <v>1178.52</v>
      </c>
      <c r="BK134" s="86">
        <f t="shared" si="93"/>
        <v>0</v>
      </c>
      <c r="BL134" s="80">
        <v>1259.46</v>
      </c>
      <c r="BM134" s="80">
        <v>4237.9799999999996</v>
      </c>
      <c r="BN134" s="82">
        <f t="shared" si="94"/>
        <v>-2978.5199999999995</v>
      </c>
      <c r="BO134" s="86">
        <f t="shared" si="95"/>
        <v>3.3649182983183263</v>
      </c>
      <c r="BP134" s="80">
        <v>322.08</v>
      </c>
      <c r="BQ134" s="80">
        <v>0</v>
      </c>
      <c r="BR134" s="82">
        <f t="shared" si="96"/>
        <v>322.08</v>
      </c>
      <c r="BS134" s="86">
        <f t="shared" si="97"/>
        <v>0</v>
      </c>
      <c r="BT134" s="80">
        <v>899.37000000000012</v>
      </c>
      <c r="BU134" s="80">
        <v>0</v>
      </c>
      <c r="BV134" s="82">
        <f t="shared" si="98"/>
        <v>899.37000000000012</v>
      </c>
      <c r="BW134" s="86">
        <f t="shared" si="99"/>
        <v>0</v>
      </c>
      <c r="BX134" s="80">
        <v>601.23</v>
      </c>
      <c r="BY134" s="80">
        <v>0</v>
      </c>
      <c r="BZ134" s="82">
        <f t="shared" si="100"/>
        <v>601.23</v>
      </c>
      <c r="CA134" s="86">
        <f t="shared" ref="CA134:CA194" si="126">BY134/BX134</f>
        <v>0</v>
      </c>
      <c r="CB134" s="80">
        <v>732.54</v>
      </c>
      <c r="CC134" s="80">
        <v>468.89</v>
      </c>
      <c r="CD134" s="82">
        <f t="shared" si="102"/>
        <v>263.64999999999998</v>
      </c>
      <c r="CE134" s="83">
        <f t="shared" si="103"/>
        <v>0.64008791328801162</v>
      </c>
      <c r="CF134" s="84">
        <v>51.21</v>
      </c>
      <c r="CG134" s="84">
        <v>0</v>
      </c>
      <c r="CH134" s="82">
        <f t="shared" si="104"/>
        <v>51.21</v>
      </c>
      <c r="CI134" s="86">
        <f t="shared" si="105"/>
        <v>0</v>
      </c>
      <c r="CJ134" s="80">
        <v>0</v>
      </c>
      <c r="CK134" s="81">
        <v>0</v>
      </c>
      <c r="CL134" s="81">
        <v>0</v>
      </c>
      <c r="CM134" s="92"/>
      <c r="CN134" s="93">
        <v>10337.400000000001</v>
      </c>
      <c r="CO134" s="93">
        <v>17390.268508184494</v>
      </c>
      <c r="CP134" s="87">
        <f t="shared" si="106"/>
        <v>-7052.8685081844924</v>
      </c>
      <c r="CQ134" s="94">
        <f t="shared" si="107"/>
        <v>1.682267156943186</v>
      </c>
      <c r="CR134" s="80">
        <v>3595.83</v>
      </c>
      <c r="CS134" s="80">
        <v>3881.3999999999996</v>
      </c>
      <c r="CT134" s="87">
        <f t="shared" si="108"/>
        <v>-285.56999999999971</v>
      </c>
      <c r="CU134" s="94">
        <f t="shared" si="109"/>
        <v>1.0794169913483118</v>
      </c>
      <c r="CV134" s="80">
        <v>2064.66</v>
      </c>
      <c r="CW134" s="80">
        <v>0</v>
      </c>
      <c r="CX134" s="87">
        <f t="shared" si="110"/>
        <v>2064.66</v>
      </c>
      <c r="CY134" s="86">
        <f t="shared" si="111"/>
        <v>0</v>
      </c>
      <c r="CZ134" s="80">
        <v>251.07</v>
      </c>
      <c r="DA134" s="80">
        <v>218.07</v>
      </c>
      <c r="DB134" s="87">
        <f t="shared" si="112"/>
        <v>33</v>
      </c>
      <c r="DC134" s="86">
        <f t="shared" si="113"/>
        <v>0.86856255227625756</v>
      </c>
      <c r="DD134" s="80">
        <v>28.92</v>
      </c>
      <c r="DE134" s="80">
        <v>0</v>
      </c>
      <c r="DF134" s="87">
        <f t="shared" si="114"/>
        <v>28.92</v>
      </c>
      <c r="DG134" s="86">
        <f t="shared" si="115"/>
        <v>0</v>
      </c>
      <c r="DH134" s="95">
        <v>1887.9299999999998</v>
      </c>
      <c r="DI134" s="95">
        <v>1153.8899999999999</v>
      </c>
      <c r="DJ134" s="87">
        <f t="shared" si="116"/>
        <v>734.04</v>
      </c>
      <c r="DK134" s="94">
        <f t="shared" si="117"/>
        <v>0.61119321161271867</v>
      </c>
      <c r="DL134" s="80">
        <v>0</v>
      </c>
      <c r="DM134" s="80">
        <v>0</v>
      </c>
      <c r="DN134" s="87">
        <f t="shared" si="118"/>
        <v>0</v>
      </c>
      <c r="DO134" s="96"/>
      <c r="DP134" s="80">
        <v>0</v>
      </c>
      <c r="DQ134" s="80">
        <v>0</v>
      </c>
      <c r="DR134" s="82">
        <f t="shared" si="119"/>
        <v>0</v>
      </c>
      <c r="DS134" s="96"/>
      <c r="DT134" s="97">
        <v>1847.46</v>
      </c>
      <c r="DU134" s="97">
        <v>1646.5300000000002</v>
      </c>
      <c r="DV134" s="98">
        <f t="shared" si="122"/>
        <v>38800.14</v>
      </c>
      <c r="DW134" s="87">
        <f t="shared" si="123"/>
        <v>34576.938508184488</v>
      </c>
      <c r="DX134" s="87">
        <f t="shared" si="120"/>
        <v>4223.201491815511</v>
      </c>
      <c r="DY134" s="83">
        <f t="shared" si="121"/>
        <v>0.89115499346611871</v>
      </c>
      <c r="DZ134" s="108"/>
      <c r="EA134" s="100">
        <f t="shared" si="67"/>
        <v>-21534.668508184481</v>
      </c>
      <c r="EB134" s="91">
        <f t="shared" si="68"/>
        <v>-41960.569999999978</v>
      </c>
      <c r="EC134" s="101"/>
      <c r="ED134" s="101"/>
      <c r="EE134" s="102">
        <v>12933.380000000003</v>
      </c>
      <c r="EF134" s="102">
        <v>15353.750000000002</v>
      </c>
      <c r="EG134" s="103">
        <f t="shared" si="124"/>
        <v>15353.750000000002</v>
      </c>
      <c r="EH134" s="104">
        <f t="shared" si="69"/>
        <v>1.1871413350570383</v>
      </c>
      <c r="EI134" s="101"/>
      <c r="EJ134" s="101"/>
      <c r="EK134" s="101" t="s">
        <v>134</v>
      </c>
      <c r="EM134" s="101"/>
      <c r="EN134" s="101"/>
    </row>
    <row r="135" spans="1:144" s="1" customFormat="1" ht="15.75" customHeight="1" x14ac:dyDescent="0.25">
      <c r="A135" s="105" t="s">
        <v>135</v>
      </c>
      <c r="B135" s="106">
        <v>5</v>
      </c>
      <c r="C135" s="107">
        <v>4</v>
      </c>
      <c r="D135" s="76" t="s">
        <v>415</v>
      </c>
      <c r="E135" s="77">
        <v>2771.2</v>
      </c>
      <c r="F135" s="78">
        <v>-19448.379999999997</v>
      </c>
      <c r="G135" s="79">
        <v>-25988.299999999992</v>
      </c>
      <c r="H135" s="80">
        <v>2236.3500000000004</v>
      </c>
      <c r="I135" s="80">
        <v>26.66</v>
      </c>
      <c r="J135" s="82">
        <f t="shared" si="70"/>
        <v>2209.6900000000005</v>
      </c>
      <c r="K135" s="83">
        <f t="shared" si="71"/>
        <v>1.1921210901692488E-2</v>
      </c>
      <c r="L135" s="84">
        <v>350.82</v>
      </c>
      <c r="M135" s="84">
        <v>2.06</v>
      </c>
      <c r="N135" s="82">
        <f t="shared" si="72"/>
        <v>348.76</v>
      </c>
      <c r="O135" s="83">
        <f t="shared" si="73"/>
        <v>5.8719571290120291E-3</v>
      </c>
      <c r="P135" s="84">
        <v>1452.3899999999999</v>
      </c>
      <c r="Q135" s="84">
        <v>1114.05</v>
      </c>
      <c r="R135" s="82">
        <f t="shared" si="74"/>
        <v>338.33999999999992</v>
      </c>
      <c r="S135" s="83">
        <f t="shared" si="75"/>
        <v>0.7670460413525293</v>
      </c>
      <c r="T135" s="84">
        <v>276.84000000000003</v>
      </c>
      <c r="U135" s="84">
        <v>245.93</v>
      </c>
      <c r="V135" s="82">
        <f t="shared" si="76"/>
        <v>30.910000000000025</v>
      </c>
      <c r="W135" s="83">
        <f t="shared" si="77"/>
        <v>0.88834705967345751</v>
      </c>
      <c r="X135" s="84">
        <v>113.91</v>
      </c>
      <c r="Y135" s="84">
        <v>0</v>
      </c>
      <c r="Z135" s="82">
        <f t="shared" si="78"/>
        <v>113.91</v>
      </c>
      <c r="AA135" s="83">
        <f t="shared" si="125"/>
        <v>0</v>
      </c>
      <c r="AB135" s="84">
        <v>1764.9900000000002</v>
      </c>
      <c r="AC135" s="84">
        <v>2667.48</v>
      </c>
      <c r="AD135" s="82">
        <f t="shared" si="80"/>
        <v>-902.48999999999978</v>
      </c>
      <c r="AE135" s="83">
        <f t="shared" si="81"/>
        <v>1.5113286760831504</v>
      </c>
      <c r="AF135" s="84">
        <v>415.68</v>
      </c>
      <c r="AG135" s="84">
        <v>0</v>
      </c>
      <c r="AH135" s="82">
        <f t="shared" si="82"/>
        <v>415.68</v>
      </c>
      <c r="AI135" s="85">
        <f t="shared" si="83"/>
        <v>0</v>
      </c>
      <c r="AJ135" s="84">
        <v>1391.6999999999998</v>
      </c>
      <c r="AK135" s="84">
        <v>5053.6799999999994</v>
      </c>
      <c r="AL135" s="82">
        <f t="shared" si="84"/>
        <v>-3661.9799999999996</v>
      </c>
      <c r="AM135" s="86">
        <f t="shared" si="85"/>
        <v>3.6312998491054107</v>
      </c>
      <c r="AN135" s="80">
        <v>0</v>
      </c>
      <c r="AO135" s="80">
        <v>0</v>
      </c>
      <c r="AP135" s="87">
        <f t="shared" si="86"/>
        <v>0</v>
      </c>
      <c r="AQ135" s="83"/>
      <c r="AR135" s="84">
        <v>0</v>
      </c>
      <c r="AS135" s="84">
        <v>0</v>
      </c>
      <c r="AT135" s="87">
        <f t="shared" ref="AT135:AT198" si="127">AR135-AS135</f>
        <v>0</v>
      </c>
      <c r="AU135" s="96"/>
      <c r="AV135" s="80">
        <v>518.76</v>
      </c>
      <c r="AW135" s="80">
        <v>0</v>
      </c>
      <c r="AX135" s="87">
        <f t="shared" si="87"/>
        <v>518.76</v>
      </c>
      <c r="AY135" s="83">
        <f t="shared" si="88"/>
        <v>0</v>
      </c>
      <c r="AZ135" s="90">
        <v>0</v>
      </c>
      <c r="BA135" s="82">
        <v>0</v>
      </c>
      <c r="BB135" s="82">
        <f t="shared" si="89"/>
        <v>0</v>
      </c>
      <c r="BC135" s="91"/>
      <c r="BD135" s="84">
        <v>6894.48</v>
      </c>
      <c r="BE135" s="84">
        <v>2437.21</v>
      </c>
      <c r="BF135" s="87">
        <f t="shared" si="90"/>
        <v>4457.2699999999995</v>
      </c>
      <c r="BG135" s="83">
        <f t="shared" si="91"/>
        <v>0.35350164189322475</v>
      </c>
      <c r="BH135" s="84">
        <v>1178.04</v>
      </c>
      <c r="BI135" s="84">
        <v>0</v>
      </c>
      <c r="BJ135" s="82">
        <f t="shared" si="92"/>
        <v>1178.04</v>
      </c>
      <c r="BK135" s="86">
        <f t="shared" si="93"/>
        <v>0</v>
      </c>
      <c r="BL135" s="80">
        <v>1258.68</v>
      </c>
      <c r="BM135" s="80">
        <v>0</v>
      </c>
      <c r="BN135" s="82">
        <f t="shared" si="94"/>
        <v>1258.68</v>
      </c>
      <c r="BO135" s="86">
        <f t="shared" si="95"/>
        <v>0</v>
      </c>
      <c r="BP135" s="80">
        <v>325.04999999999995</v>
      </c>
      <c r="BQ135" s="80">
        <v>0</v>
      </c>
      <c r="BR135" s="82">
        <f t="shared" si="96"/>
        <v>325.04999999999995</v>
      </c>
      <c r="BS135" s="86">
        <f t="shared" si="97"/>
        <v>0</v>
      </c>
      <c r="BT135" s="80">
        <v>903.69</v>
      </c>
      <c r="BU135" s="80">
        <v>0</v>
      </c>
      <c r="BV135" s="82">
        <f t="shared" si="98"/>
        <v>903.69</v>
      </c>
      <c r="BW135" s="86">
        <f t="shared" si="99"/>
        <v>0</v>
      </c>
      <c r="BX135" s="80">
        <v>601.08000000000004</v>
      </c>
      <c r="BY135" s="80">
        <v>0</v>
      </c>
      <c r="BZ135" s="82">
        <f t="shared" si="100"/>
        <v>601.08000000000004</v>
      </c>
      <c r="CA135" s="86">
        <f t="shared" si="126"/>
        <v>0</v>
      </c>
      <c r="CB135" s="80">
        <v>732.42</v>
      </c>
      <c r="CC135" s="80">
        <v>525.01</v>
      </c>
      <c r="CD135" s="82">
        <f t="shared" si="102"/>
        <v>207.40999999999997</v>
      </c>
      <c r="CE135" s="83">
        <f t="shared" si="103"/>
        <v>0.71681548838098363</v>
      </c>
      <c r="CF135" s="84">
        <v>51.54</v>
      </c>
      <c r="CG135" s="84">
        <v>0</v>
      </c>
      <c r="CH135" s="82">
        <f t="shared" si="104"/>
        <v>51.54</v>
      </c>
      <c r="CI135" s="86">
        <f t="shared" si="105"/>
        <v>0</v>
      </c>
      <c r="CJ135" s="80">
        <v>0</v>
      </c>
      <c r="CK135" s="81">
        <v>0</v>
      </c>
      <c r="CL135" s="81">
        <v>0</v>
      </c>
      <c r="CM135" s="92"/>
      <c r="CN135" s="93">
        <v>9228.11</v>
      </c>
      <c r="CO135" s="93">
        <v>15628.596212130393</v>
      </c>
      <c r="CP135" s="87">
        <f t="shared" si="106"/>
        <v>-6400.4862121303922</v>
      </c>
      <c r="CQ135" s="94">
        <f t="shared" si="107"/>
        <v>1.6935858168281903</v>
      </c>
      <c r="CR135" s="80">
        <v>3560.7300000000005</v>
      </c>
      <c r="CS135" s="80">
        <v>3840.46</v>
      </c>
      <c r="CT135" s="87">
        <f t="shared" si="108"/>
        <v>-279.72999999999956</v>
      </c>
      <c r="CU135" s="94">
        <f t="shared" si="109"/>
        <v>1.0785597335377857</v>
      </c>
      <c r="CV135" s="80">
        <v>1757.4900000000002</v>
      </c>
      <c r="CW135" s="80">
        <v>0</v>
      </c>
      <c r="CX135" s="87">
        <f t="shared" si="110"/>
        <v>1757.4900000000002</v>
      </c>
      <c r="CY135" s="86">
        <f t="shared" si="111"/>
        <v>0</v>
      </c>
      <c r="CZ135" s="80">
        <v>251.07</v>
      </c>
      <c r="DA135" s="80">
        <v>218.33</v>
      </c>
      <c r="DB135" s="87">
        <f t="shared" si="112"/>
        <v>32.739999999999981</v>
      </c>
      <c r="DC135" s="86">
        <f t="shared" si="113"/>
        <v>0.86959812004620229</v>
      </c>
      <c r="DD135" s="80">
        <v>29.099999999999998</v>
      </c>
      <c r="DE135" s="80">
        <v>0</v>
      </c>
      <c r="DF135" s="87">
        <f t="shared" si="114"/>
        <v>29.099999999999998</v>
      </c>
      <c r="DG135" s="86">
        <f t="shared" si="115"/>
        <v>0</v>
      </c>
      <c r="DH135" s="95">
        <v>1562.13</v>
      </c>
      <c r="DI135" s="95">
        <v>1471.1100000000001</v>
      </c>
      <c r="DJ135" s="87">
        <f t="shared" si="116"/>
        <v>91.019999999999982</v>
      </c>
      <c r="DK135" s="94">
        <f t="shared" si="117"/>
        <v>0.94173340246970483</v>
      </c>
      <c r="DL135" s="80">
        <v>0</v>
      </c>
      <c r="DM135" s="80">
        <v>0</v>
      </c>
      <c r="DN135" s="87">
        <f t="shared" si="118"/>
        <v>0</v>
      </c>
      <c r="DO135" s="96"/>
      <c r="DP135" s="80">
        <v>0</v>
      </c>
      <c r="DQ135" s="80">
        <v>0</v>
      </c>
      <c r="DR135" s="82">
        <f t="shared" si="119"/>
        <v>0</v>
      </c>
      <c r="DS135" s="96"/>
      <c r="DT135" s="97">
        <v>1843.1599999999999</v>
      </c>
      <c r="DU135" s="97">
        <v>1661.5299999999997</v>
      </c>
      <c r="DV135" s="98">
        <f t="shared" si="122"/>
        <v>38698.209999999992</v>
      </c>
      <c r="DW135" s="87">
        <f t="shared" si="123"/>
        <v>34892.106212130391</v>
      </c>
      <c r="DX135" s="87">
        <f t="shared" si="120"/>
        <v>3806.1037878696006</v>
      </c>
      <c r="DY135" s="83">
        <f t="shared" si="121"/>
        <v>0.90164651574660426</v>
      </c>
      <c r="DZ135" s="108"/>
      <c r="EA135" s="100">
        <f t="shared" ref="EA135:EA198" si="128">F135+DV135-DW135</f>
        <v>-15642.276212130397</v>
      </c>
      <c r="EB135" s="91">
        <f t="shared" ref="EB135:EB198" si="129">G135+BD135-BE135+BH135-BI135+BL135-BM135+BP135-BQ135+BT135-BU135+BX135-BY135+CB135-CC135+CF135-CG135</f>
        <v>-17005.53999999999</v>
      </c>
      <c r="EC135" s="101"/>
      <c r="ED135" s="101"/>
      <c r="EE135" s="102">
        <v>12899.41</v>
      </c>
      <c r="EF135" s="102">
        <v>21956.94</v>
      </c>
      <c r="EG135" s="103">
        <f t="shared" si="124"/>
        <v>21956.94</v>
      </c>
      <c r="EH135" s="104">
        <f t="shared" ref="EH135:EH168" si="130">EG135/EE135</f>
        <v>1.7021662231063281</v>
      </c>
      <c r="EI135" s="101"/>
      <c r="EJ135" s="101"/>
      <c r="EK135" s="101" t="s">
        <v>135</v>
      </c>
      <c r="EM135" s="101"/>
      <c r="EN135" s="101"/>
    </row>
    <row r="136" spans="1:144" s="1" customFormat="1" ht="15.75" customHeight="1" x14ac:dyDescent="0.25">
      <c r="A136" s="105" t="s">
        <v>136</v>
      </c>
      <c r="B136" s="106">
        <v>5</v>
      </c>
      <c r="C136" s="107">
        <v>6</v>
      </c>
      <c r="D136" s="76" t="s">
        <v>416</v>
      </c>
      <c r="E136" s="77">
        <v>4436.67</v>
      </c>
      <c r="F136" s="78">
        <v>-177222.05</v>
      </c>
      <c r="G136" s="79">
        <v>-183186.84999999998</v>
      </c>
      <c r="H136" s="80">
        <v>3510.75</v>
      </c>
      <c r="I136" s="80">
        <v>41.8</v>
      </c>
      <c r="J136" s="82">
        <f t="shared" ref="J136:J199" si="131">H136-I136</f>
        <v>3468.95</v>
      </c>
      <c r="K136" s="83">
        <f t="shared" ref="K136:K199" si="132">I136/H136</f>
        <v>1.1906287830235705E-2</v>
      </c>
      <c r="L136" s="84">
        <v>633.48</v>
      </c>
      <c r="M136" s="84">
        <v>3.71</v>
      </c>
      <c r="N136" s="82">
        <f t="shared" ref="N136:N199" si="133">L136-M136</f>
        <v>629.77</v>
      </c>
      <c r="O136" s="83">
        <f t="shared" ref="O136:O199" si="134">M136/L136</f>
        <v>5.8565384858243353E-3</v>
      </c>
      <c r="P136" s="84">
        <v>2380.86</v>
      </c>
      <c r="Q136" s="84">
        <v>1817.81</v>
      </c>
      <c r="R136" s="82">
        <f t="shared" ref="R136:R199" si="135">P136-Q136</f>
        <v>563.05000000000018</v>
      </c>
      <c r="S136" s="83">
        <f t="shared" ref="S136:S199" si="136">Q136/P136</f>
        <v>0.76350982418117819</v>
      </c>
      <c r="T136" s="84">
        <v>448.5</v>
      </c>
      <c r="U136" s="84">
        <v>396.62</v>
      </c>
      <c r="V136" s="82">
        <f t="shared" ref="V136:V199" si="137">T136-U136</f>
        <v>51.879999999999995</v>
      </c>
      <c r="W136" s="83">
        <f t="shared" ref="W136:W196" si="138">U136/T136</f>
        <v>0.88432552954292087</v>
      </c>
      <c r="X136" s="84">
        <v>0</v>
      </c>
      <c r="Y136" s="84">
        <v>0</v>
      </c>
      <c r="Z136" s="82">
        <f t="shared" ref="Z136:Z199" si="139">X136-Y136</f>
        <v>0</v>
      </c>
      <c r="AA136" s="83"/>
      <c r="AB136" s="84">
        <v>3587.94</v>
      </c>
      <c r="AC136" s="84">
        <v>5058.96</v>
      </c>
      <c r="AD136" s="82">
        <f t="shared" ref="AD136:AD199" si="140">AB136-AC136</f>
        <v>-1471.02</v>
      </c>
      <c r="AE136" s="83">
        <f t="shared" ref="AE136:AE199" si="141">AC136/AB136</f>
        <v>1.4099901336142744</v>
      </c>
      <c r="AF136" s="84">
        <v>665.43000000000006</v>
      </c>
      <c r="AG136" s="84">
        <v>0</v>
      </c>
      <c r="AH136" s="82">
        <f t="shared" ref="AH136:AH199" si="142">AF136-AG136</f>
        <v>665.43000000000006</v>
      </c>
      <c r="AI136" s="85">
        <f t="shared" ref="AI136:AI199" si="143">AG136/AF136</f>
        <v>0</v>
      </c>
      <c r="AJ136" s="84">
        <v>2183.91</v>
      </c>
      <c r="AK136" s="84">
        <v>3860.4300000000003</v>
      </c>
      <c r="AL136" s="82">
        <f t="shared" ref="AL136:AL199" si="144">AJ136-AK136</f>
        <v>-1676.5200000000004</v>
      </c>
      <c r="AM136" s="86">
        <f t="shared" ref="AM136:AM199" si="145">AK136/AJ136</f>
        <v>1.767668997348792</v>
      </c>
      <c r="AN136" s="80">
        <v>0</v>
      </c>
      <c r="AO136" s="80">
        <v>0</v>
      </c>
      <c r="AP136" s="87">
        <f t="shared" ref="AP136:AP199" si="146">AN136-AO136</f>
        <v>0</v>
      </c>
      <c r="AQ136" s="83"/>
      <c r="AR136" s="84">
        <v>0</v>
      </c>
      <c r="AS136" s="84">
        <v>0</v>
      </c>
      <c r="AT136" s="87">
        <f t="shared" si="127"/>
        <v>0</v>
      </c>
      <c r="AU136" s="96"/>
      <c r="AV136" s="80">
        <v>795.83999999999992</v>
      </c>
      <c r="AW136" s="80">
        <v>0</v>
      </c>
      <c r="AX136" s="87">
        <f t="shared" ref="AX136:AX199" si="147">AV136-AW136</f>
        <v>795.83999999999992</v>
      </c>
      <c r="AY136" s="83">
        <f t="shared" ref="AY136:AY199" si="148">AW136/AV136</f>
        <v>0</v>
      </c>
      <c r="AZ136" s="90">
        <v>0</v>
      </c>
      <c r="BA136" s="82">
        <v>0</v>
      </c>
      <c r="BB136" s="82">
        <f t="shared" ref="BB136:BB199" si="149">AZ136-BA136</f>
        <v>0</v>
      </c>
      <c r="BC136" s="91"/>
      <c r="BD136" s="84">
        <v>8481.4500000000007</v>
      </c>
      <c r="BE136" s="84">
        <v>1627.3300000000002</v>
      </c>
      <c r="BF136" s="87">
        <f t="shared" ref="BF136:BF199" si="150">BD136-BE136</f>
        <v>6854.1200000000008</v>
      </c>
      <c r="BG136" s="83">
        <f t="shared" ref="BG136:BG199" si="151">BE136/BD136</f>
        <v>0.19186931479876673</v>
      </c>
      <c r="BH136" s="84">
        <v>1861.83</v>
      </c>
      <c r="BI136" s="84">
        <v>0</v>
      </c>
      <c r="BJ136" s="82">
        <f t="shared" ref="BJ136:BJ199" si="152">BH136-BI136</f>
        <v>1861.83</v>
      </c>
      <c r="BK136" s="86">
        <f t="shared" ref="BK136:BK199" si="153">BI136/BH136</f>
        <v>0</v>
      </c>
      <c r="BL136" s="80">
        <v>2270.3999999999996</v>
      </c>
      <c r="BM136" s="80">
        <v>0</v>
      </c>
      <c r="BN136" s="82">
        <f t="shared" ref="BN136:BN199" si="154">BL136-BM136</f>
        <v>2270.3999999999996</v>
      </c>
      <c r="BO136" s="86">
        <f t="shared" ref="BO136:BO199" si="155">BM136/BL136</f>
        <v>0</v>
      </c>
      <c r="BP136" s="80">
        <v>536.34</v>
      </c>
      <c r="BQ136" s="80">
        <v>0</v>
      </c>
      <c r="BR136" s="82">
        <f t="shared" ref="BR136:BR199" si="156">BP136-BQ136</f>
        <v>536.34</v>
      </c>
      <c r="BS136" s="86">
        <f t="shared" ref="BS136:BS199" si="157">BQ136/BP136</f>
        <v>0</v>
      </c>
      <c r="BT136" s="80">
        <v>1455.93</v>
      </c>
      <c r="BU136" s="80">
        <v>0</v>
      </c>
      <c r="BV136" s="82">
        <f t="shared" ref="BV136:BV199" si="158">BT136-BU136</f>
        <v>1455.93</v>
      </c>
      <c r="BW136" s="86">
        <f t="shared" ref="BW136:BW196" si="159">BU136/BT136</f>
        <v>0</v>
      </c>
      <c r="BX136" s="80">
        <v>0</v>
      </c>
      <c r="BY136" s="80">
        <v>0</v>
      </c>
      <c r="BZ136" s="82">
        <f t="shared" ref="BZ136:BZ199" si="160">BX136-BY136</f>
        <v>0</v>
      </c>
      <c r="CA136" s="86"/>
      <c r="CB136" s="80">
        <v>1465.26</v>
      </c>
      <c r="CC136" s="80">
        <v>565.07000000000005</v>
      </c>
      <c r="CD136" s="82">
        <f t="shared" ref="CD136:CD199" si="161">CB136-CC136</f>
        <v>900.18999999999994</v>
      </c>
      <c r="CE136" s="83">
        <f t="shared" ref="CE136:CE199" si="162">CC136/CB136</f>
        <v>0.38564486848750396</v>
      </c>
      <c r="CF136" s="84">
        <v>85.17</v>
      </c>
      <c r="CG136" s="84">
        <v>0</v>
      </c>
      <c r="CH136" s="82">
        <f t="shared" ref="CH136:CH199" si="163">CF136-CG136</f>
        <v>85.17</v>
      </c>
      <c r="CI136" s="86">
        <f t="shared" ref="CI136:CI199" si="164">CG136/CF136</f>
        <v>0</v>
      </c>
      <c r="CJ136" s="80">
        <v>0</v>
      </c>
      <c r="CK136" s="81">
        <v>0</v>
      </c>
      <c r="CL136" s="81">
        <v>0</v>
      </c>
      <c r="CM136" s="92"/>
      <c r="CN136" s="93">
        <v>8685.24</v>
      </c>
      <c r="CO136" s="93">
        <v>15280.313113143309</v>
      </c>
      <c r="CP136" s="87">
        <f t="shared" ref="CP136:CP199" si="165">CN136-CO136</f>
        <v>-6595.0731131433095</v>
      </c>
      <c r="CQ136" s="94">
        <f t="shared" ref="CQ136:CQ199" si="166">CO136/CN136</f>
        <v>1.7593426448944773</v>
      </c>
      <c r="CR136" s="80">
        <v>5048.58</v>
      </c>
      <c r="CS136" s="80">
        <v>6274.42</v>
      </c>
      <c r="CT136" s="87">
        <f t="shared" ref="CT136:CT199" si="167">CR136-CS136</f>
        <v>-1225.8400000000001</v>
      </c>
      <c r="CU136" s="94">
        <f t="shared" ref="CU136:CU199" si="168">CS136/CR136</f>
        <v>1.2428088690285188</v>
      </c>
      <c r="CV136" s="80">
        <v>1906.17</v>
      </c>
      <c r="CW136" s="80">
        <v>0</v>
      </c>
      <c r="CX136" s="87">
        <f t="shared" ref="CX136:CX199" si="169">CV136-CW136</f>
        <v>1906.17</v>
      </c>
      <c r="CY136" s="86">
        <f t="shared" ref="CY136:CY199" si="170">CW136/CV136</f>
        <v>0</v>
      </c>
      <c r="CZ136" s="80">
        <v>423.21</v>
      </c>
      <c r="DA136" s="80">
        <v>367.44</v>
      </c>
      <c r="DB136" s="87">
        <f t="shared" ref="DB136:DB199" si="171">CZ136-DA136</f>
        <v>55.769999999999982</v>
      </c>
      <c r="DC136" s="86">
        <f t="shared" ref="DC136:DC199" si="172">DA136/CZ136</f>
        <v>0.86822145034380094</v>
      </c>
      <c r="DD136" s="80">
        <v>47.910000000000004</v>
      </c>
      <c r="DE136" s="80">
        <v>0</v>
      </c>
      <c r="DF136" s="87">
        <f t="shared" ref="DF136:DF199" si="173">DD136-DE136</f>
        <v>47.910000000000004</v>
      </c>
      <c r="DG136" s="86">
        <f t="shared" ref="DG136:DG199" si="174">DE136/DD136</f>
        <v>0</v>
      </c>
      <c r="DH136" s="95">
        <v>3546.69</v>
      </c>
      <c r="DI136" s="95">
        <v>2697.98</v>
      </c>
      <c r="DJ136" s="87">
        <f t="shared" ref="DJ136:DJ199" si="175">DH136-DI136</f>
        <v>848.71</v>
      </c>
      <c r="DK136" s="94">
        <f t="shared" ref="DK136:DK199" si="176">DI136/DH136</f>
        <v>0.76070364198731777</v>
      </c>
      <c r="DL136" s="80">
        <v>0</v>
      </c>
      <c r="DM136" s="80">
        <v>0</v>
      </c>
      <c r="DN136" s="87">
        <f t="shared" ref="DN136:DN199" si="177">DL136-DM136</f>
        <v>0</v>
      </c>
      <c r="DO136" s="96"/>
      <c r="DP136" s="80">
        <v>0</v>
      </c>
      <c r="DQ136" s="80">
        <v>0</v>
      </c>
      <c r="DR136" s="82">
        <f t="shared" ref="DR136:DR199" si="178">DP136-DQ136</f>
        <v>0</v>
      </c>
      <c r="DS136" s="96"/>
      <c r="DT136" s="97">
        <v>2500.77</v>
      </c>
      <c r="DU136" s="97">
        <v>1899.5900000000001</v>
      </c>
      <c r="DV136" s="98">
        <f t="shared" si="122"/>
        <v>52521.659999999996</v>
      </c>
      <c r="DW136" s="87">
        <f t="shared" si="123"/>
        <v>39891.473113143307</v>
      </c>
      <c r="DX136" s="87">
        <f t="shared" ref="DX136:DX199" si="179">DV136-DW136</f>
        <v>12630.186886856689</v>
      </c>
      <c r="DY136" s="83">
        <f t="shared" ref="DY136:DY199" si="180">DW136/DV136</f>
        <v>0.75952422511290218</v>
      </c>
      <c r="DZ136" s="108"/>
      <c r="EA136" s="100">
        <f t="shared" si="128"/>
        <v>-164591.86311314331</v>
      </c>
      <c r="EB136" s="91">
        <f t="shared" si="129"/>
        <v>-169222.86999999997</v>
      </c>
      <c r="EC136" s="101"/>
      <c r="ED136" s="101"/>
      <c r="EE136" s="102">
        <v>17507.22</v>
      </c>
      <c r="EF136" s="102">
        <v>13242.439999999999</v>
      </c>
      <c r="EG136" s="103">
        <f t="shared" si="124"/>
        <v>13242.439999999999</v>
      </c>
      <c r="EH136" s="104">
        <f t="shared" si="130"/>
        <v>0.75639878861406884</v>
      </c>
      <c r="EI136" s="101"/>
      <c r="EJ136" s="101"/>
      <c r="EK136" s="101" t="s">
        <v>136</v>
      </c>
      <c r="EM136" s="101"/>
      <c r="EN136" s="101"/>
    </row>
    <row r="137" spans="1:144" s="1" customFormat="1" ht="15.75" customHeight="1" x14ac:dyDescent="0.25">
      <c r="A137" s="105" t="s">
        <v>137</v>
      </c>
      <c r="B137" s="106">
        <v>5</v>
      </c>
      <c r="C137" s="107">
        <v>2</v>
      </c>
      <c r="D137" s="76" t="s">
        <v>417</v>
      </c>
      <c r="E137" s="77">
        <v>3351.65</v>
      </c>
      <c r="F137" s="78">
        <v>-110935.22</v>
      </c>
      <c r="G137" s="79">
        <v>-43269.85</v>
      </c>
      <c r="H137" s="80">
        <v>3468.96</v>
      </c>
      <c r="I137" s="80">
        <v>42.930000000000007</v>
      </c>
      <c r="J137" s="82">
        <f t="shared" si="131"/>
        <v>3426.03</v>
      </c>
      <c r="K137" s="83">
        <f t="shared" si="132"/>
        <v>1.2375466998754673E-2</v>
      </c>
      <c r="L137" s="84">
        <v>524.88</v>
      </c>
      <c r="M137" s="84">
        <v>3.07</v>
      </c>
      <c r="N137" s="82">
        <f t="shared" si="133"/>
        <v>521.80999999999995</v>
      </c>
      <c r="O137" s="83">
        <f t="shared" si="134"/>
        <v>5.8489559518366098E-3</v>
      </c>
      <c r="P137" s="84">
        <v>1763.6399999999999</v>
      </c>
      <c r="Q137" s="84">
        <v>1360.07</v>
      </c>
      <c r="R137" s="82">
        <f t="shared" si="135"/>
        <v>403.56999999999994</v>
      </c>
      <c r="S137" s="83">
        <f t="shared" si="136"/>
        <v>0.77117212129459534</v>
      </c>
      <c r="T137" s="84">
        <v>340.86</v>
      </c>
      <c r="U137" s="84">
        <v>297.45000000000005</v>
      </c>
      <c r="V137" s="82">
        <f t="shared" si="137"/>
        <v>43.409999999999968</v>
      </c>
      <c r="W137" s="83">
        <f t="shared" si="138"/>
        <v>0.87264566097518048</v>
      </c>
      <c r="X137" s="84">
        <v>0</v>
      </c>
      <c r="Y137" s="84">
        <v>0</v>
      </c>
      <c r="Z137" s="82">
        <f t="shared" si="139"/>
        <v>0</v>
      </c>
      <c r="AA137" s="83"/>
      <c r="AB137" s="84">
        <v>1378.53</v>
      </c>
      <c r="AC137" s="84">
        <v>2182.15</v>
      </c>
      <c r="AD137" s="82">
        <f t="shared" si="140"/>
        <v>-803.62000000000012</v>
      </c>
      <c r="AE137" s="83">
        <f t="shared" si="141"/>
        <v>1.5829543063988452</v>
      </c>
      <c r="AF137" s="84">
        <v>502.74</v>
      </c>
      <c r="AG137" s="84">
        <v>0</v>
      </c>
      <c r="AH137" s="82">
        <f t="shared" si="142"/>
        <v>502.74</v>
      </c>
      <c r="AI137" s="85">
        <f t="shared" si="143"/>
        <v>0</v>
      </c>
      <c r="AJ137" s="84">
        <v>1683.21</v>
      </c>
      <c r="AK137" s="84">
        <v>5639.03</v>
      </c>
      <c r="AL137" s="82">
        <f t="shared" si="144"/>
        <v>-3955.8199999999997</v>
      </c>
      <c r="AM137" s="86">
        <f t="shared" si="145"/>
        <v>3.3501642694613265</v>
      </c>
      <c r="AN137" s="80">
        <v>0</v>
      </c>
      <c r="AO137" s="80">
        <v>0</v>
      </c>
      <c r="AP137" s="87">
        <f t="shared" si="146"/>
        <v>0</v>
      </c>
      <c r="AQ137" s="83"/>
      <c r="AR137" s="84">
        <v>0</v>
      </c>
      <c r="AS137" s="84">
        <v>0</v>
      </c>
      <c r="AT137" s="87">
        <f t="shared" si="127"/>
        <v>0</v>
      </c>
      <c r="AU137" s="96"/>
      <c r="AV137" s="80">
        <v>1066.83</v>
      </c>
      <c r="AW137" s="80">
        <v>0</v>
      </c>
      <c r="AX137" s="87">
        <f t="shared" si="147"/>
        <v>1066.83</v>
      </c>
      <c r="AY137" s="83">
        <f t="shared" si="148"/>
        <v>0</v>
      </c>
      <c r="AZ137" s="90">
        <v>0</v>
      </c>
      <c r="BA137" s="82">
        <v>0</v>
      </c>
      <c r="BB137" s="82">
        <f t="shared" si="149"/>
        <v>0</v>
      </c>
      <c r="BC137" s="91"/>
      <c r="BD137" s="84">
        <v>6312.51</v>
      </c>
      <c r="BE137" s="84">
        <v>2991.68</v>
      </c>
      <c r="BF137" s="87">
        <f t="shared" si="150"/>
        <v>3320.8300000000004</v>
      </c>
      <c r="BG137" s="83">
        <f t="shared" si="151"/>
        <v>0.47392875417227059</v>
      </c>
      <c r="BH137" s="84">
        <v>1620.87</v>
      </c>
      <c r="BI137" s="84">
        <v>4783.96</v>
      </c>
      <c r="BJ137" s="82">
        <f t="shared" si="152"/>
        <v>-3163.09</v>
      </c>
      <c r="BK137" s="86">
        <f t="shared" si="153"/>
        <v>2.9514766761060423</v>
      </c>
      <c r="BL137" s="80">
        <v>1884.3000000000002</v>
      </c>
      <c r="BM137" s="80">
        <v>0</v>
      </c>
      <c r="BN137" s="82">
        <f t="shared" si="154"/>
        <v>1884.3000000000002</v>
      </c>
      <c r="BO137" s="86">
        <f t="shared" si="155"/>
        <v>0</v>
      </c>
      <c r="BP137" s="80">
        <v>375.06</v>
      </c>
      <c r="BQ137" s="80">
        <v>0</v>
      </c>
      <c r="BR137" s="82">
        <f t="shared" si="156"/>
        <v>375.06</v>
      </c>
      <c r="BS137" s="86">
        <f t="shared" si="157"/>
        <v>0</v>
      </c>
      <c r="BT137" s="80">
        <v>1111.08</v>
      </c>
      <c r="BU137" s="80">
        <v>0</v>
      </c>
      <c r="BV137" s="82">
        <f t="shared" si="158"/>
        <v>1111.08</v>
      </c>
      <c r="BW137" s="86">
        <f t="shared" si="159"/>
        <v>0</v>
      </c>
      <c r="BX137" s="80">
        <v>0</v>
      </c>
      <c r="BY137" s="80">
        <v>0</v>
      </c>
      <c r="BZ137" s="82">
        <f t="shared" si="160"/>
        <v>0</v>
      </c>
      <c r="CA137" s="86"/>
      <c r="CB137" s="80">
        <v>713.91</v>
      </c>
      <c r="CC137" s="80">
        <v>2241.2399999999998</v>
      </c>
      <c r="CD137" s="82">
        <f t="shared" si="161"/>
        <v>-1527.33</v>
      </c>
      <c r="CE137" s="83">
        <f t="shared" si="162"/>
        <v>3.1393873177291254</v>
      </c>
      <c r="CF137" s="84">
        <v>61.349999999999994</v>
      </c>
      <c r="CG137" s="84">
        <v>0</v>
      </c>
      <c r="CH137" s="82">
        <f t="shared" si="163"/>
        <v>61.349999999999994</v>
      </c>
      <c r="CI137" s="86">
        <f t="shared" si="164"/>
        <v>0</v>
      </c>
      <c r="CJ137" s="80">
        <v>0</v>
      </c>
      <c r="CK137" s="81">
        <v>0</v>
      </c>
      <c r="CL137" s="81">
        <v>0</v>
      </c>
      <c r="CM137" s="92"/>
      <c r="CN137" s="93">
        <v>6723.75</v>
      </c>
      <c r="CO137" s="93">
        <v>19937.647117303335</v>
      </c>
      <c r="CP137" s="87">
        <f t="shared" si="165"/>
        <v>-13213.897117303335</v>
      </c>
      <c r="CQ137" s="94">
        <f t="shared" si="166"/>
        <v>2.9652570540700256</v>
      </c>
      <c r="CR137" s="80">
        <v>2056.23</v>
      </c>
      <c r="CS137" s="80">
        <v>2622.99</v>
      </c>
      <c r="CT137" s="87">
        <f t="shared" si="167"/>
        <v>-566.75999999999976</v>
      </c>
      <c r="CU137" s="94">
        <f t="shared" si="168"/>
        <v>1.2756306444317997</v>
      </c>
      <c r="CV137" s="80">
        <v>1751.58</v>
      </c>
      <c r="CW137" s="80">
        <v>0</v>
      </c>
      <c r="CX137" s="87">
        <f t="shared" si="169"/>
        <v>1751.58</v>
      </c>
      <c r="CY137" s="86">
        <f t="shared" si="170"/>
        <v>0</v>
      </c>
      <c r="CZ137" s="80">
        <v>323.76</v>
      </c>
      <c r="DA137" s="80">
        <v>281.14999999999998</v>
      </c>
      <c r="DB137" s="87">
        <f t="shared" si="171"/>
        <v>42.610000000000014</v>
      </c>
      <c r="DC137" s="86">
        <f t="shared" si="172"/>
        <v>0.86839016555473181</v>
      </c>
      <c r="DD137" s="80">
        <v>36.21</v>
      </c>
      <c r="DE137" s="80">
        <v>0</v>
      </c>
      <c r="DF137" s="87">
        <f t="shared" si="173"/>
        <v>36.21</v>
      </c>
      <c r="DG137" s="86">
        <f t="shared" si="174"/>
        <v>0</v>
      </c>
      <c r="DH137" s="95">
        <v>6554.8499999999995</v>
      </c>
      <c r="DI137" s="95">
        <v>4563.04</v>
      </c>
      <c r="DJ137" s="87">
        <f t="shared" si="175"/>
        <v>1991.8099999999995</v>
      </c>
      <c r="DK137" s="94">
        <f t="shared" si="176"/>
        <v>0.69613187182010272</v>
      </c>
      <c r="DL137" s="80">
        <v>0</v>
      </c>
      <c r="DM137" s="80">
        <v>0</v>
      </c>
      <c r="DN137" s="87">
        <f t="shared" si="177"/>
        <v>0</v>
      </c>
      <c r="DO137" s="96"/>
      <c r="DP137" s="80">
        <v>0</v>
      </c>
      <c r="DQ137" s="80">
        <v>0</v>
      </c>
      <c r="DR137" s="82">
        <f t="shared" si="178"/>
        <v>0</v>
      </c>
      <c r="DS137" s="96"/>
      <c r="DT137" s="97">
        <v>2013</v>
      </c>
      <c r="DU137" s="97">
        <v>2347.33</v>
      </c>
      <c r="DV137" s="98">
        <f t="shared" ref="DV137:DV200" si="181">CR137+CN137+AN137+AR137+H137+L137+P137+T137+X137+AB137+AF137+AJ137+CZ137+DD137+AV137+BD137+BH137+BL137+BP137+BT137+BX137+CB137+CF137+CV137+DH137+DL137+DP137+DT137</f>
        <v>42268.109999999993</v>
      </c>
      <c r="DW137" s="87">
        <f t="shared" ref="DW137:DW200" si="182">CS137+CO137+AO137+AS137+I137+M137+Q137+U137+Y137+AC137+AG137+AK137+DA137+DE137+AW137+BE137+BI137+BM137+BQ137+BU137+BY137+CC137+CG137+CW137+DI137+DM137+DQ137+DU137</f>
        <v>49293.737117303332</v>
      </c>
      <c r="DX137" s="87">
        <f t="shared" si="179"/>
        <v>-7025.6271173033383</v>
      </c>
      <c r="DY137" s="83">
        <f t="shared" si="180"/>
        <v>1.1662157857851543</v>
      </c>
      <c r="DZ137" s="108"/>
      <c r="EA137" s="100">
        <f t="shared" si="128"/>
        <v>-117960.84711730335</v>
      </c>
      <c r="EB137" s="91">
        <f t="shared" si="129"/>
        <v>-41207.649999999987</v>
      </c>
      <c r="EC137" s="101"/>
      <c r="ED137" s="101"/>
      <c r="EE137" s="102">
        <v>14089.369999999999</v>
      </c>
      <c r="EF137" s="102">
        <v>17609.650000000001</v>
      </c>
      <c r="EG137" s="103">
        <f t="shared" ref="EG137:EG200" si="183">EF137</f>
        <v>17609.650000000001</v>
      </c>
      <c r="EH137" s="104">
        <f t="shared" si="130"/>
        <v>1.2498536130430249</v>
      </c>
      <c r="EI137" s="101"/>
      <c r="EJ137" s="101"/>
      <c r="EK137" s="101" t="s">
        <v>137</v>
      </c>
      <c r="EM137" s="101"/>
      <c r="EN137" s="101"/>
    </row>
    <row r="138" spans="1:144" s="1" customFormat="1" ht="15.75" customHeight="1" x14ac:dyDescent="0.25">
      <c r="A138" s="105" t="s">
        <v>138</v>
      </c>
      <c r="B138" s="106">
        <v>5</v>
      </c>
      <c r="C138" s="107">
        <v>2</v>
      </c>
      <c r="D138" s="76" t="s">
        <v>418</v>
      </c>
      <c r="E138" s="77">
        <v>3340.93</v>
      </c>
      <c r="F138" s="78">
        <v>-70913.78</v>
      </c>
      <c r="G138" s="79">
        <v>-48888.340000000011</v>
      </c>
      <c r="H138" s="80">
        <v>3469.0499999999997</v>
      </c>
      <c r="I138" s="80">
        <v>42.930000000000007</v>
      </c>
      <c r="J138" s="82">
        <f t="shared" si="131"/>
        <v>3426.12</v>
      </c>
      <c r="K138" s="83">
        <f t="shared" si="132"/>
        <v>1.2375145933324689E-2</v>
      </c>
      <c r="L138" s="84">
        <v>525.21</v>
      </c>
      <c r="M138" s="84">
        <v>3.07</v>
      </c>
      <c r="N138" s="82">
        <f t="shared" si="133"/>
        <v>522.14</v>
      </c>
      <c r="O138" s="83">
        <f t="shared" si="134"/>
        <v>5.8452809352449488E-3</v>
      </c>
      <c r="P138" s="84">
        <v>1764.09</v>
      </c>
      <c r="Q138" s="84">
        <v>1360.07</v>
      </c>
      <c r="R138" s="82">
        <f t="shared" si="135"/>
        <v>404.02</v>
      </c>
      <c r="S138" s="83">
        <f t="shared" si="136"/>
        <v>0.77097540374924178</v>
      </c>
      <c r="T138" s="84">
        <v>340.79999999999995</v>
      </c>
      <c r="U138" s="84">
        <v>297.61</v>
      </c>
      <c r="V138" s="82">
        <f t="shared" si="137"/>
        <v>43.189999999999941</v>
      </c>
      <c r="W138" s="83">
        <f t="shared" si="138"/>
        <v>0.87326877934272318</v>
      </c>
      <c r="X138" s="84">
        <v>0</v>
      </c>
      <c r="Y138" s="84">
        <v>0</v>
      </c>
      <c r="Z138" s="82">
        <f t="shared" si="139"/>
        <v>0</v>
      </c>
      <c r="AA138" s="83"/>
      <c r="AB138" s="84">
        <v>1379.19</v>
      </c>
      <c r="AC138" s="84">
        <v>2268.4800000000005</v>
      </c>
      <c r="AD138" s="82">
        <f t="shared" si="140"/>
        <v>-889.29000000000042</v>
      </c>
      <c r="AE138" s="83">
        <f t="shared" si="141"/>
        <v>1.6447915080590785</v>
      </c>
      <c r="AF138" s="84">
        <v>501.15000000000003</v>
      </c>
      <c r="AG138" s="84">
        <v>0</v>
      </c>
      <c r="AH138" s="82">
        <f t="shared" si="142"/>
        <v>501.15000000000003</v>
      </c>
      <c r="AI138" s="85">
        <f t="shared" si="143"/>
        <v>0</v>
      </c>
      <c r="AJ138" s="84">
        <v>1677.8999999999999</v>
      </c>
      <c r="AK138" s="84">
        <v>1358.19</v>
      </c>
      <c r="AL138" s="82">
        <f t="shared" si="144"/>
        <v>319.70999999999981</v>
      </c>
      <c r="AM138" s="86">
        <f t="shared" si="145"/>
        <v>0.80945825138566074</v>
      </c>
      <c r="AN138" s="80">
        <v>0</v>
      </c>
      <c r="AO138" s="80">
        <v>0</v>
      </c>
      <c r="AP138" s="87">
        <f t="shared" si="146"/>
        <v>0</v>
      </c>
      <c r="AQ138" s="83"/>
      <c r="AR138" s="84">
        <v>0</v>
      </c>
      <c r="AS138" s="84">
        <v>0</v>
      </c>
      <c r="AT138" s="87">
        <f t="shared" si="127"/>
        <v>0</v>
      </c>
      <c r="AU138" s="96"/>
      <c r="AV138" s="80">
        <v>1066.47</v>
      </c>
      <c r="AW138" s="80">
        <v>0</v>
      </c>
      <c r="AX138" s="87">
        <f t="shared" si="147"/>
        <v>1066.47</v>
      </c>
      <c r="AY138" s="83">
        <f t="shared" si="148"/>
        <v>0</v>
      </c>
      <c r="AZ138" s="90">
        <v>0</v>
      </c>
      <c r="BA138" s="82">
        <v>0</v>
      </c>
      <c r="BB138" s="82">
        <f t="shared" si="149"/>
        <v>0</v>
      </c>
      <c r="BC138" s="91"/>
      <c r="BD138" s="84">
        <v>6234.48</v>
      </c>
      <c r="BE138" s="84">
        <v>0</v>
      </c>
      <c r="BF138" s="87">
        <f t="shared" si="150"/>
        <v>6234.48</v>
      </c>
      <c r="BG138" s="83">
        <f t="shared" si="151"/>
        <v>0</v>
      </c>
      <c r="BH138" s="84">
        <v>1621.77</v>
      </c>
      <c r="BI138" s="84">
        <v>0</v>
      </c>
      <c r="BJ138" s="82">
        <f t="shared" si="152"/>
        <v>1621.77</v>
      </c>
      <c r="BK138" s="86">
        <f t="shared" si="153"/>
        <v>0</v>
      </c>
      <c r="BL138" s="80">
        <v>1884.3899999999999</v>
      </c>
      <c r="BM138" s="80">
        <v>0</v>
      </c>
      <c r="BN138" s="82">
        <f t="shared" si="154"/>
        <v>1884.3899999999999</v>
      </c>
      <c r="BO138" s="86">
        <f t="shared" si="155"/>
        <v>0</v>
      </c>
      <c r="BP138" s="80">
        <v>374.88</v>
      </c>
      <c r="BQ138" s="80">
        <v>0</v>
      </c>
      <c r="BR138" s="82">
        <f t="shared" si="156"/>
        <v>374.88</v>
      </c>
      <c r="BS138" s="86">
        <f t="shared" si="157"/>
        <v>0</v>
      </c>
      <c r="BT138" s="80">
        <v>1110.57</v>
      </c>
      <c r="BU138" s="80">
        <v>0</v>
      </c>
      <c r="BV138" s="82">
        <f t="shared" si="158"/>
        <v>1110.57</v>
      </c>
      <c r="BW138" s="86">
        <f t="shared" si="159"/>
        <v>0</v>
      </c>
      <c r="BX138" s="80">
        <v>0</v>
      </c>
      <c r="BY138" s="80">
        <v>0</v>
      </c>
      <c r="BZ138" s="82">
        <f t="shared" si="160"/>
        <v>0</v>
      </c>
      <c r="CA138" s="86"/>
      <c r="CB138" s="80">
        <v>713.67</v>
      </c>
      <c r="CC138" s="80">
        <v>0</v>
      </c>
      <c r="CD138" s="82">
        <f t="shared" si="161"/>
        <v>713.67</v>
      </c>
      <c r="CE138" s="83">
        <f t="shared" si="162"/>
        <v>0</v>
      </c>
      <c r="CF138" s="84">
        <v>62.13</v>
      </c>
      <c r="CG138" s="84">
        <v>0</v>
      </c>
      <c r="CH138" s="82">
        <f t="shared" si="163"/>
        <v>62.13</v>
      </c>
      <c r="CI138" s="86">
        <f t="shared" si="164"/>
        <v>0</v>
      </c>
      <c r="CJ138" s="80">
        <v>0</v>
      </c>
      <c r="CK138" s="81">
        <v>0</v>
      </c>
      <c r="CL138" s="81">
        <v>0</v>
      </c>
      <c r="CM138" s="92"/>
      <c r="CN138" s="93">
        <v>7755</v>
      </c>
      <c r="CO138" s="93">
        <v>13145.174007686053</v>
      </c>
      <c r="CP138" s="87">
        <f t="shared" si="165"/>
        <v>-5390.1740076860533</v>
      </c>
      <c r="CQ138" s="94">
        <f t="shared" si="166"/>
        <v>1.6950578991213479</v>
      </c>
      <c r="CR138" s="80">
        <v>2170.0500000000002</v>
      </c>
      <c r="CS138" s="80">
        <v>2766.21</v>
      </c>
      <c r="CT138" s="87">
        <f t="shared" si="167"/>
        <v>-596.15999999999985</v>
      </c>
      <c r="CU138" s="94">
        <f t="shared" si="168"/>
        <v>1.2747217806041335</v>
      </c>
      <c r="CV138" s="80">
        <v>1379.19</v>
      </c>
      <c r="CW138" s="80">
        <v>0</v>
      </c>
      <c r="CX138" s="87">
        <f t="shared" si="169"/>
        <v>1379.19</v>
      </c>
      <c r="CY138" s="86">
        <f t="shared" si="170"/>
        <v>0</v>
      </c>
      <c r="CZ138" s="80">
        <v>323.76</v>
      </c>
      <c r="DA138" s="80">
        <v>281</v>
      </c>
      <c r="DB138" s="87">
        <f t="shared" si="171"/>
        <v>42.759999999999991</v>
      </c>
      <c r="DC138" s="86">
        <f t="shared" si="172"/>
        <v>0.86792685940202619</v>
      </c>
      <c r="DD138" s="80">
        <v>37.08</v>
      </c>
      <c r="DE138" s="80">
        <v>0</v>
      </c>
      <c r="DF138" s="87">
        <f t="shared" si="173"/>
        <v>37.08</v>
      </c>
      <c r="DG138" s="86">
        <f t="shared" si="174"/>
        <v>0</v>
      </c>
      <c r="DH138" s="95">
        <v>6522.1500000000005</v>
      </c>
      <c r="DI138" s="95">
        <v>3773.57</v>
      </c>
      <c r="DJ138" s="87">
        <f t="shared" si="175"/>
        <v>2748.5800000000004</v>
      </c>
      <c r="DK138" s="94">
        <f t="shared" si="176"/>
        <v>0.57857761627684123</v>
      </c>
      <c r="DL138" s="80">
        <v>0</v>
      </c>
      <c r="DM138" s="80">
        <v>0</v>
      </c>
      <c r="DN138" s="87">
        <f t="shared" si="177"/>
        <v>0</v>
      </c>
      <c r="DO138" s="96"/>
      <c r="DP138" s="80">
        <v>0</v>
      </c>
      <c r="DQ138" s="80">
        <v>0</v>
      </c>
      <c r="DR138" s="82">
        <f t="shared" si="178"/>
        <v>0</v>
      </c>
      <c r="DS138" s="96"/>
      <c r="DT138" s="97">
        <v>2045.79</v>
      </c>
      <c r="DU138" s="97">
        <v>1264.81</v>
      </c>
      <c r="DV138" s="98">
        <f t="shared" si="181"/>
        <v>42958.770000000004</v>
      </c>
      <c r="DW138" s="87">
        <f t="shared" si="182"/>
        <v>26561.114007686054</v>
      </c>
      <c r="DX138" s="87">
        <f t="shared" si="179"/>
        <v>16397.65599231395</v>
      </c>
      <c r="DY138" s="83">
        <f t="shared" si="180"/>
        <v>0.61829316825612213</v>
      </c>
      <c r="DZ138" s="108"/>
      <c r="EA138" s="100">
        <f t="shared" si="128"/>
        <v>-54516.124007686049</v>
      </c>
      <c r="EB138" s="91">
        <f t="shared" si="129"/>
        <v>-36886.450000000026</v>
      </c>
      <c r="EC138" s="101"/>
      <c r="ED138" s="101"/>
      <c r="EE138" s="102">
        <v>14319.589999999997</v>
      </c>
      <c r="EF138" s="102">
        <v>13599.240000000002</v>
      </c>
      <c r="EG138" s="103">
        <f t="shared" si="183"/>
        <v>13599.240000000002</v>
      </c>
      <c r="EH138" s="104">
        <f t="shared" si="130"/>
        <v>0.94969478874744351</v>
      </c>
      <c r="EI138" s="101"/>
      <c r="EJ138" s="101"/>
      <c r="EK138" s="101" t="s">
        <v>138</v>
      </c>
      <c r="EM138" s="101"/>
      <c r="EN138" s="101"/>
    </row>
    <row r="139" spans="1:144" s="1" customFormat="1" ht="15.75" customHeight="1" x14ac:dyDescent="0.25">
      <c r="A139" s="105" t="s">
        <v>139</v>
      </c>
      <c r="B139" s="106">
        <v>5</v>
      </c>
      <c r="C139" s="107">
        <v>6</v>
      </c>
      <c r="D139" s="76" t="s">
        <v>419</v>
      </c>
      <c r="E139" s="77">
        <v>4478.8500000000004</v>
      </c>
      <c r="F139" s="78">
        <v>-143208.99000000002</v>
      </c>
      <c r="G139" s="79">
        <v>-173288.46</v>
      </c>
      <c r="H139" s="80">
        <v>3400.7999999999997</v>
      </c>
      <c r="I139" s="80">
        <v>40.440000000000005</v>
      </c>
      <c r="J139" s="82">
        <f t="shared" si="131"/>
        <v>3360.3599999999997</v>
      </c>
      <c r="K139" s="83">
        <f t="shared" si="132"/>
        <v>1.1891319689484829E-2</v>
      </c>
      <c r="L139" s="84">
        <v>588.51</v>
      </c>
      <c r="M139" s="84">
        <v>3.44</v>
      </c>
      <c r="N139" s="82">
        <f t="shared" si="133"/>
        <v>585.06999999999994</v>
      </c>
      <c r="O139" s="83">
        <f t="shared" si="134"/>
        <v>5.8452702587891451E-3</v>
      </c>
      <c r="P139" s="84">
        <v>2401.11</v>
      </c>
      <c r="Q139" s="84">
        <v>1833.9099999999999</v>
      </c>
      <c r="R139" s="82">
        <f t="shared" si="135"/>
        <v>567.20000000000027</v>
      </c>
      <c r="S139" s="83">
        <f t="shared" si="136"/>
        <v>0.76377592030352615</v>
      </c>
      <c r="T139" s="84">
        <v>450.12</v>
      </c>
      <c r="U139" s="84">
        <v>400.43</v>
      </c>
      <c r="V139" s="82">
        <f t="shared" si="137"/>
        <v>49.69</v>
      </c>
      <c r="W139" s="83">
        <f t="shared" si="138"/>
        <v>0.88960721585355018</v>
      </c>
      <c r="X139" s="84">
        <v>256.64999999999998</v>
      </c>
      <c r="Y139" s="84">
        <v>0</v>
      </c>
      <c r="Z139" s="82">
        <f t="shared" si="139"/>
        <v>256.64999999999998</v>
      </c>
      <c r="AA139" s="83">
        <f t="shared" si="125"/>
        <v>0</v>
      </c>
      <c r="AB139" s="84">
        <v>3527.1000000000004</v>
      </c>
      <c r="AC139" s="84">
        <v>4818.9600000000009</v>
      </c>
      <c r="AD139" s="82">
        <f t="shared" si="140"/>
        <v>-1291.8600000000006</v>
      </c>
      <c r="AE139" s="83">
        <f t="shared" si="141"/>
        <v>1.366266904822659</v>
      </c>
      <c r="AF139" s="84">
        <v>671.81999999999994</v>
      </c>
      <c r="AG139" s="84">
        <v>0</v>
      </c>
      <c r="AH139" s="82">
        <f t="shared" si="142"/>
        <v>671.81999999999994</v>
      </c>
      <c r="AI139" s="85">
        <f t="shared" si="143"/>
        <v>0</v>
      </c>
      <c r="AJ139" s="84">
        <v>2247.9299999999998</v>
      </c>
      <c r="AK139" s="84">
        <v>1820.71</v>
      </c>
      <c r="AL139" s="82">
        <f t="shared" si="144"/>
        <v>427.2199999999998</v>
      </c>
      <c r="AM139" s="86">
        <f t="shared" si="145"/>
        <v>0.80994959807467326</v>
      </c>
      <c r="AN139" s="80">
        <v>0</v>
      </c>
      <c r="AO139" s="80">
        <v>0</v>
      </c>
      <c r="AP139" s="87">
        <f t="shared" si="146"/>
        <v>0</v>
      </c>
      <c r="AQ139" s="83"/>
      <c r="AR139" s="84">
        <v>0</v>
      </c>
      <c r="AS139" s="84">
        <v>0</v>
      </c>
      <c r="AT139" s="87">
        <f t="shared" si="127"/>
        <v>0</v>
      </c>
      <c r="AU139" s="96"/>
      <c r="AV139" s="80">
        <v>779.31</v>
      </c>
      <c r="AW139" s="80">
        <v>4124.4800000000005</v>
      </c>
      <c r="AX139" s="87">
        <f t="shared" si="147"/>
        <v>-3345.1700000000005</v>
      </c>
      <c r="AY139" s="83">
        <f t="shared" si="148"/>
        <v>5.2924766780870263</v>
      </c>
      <c r="AZ139" s="90">
        <v>0</v>
      </c>
      <c r="BA139" s="82">
        <v>0</v>
      </c>
      <c r="BB139" s="82">
        <f t="shared" si="149"/>
        <v>0</v>
      </c>
      <c r="BC139" s="91"/>
      <c r="BD139" s="84">
        <v>13886.670000000002</v>
      </c>
      <c r="BE139" s="84">
        <v>0</v>
      </c>
      <c r="BF139" s="87">
        <f t="shared" si="150"/>
        <v>13886.670000000002</v>
      </c>
      <c r="BG139" s="83">
        <f t="shared" si="151"/>
        <v>0</v>
      </c>
      <c r="BH139" s="84">
        <v>1809.8999999999999</v>
      </c>
      <c r="BI139" s="84">
        <v>0</v>
      </c>
      <c r="BJ139" s="82">
        <f t="shared" si="152"/>
        <v>1809.8999999999999</v>
      </c>
      <c r="BK139" s="86">
        <f t="shared" si="153"/>
        <v>0</v>
      </c>
      <c r="BL139" s="80">
        <v>2109.54</v>
      </c>
      <c r="BM139" s="80">
        <v>5505.94</v>
      </c>
      <c r="BN139" s="82">
        <f t="shared" si="154"/>
        <v>-3396.3999999999996</v>
      </c>
      <c r="BO139" s="86">
        <f t="shared" si="155"/>
        <v>2.6100192459019502</v>
      </c>
      <c r="BP139" s="80">
        <v>544.16999999999996</v>
      </c>
      <c r="BQ139" s="80">
        <v>0</v>
      </c>
      <c r="BR139" s="82">
        <f t="shared" si="156"/>
        <v>544.16999999999996</v>
      </c>
      <c r="BS139" s="86">
        <f t="shared" si="157"/>
        <v>0</v>
      </c>
      <c r="BT139" s="80">
        <v>1463.25</v>
      </c>
      <c r="BU139" s="80">
        <v>0</v>
      </c>
      <c r="BV139" s="82">
        <f t="shared" si="158"/>
        <v>1463.25</v>
      </c>
      <c r="BW139" s="86">
        <f t="shared" si="159"/>
        <v>0</v>
      </c>
      <c r="BX139" s="80">
        <v>1351.71</v>
      </c>
      <c r="BY139" s="80">
        <v>0</v>
      </c>
      <c r="BZ139" s="82">
        <f t="shared" si="160"/>
        <v>1351.71</v>
      </c>
      <c r="CA139" s="86">
        <f t="shared" si="126"/>
        <v>0</v>
      </c>
      <c r="CB139" s="80">
        <v>1496.82</v>
      </c>
      <c r="CC139" s="80">
        <v>0</v>
      </c>
      <c r="CD139" s="82">
        <f t="shared" si="161"/>
        <v>1496.82</v>
      </c>
      <c r="CE139" s="83">
        <f t="shared" si="162"/>
        <v>0</v>
      </c>
      <c r="CF139" s="84">
        <v>77.94</v>
      </c>
      <c r="CG139" s="84">
        <v>0</v>
      </c>
      <c r="CH139" s="82">
        <f t="shared" si="163"/>
        <v>77.94</v>
      </c>
      <c r="CI139" s="86">
        <f t="shared" si="164"/>
        <v>0</v>
      </c>
      <c r="CJ139" s="80">
        <v>0</v>
      </c>
      <c r="CK139" s="81">
        <v>0</v>
      </c>
      <c r="CL139" s="81">
        <v>0</v>
      </c>
      <c r="CM139" s="92"/>
      <c r="CN139" s="93">
        <v>9151.619999999999</v>
      </c>
      <c r="CO139" s="93">
        <v>16999.844942001091</v>
      </c>
      <c r="CP139" s="87">
        <f t="shared" si="165"/>
        <v>-7848.2249420010921</v>
      </c>
      <c r="CQ139" s="94">
        <f t="shared" si="166"/>
        <v>1.8575776684347791</v>
      </c>
      <c r="CR139" s="80">
        <v>5338.35</v>
      </c>
      <c r="CS139" s="80">
        <v>6486.7200000000012</v>
      </c>
      <c r="CT139" s="87">
        <f t="shared" si="167"/>
        <v>-1148.3700000000008</v>
      </c>
      <c r="CU139" s="94">
        <f t="shared" si="168"/>
        <v>1.2151170305431456</v>
      </c>
      <c r="CV139" s="80">
        <v>1549.23</v>
      </c>
      <c r="CW139" s="80">
        <v>0</v>
      </c>
      <c r="CX139" s="87">
        <f t="shared" si="169"/>
        <v>1549.23</v>
      </c>
      <c r="CY139" s="86">
        <f t="shared" si="170"/>
        <v>0</v>
      </c>
      <c r="CZ139" s="80">
        <v>458.18999999999994</v>
      </c>
      <c r="DA139" s="80">
        <v>397.6</v>
      </c>
      <c r="DB139" s="87">
        <f t="shared" si="171"/>
        <v>60.589999999999918</v>
      </c>
      <c r="DC139" s="86">
        <f t="shared" si="172"/>
        <v>0.86776228202274186</v>
      </c>
      <c r="DD139" s="80">
        <v>51.06</v>
      </c>
      <c r="DE139" s="80">
        <v>0</v>
      </c>
      <c r="DF139" s="87">
        <f t="shared" si="173"/>
        <v>51.06</v>
      </c>
      <c r="DG139" s="86">
        <f t="shared" si="174"/>
        <v>0</v>
      </c>
      <c r="DH139" s="95">
        <v>2934.54</v>
      </c>
      <c r="DI139" s="95">
        <v>1705.3</v>
      </c>
      <c r="DJ139" s="87">
        <f t="shared" si="175"/>
        <v>1229.24</v>
      </c>
      <c r="DK139" s="94">
        <f t="shared" si="176"/>
        <v>0.58111322387835918</v>
      </c>
      <c r="DL139" s="80">
        <v>0</v>
      </c>
      <c r="DM139" s="80">
        <v>0</v>
      </c>
      <c r="DN139" s="87">
        <f t="shared" si="177"/>
        <v>0</v>
      </c>
      <c r="DO139" s="96"/>
      <c r="DP139" s="80">
        <v>0</v>
      </c>
      <c r="DQ139" s="80">
        <v>0</v>
      </c>
      <c r="DR139" s="82">
        <f t="shared" si="178"/>
        <v>0</v>
      </c>
      <c r="DS139" s="96"/>
      <c r="DT139" s="97">
        <v>2827.08</v>
      </c>
      <c r="DU139" s="97">
        <v>2206.88</v>
      </c>
      <c r="DV139" s="98">
        <f t="shared" si="181"/>
        <v>59373.420000000013</v>
      </c>
      <c r="DW139" s="87">
        <f t="shared" si="182"/>
        <v>46344.654942001092</v>
      </c>
      <c r="DX139" s="87">
        <f t="shared" si="179"/>
        <v>13028.76505799892</v>
      </c>
      <c r="DY139" s="83">
        <f t="shared" si="180"/>
        <v>0.78056232809228576</v>
      </c>
      <c r="DZ139" s="108"/>
      <c r="EA139" s="100">
        <f t="shared" si="128"/>
        <v>-130180.22494200111</v>
      </c>
      <c r="EB139" s="91">
        <f t="shared" si="129"/>
        <v>-156054.39999999997</v>
      </c>
      <c r="EC139" s="101"/>
      <c r="ED139" s="101"/>
      <c r="EE139" s="102">
        <v>19791.139999999996</v>
      </c>
      <c r="EF139" s="102">
        <v>14631.559999999998</v>
      </c>
      <c r="EG139" s="103">
        <f t="shared" si="183"/>
        <v>14631.559999999998</v>
      </c>
      <c r="EH139" s="104">
        <f t="shared" si="130"/>
        <v>0.73929849417466609</v>
      </c>
      <c r="EI139" s="101"/>
      <c r="EJ139" s="101"/>
      <c r="EK139" s="101" t="s">
        <v>139</v>
      </c>
      <c r="EM139" s="101"/>
      <c r="EN139" s="101"/>
    </row>
    <row r="140" spans="1:144" s="1" customFormat="1" ht="15.75" customHeight="1" x14ac:dyDescent="0.25">
      <c r="A140" s="105" t="s">
        <v>140</v>
      </c>
      <c r="B140" s="106">
        <v>5</v>
      </c>
      <c r="C140" s="107">
        <v>4</v>
      </c>
      <c r="D140" s="76" t="s">
        <v>420</v>
      </c>
      <c r="E140" s="77">
        <v>2758.9</v>
      </c>
      <c r="F140" s="78">
        <v>63921.9</v>
      </c>
      <c r="G140" s="79">
        <v>20020.519999999997</v>
      </c>
      <c r="H140" s="80">
        <v>2341.4700000000003</v>
      </c>
      <c r="I140" s="80">
        <v>27.689999999999998</v>
      </c>
      <c r="J140" s="82">
        <f t="shared" si="131"/>
        <v>2313.7800000000002</v>
      </c>
      <c r="K140" s="83">
        <f t="shared" si="132"/>
        <v>1.1825904239644323E-2</v>
      </c>
      <c r="L140" s="84">
        <v>394.79999999999995</v>
      </c>
      <c r="M140" s="84">
        <v>2.2999999999999998</v>
      </c>
      <c r="N140" s="82">
        <f t="shared" si="133"/>
        <v>392.49999999999994</v>
      </c>
      <c r="O140" s="83">
        <f t="shared" si="134"/>
        <v>5.8257345491388047E-3</v>
      </c>
      <c r="P140" s="84">
        <v>1441.8000000000002</v>
      </c>
      <c r="Q140" s="84">
        <v>1106.2199999999998</v>
      </c>
      <c r="R140" s="82">
        <f t="shared" si="135"/>
        <v>335.58000000000038</v>
      </c>
      <c r="S140" s="83">
        <f t="shared" si="136"/>
        <v>0.76724927174365354</v>
      </c>
      <c r="T140" s="84">
        <v>276.45000000000005</v>
      </c>
      <c r="U140" s="84">
        <v>245.72000000000003</v>
      </c>
      <c r="V140" s="82">
        <f t="shared" si="137"/>
        <v>30.730000000000018</v>
      </c>
      <c r="W140" s="83">
        <f t="shared" si="138"/>
        <v>0.88884065834689807</v>
      </c>
      <c r="X140" s="84">
        <v>120</v>
      </c>
      <c r="Y140" s="84">
        <v>0</v>
      </c>
      <c r="Z140" s="82">
        <f t="shared" si="139"/>
        <v>120</v>
      </c>
      <c r="AA140" s="83">
        <f t="shared" si="125"/>
        <v>0</v>
      </c>
      <c r="AB140" s="84">
        <v>1765.41</v>
      </c>
      <c r="AC140" s="84">
        <v>2498.63</v>
      </c>
      <c r="AD140" s="82">
        <f t="shared" si="140"/>
        <v>-733.22</v>
      </c>
      <c r="AE140" s="83">
        <f t="shared" si="141"/>
        <v>1.4153256184115872</v>
      </c>
      <c r="AF140" s="84">
        <v>413.82</v>
      </c>
      <c r="AG140" s="84">
        <v>0</v>
      </c>
      <c r="AH140" s="82">
        <f t="shared" si="142"/>
        <v>413.82</v>
      </c>
      <c r="AI140" s="85">
        <f t="shared" si="143"/>
        <v>0</v>
      </c>
      <c r="AJ140" s="84">
        <v>1383.8700000000001</v>
      </c>
      <c r="AK140" s="84">
        <v>3086.8500000000004</v>
      </c>
      <c r="AL140" s="82">
        <f t="shared" si="144"/>
        <v>-1702.9800000000002</v>
      </c>
      <c r="AM140" s="86">
        <f t="shared" si="145"/>
        <v>2.2305924689457823</v>
      </c>
      <c r="AN140" s="80">
        <v>0</v>
      </c>
      <c r="AO140" s="80">
        <v>0</v>
      </c>
      <c r="AP140" s="87">
        <f t="shared" si="146"/>
        <v>0</v>
      </c>
      <c r="AQ140" s="83"/>
      <c r="AR140" s="84">
        <v>0</v>
      </c>
      <c r="AS140" s="84">
        <v>0</v>
      </c>
      <c r="AT140" s="87">
        <f t="shared" si="127"/>
        <v>0</v>
      </c>
      <c r="AU140" s="96"/>
      <c r="AV140" s="80">
        <v>518.13</v>
      </c>
      <c r="AW140" s="80">
        <v>2781.05</v>
      </c>
      <c r="AX140" s="87">
        <f t="shared" si="147"/>
        <v>-2262.92</v>
      </c>
      <c r="AY140" s="83">
        <f t="shared" si="148"/>
        <v>5.3674753440256309</v>
      </c>
      <c r="AZ140" s="90">
        <v>0</v>
      </c>
      <c r="BA140" s="82">
        <v>0</v>
      </c>
      <c r="BB140" s="82">
        <f t="shared" si="149"/>
        <v>0</v>
      </c>
      <c r="BC140" s="91"/>
      <c r="BD140" s="84">
        <v>7022.76</v>
      </c>
      <c r="BE140" s="84">
        <v>5634.1200000000008</v>
      </c>
      <c r="BF140" s="87">
        <f t="shared" si="150"/>
        <v>1388.6399999999994</v>
      </c>
      <c r="BG140" s="83">
        <f t="shared" si="151"/>
        <v>0.80226577584881165</v>
      </c>
      <c r="BH140" s="84">
        <v>1270.47</v>
      </c>
      <c r="BI140" s="84">
        <v>0</v>
      </c>
      <c r="BJ140" s="82">
        <f t="shared" si="152"/>
        <v>1270.47</v>
      </c>
      <c r="BK140" s="86">
        <f t="shared" si="153"/>
        <v>0</v>
      </c>
      <c r="BL140" s="80">
        <v>1415.31</v>
      </c>
      <c r="BM140" s="80">
        <v>0</v>
      </c>
      <c r="BN140" s="82">
        <f t="shared" si="154"/>
        <v>1415.31</v>
      </c>
      <c r="BO140" s="86">
        <f t="shared" si="155"/>
        <v>0</v>
      </c>
      <c r="BP140" s="80">
        <v>322.79999999999995</v>
      </c>
      <c r="BQ140" s="80">
        <v>0</v>
      </c>
      <c r="BR140" s="82">
        <f t="shared" si="156"/>
        <v>322.79999999999995</v>
      </c>
      <c r="BS140" s="86">
        <f t="shared" si="157"/>
        <v>0</v>
      </c>
      <c r="BT140" s="80">
        <v>902.16000000000008</v>
      </c>
      <c r="BU140" s="80">
        <v>0</v>
      </c>
      <c r="BV140" s="82">
        <f t="shared" si="158"/>
        <v>902.16000000000008</v>
      </c>
      <c r="BW140" s="86">
        <f t="shared" si="159"/>
        <v>0</v>
      </c>
      <c r="BX140" s="80">
        <v>0</v>
      </c>
      <c r="BY140" s="80">
        <v>0</v>
      </c>
      <c r="BZ140" s="82">
        <f t="shared" si="160"/>
        <v>0</v>
      </c>
      <c r="CA140" s="86"/>
      <c r="CB140" s="80">
        <v>732.48</v>
      </c>
      <c r="CC140" s="80">
        <v>405.6</v>
      </c>
      <c r="CD140" s="82">
        <f t="shared" si="161"/>
        <v>326.88</v>
      </c>
      <c r="CE140" s="83">
        <f t="shared" si="162"/>
        <v>0.55373525557011793</v>
      </c>
      <c r="CF140" s="84">
        <v>52.14</v>
      </c>
      <c r="CG140" s="84">
        <v>0</v>
      </c>
      <c r="CH140" s="82">
        <f t="shared" si="163"/>
        <v>52.14</v>
      </c>
      <c r="CI140" s="86">
        <f t="shared" si="164"/>
        <v>0</v>
      </c>
      <c r="CJ140" s="80">
        <v>0</v>
      </c>
      <c r="CK140" s="81">
        <v>0</v>
      </c>
      <c r="CL140" s="81">
        <v>0</v>
      </c>
      <c r="CM140" s="92"/>
      <c r="CN140" s="93">
        <v>6666.87</v>
      </c>
      <c r="CO140" s="93">
        <v>11788.479114711758</v>
      </c>
      <c r="CP140" s="87">
        <f t="shared" si="165"/>
        <v>-5121.6091147117577</v>
      </c>
      <c r="CQ140" s="94">
        <f t="shared" si="166"/>
        <v>1.7682179365596986</v>
      </c>
      <c r="CR140" s="80">
        <v>3481.17</v>
      </c>
      <c r="CS140" s="80">
        <v>3914.74</v>
      </c>
      <c r="CT140" s="87">
        <f t="shared" si="167"/>
        <v>-433.56999999999971</v>
      </c>
      <c r="CU140" s="94">
        <f t="shared" si="168"/>
        <v>1.1245472068298876</v>
      </c>
      <c r="CV140" s="80">
        <v>1229.9100000000001</v>
      </c>
      <c r="CW140" s="80">
        <v>0</v>
      </c>
      <c r="CX140" s="87">
        <f t="shared" si="169"/>
        <v>1229.9100000000001</v>
      </c>
      <c r="CY140" s="86">
        <f t="shared" si="170"/>
        <v>0</v>
      </c>
      <c r="CZ140" s="80">
        <v>251.61</v>
      </c>
      <c r="DA140" s="80">
        <v>218.33</v>
      </c>
      <c r="DB140" s="87">
        <f t="shared" si="171"/>
        <v>33.28</v>
      </c>
      <c r="DC140" s="86">
        <f t="shared" si="172"/>
        <v>0.86773180716187748</v>
      </c>
      <c r="DD140" s="80">
        <v>28.98</v>
      </c>
      <c r="DE140" s="80">
        <v>0</v>
      </c>
      <c r="DF140" s="87">
        <f t="shared" si="173"/>
        <v>28.98</v>
      </c>
      <c r="DG140" s="86">
        <f t="shared" si="174"/>
        <v>0</v>
      </c>
      <c r="DH140" s="95">
        <v>1430.22</v>
      </c>
      <c r="DI140" s="95">
        <v>858.34</v>
      </c>
      <c r="DJ140" s="87">
        <f t="shared" si="175"/>
        <v>571.88</v>
      </c>
      <c r="DK140" s="94">
        <f t="shared" si="176"/>
        <v>0.60014543217127436</v>
      </c>
      <c r="DL140" s="80">
        <v>0</v>
      </c>
      <c r="DM140" s="80">
        <v>0</v>
      </c>
      <c r="DN140" s="87">
        <f t="shared" si="177"/>
        <v>0</v>
      </c>
      <c r="DO140" s="96"/>
      <c r="DP140" s="80">
        <v>0</v>
      </c>
      <c r="DQ140" s="80">
        <v>0</v>
      </c>
      <c r="DR140" s="82">
        <f t="shared" si="178"/>
        <v>0</v>
      </c>
      <c r="DS140" s="96"/>
      <c r="DT140" s="97">
        <v>1673.58</v>
      </c>
      <c r="DU140" s="97">
        <v>1628.41</v>
      </c>
      <c r="DV140" s="98">
        <f t="shared" si="181"/>
        <v>35136.21</v>
      </c>
      <c r="DW140" s="87">
        <f t="shared" si="182"/>
        <v>34196.479114711758</v>
      </c>
      <c r="DX140" s="87">
        <f t="shared" si="179"/>
        <v>939.73088528824155</v>
      </c>
      <c r="DY140" s="83">
        <f t="shared" si="180"/>
        <v>0.97325463146741664</v>
      </c>
      <c r="DZ140" s="108"/>
      <c r="EA140" s="100">
        <f t="shared" si="128"/>
        <v>64861.630885288243</v>
      </c>
      <c r="EB140" s="91">
        <f t="shared" si="129"/>
        <v>25698.92</v>
      </c>
      <c r="EC140" s="101"/>
      <c r="ED140" s="101"/>
      <c r="EE140" s="102">
        <v>11712.070000000002</v>
      </c>
      <c r="EF140" s="102">
        <v>10352.209999999999</v>
      </c>
      <c r="EG140" s="103">
        <f t="shared" si="183"/>
        <v>10352.209999999999</v>
      </c>
      <c r="EH140" s="104">
        <f t="shared" si="130"/>
        <v>0.88389242892161657</v>
      </c>
      <c r="EI140" s="101"/>
      <c r="EJ140" s="101"/>
      <c r="EK140" s="101" t="s">
        <v>140</v>
      </c>
      <c r="EM140" s="101"/>
      <c r="EN140" s="101"/>
    </row>
    <row r="141" spans="1:144" s="1" customFormat="1" ht="15.75" customHeight="1" x14ac:dyDescent="0.25">
      <c r="A141" s="105" t="s">
        <v>141</v>
      </c>
      <c r="B141" s="106">
        <v>5</v>
      </c>
      <c r="C141" s="107">
        <v>4</v>
      </c>
      <c r="D141" s="76" t="s">
        <v>421</v>
      </c>
      <c r="E141" s="77">
        <v>2765.8</v>
      </c>
      <c r="F141" s="78">
        <v>44451.019999999982</v>
      </c>
      <c r="G141" s="79">
        <v>42639.160000000018</v>
      </c>
      <c r="H141" s="80">
        <v>2236.98</v>
      </c>
      <c r="I141" s="80">
        <v>26.66</v>
      </c>
      <c r="J141" s="82">
        <f t="shared" si="131"/>
        <v>2210.3200000000002</v>
      </c>
      <c r="K141" s="83">
        <f t="shared" si="132"/>
        <v>1.1917853534676216E-2</v>
      </c>
      <c r="L141" s="84">
        <v>350.96999999999997</v>
      </c>
      <c r="M141" s="84">
        <v>2.06</v>
      </c>
      <c r="N141" s="82">
        <f t="shared" si="133"/>
        <v>348.90999999999997</v>
      </c>
      <c r="O141" s="83">
        <f t="shared" si="134"/>
        <v>5.8694475311280173E-3</v>
      </c>
      <c r="P141" s="84">
        <v>1447.0700000000002</v>
      </c>
      <c r="Q141" s="84">
        <v>1110.94</v>
      </c>
      <c r="R141" s="82">
        <f t="shared" si="135"/>
        <v>336.13000000000011</v>
      </c>
      <c r="S141" s="83">
        <f t="shared" si="136"/>
        <v>0.76771683470737417</v>
      </c>
      <c r="T141" s="84">
        <v>277.14</v>
      </c>
      <c r="U141" s="84">
        <v>246.37</v>
      </c>
      <c r="V141" s="82">
        <f t="shared" si="137"/>
        <v>30.769999999999982</v>
      </c>
      <c r="W141" s="83">
        <f t="shared" si="138"/>
        <v>0.88897308219672377</v>
      </c>
      <c r="X141" s="84">
        <v>113.67</v>
      </c>
      <c r="Y141" s="84">
        <v>0</v>
      </c>
      <c r="Z141" s="82">
        <f t="shared" si="139"/>
        <v>113.67</v>
      </c>
      <c r="AA141" s="83">
        <f t="shared" si="125"/>
        <v>0</v>
      </c>
      <c r="AB141" s="84">
        <v>1765.6799999999998</v>
      </c>
      <c r="AC141" s="84">
        <v>2592.46</v>
      </c>
      <c r="AD141" s="82">
        <f t="shared" si="140"/>
        <v>-826.7800000000002</v>
      </c>
      <c r="AE141" s="83">
        <f t="shared" si="141"/>
        <v>1.4682501925603735</v>
      </c>
      <c r="AF141" s="84">
        <v>414.87</v>
      </c>
      <c r="AG141" s="84">
        <v>0</v>
      </c>
      <c r="AH141" s="82">
        <f t="shared" si="142"/>
        <v>414.87</v>
      </c>
      <c r="AI141" s="85">
        <f t="shared" si="143"/>
        <v>0</v>
      </c>
      <c r="AJ141" s="84">
        <v>1387.32</v>
      </c>
      <c r="AK141" s="84">
        <v>3087.96</v>
      </c>
      <c r="AL141" s="82">
        <f t="shared" si="144"/>
        <v>-1700.64</v>
      </c>
      <c r="AM141" s="86">
        <f t="shared" si="145"/>
        <v>2.2258455150938503</v>
      </c>
      <c r="AN141" s="80">
        <v>0</v>
      </c>
      <c r="AO141" s="80">
        <v>0</v>
      </c>
      <c r="AP141" s="87">
        <f t="shared" si="146"/>
        <v>0</v>
      </c>
      <c r="AQ141" s="83"/>
      <c r="AR141" s="84">
        <v>0</v>
      </c>
      <c r="AS141" s="84">
        <v>0</v>
      </c>
      <c r="AT141" s="87">
        <f t="shared" si="127"/>
        <v>0</v>
      </c>
      <c r="AU141" s="96"/>
      <c r="AV141" s="80">
        <v>518.58000000000004</v>
      </c>
      <c r="AW141" s="80">
        <v>2781.05</v>
      </c>
      <c r="AX141" s="87">
        <f t="shared" si="147"/>
        <v>-2262.4700000000003</v>
      </c>
      <c r="AY141" s="83">
        <f t="shared" si="148"/>
        <v>5.3628176944733692</v>
      </c>
      <c r="AZ141" s="90">
        <v>0</v>
      </c>
      <c r="BA141" s="82">
        <v>0</v>
      </c>
      <c r="BB141" s="82">
        <f t="shared" si="149"/>
        <v>0</v>
      </c>
      <c r="BC141" s="91"/>
      <c r="BD141" s="84">
        <v>8333.07</v>
      </c>
      <c r="BE141" s="84">
        <v>9015.2000000000007</v>
      </c>
      <c r="BF141" s="87">
        <f t="shared" si="150"/>
        <v>-682.13000000000102</v>
      </c>
      <c r="BG141" s="83">
        <f t="shared" si="151"/>
        <v>1.0818581867187005</v>
      </c>
      <c r="BH141" s="84">
        <v>1178.22</v>
      </c>
      <c r="BI141" s="84">
        <v>0</v>
      </c>
      <c r="BJ141" s="82">
        <f t="shared" si="152"/>
        <v>1178.22</v>
      </c>
      <c r="BK141" s="86">
        <f t="shared" si="153"/>
        <v>0</v>
      </c>
      <c r="BL141" s="80">
        <v>1258.71</v>
      </c>
      <c r="BM141" s="80">
        <v>42937.57</v>
      </c>
      <c r="BN141" s="82">
        <f t="shared" si="154"/>
        <v>-41678.86</v>
      </c>
      <c r="BO141" s="86">
        <f t="shared" si="155"/>
        <v>34.112361068077632</v>
      </c>
      <c r="BP141" s="80">
        <v>324.42</v>
      </c>
      <c r="BQ141" s="80">
        <v>0</v>
      </c>
      <c r="BR141" s="82">
        <f t="shared" si="156"/>
        <v>324.42</v>
      </c>
      <c r="BS141" s="86">
        <f t="shared" si="157"/>
        <v>0</v>
      </c>
      <c r="BT141" s="80">
        <v>903.59999999999991</v>
      </c>
      <c r="BU141" s="80">
        <v>0</v>
      </c>
      <c r="BV141" s="82">
        <f t="shared" si="158"/>
        <v>903.59999999999991</v>
      </c>
      <c r="BW141" s="86">
        <f t="shared" si="159"/>
        <v>0</v>
      </c>
      <c r="BX141" s="80">
        <v>600.72</v>
      </c>
      <c r="BY141" s="80">
        <v>0</v>
      </c>
      <c r="BZ141" s="82">
        <f t="shared" si="160"/>
        <v>600.72</v>
      </c>
      <c r="CA141" s="86">
        <f t="shared" si="126"/>
        <v>0</v>
      </c>
      <c r="CB141" s="80">
        <v>732.66</v>
      </c>
      <c r="CC141" s="80">
        <v>923.89</v>
      </c>
      <c r="CD141" s="82">
        <f t="shared" si="161"/>
        <v>-191.23000000000002</v>
      </c>
      <c r="CE141" s="83">
        <f t="shared" si="162"/>
        <v>1.2610078344661917</v>
      </c>
      <c r="CF141" s="84">
        <v>47.31</v>
      </c>
      <c r="CG141" s="84">
        <v>0</v>
      </c>
      <c r="CH141" s="82">
        <f t="shared" si="163"/>
        <v>47.31</v>
      </c>
      <c r="CI141" s="86">
        <f t="shared" si="164"/>
        <v>0</v>
      </c>
      <c r="CJ141" s="80">
        <v>0</v>
      </c>
      <c r="CK141" s="81">
        <v>0</v>
      </c>
      <c r="CL141" s="81">
        <v>0</v>
      </c>
      <c r="CM141" s="92"/>
      <c r="CN141" s="93">
        <v>7290.92</v>
      </c>
      <c r="CO141" s="93">
        <v>12260.634923760768</v>
      </c>
      <c r="CP141" s="87">
        <f t="shared" si="165"/>
        <v>-4969.7149237607682</v>
      </c>
      <c r="CQ141" s="94">
        <f t="shared" si="166"/>
        <v>1.6816307028140163</v>
      </c>
      <c r="CR141" s="80">
        <v>3650.01</v>
      </c>
      <c r="CS141" s="80">
        <v>3920.5800000000004</v>
      </c>
      <c r="CT141" s="87">
        <f t="shared" si="167"/>
        <v>-270.57000000000016</v>
      </c>
      <c r="CU141" s="94">
        <f t="shared" si="168"/>
        <v>1.0741285640313314</v>
      </c>
      <c r="CV141" s="80">
        <v>1310.1600000000001</v>
      </c>
      <c r="CW141" s="80">
        <v>0</v>
      </c>
      <c r="CX141" s="87">
        <f t="shared" si="169"/>
        <v>1310.1600000000001</v>
      </c>
      <c r="CY141" s="86">
        <f t="shared" si="170"/>
        <v>0</v>
      </c>
      <c r="CZ141" s="80">
        <v>259.70999999999998</v>
      </c>
      <c r="DA141" s="80">
        <v>225.93</v>
      </c>
      <c r="DB141" s="87">
        <f t="shared" si="171"/>
        <v>33.779999999999973</v>
      </c>
      <c r="DC141" s="86">
        <f t="shared" si="172"/>
        <v>0.86993184706018256</v>
      </c>
      <c r="DD141" s="80">
        <v>29.880000000000003</v>
      </c>
      <c r="DE141" s="80">
        <v>0</v>
      </c>
      <c r="DF141" s="87">
        <f t="shared" si="173"/>
        <v>29.880000000000003</v>
      </c>
      <c r="DG141" s="86">
        <f t="shared" si="174"/>
        <v>0</v>
      </c>
      <c r="DH141" s="95">
        <v>1784.7599999999998</v>
      </c>
      <c r="DI141" s="95">
        <v>1892.39</v>
      </c>
      <c r="DJ141" s="87">
        <f t="shared" si="175"/>
        <v>-107.63000000000034</v>
      </c>
      <c r="DK141" s="94">
        <f t="shared" si="176"/>
        <v>1.0603050270064325</v>
      </c>
      <c r="DL141" s="80">
        <v>0</v>
      </c>
      <c r="DM141" s="80">
        <v>0</v>
      </c>
      <c r="DN141" s="87">
        <f t="shared" si="177"/>
        <v>0</v>
      </c>
      <c r="DO141" s="96"/>
      <c r="DP141" s="80">
        <v>0</v>
      </c>
      <c r="DQ141" s="80">
        <v>0</v>
      </c>
      <c r="DR141" s="82">
        <f t="shared" si="178"/>
        <v>0</v>
      </c>
      <c r="DS141" s="96"/>
      <c r="DT141" s="97">
        <v>1810.51</v>
      </c>
      <c r="DU141" s="97">
        <v>4051.1800000000003</v>
      </c>
      <c r="DV141" s="98">
        <f t="shared" si="181"/>
        <v>38026.94</v>
      </c>
      <c r="DW141" s="87">
        <f t="shared" si="182"/>
        <v>85074.87492376077</v>
      </c>
      <c r="DX141" s="87">
        <f t="shared" si="179"/>
        <v>-47047.934923760768</v>
      </c>
      <c r="DY141" s="83">
        <f t="shared" si="180"/>
        <v>2.2372264222091172</v>
      </c>
      <c r="DZ141" s="108"/>
      <c r="EA141" s="100">
        <f t="shared" si="128"/>
        <v>-2596.914923760778</v>
      </c>
      <c r="EB141" s="91">
        <f t="shared" si="129"/>
        <v>3141.2100000000137</v>
      </c>
      <c r="EC141" s="101"/>
      <c r="ED141" s="101"/>
      <c r="EE141" s="102">
        <v>12675.65</v>
      </c>
      <c r="EF141" s="102">
        <v>17686.090000000004</v>
      </c>
      <c r="EG141" s="103">
        <f t="shared" si="183"/>
        <v>17686.090000000004</v>
      </c>
      <c r="EH141" s="104">
        <f t="shared" si="130"/>
        <v>1.395280715387377</v>
      </c>
      <c r="EI141" s="101"/>
      <c r="EJ141" s="101"/>
      <c r="EK141" s="101" t="s">
        <v>141</v>
      </c>
      <c r="EM141" s="101"/>
      <c r="EN141" s="101"/>
    </row>
    <row r="142" spans="1:144" s="1" customFormat="1" ht="15.75" customHeight="1" x14ac:dyDescent="0.25">
      <c r="A142" s="105" t="s">
        <v>142</v>
      </c>
      <c r="B142" s="106">
        <v>5</v>
      </c>
      <c r="C142" s="107">
        <v>4</v>
      </c>
      <c r="D142" s="76" t="s">
        <v>422</v>
      </c>
      <c r="E142" s="77">
        <v>3195.88</v>
      </c>
      <c r="F142" s="78">
        <v>21880.539999999994</v>
      </c>
      <c r="G142" s="79">
        <v>-28078.999999999985</v>
      </c>
      <c r="H142" s="80">
        <v>2544.48</v>
      </c>
      <c r="I142" s="80">
        <v>30.22</v>
      </c>
      <c r="J142" s="82">
        <f t="shared" si="131"/>
        <v>2514.2600000000002</v>
      </c>
      <c r="K142" s="83">
        <f t="shared" si="132"/>
        <v>1.1876689932717097E-2</v>
      </c>
      <c r="L142" s="84">
        <v>468.99</v>
      </c>
      <c r="M142" s="84">
        <v>2.74</v>
      </c>
      <c r="N142" s="82">
        <f t="shared" si="133"/>
        <v>466.25</v>
      </c>
      <c r="O142" s="83">
        <f t="shared" si="134"/>
        <v>5.8423420542015828E-3</v>
      </c>
      <c r="P142" s="84">
        <v>1694.6999999999998</v>
      </c>
      <c r="Q142" s="84">
        <v>1293.29</v>
      </c>
      <c r="R142" s="82">
        <f t="shared" si="135"/>
        <v>401.40999999999985</v>
      </c>
      <c r="S142" s="83">
        <f t="shared" si="136"/>
        <v>0.76313801852835317</v>
      </c>
      <c r="T142" s="84">
        <v>315.54000000000002</v>
      </c>
      <c r="U142" s="84">
        <v>280.28999999999996</v>
      </c>
      <c r="V142" s="82">
        <f t="shared" si="137"/>
        <v>35.250000000000057</v>
      </c>
      <c r="W142" s="83">
        <f t="shared" si="138"/>
        <v>0.88828674652975836</v>
      </c>
      <c r="X142" s="84">
        <v>0</v>
      </c>
      <c r="Y142" s="84">
        <v>0</v>
      </c>
      <c r="Z142" s="82">
        <f t="shared" si="139"/>
        <v>0</v>
      </c>
      <c r="AA142" s="83"/>
      <c r="AB142" s="84">
        <v>1899</v>
      </c>
      <c r="AC142" s="84">
        <v>2502.39</v>
      </c>
      <c r="AD142" s="82">
        <f t="shared" si="140"/>
        <v>-603.38999999999987</v>
      </c>
      <c r="AE142" s="83">
        <f t="shared" si="141"/>
        <v>1.317740916271722</v>
      </c>
      <c r="AF142" s="84">
        <v>479.54999999999995</v>
      </c>
      <c r="AG142" s="84">
        <v>0</v>
      </c>
      <c r="AH142" s="82">
        <f t="shared" si="142"/>
        <v>479.54999999999995</v>
      </c>
      <c r="AI142" s="85">
        <f t="shared" si="143"/>
        <v>0</v>
      </c>
      <c r="AJ142" s="84">
        <v>1604.5500000000002</v>
      </c>
      <c r="AK142" s="84">
        <v>1299.5900000000001</v>
      </c>
      <c r="AL142" s="82">
        <f t="shared" si="144"/>
        <v>304.96000000000004</v>
      </c>
      <c r="AM142" s="86">
        <f t="shared" si="145"/>
        <v>0.80994048175500921</v>
      </c>
      <c r="AN142" s="80">
        <v>0</v>
      </c>
      <c r="AO142" s="80">
        <v>0</v>
      </c>
      <c r="AP142" s="87">
        <f t="shared" si="146"/>
        <v>0</v>
      </c>
      <c r="AQ142" s="83"/>
      <c r="AR142" s="84">
        <v>0</v>
      </c>
      <c r="AS142" s="84">
        <v>0</v>
      </c>
      <c r="AT142" s="87">
        <f t="shared" si="127"/>
        <v>0</v>
      </c>
      <c r="AU142" s="96"/>
      <c r="AV142" s="80">
        <v>558.18000000000006</v>
      </c>
      <c r="AW142" s="80">
        <v>0</v>
      </c>
      <c r="AX142" s="87">
        <f t="shared" si="147"/>
        <v>558.18000000000006</v>
      </c>
      <c r="AY142" s="83">
        <f t="shared" si="148"/>
        <v>0</v>
      </c>
      <c r="AZ142" s="90">
        <v>0</v>
      </c>
      <c r="BA142" s="82">
        <v>0</v>
      </c>
      <c r="BB142" s="82">
        <f t="shared" si="149"/>
        <v>0</v>
      </c>
      <c r="BC142" s="91"/>
      <c r="BD142" s="84">
        <v>6772.14</v>
      </c>
      <c r="BE142" s="84">
        <v>0</v>
      </c>
      <c r="BF142" s="87">
        <f t="shared" si="150"/>
        <v>6772.14</v>
      </c>
      <c r="BG142" s="83">
        <f t="shared" si="151"/>
        <v>0</v>
      </c>
      <c r="BH142" s="84">
        <v>1363.83</v>
      </c>
      <c r="BI142" s="84">
        <v>0</v>
      </c>
      <c r="BJ142" s="82">
        <f t="shared" si="152"/>
        <v>1363.83</v>
      </c>
      <c r="BK142" s="86">
        <f t="shared" si="153"/>
        <v>0</v>
      </c>
      <c r="BL142" s="80">
        <v>1682.25</v>
      </c>
      <c r="BM142" s="80">
        <v>0</v>
      </c>
      <c r="BN142" s="82">
        <f t="shared" si="154"/>
        <v>1682.25</v>
      </c>
      <c r="BO142" s="86">
        <f t="shared" si="155"/>
        <v>0</v>
      </c>
      <c r="BP142" s="80">
        <v>387.48</v>
      </c>
      <c r="BQ142" s="80">
        <v>0</v>
      </c>
      <c r="BR142" s="82">
        <f t="shared" si="156"/>
        <v>387.48</v>
      </c>
      <c r="BS142" s="86">
        <f t="shared" si="157"/>
        <v>0</v>
      </c>
      <c r="BT142" s="80">
        <v>1033.8899999999999</v>
      </c>
      <c r="BU142" s="80">
        <v>0</v>
      </c>
      <c r="BV142" s="82">
        <f t="shared" si="158"/>
        <v>1033.8899999999999</v>
      </c>
      <c r="BW142" s="86">
        <f t="shared" si="159"/>
        <v>0</v>
      </c>
      <c r="BX142" s="80">
        <v>0</v>
      </c>
      <c r="BY142" s="80">
        <v>0</v>
      </c>
      <c r="BZ142" s="82">
        <f t="shared" si="160"/>
        <v>0</v>
      </c>
      <c r="CA142" s="86"/>
      <c r="CB142" s="80">
        <v>796.05000000000007</v>
      </c>
      <c r="CC142" s="80">
        <v>213.98000000000002</v>
      </c>
      <c r="CD142" s="82">
        <f t="shared" si="161"/>
        <v>582.07000000000005</v>
      </c>
      <c r="CE142" s="83">
        <f t="shared" si="162"/>
        <v>0.26880221091639972</v>
      </c>
      <c r="CF142" s="84">
        <v>57.54</v>
      </c>
      <c r="CG142" s="84">
        <v>0</v>
      </c>
      <c r="CH142" s="82">
        <f t="shared" si="163"/>
        <v>57.54</v>
      </c>
      <c r="CI142" s="86">
        <f t="shared" si="164"/>
        <v>0</v>
      </c>
      <c r="CJ142" s="80">
        <v>0</v>
      </c>
      <c r="CK142" s="81">
        <v>0</v>
      </c>
      <c r="CL142" s="81">
        <v>0</v>
      </c>
      <c r="CM142" s="92"/>
      <c r="CN142" s="93">
        <v>6185.1900000000005</v>
      </c>
      <c r="CO142" s="93">
        <v>10328.522228653141</v>
      </c>
      <c r="CP142" s="87">
        <f t="shared" si="165"/>
        <v>-4143.3322286531402</v>
      </c>
      <c r="CQ142" s="94">
        <f t="shared" si="166"/>
        <v>1.6698795394568542</v>
      </c>
      <c r="CR142" s="80">
        <v>3962.9700000000003</v>
      </c>
      <c r="CS142" s="80">
        <v>4466.45</v>
      </c>
      <c r="CT142" s="87">
        <f t="shared" si="167"/>
        <v>-503.47999999999956</v>
      </c>
      <c r="CU142" s="94">
        <f t="shared" si="168"/>
        <v>1.1270461295442558</v>
      </c>
      <c r="CV142" s="80">
        <v>1604.5500000000002</v>
      </c>
      <c r="CW142" s="80">
        <v>0</v>
      </c>
      <c r="CX142" s="87">
        <f t="shared" si="169"/>
        <v>1604.5500000000002</v>
      </c>
      <c r="CY142" s="86">
        <f t="shared" si="170"/>
        <v>0</v>
      </c>
      <c r="CZ142" s="80">
        <v>287.73</v>
      </c>
      <c r="DA142" s="80">
        <v>249.42</v>
      </c>
      <c r="DB142" s="87">
        <f t="shared" si="171"/>
        <v>38.310000000000031</v>
      </c>
      <c r="DC142" s="86">
        <f t="shared" si="172"/>
        <v>0.86685434261286609</v>
      </c>
      <c r="DD142" s="80">
        <v>32.61</v>
      </c>
      <c r="DE142" s="80">
        <v>0</v>
      </c>
      <c r="DF142" s="87">
        <f t="shared" si="173"/>
        <v>32.61</v>
      </c>
      <c r="DG142" s="86">
        <f t="shared" si="174"/>
        <v>0</v>
      </c>
      <c r="DH142" s="95">
        <v>1859.67</v>
      </c>
      <c r="DI142" s="95">
        <v>1671.5500000000002</v>
      </c>
      <c r="DJ142" s="87">
        <f t="shared" si="175"/>
        <v>188.11999999999989</v>
      </c>
      <c r="DK142" s="94">
        <f t="shared" si="176"/>
        <v>0.89884226771416442</v>
      </c>
      <c r="DL142" s="80">
        <v>0</v>
      </c>
      <c r="DM142" s="80">
        <v>0</v>
      </c>
      <c r="DN142" s="87">
        <f t="shared" si="177"/>
        <v>0</v>
      </c>
      <c r="DO142" s="96"/>
      <c r="DP142" s="80">
        <v>0</v>
      </c>
      <c r="DQ142" s="80">
        <v>0</v>
      </c>
      <c r="DR142" s="82">
        <f t="shared" si="178"/>
        <v>0</v>
      </c>
      <c r="DS142" s="96"/>
      <c r="DT142" s="97">
        <v>1779.1499999999999</v>
      </c>
      <c r="DU142" s="97">
        <v>1116.93</v>
      </c>
      <c r="DV142" s="98">
        <f t="shared" si="181"/>
        <v>37370.04</v>
      </c>
      <c r="DW142" s="87">
        <f t="shared" si="182"/>
        <v>23455.372228653137</v>
      </c>
      <c r="DX142" s="87">
        <f t="shared" si="179"/>
        <v>13914.667771346863</v>
      </c>
      <c r="DY142" s="83">
        <f t="shared" si="180"/>
        <v>0.62765178278249467</v>
      </c>
      <c r="DZ142" s="108"/>
      <c r="EA142" s="100">
        <f t="shared" si="128"/>
        <v>35795.207771346861</v>
      </c>
      <c r="EB142" s="91">
        <f t="shared" si="129"/>
        <v>-16199.799999999985</v>
      </c>
      <c r="EC142" s="101"/>
      <c r="ED142" s="101"/>
      <c r="EE142" s="102">
        <v>12456.679999999998</v>
      </c>
      <c r="EF142" s="102">
        <v>1331.369999999999</v>
      </c>
      <c r="EG142" s="103">
        <f t="shared" si="183"/>
        <v>1331.369999999999</v>
      </c>
      <c r="EH142" s="104">
        <v>0</v>
      </c>
      <c r="EI142" s="101"/>
      <c r="EJ142" s="101"/>
      <c r="EK142" s="101" t="s">
        <v>142</v>
      </c>
      <c r="EM142" s="101"/>
      <c r="EN142" s="101"/>
    </row>
    <row r="143" spans="1:144" s="1" customFormat="1" ht="15.75" customHeight="1" x14ac:dyDescent="0.25">
      <c r="A143" s="105" t="s">
        <v>143</v>
      </c>
      <c r="B143" s="106">
        <v>5</v>
      </c>
      <c r="C143" s="107">
        <v>2</v>
      </c>
      <c r="D143" s="76" t="s">
        <v>423</v>
      </c>
      <c r="E143" s="77">
        <v>3355.9</v>
      </c>
      <c r="F143" s="78">
        <v>-292982.03000000003</v>
      </c>
      <c r="G143" s="79">
        <v>-165240.84000000003</v>
      </c>
      <c r="H143" s="80">
        <v>3443.25</v>
      </c>
      <c r="I143" s="80">
        <v>42.69</v>
      </c>
      <c r="J143" s="82">
        <f t="shared" si="131"/>
        <v>3400.56</v>
      </c>
      <c r="K143" s="83">
        <f t="shared" si="132"/>
        <v>1.2398170333260726E-2</v>
      </c>
      <c r="L143" s="84">
        <v>539.64</v>
      </c>
      <c r="M143" s="84">
        <v>3.17</v>
      </c>
      <c r="N143" s="82">
        <f t="shared" si="133"/>
        <v>536.47</v>
      </c>
      <c r="O143" s="83">
        <f t="shared" si="134"/>
        <v>5.8742865614113109E-3</v>
      </c>
      <c r="P143" s="84">
        <v>1768.9499999999998</v>
      </c>
      <c r="Q143" s="84">
        <v>1361.6</v>
      </c>
      <c r="R143" s="82">
        <f t="shared" si="135"/>
        <v>407.34999999999991</v>
      </c>
      <c r="S143" s="83">
        <f t="shared" si="136"/>
        <v>0.76972215155883439</v>
      </c>
      <c r="T143" s="84">
        <v>339.29999999999995</v>
      </c>
      <c r="U143" s="84">
        <v>298.91999999999996</v>
      </c>
      <c r="V143" s="82">
        <f t="shared" si="137"/>
        <v>40.379999999999995</v>
      </c>
      <c r="W143" s="83">
        <f t="shared" si="138"/>
        <v>0.88099027409372233</v>
      </c>
      <c r="X143" s="84">
        <v>0</v>
      </c>
      <c r="Y143" s="84">
        <v>0</v>
      </c>
      <c r="Z143" s="82">
        <f t="shared" si="139"/>
        <v>0</v>
      </c>
      <c r="AA143" s="83"/>
      <c r="AB143" s="84">
        <v>1351.1399999999999</v>
      </c>
      <c r="AC143" s="84">
        <v>1966.42</v>
      </c>
      <c r="AD143" s="82">
        <f t="shared" si="140"/>
        <v>-615.2800000000002</v>
      </c>
      <c r="AE143" s="83">
        <f t="shared" si="141"/>
        <v>1.4553784211850735</v>
      </c>
      <c r="AF143" s="84">
        <v>503.40000000000003</v>
      </c>
      <c r="AG143" s="84">
        <v>0</v>
      </c>
      <c r="AH143" s="82">
        <f t="shared" si="142"/>
        <v>503.40000000000003</v>
      </c>
      <c r="AI143" s="85">
        <f t="shared" si="143"/>
        <v>0</v>
      </c>
      <c r="AJ143" s="84">
        <v>1684.38</v>
      </c>
      <c r="AK143" s="84">
        <v>3425.3900000000003</v>
      </c>
      <c r="AL143" s="82">
        <f t="shared" si="144"/>
        <v>-1741.0100000000002</v>
      </c>
      <c r="AM143" s="86">
        <f t="shared" si="145"/>
        <v>2.0336206794191334</v>
      </c>
      <c r="AN143" s="80">
        <v>0</v>
      </c>
      <c r="AO143" s="80">
        <v>0</v>
      </c>
      <c r="AP143" s="87">
        <f t="shared" si="146"/>
        <v>0</v>
      </c>
      <c r="AQ143" s="83"/>
      <c r="AR143" s="84">
        <v>0</v>
      </c>
      <c r="AS143" s="84">
        <v>0</v>
      </c>
      <c r="AT143" s="87">
        <f t="shared" si="127"/>
        <v>0</v>
      </c>
      <c r="AU143" s="96"/>
      <c r="AV143" s="80">
        <v>1067.22</v>
      </c>
      <c r="AW143" s="80">
        <v>0</v>
      </c>
      <c r="AX143" s="87">
        <f t="shared" si="147"/>
        <v>1067.22</v>
      </c>
      <c r="AY143" s="83">
        <f t="shared" si="148"/>
        <v>0</v>
      </c>
      <c r="AZ143" s="90">
        <v>0</v>
      </c>
      <c r="BA143" s="82">
        <v>0</v>
      </c>
      <c r="BB143" s="82">
        <f t="shared" si="149"/>
        <v>0</v>
      </c>
      <c r="BC143" s="91"/>
      <c r="BD143" s="84">
        <v>6276.39</v>
      </c>
      <c r="BE143" s="84">
        <v>4901.82</v>
      </c>
      <c r="BF143" s="87">
        <f t="shared" si="150"/>
        <v>1374.5700000000006</v>
      </c>
      <c r="BG143" s="83">
        <f t="shared" si="151"/>
        <v>0.78099353290665485</v>
      </c>
      <c r="BH143" s="84">
        <v>1599.81</v>
      </c>
      <c r="BI143" s="84">
        <v>2766.3599999999997</v>
      </c>
      <c r="BJ143" s="82">
        <f t="shared" si="152"/>
        <v>-1166.5499999999997</v>
      </c>
      <c r="BK143" s="86">
        <f t="shared" si="153"/>
        <v>1.7291803401653945</v>
      </c>
      <c r="BL143" s="80">
        <v>1937.0700000000002</v>
      </c>
      <c r="BM143" s="80">
        <v>3137.76</v>
      </c>
      <c r="BN143" s="82">
        <f t="shared" si="154"/>
        <v>-1200.69</v>
      </c>
      <c r="BO143" s="86">
        <f t="shared" si="155"/>
        <v>1.6198485341262834</v>
      </c>
      <c r="BP143" s="80">
        <v>382.59000000000003</v>
      </c>
      <c r="BQ143" s="80">
        <v>0</v>
      </c>
      <c r="BR143" s="82">
        <f t="shared" si="156"/>
        <v>382.59000000000003</v>
      </c>
      <c r="BS143" s="86">
        <f t="shared" si="157"/>
        <v>0</v>
      </c>
      <c r="BT143" s="80">
        <v>1105.47</v>
      </c>
      <c r="BU143" s="80">
        <v>0</v>
      </c>
      <c r="BV143" s="82">
        <f t="shared" si="158"/>
        <v>1105.47</v>
      </c>
      <c r="BW143" s="86">
        <f t="shared" si="159"/>
        <v>0</v>
      </c>
      <c r="BX143" s="80">
        <v>0</v>
      </c>
      <c r="BY143" s="80">
        <v>0</v>
      </c>
      <c r="BZ143" s="82">
        <f t="shared" si="160"/>
        <v>0</v>
      </c>
      <c r="CA143" s="86"/>
      <c r="CB143" s="80">
        <v>697.71</v>
      </c>
      <c r="CC143" s="80">
        <v>581.53</v>
      </c>
      <c r="CD143" s="82">
        <f t="shared" si="161"/>
        <v>116.18000000000006</v>
      </c>
      <c r="CE143" s="83">
        <f t="shared" si="162"/>
        <v>0.83348382565822465</v>
      </c>
      <c r="CF143" s="84">
        <v>58.38</v>
      </c>
      <c r="CG143" s="84">
        <v>0</v>
      </c>
      <c r="CH143" s="82">
        <f t="shared" si="163"/>
        <v>58.38</v>
      </c>
      <c r="CI143" s="86">
        <f t="shared" si="164"/>
        <v>0</v>
      </c>
      <c r="CJ143" s="80">
        <v>0</v>
      </c>
      <c r="CK143" s="81">
        <v>0</v>
      </c>
      <c r="CL143" s="81">
        <v>0</v>
      </c>
      <c r="CM143" s="92"/>
      <c r="CN143" s="93">
        <v>6729.4500000000007</v>
      </c>
      <c r="CO143" s="93">
        <v>24509.043360090109</v>
      </c>
      <c r="CP143" s="87">
        <f t="shared" si="165"/>
        <v>-17779.593360090108</v>
      </c>
      <c r="CQ143" s="94">
        <f t="shared" si="166"/>
        <v>3.6420574281835969</v>
      </c>
      <c r="CR143" s="80">
        <v>2176.71</v>
      </c>
      <c r="CS143" s="80">
        <v>2778.55</v>
      </c>
      <c r="CT143" s="87">
        <f t="shared" si="167"/>
        <v>-601.84000000000015</v>
      </c>
      <c r="CU143" s="94">
        <f t="shared" si="168"/>
        <v>1.2764906671076992</v>
      </c>
      <c r="CV143" s="80">
        <v>1327.98</v>
      </c>
      <c r="CW143" s="80">
        <v>0</v>
      </c>
      <c r="CX143" s="87">
        <f t="shared" si="169"/>
        <v>1327.98</v>
      </c>
      <c r="CY143" s="86">
        <f t="shared" si="170"/>
        <v>0</v>
      </c>
      <c r="CZ143" s="80">
        <v>327.20999999999998</v>
      </c>
      <c r="DA143" s="80">
        <v>283.98</v>
      </c>
      <c r="DB143" s="87">
        <f t="shared" si="171"/>
        <v>43.229999999999961</v>
      </c>
      <c r="DC143" s="86">
        <f t="shared" si="172"/>
        <v>0.86788301091042463</v>
      </c>
      <c r="DD143" s="80">
        <v>37.26</v>
      </c>
      <c r="DE143" s="80">
        <v>0</v>
      </c>
      <c r="DF143" s="87">
        <f t="shared" si="173"/>
        <v>37.26</v>
      </c>
      <c r="DG143" s="86">
        <f t="shared" si="174"/>
        <v>0</v>
      </c>
      <c r="DH143" s="95">
        <v>8060.43</v>
      </c>
      <c r="DI143" s="95">
        <v>6112.89</v>
      </c>
      <c r="DJ143" s="87">
        <f t="shared" si="175"/>
        <v>1947.54</v>
      </c>
      <c r="DK143" s="94">
        <f t="shared" si="176"/>
        <v>0.75838261730453582</v>
      </c>
      <c r="DL143" s="80">
        <v>0</v>
      </c>
      <c r="DM143" s="80">
        <v>0</v>
      </c>
      <c r="DN143" s="87">
        <f t="shared" si="177"/>
        <v>0</v>
      </c>
      <c r="DO143" s="96"/>
      <c r="DP143" s="80">
        <v>0</v>
      </c>
      <c r="DQ143" s="80">
        <v>0</v>
      </c>
      <c r="DR143" s="82">
        <f t="shared" si="178"/>
        <v>0</v>
      </c>
      <c r="DS143" s="96"/>
      <c r="DT143" s="97">
        <v>2070.96</v>
      </c>
      <c r="DU143" s="97">
        <v>2608.5100000000002</v>
      </c>
      <c r="DV143" s="98">
        <f t="shared" si="181"/>
        <v>43484.700000000004</v>
      </c>
      <c r="DW143" s="87">
        <f t="shared" si="182"/>
        <v>54778.633360090105</v>
      </c>
      <c r="DX143" s="87">
        <f t="shared" si="179"/>
        <v>-11293.933360090101</v>
      </c>
      <c r="DY143" s="83">
        <f t="shared" si="180"/>
        <v>1.259722002453509</v>
      </c>
      <c r="DZ143" s="108"/>
      <c r="EA143" s="100">
        <f t="shared" si="128"/>
        <v>-304275.9633600901</v>
      </c>
      <c r="EB143" s="91">
        <f t="shared" si="129"/>
        <v>-164570.89000000001</v>
      </c>
      <c r="EC143" s="101"/>
      <c r="ED143" s="101"/>
      <c r="EE143" s="102">
        <v>14494.899999999998</v>
      </c>
      <c r="EF143" s="102">
        <v>25538.489999999998</v>
      </c>
      <c r="EG143" s="103">
        <f t="shared" si="183"/>
        <v>25538.489999999998</v>
      </c>
      <c r="EH143" s="104">
        <f t="shared" si="130"/>
        <v>1.7618948733692541</v>
      </c>
      <c r="EI143" s="101"/>
      <c r="EJ143" s="101"/>
      <c r="EK143" s="101" t="s">
        <v>143</v>
      </c>
      <c r="EM143" s="101"/>
      <c r="EN143" s="101"/>
    </row>
    <row r="144" spans="1:144" s="1" customFormat="1" ht="15.75" customHeight="1" x14ac:dyDescent="0.25">
      <c r="A144" s="105" t="s">
        <v>144</v>
      </c>
      <c r="B144" s="106">
        <v>9</v>
      </c>
      <c r="C144" s="107">
        <v>3</v>
      </c>
      <c r="D144" s="76" t="s">
        <v>424</v>
      </c>
      <c r="E144" s="77">
        <v>6221.3</v>
      </c>
      <c r="F144" s="78">
        <v>-166731.43</v>
      </c>
      <c r="G144" s="79">
        <v>-59553.430000000008</v>
      </c>
      <c r="H144" s="80">
        <v>3975.42</v>
      </c>
      <c r="I144" s="80">
        <v>47.54</v>
      </c>
      <c r="J144" s="82">
        <f t="shared" si="131"/>
        <v>3927.88</v>
      </c>
      <c r="K144" s="83">
        <f t="shared" si="132"/>
        <v>1.1958484889646879E-2</v>
      </c>
      <c r="L144" s="84">
        <v>866.01</v>
      </c>
      <c r="M144" s="84">
        <v>5.05</v>
      </c>
      <c r="N144" s="82">
        <f t="shared" si="133"/>
        <v>860.96</v>
      </c>
      <c r="O144" s="83">
        <f t="shared" si="134"/>
        <v>5.831341439475295E-3</v>
      </c>
      <c r="P144" s="84">
        <v>2864.91</v>
      </c>
      <c r="Q144" s="84">
        <v>2182.3999999999996</v>
      </c>
      <c r="R144" s="82">
        <f t="shared" si="135"/>
        <v>682.51000000000022</v>
      </c>
      <c r="S144" s="83">
        <f t="shared" si="136"/>
        <v>0.76176913061841378</v>
      </c>
      <c r="T144" s="84">
        <v>544.98</v>
      </c>
      <c r="U144" s="84">
        <v>486.6</v>
      </c>
      <c r="V144" s="82">
        <f t="shared" si="137"/>
        <v>58.379999999999995</v>
      </c>
      <c r="W144" s="83">
        <f t="shared" si="138"/>
        <v>0.89287680281845205</v>
      </c>
      <c r="X144" s="84">
        <v>188.52</v>
      </c>
      <c r="Y144" s="84">
        <v>0</v>
      </c>
      <c r="Z144" s="82">
        <f t="shared" si="139"/>
        <v>188.52</v>
      </c>
      <c r="AA144" s="83">
        <f t="shared" si="125"/>
        <v>0</v>
      </c>
      <c r="AB144" s="84">
        <v>2008.23</v>
      </c>
      <c r="AC144" s="84">
        <v>3307.73</v>
      </c>
      <c r="AD144" s="82">
        <f t="shared" si="140"/>
        <v>-1299.5</v>
      </c>
      <c r="AE144" s="83">
        <f t="shared" si="141"/>
        <v>1.6470872360237623</v>
      </c>
      <c r="AF144" s="84">
        <v>933.18000000000006</v>
      </c>
      <c r="AG144" s="84">
        <v>0</v>
      </c>
      <c r="AH144" s="82">
        <f t="shared" si="142"/>
        <v>933.18000000000006</v>
      </c>
      <c r="AI144" s="85">
        <f t="shared" si="143"/>
        <v>0</v>
      </c>
      <c r="AJ144" s="84">
        <v>3079.5299999999997</v>
      </c>
      <c r="AK144" s="84">
        <v>22637.84</v>
      </c>
      <c r="AL144" s="82">
        <f t="shared" si="144"/>
        <v>-19558.310000000001</v>
      </c>
      <c r="AM144" s="86">
        <f t="shared" si="145"/>
        <v>7.3510698061067767</v>
      </c>
      <c r="AN144" s="80">
        <v>15215.25</v>
      </c>
      <c r="AO144" s="80">
        <v>21014.6</v>
      </c>
      <c r="AP144" s="87">
        <f t="shared" si="146"/>
        <v>-5799.3499999999985</v>
      </c>
      <c r="AQ144" s="83">
        <f t="shared" ref="AQ144:AQ187" si="184">AO144/AN144</f>
        <v>1.3811537766385698</v>
      </c>
      <c r="AR144" s="84">
        <v>0</v>
      </c>
      <c r="AS144" s="84">
        <v>0</v>
      </c>
      <c r="AT144" s="87">
        <f t="shared" si="127"/>
        <v>0</v>
      </c>
      <c r="AU144" s="96"/>
      <c r="AV144" s="80">
        <v>888.39</v>
      </c>
      <c r="AW144" s="80">
        <v>0</v>
      </c>
      <c r="AX144" s="87">
        <f t="shared" si="147"/>
        <v>888.39</v>
      </c>
      <c r="AY144" s="83">
        <f t="shared" si="148"/>
        <v>0</v>
      </c>
      <c r="AZ144" s="90">
        <v>0</v>
      </c>
      <c r="BA144" s="82">
        <v>0</v>
      </c>
      <c r="BB144" s="82">
        <f t="shared" si="149"/>
        <v>0</v>
      </c>
      <c r="BC144" s="91"/>
      <c r="BD144" s="84">
        <v>11629.47</v>
      </c>
      <c r="BE144" s="84">
        <v>16050.05</v>
      </c>
      <c r="BF144" s="87">
        <f t="shared" si="150"/>
        <v>-4420.58</v>
      </c>
      <c r="BG144" s="83">
        <f t="shared" si="151"/>
        <v>1.3801187844329965</v>
      </c>
      <c r="BH144" s="84">
        <v>2073.5700000000002</v>
      </c>
      <c r="BI144" s="84">
        <v>0</v>
      </c>
      <c r="BJ144" s="82">
        <f t="shared" si="152"/>
        <v>2073.5700000000002</v>
      </c>
      <c r="BK144" s="86">
        <f t="shared" si="153"/>
        <v>0</v>
      </c>
      <c r="BL144" s="80">
        <v>3169.1400000000003</v>
      </c>
      <c r="BM144" s="80">
        <v>8176.51</v>
      </c>
      <c r="BN144" s="82">
        <f t="shared" si="154"/>
        <v>-5007.37</v>
      </c>
      <c r="BO144" s="86">
        <f t="shared" si="155"/>
        <v>2.5800406419407156</v>
      </c>
      <c r="BP144" s="80">
        <v>875.33999999999992</v>
      </c>
      <c r="BQ144" s="80">
        <v>0</v>
      </c>
      <c r="BR144" s="82">
        <f t="shared" si="156"/>
        <v>875.33999999999992</v>
      </c>
      <c r="BS144" s="86">
        <f t="shared" si="157"/>
        <v>0</v>
      </c>
      <c r="BT144" s="80">
        <v>2000.7599999999998</v>
      </c>
      <c r="BU144" s="80">
        <v>0</v>
      </c>
      <c r="BV144" s="82">
        <f t="shared" si="158"/>
        <v>2000.7599999999998</v>
      </c>
      <c r="BW144" s="86">
        <f t="shared" si="159"/>
        <v>0</v>
      </c>
      <c r="BX144" s="80">
        <v>991.05000000000007</v>
      </c>
      <c r="BY144" s="80">
        <v>0</v>
      </c>
      <c r="BZ144" s="82">
        <f t="shared" si="160"/>
        <v>991.05000000000007</v>
      </c>
      <c r="CA144" s="86">
        <f t="shared" si="126"/>
        <v>0</v>
      </c>
      <c r="CB144" s="80">
        <v>942.54</v>
      </c>
      <c r="CC144" s="80">
        <v>397.88</v>
      </c>
      <c r="CD144" s="82">
        <f t="shared" si="161"/>
        <v>544.66</v>
      </c>
      <c r="CE144" s="83">
        <f t="shared" si="162"/>
        <v>0.42213593057058585</v>
      </c>
      <c r="CF144" s="84">
        <v>70.92</v>
      </c>
      <c r="CG144" s="84">
        <v>0</v>
      </c>
      <c r="CH144" s="82">
        <f t="shared" si="163"/>
        <v>70.92</v>
      </c>
      <c r="CI144" s="86">
        <f t="shared" si="164"/>
        <v>0</v>
      </c>
      <c r="CJ144" s="80">
        <v>0</v>
      </c>
      <c r="CK144" s="81">
        <v>0</v>
      </c>
      <c r="CL144" s="81">
        <v>0</v>
      </c>
      <c r="CM144" s="92"/>
      <c r="CN144" s="93">
        <v>13292.64</v>
      </c>
      <c r="CO144" s="93">
        <v>13612.345052129502</v>
      </c>
      <c r="CP144" s="87">
        <f t="shared" si="165"/>
        <v>-319.70505212950229</v>
      </c>
      <c r="CQ144" s="94">
        <f t="shared" si="166"/>
        <v>1.024051283426731</v>
      </c>
      <c r="CR144" s="80">
        <v>12472.920000000002</v>
      </c>
      <c r="CS144" s="80">
        <v>14191.819999999998</v>
      </c>
      <c r="CT144" s="87">
        <f t="shared" si="167"/>
        <v>-1718.899999999996</v>
      </c>
      <c r="CU144" s="94">
        <f t="shared" si="168"/>
        <v>1.1378105527815456</v>
      </c>
      <c r="CV144" s="80">
        <v>1236.96</v>
      </c>
      <c r="CW144" s="80">
        <v>0</v>
      </c>
      <c r="CX144" s="87">
        <f t="shared" si="169"/>
        <v>1236.96</v>
      </c>
      <c r="CY144" s="86">
        <f t="shared" si="170"/>
        <v>0</v>
      </c>
      <c r="CZ144" s="80">
        <v>326.61</v>
      </c>
      <c r="DA144" s="80">
        <v>277.01</v>
      </c>
      <c r="DB144" s="87">
        <f t="shared" si="171"/>
        <v>49.600000000000023</v>
      </c>
      <c r="DC144" s="86">
        <f t="shared" si="172"/>
        <v>0.84813692171090893</v>
      </c>
      <c r="DD144" s="80">
        <v>35.46</v>
      </c>
      <c r="DE144" s="80">
        <v>0</v>
      </c>
      <c r="DF144" s="87">
        <f t="shared" si="173"/>
        <v>35.46</v>
      </c>
      <c r="DG144" s="86">
        <f t="shared" si="174"/>
        <v>0</v>
      </c>
      <c r="DH144" s="95">
        <v>4005.2699999999995</v>
      </c>
      <c r="DI144" s="95">
        <v>2250.98</v>
      </c>
      <c r="DJ144" s="87">
        <f t="shared" si="175"/>
        <v>1754.2899999999995</v>
      </c>
      <c r="DK144" s="94">
        <f t="shared" si="176"/>
        <v>0.56200455899352608</v>
      </c>
      <c r="DL144" s="80">
        <v>11018.880000000001</v>
      </c>
      <c r="DM144" s="80">
        <v>11103.650000000001</v>
      </c>
      <c r="DN144" s="87">
        <f t="shared" si="177"/>
        <v>-84.770000000000437</v>
      </c>
      <c r="DO144" s="96">
        <f t="shared" ref="DO144:DO187" si="185">DM144/DL144</f>
        <v>1.0076931593773597</v>
      </c>
      <c r="DP144" s="80">
        <v>0</v>
      </c>
      <c r="DQ144" s="80">
        <v>0</v>
      </c>
      <c r="DR144" s="82">
        <f t="shared" si="178"/>
        <v>0</v>
      </c>
      <c r="DS144" s="96"/>
      <c r="DT144" s="97">
        <v>4856.22</v>
      </c>
      <c r="DU144" s="97">
        <v>5787.1</v>
      </c>
      <c r="DV144" s="98">
        <f t="shared" si="181"/>
        <v>99562.17</v>
      </c>
      <c r="DW144" s="87">
        <f t="shared" si="182"/>
        <v>121529.10505212951</v>
      </c>
      <c r="DX144" s="87">
        <f t="shared" si="179"/>
        <v>-21966.935052129513</v>
      </c>
      <c r="DY144" s="83">
        <f t="shared" si="180"/>
        <v>1.2206353583105864</v>
      </c>
      <c r="DZ144" s="108"/>
      <c r="EA144" s="100">
        <f t="shared" si="128"/>
        <v>-188698.36505212949</v>
      </c>
      <c r="EB144" s="91">
        <f t="shared" si="129"/>
        <v>-62425.080000000009</v>
      </c>
      <c r="EC144" s="101"/>
      <c r="ED144" s="101"/>
      <c r="EE144" s="102">
        <v>33187.39</v>
      </c>
      <c r="EF144" s="102">
        <v>28477.83</v>
      </c>
      <c r="EG144" s="103">
        <f t="shared" si="183"/>
        <v>28477.83</v>
      </c>
      <c r="EH144" s="104">
        <f t="shared" si="130"/>
        <v>0.85809188369437916</v>
      </c>
      <c r="EI144" s="101"/>
      <c r="EJ144" s="101"/>
      <c r="EK144" s="101" t="s">
        <v>144</v>
      </c>
      <c r="EM144" s="101"/>
      <c r="EN144" s="101"/>
    </row>
    <row r="145" spans="1:144" s="1" customFormat="1" ht="15.75" customHeight="1" x14ac:dyDescent="0.25">
      <c r="A145" s="105" t="s">
        <v>145</v>
      </c>
      <c r="B145" s="106">
        <v>9</v>
      </c>
      <c r="C145" s="107">
        <v>3</v>
      </c>
      <c r="D145" s="76" t="s">
        <v>425</v>
      </c>
      <c r="E145" s="77">
        <v>5939.78</v>
      </c>
      <c r="F145" s="78">
        <v>59266.169999999969</v>
      </c>
      <c r="G145" s="79">
        <v>-16649.660000000007</v>
      </c>
      <c r="H145" s="80">
        <v>3897</v>
      </c>
      <c r="I145" s="80">
        <v>46.65</v>
      </c>
      <c r="J145" s="82">
        <f t="shared" si="131"/>
        <v>3850.35</v>
      </c>
      <c r="K145" s="83">
        <f t="shared" si="132"/>
        <v>1.1970746728252501E-2</v>
      </c>
      <c r="L145" s="84">
        <v>796.51</v>
      </c>
      <c r="M145" s="84">
        <v>4.6399999999999997</v>
      </c>
      <c r="N145" s="82">
        <f t="shared" si="133"/>
        <v>791.87</v>
      </c>
      <c r="O145" s="83">
        <f t="shared" si="134"/>
        <v>5.8254133658083383E-3</v>
      </c>
      <c r="P145" s="84">
        <v>2808.26</v>
      </c>
      <c r="Q145" s="84">
        <v>2134.42</v>
      </c>
      <c r="R145" s="82">
        <f t="shared" si="135"/>
        <v>673.84000000000015</v>
      </c>
      <c r="S145" s="83">
        <f t="shared" si="136"/>
        <v>0.76005070755556814</v>
      </c>
      <c r="T145" s="84">
        <v>520.31999999999994</v>
      </c>
      <c r="U145" s="84">
        <v>464.7</v>
      </c>
      <c r="V145" s="82">
        <f t="shared" si="137"/>
        <v>55.619999999999948</v>
      </c>
      <c r="W145" s="83">
        <f t="shared" si="138"/>
        <v>0.89310424354243556</v>
      </c>
      <c r="X145" s="84">
        <v>188.88</v>
      </c>
      <c r="Y145" s="84">
        <v>0</v>
      </c>
      <c r="Z145" s="82">
        <f t="shared" si="139"/>
        <v>188.88</v>
      </c>
      <c r="AA145" s="83">
        <f t="shared" si="125"/>
        <v>0</v>
      </c>
      <c r="AB145" s="84">
        <v>2122.2199999999998</v>
      </c>
      <c r="AC145" s="84">
        <v>3431.0299999999997</v>
      </c>
      <c r="AD145" s="82">
        <f t="shared" si="140"/>
        <v>-1308.81</v>
      </c>
      <c r="AE145" s="83">
        <f t="shared" si="141"/>
        <v>1.6167173997040836</v>
      </c>
      <c r="AF145" s="84">
        <v>890.95</v>
      </c>
      <c r="AG145" s="84">
        <v>0</v>
      </c>
      <c r="AH145" s="82">
        <f t="shared" si="142"/>
        <v>890.95</v>
      </c>
      <c r="AI145" s="85">
        <f t="shared" si="143"/>
        <v>0</v>
      </c>
      <c r="AJ145" s="84">
        <v>2979.32</v>
      </c>
      <c r="AK145" s="84">
        <v>6528.7100000000009</v>
      </c>
      <c r="AL145" s="82">
        <f t="shared" si="144"/>
        <v>-3549.3900000000008</v>
      </c>
      <c r="AM145" s="86">
        <f t="shared" si="145"/>
        <v>2.1913423197239639</v>
      </c>
      <c r="AN145" s="80">
        <v>15212.760000000002</v>
      </c>
      <c r="AO145" s="80">
        <v>15130.5</v>
      </c>
      <c r="AP145" s="87">
        <f t="shared" si="146"/>
        <v>82.260000000002037</v>
      </c>
      <c r="AQ145" s="83">
        <f t="shared" si="184"/>
        <v>0.99459269718315402</v>
      </c>
      <c r="AR145" s="84">
        <v>0</v>
      </c>
      <c r="AS145" s="84">
        <v>0</v>
      </c>
      <c r="AT145" s="87">
        <f t="shared" si="127"/>
        <v>0</v>
      </c>
      <c r="AU145" s="96"/>
      <c r="AV145" s="80">
        <v>874.9</v>
      </c>
      <c r="AW145" s="80">
        <v>0</v>
      </c>
      <c r="AX145" s="87">
        <f t="shared" si="147"/>
        <v>874.9</v>
      </c>
      <c r="AY145" s="83">
        <f t="shared" si="148"/>
        <v>0</v>
      </c>
      <c r="AZ145" s="90">
        <v>0</v>
      </c>
      <c r="BA145" s="82">
        <v>0</v>
      </c>
      <c r="BB145" s="82">
        <f t="shared" si="149"/>
        <v>0</v>
      </c>
      <c r="BC145" s="91"/>
      <c r="BD145" s="84">
        <v>11313.2</v>
      </c>
      <c r="BE145" s="84">
        <v>185.57000000000002</v>
      </c>
      <c r="BF145" s="87">
        <f t="shared" si="150"/>
        <v>11127.630000000001</v>
      </c>
      <c r="BG145" s="83">
        <f t="shared" si="151"/>
        <v>1.6402962910582328E-2</v>
      </c>
      <c r="BH145" s="84">
        <v>2027.7800000000002</v>
      </c>
      <c r="BI145" s="84">
        <v>0</v>
      </c>
      <c r="BJ145" s="82">
        <f t="shared" si="152"/>
        <v>2027.7800000000002</v>
      </c>
      <c r="BK145" s="86">
        <f t="shared" si="153"/>
        <v>0</v>
      </c>
      <c r="BL145" s="80">
        <v>2918.73</v>
      </c>
      <c r="BM145" s="80">
        <v>0</v>
      </c>
      <c r="BN145" s="82">
        <f t="shared" si="154"/>
        <v>2918.73</v>
      </c>
      <c r="BO145" s="86">
        <f t="shared" si="155"/>
        <v>0</v>
      </c>
      <c r="BP145" s="80">
        <v>796.51</v>
      </c>
      <c r="BQ145" s="80">
        <v>0</v>
      </c>
      <c r="BR145" s="82">
        <f t="shared" si="156"/>
        <v>796.51</v>
      </c>
      <c r="BS145" s="86">
        <f t="shared" si="157"/>
        <v>0</v>
      </c>
      <c r="BT145" s="80">
        <v>1772.98</v>
      </c>
      <c r="BU145" s="80">
        <v>0</v>
      </c>
      <c r="BV145" s="82">
        <f t="shared" si="158"/>
        <v>1772.98</v>
      </c>
      <c r="BW145" s="86">
        <f t="shared" si="159"/>
        <v>0</v>
      </c>
      <c r="BX145" s="80">
        <v>990.73</v>
      </c>
      <c r="BY145" s="80">
        <v>0</v>
      </c>
      <c r="BZ145" s="82">
        <f t="shared" si="160"/>
        <v>990.73</v>
      </c>
      <c r="CA145" s="86">
        <f t="shared" si="126"/>
        <v>0</v>
      </c>
      <c r="CB145" s="80">
        <v>1008.55</v>
      </c>
      <c r="CC145" s="80">
        <v>0</v>
      </c>
      <c r="CD145" s="82">
        <f t="shared" si="161"/>
        <v>1008.55</v>
      </c>
      <c r="CE145" s="83">
        <f t="shared" si="162"/>
        <v>0</v>
      </c>
      <c r="CF145" s="84">
        <v>78.39</v>
      </c>
      <c r="CG145" s="84">
        <v>0</v>
      </c>
      <c r="CH145" s="82">
        <f t="shared" si="163"/>
        <v>78.39</v>
      </c>
      <c r="CI145" s="86">
        <f t="shared" si="164"/>
        <v>0</v>
      </c>
      <c r="CJ145" s="80">
        <v>0</v>
      </c>
      <c r="CK145" s="81">
        <v>0</v>
      </c>
      <c r="CL145" s="81">
        <v>0</v>
      </c>
      <c r="CM145" s="92"/>
      <c r="CN145" s="93">
        <v>12221.970000000001</v>
      </c>
      <c r="CO145" s="93">
        <v>11243.930382972525</v>
      </c>
      <c r="CP145" s="87">
        <f t="shared" si="165"/>
        <v>978.0396170274762</v>
      </c>
      <c r="CQ145" s="94">
        <f t="shared" si="166"/>
        <v>0.91997692540339437</v>
      </c>
      <c r="CR145" s="80">
        <v>11831.73</v>
      </c>
      <c r="CS145" s="80">
        <v>13178.380000000001</v>
      </c>
      <c r="CT145" s="87">
        <f t="shared" si="167"/>
        <v>-1346.6500000000015</v>
      </c>
      <c r="CU145" s="94">
        <f t="shared" si="168"/>
        <v>1.1138168298296194</v>
      </c>
      <c r="CV145" s="80">
        <v>1151.1099999999999</v>
      </c>
      <c r="CW145" s="80">
        <v>0</v>
      </c>
      <c r="CX145" s="87">
        <f t="shared" si="169"/>
        <v>1151.1099999999999</v>
      </c>
      <c r="CY145" s="86">
        <f t="shared" si="170"/>
        <v>0</v>
      </c>
      <c r="CZ145" s="80">
        <v>334.99</v>
      </c>
      <c r="DA145" s="80">
        <v>277.01</v>
      </c>
      <c r="DB145" s="87">
        <f t="shared" si="171"/>
        <v>57.980000000000018</v>
      </c>
      <c r="DC145" s="86">
        <f t="shared" si="172"/>
        <v>0.82692020657333054</v>
      </c>
      <c r="DD145" s="80">
        <v>35.64</v>
      </c>
      <c r="DE145" s="80">
        <v>0</v>
      </c>
      <c r="DF145" s="87">
        <f t="shared" si="173"/>
        <v>35.64</v>
      </c>
      <c r="DG145" s="86">
        <f t="shared" si="174"/>
        <v>0</v>
      </c>
      <c r="DH145" s="95">
        <v>9811.09</v>
      </c>
      <c r="DI145" s="95">
        <v>8819.5</v>
      </c>
      <c r="DJ145" s="87">
        <f t="shared" si="175"/>
        <v>991.59000000000015</v>
      </c>
      <c r="DK145" s="94">
        <f t="shared" si="176"/>
        <v>0.89893171910562431</v>
      </c>
      <c r="DL145" s="80">
        <v>4770.2199999999993</v>
      </c>
      <c r="DM145" s="80">
        <v>4887.1999999999989</v>
      </c>
      <c r="DN145" s="87">
        <f t="shared" si="177"/>
        <v>-116.97999999999956</v>
      </c>
      <c r="DO145" s="96">
        <f t="shared" si="185"/>
        <v>1.0245229779758585</v>
      </c>
      <c r="DP145" s="80">
        <v>0</v>
      </c>
      <c r="DQ145" s="80">
        <v>0</v>
      </c>
      <c r="DR145" s="82">
        <f t="shared" si="178"/>
        <v>0</v>
      </c>
      <c r="DS145" s="96"/>
      <c r="DT145" s="97">
        <v>4700.84</v>
      </c>
      <c r="DU145" s="97">
        <v>3316.6099999999997</v>
      </c>
      <c r="DV145" s="98">
        <f t="shared" si="181"/>
        <v>96055.579999999987</v>
      </c>
      <c r="DW145" s="87">
        <f t="shared" si="182"/>
        <v>69648.850382972523</v>
      </c>
      <c r="DX145" s="87">
        <f t="shared" si="179"/>
        <v>26406.729617027464</v>
      </c>
      <c r="DY145" s="83">
        <f t="shared" si="180"/>
        <v>0.72508906180122523</v>
      </c>
      <c r="DZ145" s="108"/>
      <c r="EA145" s="100">
        <f t="shared" si="128"/>
        <v>85672.899617027419</v>
      </c>
      <c r="EB145" s="91">
        <f t="shared" si="129"/>
        <v>4071.6399999999944</v>
      </c>
      <c r="EC145" s="101"/>
      <c r="ED145" s="101"/>
      <c r="EE145" s="102">
        <v>32018.290000000005</v>
      </c>
      <c r="EF145" s="102">
        <v>67535.66</v>
      </c>
      <c r="EG145" s="103">
        <f t="shared" si="183"/>
        <v>67535.66</v>
      </c>
      <c r="EH145" s="104">
        <f t="shared" si="130"/>
        <v>2.1092837874852153</v>
      </c>
      <c r="EI145" s="101"/>
      <c r="EJ145" s="101"/>
      <c r="EK145" s="101" t="s">
        <v>145</v>
      </c>
      <c r="EM145" s="101"/>
      <c r="EN145" s="101"/>
    </row>
    <row r="146" spans="1:144" s="1" customFormat="1" ht="15.75" customHeight="1" x14ac:dyDescent="0.25">
      <c r="A146" s="105" t="s">
        <v>146</v>
      </c>
      <c r="B146" s="106">
        <v>5</v>
      </c>
      <c r="C146" s="107">
        <v>4</v>
      </c>
      <c r="D146" s="76" t="s">
        <v>426</v>
      </c>
      <c r="E146" s="77">
        <v>2741.6</v>
      </c>
      <c r="F146" s="78">
        <v>74220.44</v>
      </c>
      <c r="G146" s="79">
        <v>28483.79</v>
      </c>
      <c r="H146" s="80">
        <v>2236.89</v>
      </c>
      <c r="I146" s="80">
        <v>26.66</v>
      </c>
      <c r="J146" s="82">
        <f t="shared" si="131"/>
        <v>2210.23</v>
      </c>
      <c r="K146" s="83">
        <f t="shared" si="132"/>
        <v>1.1918333042751321E-2</v>
      </c>
      <c r="L146" s="84">
        <v>351.29999999999995</v>
      </c>
      <c r="M146" s="84">
        <v>182.26</v>
      </c>
      <c r="N146" s="82">
        <f t="shared" si="133"/>
        <v>169.03999999999996</v>
      </c>
      <c r="O146" s="83">
        <f t="shared" si="134"/>
        <v>0.5188158269285511</v>
      </c>
      <c r="P146" s="84">
        <v>1434.78</v>
      </c>
      <c r="Q146" s="84">
        <v>1101.21</v>
      </c>
      <c r="R146" s="82">
        <f t="shared" si="135"/>
        <v>333.56999999999994</v>
      </c>
      <c r="S146" s="83">
        <f t="shared" si="136"/>
        <v>0.76751139547526459</v>
      </c>
      <c r="T146" s="84">
        <v>273.95999999999998</v>
      </c>
      <c r="U146" s="84">
        <v>243.27999999999997</v>
      </c>
      <c r="V146" s="82">
        <f t="shared" si="137"/>
        <v>30.680000000000007</v>
      </c>
      <c r="W146" s="83">
        <f t="shared" si="138"/>
        <v>0.88801284859103513</v>
      </c>
      <c r="X146" s="84">
        <v>122.58</v>
      </c>
      <c r="Y146" s="84">
        <v>0</v>
      </c>
      <c r="Z146" s="82">
        <f t="shared" si="139"/>
        <v>122.58</v>
      </c>
      <c r="AA146" s="83">
        <f t="shared" si="125"/>
        <v>0</v>
      </c>
      <c r="AB146" s="84">
        <v>1765.5</v>
      </c>
      <c r="AC146" s="84">
        <v>2522.2400000000002</v>
      </c>
      <c r="AD146" s="82">
        <f t="shared" si="140"/>
        <v>-756.74000000000024</v>
      </c>
      <c r="AE146" s="83">
        <f t="shared" si="141"/>
        <v>1.4286264514301898</v>
      </c>
      <c r="AF146" s="84">
        <v>411.33000000000004</v>
      </c>
      <c r="AG146" s="84">
        <v>0</v>
      </c>
      <c r="AH146" s="82">
        <f t="shared" si="142"/>
        <v>411.33000000000004</v>
      </c>
      <c r="AI146" s="85">
        <f t="shared" si="143"/>
        <v>0</v>
      </c>
      <c r="AJ146" s="84">
        <v>1375.53</v>
      </c>
      <c r="AK146" s="84">
        <v>1114.78</v>
      </c>
      <c r="AL146" s="82">
        <f t="shared" si="144"/>
        <v>260.75</v>
      </c>
      <c r="AM146" s="86">
        <f t="shared" si="145"/>
        <v>0.81043670439757765</v>
      </c>
      <c r="AN146" s="80">
        <v>0</v>
      </c>
      <c r="AO146" s="80">
        <v>0</v>
      </c>
      <c r="AP146" s="87">
        <f t="shared" si="146"/>
        <v>0</v>
      </c>
      <c r="AQ146" s="83"/>
      <c r="AR146" s="84">
        <v>0</v>
      </c>
      <c r="AS146" s="84">
        <v>0</v>
      </c>
      <c r="AT146" s="87">
        <f t="shared" si="127"/>
        <v>0</v>
      </c>
      <c r="AU146" s="96"/>
      <c r="AV146" s="80">
        <v>519.12</v>
      </c>
      <c r="AW146" s="80">
        <v>2749.66</v>
      </c>
      <c r="AX146" s="87">
        <f t="shared" si="147"/>
        <v>-2230.54</v>
      </c>
      <c r="AY146" s="83">
        <f t="shared" si="148"/>
        <v>5.2967714593928186</v>
      </c>
      <c r="AZ146" s="90">
        <v>0</v>
      </c>
      <c r="BA146" s="82">
        <v>0</v>
      </c>
      <c r="BB146" s="82">
        <f t="shared" si="149"/>
        <v>0</v>
      </c>
      <c r="BC146" s="91"/>
      <c r="BD146" s="84">
        <v>8523.869999999999</v>
      </c>
      <c r="BE146" s="84">
        <v>1056.01</v>
      </c>
      <c r="BF146" s="87">
        <f t="shared" si="150"/>
        <v>7467.8599999999988</v>
      </c>
      <c r="BG146" s="83">
        <f t="shared" si="151"/>
        <v>0.1238885623548928</v>
      </c>
      <c r="BH146" s="84">
        <v>1177.26</v>
      </c>
      <c r="BI146" s="84">
        <v>0</v>
      </c>
      <c r="BJ146" s="82">
        <f t="shared" si="152"/>
        <v>1177.26</v>
      </c>
      <c r="BK146" s="86">
        <f t="shared" si="153"/>
        <v>0</v>
      </c>
      <c r="BL146" s="80">
        <v>1258.71</v>
      </c>
      <c r="BM146" s="80">
        <v>0</v>
      </c>
      <c r="BN146" s="82">
        <f t="shared" si="154"/>
        <v>1258.71</v>
      </c>
      <c r="BO146" s="86">
        <f t="shared" si="155"/>
        <v>0</v>
      </c>
      <c r="BP146" s="80">
        <v>320.04000000000002</v>
      </c>
      <c r="BQ146" s="80">
        <v>0</v>
      </c>
      <c r="BR146" s="82">
        <f t="shared" si="156"/>
        <v>320.04000000000002</v>
      </c>
      <c r="BS146" s="86">
        <f t="shared" si="157"/>
        <v>0</v>
      </c>
      <c r="BT146" s="80">
        <v>894.27</v>
      </c>
      <c r="BU146" s="80">
        <v>0</v>
      </c>
      <c r="BV146" s="82">
        <f t="shared" si="158"/>
        <v>894.27</v>
      </c>
      <c r="BW146" s="86">
        <f t="shared" si="159"/>
        <v>0</v>
      </c>
      <c r="BX146" s="80">
        <v>645.81000000000006</v>
      </c>
      <c r="BY146" s="80">
        <v>0</v>
      </c>
      <c r="BZ146" s="82">
        <f t="shared" si="160"/>
        <v>645.81000000000006</v>
      </c>
      <c r="CA146" s="86">
        <f t="shared" si="126"/>
        <v>0</v>
      </c>
      <c r="CB146" s="80">
        <v>732.18000000000006</v>
      </c>
      <c r="CC146" s="80">
        <v>0</v>
      </c>
      <c r="CD146" s="82">
        <f t="shared" si="161"/>
        <v>732.18000000000006</v>
      </c>
      <c r="CE146" s="83">
        <f t="shared" si="162"/>
        <v>0</v>
      </c>
      <c r="CF146" s="84">
        <v>53.46</v>
      </c>
      <c r="CG146" s="84">
        <v>0</v>
      </c>
      <c r="CH146" s="82">
        <f t="shared" si="163"/>
        <v>53.46</v>
      </c>
      <c r="CI146" s="86">
        <f t="shared" si="164"/>
        <v>0</v>
      </c>
      <c r="CJ146" s="80">
        <v>0</v>
      </c>
      <c r="CK146" s="81">
        <v>0</v>
      </c>
      <c r="CL146" s="81">
        <v>0</v>
      </c>
      <c r="CM146" s="92"/>
      <c r="CN146" s="93">
        <v>7784.2800000000007</v>
      </c>
      <c r="CO146" s="93">
        <v>12709.227635910378</v>
      </c>
      <c r="CP146" s="87">
        <f t="shared" si="165"/>
        <v>-4924.9476359103774</v>
      </c>
      <c r="CQ146" s="94">
        <f t="shared" si="166"/>
        <v>1.6326786338505779</v>
      </c>
      <c r="CR146" s="80">
        <v>3621.4800000000005</v>
      </c>
      <c r="CS146" s="80">
        <v>4010.65</v>
      </c>
      <c r="CT146" s="87">
        <f t="shared" si="167"/>
        <v>-389.16999999999962</v>
      </c>
      <c r="CU146" s="94">
        <f t="shared" si="168"/>
        <v>1.107461590289053</v>
      </c>
      <c r="CV146" s="80">
        <v>1062.9000000000001</v>
      </c>
      <c r="CW146" s="80">
        <v>0</v>
      </c>
      <c r="CX146" s="87">
        <f t="shared" si="169"/>
        <v>1062.9000000000001</v>
      </c>
      <c r="CY146" s="86">
        <f t="shared" si="170"/>
        <v>0</v>
      </c>
      <c r="CZ146" s="80">
        <v>250.92000000000002</v>
      </c>
      <c r="DA146" s="80">
        <v>217.82999999999998</v>
      </c>
      <c r="DB146" s="87">
        <f t="shared" si="171"/>
        <v>33.090000000000032</v>
      </c>
      <c r="DC146" s="86">
        <f t="shared" si="172"/>
        <v>0.86812529890004775</v>
      </c>
      <c r="DD146" s="80">
        <v>28.799999999999997</v>
      </c>
      <c r="DE146" s="80">
        <v>0</v>
      </c>
      <c r="DF146" s="87">
        <f t="shared" si="173"/>
        <v>28.799999999999997</v>
      </c>
      <c r="DG146" s="86">
        <f t="shared" si="174"/>
        <v>0</v>
      </c>
      <c r="DH146" s="95">
        <v>1785.2400000000002</v>
      </c>
      <c r="DI146" s="95">
        <v>427.02</v>
      </c>
      <c r="DJ146" s="87">
        <f t="shared" si="175"/>
        <v>1358.2200000000003</v>
      </c>
      <c r="DK146" s="94">
        <f t="shared" si="176"/>
        <v>0.23919473012031991</v>
      </c>
      <c r="DL146" s="80">
        <v>0</v>
      </c>
      <c r="DM146" s="80">
        <v>0</v>
      </c>
      <c r="DN146" s="87">
        <f t="shared" si="177"/>
        <v>0</v>
      </c>
      <c r="DO146" s="96"/>
      <c r="DP146" s="80">
        <v>0</v>
      </c>
      <c r="DQ146" s="80">
        <v>0</v>
      </c>
      <c r="DR146" s="82">
        <f t="shared" si="178"/>
        <v>0</v>
      </c>
      <c r="DS146" s="96"/>
      <c r="DT146" s="97">
        <v>1831.29</v>
      </c>
      <c r="DU146" s="97">
        <v>1318.04</v>
      </c>
      <c r="DV146" s="98">
        <f t="shared" si="181"/>
        <v>38461.499999999993</v>
      </c>
      <c r="DW146" s="87">
        <f t="shared" si="182"/>
        <v>27678.867635910377</v>
      </c>
      <c r="DX146" s="87">
        <f t="shared" si="179"/>
        <v>10782.632364089615</v>
      </c>
      <c r="DY146" s="83">
        <f t="shared" si="180"/>
        <v>0.71965127818494812</v>
      </c>
      <c r="DZ146" s="108"/>
      <c r="EA146" s="100">
        <f t="shared" si="128"/>
        <v>85003.072364089632</v>
      </c>
      <c r="EB146" s="91">
        <f t="shared" si="129"/>
        <v>41033.379999999997</v>
      </c>
      <c r="EC146" s="101"/>
      <c r="ED146" s="101"/>
      <c r="EE146" s="102">
        <v>12820.500000000002</v>
      </c>
      <c r="EF146" s="102">
        <v>9021.73</v>
      </c>
      <c r="EG146" s="103">
        <f t="shared" si="183"/>
        <v>9021.73</v>
      </c>
      <c r="EH146" s="104">
        <f t="shared" si="130"/>
        <v>0.70369564369564352</v>
      </c>
      <c r="EI146" s="101"/>
      <c r="EJ146" s="101"/>
      <c r="EK146" s="101" t="s">
        <v>146</v>
      </c>
      <c r="EM146" s="101"/>
      <c r="EN146" s="101"/>
    </row>
    <row r="147" spans="1:144" s="1" customFormat="1" ht="15.75" customHeight="1" x14ac:dyDescent="0.25">
      <c r="A147" s="105" t="s">
        <v>147</v>
      </c>
      <c r="B147" s="106">
        <v>5</v>
      </c>
      <c r="C147" s="107">
        <v>4</v>
      </c>
      <c r="D147" s="76" t="s">
        <v>427</v>
      </c>
      <c r="E147" s="77">
        <v>2757.7</v>
      </c>
      <c r="F147" s="78">
        <v>23832.97</v>
      </c>
      <c r="G147" s="79">
        <v>-1423.4700000000137</v>
      </c>
      <c r="H147" s="80">
        <v>2235.42</v>
      </c>
      <c r="I147" s="80">
        <v>26.66</v>
      </c>
      <c r="J147" s="82">
        <f t="shared" si="131"/>
        <v>2208.7600000000002</v>
      </c>
      <c r="K147" s="83">
        <f t="shared" si="132"/>
        <v>1.1926170473557542E-2</v>
      </c>
      <c r="L147" s="84">
        <v>350.64</v>
      </c>
      <c r="M147" s="84">
        <v>2.06</v>
      </c>
      <c r="N147" s="82">
        <f t="shared" si="133"/>
        <v>348.58</v>
      </c>
      <c r="O147" s="83">
        <f t="shared" si="134"/>
        <v>5.8749714807209679E-3</v>
      </c>
      <c r="P147" s="84">
        <v>1443.1200000000001</v>
      </c>
      <c r="Q147" s="84">
        <v>1107.6799999999998</v>
      </c>
      <c r="R147" s="82">
        <f t="shared" si="135"/>
        <v>335.44000000000028</v>
      </c>
      <c r="S147" s="83">
        <f t="shared" si="136"/>
        <v>0.76755917733798973</v>
      </c>
      <c r="T147" s="84">
        <v>276.20999999999998</v>
      </c>
      <c r="U147" s="84">
        <v>245.64000000000001</v>
      </c>
      <c r="V147" s="82">
        <f t="shared" si="137"/>
        <v>30.569999999999965</v>
      </c>
      <c r="W147" s="83">
        <f t="shared" si="138"/>
        <v>0.88932334093624432</v>
      </c>
      <c r="X147" s="84">
        <v>114.12</v>
      </c>
      <c r="Y147" s="84">
        <v>0</v>
      </c>
      <c r="Z147" s="82">
        <f t="shared" si="139"/>
        <v>114.12</v>
      </c>
      <c r="AA147" s="83">
        <f t="shared" si="125"/>
        <v>0</v>
      </c>
      <c r="AB147" s="84">
        <v>1764.84</v>
      </c>
      <c r="AC147" s="84">
        <v>2545.5500000000002</v>
      </c>
      <c r="AD147" s="82">
        <f t="shared" si="140"/>
        <v>-780.71000000000026</v>
      </c>
      <c r="AE147" s="83">
        <f t="shared" si="141"/>
        <v>1.4423687133111218</v>
      </c>
      <c r="AF147" s="84">
        <v>413.52</v>
      </c>
      <c r="AG147" s="84">
        <v>0</v>
      </c>
      <c r="AH147" s="82">
        <f t="shared" si="142"/>
        <v>413.52</v>
      </c>
      <c r="AI147" s="85">
        <f t="shared" si="143"/>
        <v>0</v>
      </c>
      <c r="AJ147" s="84">
        <v>1383.6</v>
      </c>
      <c r="AK147" s="84">
        <v>1120.6199999999999</v>
      </c>
      <c r="AL147" s="82">
        <f t="shared" si="144"/>
        <v>262.98</v>
      </c>
      <c r="AM147" s="86">
        <f t="shared" si="145"/>
        <v>0.80993061578490888</v>
      </c>
      <c r="AN147" s="80">
        <v>0</v>
      </c>
      <c r="AO147" s="80">
        <v>0</v>
      </c>
      <c r="AP147" s="87">
        <f t="shared" si="146"/>
        <v>0</v>
      </c>
      <c r="AQ147" s="83"/>
      <c r="AR147" s="84">
        <v>0</v>
      </c>
      <c r="AS147" s="84">
        <v>0</v>
      </c>
      <c r="AT147" s="87">
        <f t="shared" si="127"/>
        <v>0</v>
      </c>
      <c r="AU147" s="96"/>
      <c r="AV147" s="80">
        <v>519.36</v>
      </c>
      <c r="AW147" s="80">
        <v>0</v>
      </c>
      <c r="AX147" s="87">
        <f t="shared" si="147"/>
        <v>519.36</v>
      </c>
      <c r="AY147" s="83">
        <f t="shared" si="148"/>
        <v>0</v>
      </c>
      <c r="AZ147" s="90">
        <v>0</v>
      </c>
      <c r="BA147" s="82">
        <v>0</v>
      </c>
      <c r="BB147" s="82">
        <f t="shared" si="149"/>
        <v>0</v>
      </c>
      <c r="BC147" s="91"/>
      <c r="BD147" s="84">
        <v>5925.54</v>
      </c>
      <c r="BE147" s="84">
        <v>3436.8399999999997</v>
      </c>
      <c r="BF147" s="87">
        <f t="shared" si="150"/>
        <v>2488.7000000000003</v>
      </c>
      <c r="BG147" s="83">
        <f t="shared" si="151"/>
        <v>0.58000452279454695</v>
      </c>
      <c r="BH147" s="84">
        <v>1177.6500000000001</v>
      </c>
      <c r="BI147" s="84">
        <v>0</v>
      </c>
      <c r="BJ147" s="82">
        <f t="shared" si="152"/>
        <v>1177.6500000000001</v>
      </c>
      <c r="BK147" s="86">
        <f t="shared" si="153"/>
        <v>0</v>
      </c>
      <c r="BL147" s="80">
        <v>1258.71</v>
      </c>
      <c r="BM147" s="80">
        <v>0</v>
      </c>
      <c r="BN147" s="82">
        <f t="shared" si="154"/>
        <v>1258.71</v>
      </c>
      <c r="BO147" s="86">
        <f t="shared" si="155"/>
        <v>0</v>
      </c>
      <c r="BP147" s="80">
        <v>323.37</v>
      </c>
      <c r="BQ147" s="80">
        <v>0</v>
      </c>
      <c r="BR147" s="82">
        <f t="shared" si="156"/>
        <v>323.37</v>
      </c>
      <c r="BS147" s="86">
        <f t="shared" si="157"/>
        <v>0</v>
      </c>
      <c r="BT147" s="80">
        <v>902.28</v>
      </c>
      <c r="BU147" s="80">
        <v>0</v>
      </c>
      <c r="BV147" s="82">
        <f t="shared" si="158"/>
        <v>902.28</v>
      </c>
      <c r="BW147" s="86">
        <f t="shared" si="159"/>
        <v>0</v>
      </c>
      <c r="BX147" s="80">
        <v>600.41999999999996</v>
      </c>
      <c r="BY147" s="80">
        <v>0</v>
      </c>
      <c r="BZ147" s="82">
        <f t="shared" si="160"/>
        <v>600.41999999999996</v>
      </c>
      <c r="CA147" s="86">
        <f t="shared" si="126"/>
        <v>0</v>
      </c>
      <c r="CB147" s="80">
        <v>731.91</v>
      </c>
      <c r="CC147" s="80">
        <v>1082.52</v>
      </c>
      <c r="CD147" s="82">
        <f t="shared" si="161"/>
        <v>-350.61</v>
      </c>
      <c r="CE147" s="83">
        <f t="shared" si="162"/>
        <v>1.4790343074968235</v>
      </c>
      <c r="CF147" s="84">
        <v>51.269999999999996</v>
      </c>
      <c r="CG147" s="84">
        <v>0</v>
      </c>
      <c r="CH147" s="82">
        <f t="shared" si="163"/>
        <v>51.269999999999996</v>
      </c>
      <c r="CI147" s="86">
        <f t="shared" si="164"/>
        <v>0</v>
      </c>
      <c r="CJ147" s="80">
        <v>0</v>
      </c>
      <c r="CK147" s="81">
        <v>0</v>
      </c>
      <c r="CL147" s="81">
        <v>0</v>
      </c>
      <c r="CM147" s="92"/>
      <c r="CN147" s="93">
        <v>9207.93</v>
      </c>
      <c r="CO147" s="93">
        <v>15934.97565489455</v>
      </c>
      <c r="CP147" s="87">
        <f t="shared" si="165"/>
        <v>-6727.0456548945494</v>
      </c>
      <c r="CQ147" s="94">
        <f t="shared" si="166"/>
        <v>1.7305708943155029</v>
      </c>
      <c r="CR147" s="80">
        <v>3779.43</v>
      </c>
      <c r="CS147" s="80">
        <v>4102.7599999999993</v>
      </c>
      <c r="CT147" s="87">
        <f t="shared" si="167"/>
        <v>-323.32999999999947</v>
      </c>
      <c r="CU147" s="94">
        <f t="shared" si="168"/>
        <v>1.0855499374244264</v>
      </c>
      <c r="CV147" s="80">
        <v>1945.1399999999999</v>
      </c>
      <c r="CW147" s="80">
        <v>0</v>
      </c>
      <c r="CX147" s="87">
        <f t="shared" si="169"/>
        <v>1945.1399999999999</v>
      </c>
      <c r="CY147" s="86">
        <f t="shared" si="170"/>
        <v>0</v>
      </c>
      <c r="CZ147" s="80">
        <v>252.24</v>
      </c>
      <c r="DA147" s="80">
        <v>219.19</v>
      </c>
      <c r="DB147" s="87">
        <f t="shared" si="171"/>
        <v>33.050000000000011</v>
      </c>
      <c r="DC147" s="86">
        <f t="shared" si="172"/>
        <v>0.86897399302251821</v>
      </c>
      <c r="DD147" s="80">
        <v>28.950000000000003</v>
      </c>
      <c r="DE147" s="80">
        <v>0</v>
      </c>
      <c r="DF147" s="87">
        <f t="shared" si="173"/>
        <v>28.950000000000003</v>
      </c>
      <c r="DG147" s="86">
        <f t="shared" si="174"/>
        <v>0</v>
      </c>
      <c r="DH147" s="95">
        <v>2418.9900000000002</v>
      </c>
      <c r="DI147" s="95">
        <v>2170.69</v>
      </c>
      <c r="DJ147" s="87">
        <f t="shared" si="175"/>
        <v>248.30000000000018</v>
      </c>
      <c r="DK147" s="94">
        <f t="shared" si="176"/>
        <v>0.89735385429456094</v>
      </c>
      <c r="DL147" s="80">
        <v>0</v>
      </c>
      <c r="DM147" s="80">
        <v>0</v>
      </c>
      <c r="DN147" s="87">
        <f t="shared" si="177"/>
        <v>0</v>
      </c>
      <c r="DO147" s="96"/>
      <c r="DP147" s="80">
        <v>0</v>
      </c>
      <c r="DQ147" s="80">
        <v>0</v>
      </c>
      <c r="DR147" s="82">
        <f t="shared" si="178"/>
        <v>0</v>
      </c>
      <c r="DS147" s="96"/>
      <c r="DT147" s="97">
        <v>1854.96</v>
      </c>
      <c r="DU147" s="97">
        <v>1599.77</v>
      </c>
      <c r="DV147" s="98">
        <f t="shared" si="181"/>
        <v>38959.619999999995</v>
      </c>
      <c r="DW147" s="87">
        <f t="shared" si="182"/>
        <v>33594.955654894547</v>
      </c>
      <c r="DX147" s="87">
        <f t="shared" si="179"/>
        <v>5364.6643451054479</v>
      </c>
      <c r="DY147" s="83">
        <f t="shared" si="180"/>
        <v>0.86230193351204532</v>
      </c>
      <c r="DZ147" s="108"/>
      <c r="EA147" s="100">
        <f t="shared" si="128"/>
        <v>29197.634345105449</v>
      </c>
      <c r="EB147" s="91">
        <f t="shared" si="129"/>
        <v>5028.319999999987</v>
      </c>
      <c r="EC147" s="101"/>
      <c r="ED147" s="101"/>
      <c r="EE147" s="102">
        <v>12986.54</v>
      </c>
      <c r="EF147" s="102">
        <v>874.97999999999956</v>
      </c>
      <c r="EG147" s="103">
        <f t="shared" si="183"/>
        <v>874.97999999999956</v>
      </c>
      <c r="EH147" s="104">
        <f t="shared" si="130"/>
        <v>6.7375913830781675E-2</v>
      </c>
      <c r="EI147" s="101"/>
      <c r="EJ147" s="101"/>
      <c r="EK147" s="101" t="s">
        <v>147</v>
      </c>
      <c r="EM147" s="101"/>
      <c r="EN147" s="101"/>
    </row>
    <row r="148" spans="1:144" s="1" customFormat="1" ht="15.75" customHeight="1" x14ac:dyDescent="0.25">
      <c r="A148" s="105" t="s">
        <v>148</v>
      </c>
      <c r="B148" s="106">
        <v>5</v>
      </c>
      <c r="C148" s="107">
        <v>8</v>
      </c>
      <c r="D148" s="76" t="s">
        <v>428</v>
      </c>
      <c r="E148" s="77">
        <v>5848.95</v>
      </c>
      <c r="F148" s="78">
        <v>347958.41</v>
      </c>
      <c r="G148" s="79">
        <v>220628.50000000003</v>
      </c>
      <c r="H148" s="80">
        <v>4426.17</v>
      </c>
      <c r="I148" s="80">
        <v>52.74</v>
      </c>
      <c r="J148" s="82">
        <f t="shared" si="131"/>
        <v>4373.43</v>
      </c>
      <c r="K148" s="83">
        <f t="shared" si="132"/>
        <v>1.1915493530524133E-2</v>
      </c>
      <c r="L148" s="84">
        <v>752.04</v>
      </c>
      <c r="M148" s="84">
        <v>4.3899999999999997</v>
      </c>
      <c r="N148" s="82">
        <f t="shared" si="133"/>
        <v>747.65</v>
      </c>
      <c r="O148" s="83">
        <f t="shared" si="134"/>
        <v>5.8374554544971015E-3</v>
      </c>
      <c r="P148" s="84">
        <v>3154.0199999999995</v>
      </c>
      <c r="Q148" s="84">
        <v>2401.21</v>
      </c>
      <c r="R148" s="82">
        <f t="shared" si="135"/>
        <v>752.80999999999949</v>
      </c>
      <c r="S148" s="83">
        <f t="shared" si="136"/>
        <v>0.76131730299744471</v>
      </c>
      <c r="T148" s="84">
        <v>588.63</v>
      </c>
      <c r="U148" s="84">
        <v>522.62</v>
      </c>
      <c r="V148" s="82">
        <f t="shared" si="137"/>
        <v>66.009999999999991</v>
      </c>
      <c r="W148" s="83">
        <f t="shared" si="138"/>
        <v>0.88785824711618511</v>
      </c>
      <c r="X148" s="84">
        <v>314.52</v>
      </c>
      <c r="Y148" s="84">
        <v>0</v>
      </c>
      <c r="Z148" s="82">
        <f t="shared" si="139"/>
        <v>314.52</v>
      </c>
      <c r="AA148" s="83">
        <f t="shared" si="125"/>
        <v>0</v>
      </c>
      <c r="AB148" s="84">
        <v>5721.18</v>
      </c>
      <c r="AC148" s="84">
        <v>7748.8499999999995</v>
      </c>
      <c r="AD148" s="82">
        <f t="shared" si="140"/>
        <v>-2027.6699999999992</v>
      </c>
      <c r="AE148" s="83">
        <f t="shared" si="141"/>
        <v>1.3544146487263116</v>
      </c>
      <c r="AF148" s="84">
        <v>878.55000000000007</v>
      </c>
      <c r="AG148" s="84">
        <v>4003.68</v>
      </c>
      <c r="AH148" s="82">
        <f t="shared" si="142"/>
        <v>-3125.1299999999997</v>
      </c>
      <c r="AI148" s="85">
        <f t="shared" si="143"/>
        <v>4.5571452962267367</v>
      </c>
      <c r="AJ148" s="84">
        <v>2939.67</v>
      </c>
      <c r="AK148" s="84">
        <v>2380.94</v>
      </c>
      <c r="AL148" s="82">
        <f t="shared" si="144"/>
        <v>558.73</v>
      </c>
      <c r="AM148" s="86">
        <f t="shared" si="145"/>
        <v>0.80993444842448303</v>
      </c>
      <c r="AN148" s="80">
        <v>0</v>
      </c>
      <c r="AO148" s="80">
        <v>0</v>
      </c>
      <c r="AP148" s="87">
        <f t="shared" si="146"/>
        <v>0</v>
      </c>
      <c r="AQ148" s="83"/>
      <c r="AR148" s="84">
        <v>0</v>
      </c>
      <c r="AS148" s="84">
        <v>0</v>
      </c>
      <c r="AT148" s="87">
        <f t="shared" si="127"/>
        <v>0</v>
      </c>
      <c r="AU148" s="96"/>
      <c r="AV148" s="80">
        <v>1031.43</v>
      </c>
      <c r="AW148" s="80">
        <v>0</v>
      </c>
      <c r="AX148" s="87">
        <f t="shared" si="147"/>
        <v>1031.43</v>
      </c>
      <c r="AY148" s="83">
        <f t="shared" si="148"/>
        <v>0</v>
      </c>
      <c r="AZ148" s="90">
        <v>0</v>
      </c>
      <c r="BA148" s="82">
        <v>0</v>
      </c>
      <c r="BB148" s="82">
        <f t="shared" si="149"/>
        <v>0</v>
      </c>
      <c r="BC148" s="91"/>
      <c r="BD148" s="84">
        <v>17667.810000000001</v>
      </c>
      <c r="BE148" s="84">
        <v>95236.45</v>
      </c>
      <c r="BF148" s="87">
        <f t="shared" si="150"/>
        <v>-77568.639999999999</v>
      </c>
      <c r="BG148" s="83">
        <f t="shared" si="151"/>
        <v>5.3903936028290991</v>
      </c>
      <c r="BH148" s="84">
        <v>2331.69</v>
      </c>
      <c r="BI148" s="84">
        <v>0</v>
      </c>
      <c r="BJ148" s="82">
        <f t="shared" si="152"/>
        <v>2331.69</v>
      </c>
      <c r="BK148" s="86">
        <f t="shared" si="153"/>
        <v>0</v>
      </c>
      <c r="BL148" s="80">
        <v>2695.41</v>
      </c>
      <c r="BM148" s="80">
        <v>0</v>
      </c>
      <c r="BN148" s="82">
        <f t="shared" si="154"/>
        <v>2695.41</v>
      </c>
      <c r="BO148" s="86">
        <f t="shared" si="155"/>
        <v>0</v>
      </c>
      <c r="BP148" s="80">
        <v>713.40000000000009</v>
      </c>
      <c r="BQ148" s="80">
        <v>0</v>
      </c>
      <c r="BR148" s="82">
        <f t="shared" si="156"/>
        <v>713.40000000000009</v>
      </c>
      <c r="BS148" s="86">
        <f t="shared" si="157"/>
        <v>0</v>
      </c>
      <c r="BT148" s="80">
        <v>1913.4900000000002</v>
      </c>
      <c r="BU148" s="80">
        <v>0</v>
      </c>
      <c r="BV148" s="82">
        <f t="shared" si="158"/>
        <v>1913.4900000000002</v>
      </c>
      <c r="BW148" s="86">
        <f t="shared" si="159"/>
        <v>0</v>
      </c>
      <c r="BX148" s="80">
        <v>1655.19</v>
      </c>
      <c r="BY148" s="80">
        <v>0</v>
      </c>
      <c r="BZ148" s="82">
        <f t="shared" si="160"/>
        <v>1655.19</v>
      </c>
      <c r="CA148" s="86">
        <f t="shared" si="126"/>
        <v>0</v>
      </c>
      <c r="CB148" s="80">
        <v>2437.11</v>
      </c>
      <c r="CC148" s="80">
        <v>0</v>
      </c>
      <c r="CD148" s="82">
        <f t="shared" si="161"/>
        <v>2437.11</v>
      </c>
      <c r="CE148" s="83">
        <f t="shared" si="162"/>
        <v>0</v>
      </c>
      <c r="CF148" s="84">
        <v>103.68</v>
      </c>
      <c r="CG148" s="84">
        <v>0</v>
      </c>
      <c r="CH148" s="82">
        <f t="shared" si="163"/>
        <v>103.68</v>
      </c>
      <c r="CI148" s="86">
        <f t="shared" si="164"/>
        <v>0</v>
      </c>
      <c r="CJ148" s="80">
        <v>0</v>
      </c>
      <c r="CK148" s="81">
        <v>0</v>
      </c>
      <c r="CL148" s="81">
        <v>0</v>
      </c>
      <c r="CM148" s="92"/>
      <c r="CN148" s="93">
        <v>11444.099999999999</v>
      </c>
      <c r="CO148" s="93">
        <v>21504.852785037005</v>
      </c>
      <c r="CP148" s="87">
        <f t="shared" si="165"/>
        <v>-10060.752785037006</v>
      </c>
      <c r="CQ148" s="94">
        <f t="shared" si="166"/>
        <v>1.8791213625393877</v>
      </c>
      <c r="CR148" s="80">
        <v>7399.23</v>
      </c>
      <c r="CS148" s="80">
        <v>8922.9499999999989</v>
      </c>
      <c r="CT148" s="87">
        <f t="shared" si="167"/>
        <v>-1523.7199999999993</v>
      </c>
      <c r="CU148" s="94">
        <f t="shared" si="168"/>
        <v>1.205929535911169</v>
      </c>
      <c r="CV148" s="80">
        <v>2266.6799999999998</v>
      </c>
      <c r="CW148" s="80">
        <v>0</v>
      </c>
      <c r="CX148" s="87">
        <f t="shared" si="169"/>
        <v>2266.6799999999998</v>
      </c>
      <c r="CY148" s="86">
        <f t="shared" si="170"/>
        <v>0</v>
      </c>
      <c r="CZ148" s="80">
        <v>537.68999999999994</v>
      </c>
      <c r="DA148" s="80">
        <v>466.25</v>
      </c>
      <c r="DB148" s="87">
        <f t="shared" si="171"/>
        <v>71.439999999999941</v>
      </c>
      <c r="DC148" s="86">
        <f t="shared" si="172"/>
        <v>0.86713533820602962</v>
      </c>
      <c r="DD148" s="80">
        <v>61.5</v>
      </c>
      <c r="DE148" s="80">
        <v>0</v>
      </c>
      <c r="DF148" s="87">
        <f t="shared" si="173"/>
        <v>61.5</v>
      </c>
      <c r="DG148" s="86">
        <f t="shared" si="174"/>
        <v>0</v>
      </c>
      <c r="DH148" s="95">
        <v>3524.79</v>
      </c>
      <c r="DI148" s="95">
        <v>1749.71</v>
      </c>
      <c r="DJ148" s="87">
        <f t="shared" si="175"/>
        <v>1775.08</v>
      </c>
      <c r="DK148" s="94">
        <f t="shared" si="176"/>
        <v>0.49640120404336147</v>
      </c>
      <c r="DL148" s="80">
        <v>0</v>
      </c>
      <c r="DM148" s="80">
        <v>0</v>
      </c>
      <c r="DN148" s="87">
        <f t="shared" si="177"/>
        <v>0</v>
      </c>
      <c r="DO148" s="96"/>
      <c r="DP148" s="80">
        <v>0</v>
      </c>
      <c r="DQ148" s="80">
        <v>0</v>
      </c>
      <c r="DR148" s="82">
        <f t="shared" si="178"/>
        <v>0</v>
      </c>
      <c r="DS148" s="96"/>
      <c r="DT148" s="97">
        <v>3728.6099999999997</v>
      </c>
      <c r="DU148" s="97">
        <v>7249.7300000000005</v>
      </c>
      <c r="DV148" s="98">
        <f t="shared" si="181"/>
        <v>78286.59</v>
      </c>
      <c r="DW148" s="87">
        <f t="shared" si="182"/>
        <v>152244.37278503701</v>
      </c>
      <c r="DX148" s="87">
        <f t="shared" si="179"/>
        <v>-73957.782785037009</v>
      </c>
      <c r="DY148" s="83">
        <f t="shared" si="180"/>
        <v>1.9447056358571373</v>
      </c>
      <c r="DZ148" s="108"/>
      <c r="EA148" s="100">
        <f t="shared" si="128"/>
        <v>274000.62721496297</v>
      </c>
      <c r="EB148" s="91">
        <f t="shared" si="129"/>
        <v>154909.83000000002</v>
      </c>
      <c r="EC148" s="101"/>
      <c r="ED148" s="101"/>
      <c r="EE148" s="102">
        <v>26095.53</v>
      </c>
      <c r="EF148" s="102">
        <v>16781.519999999997</v>
      </c>
      <c r="EG148" s="103">
        <f t="shared" si="183"/>
        <v>16781.519999999997</v>
      </c>
      <c r="EH148" s="104">
        <f t="shared" si="130"/>
        <v>0.64308025167528682</v>
      </c>
      <c r="EI148" s="101"/>
      <c r="EJ148" s="101"/>
      <c r="EK148" s="101" t="s">
        <v>148</v>
      </c>
      <c r="EM148" s="101"/>
      <c r="EN148" s="101"/>
    </row>
    <row r="149" spans="1:144" s="1" customFormat="1" ht="15.75" customHeight="1" x14ac:dyDescent="0.25">
      <c r="A149" s="105" t="s">
        <v>149</v>
      </c>
      <c r="B149" s="106">
        <v>5</v>
      </c>
      <c r="C149" s="107">
        <v>6</v>
      </c>
      <c r="D149" s="76" t="s">
        <v>429</v>
      </c>
      <c r="E149" s="77">
        <v>4510.3999999999996</v>
      </c>
      <c r="F149" s="78">
        <v>-186615.62</v>
      </c>
      <c r="G149" s="79">
        <v>-221035.28000000003</v>
      </c>
      <c r="H149" s="80">
        <v>3442.32</v>
      </c>
      <c r="I149" s="80">
        <v>41.199999999999996</v>
      </c>
      <c r="J149" s="82">
        <f t="shared" si="131"/>
        <v>3401.1200000000003</v>
      </c>
      <c r="K149" s="83">
        <f t="shared" si="132"/>
        <v>1.1968672290780635E-2</v>
      </c>
      <c r="L149" s="84">
        <v>634.62</v>
      </c>
      <c r="M149" s="84">
        <v>3.71</v>
      </c>
      <c r="N149" s="82">
        <f t="shared" si="133"/>
        <v>630.91</v>
      </c>
      <c r="O149" s="83">
        <f t="shared" si="134"/>
        <v>5.8460180895654095E-3</v>
      </c>
      <c r="P149" s="84">
        <v>2428.86</v>
      </c>
      <c r="Q149" s="84">
        <v>1852.9299999999998</v>
      </c>
      <c r="R149" s="82">
        <f t="shared" si="135"/>
        <v>575.93000000000029</v>
      </c>
      <c r="S149" s="83">
        <f t="shared" si="136"/>
        <v>0.76288052831369435</v>
      </c>
      <c r="T149" s="84">
        <v>456</v>
      </c>
      <c r="U149" s="84">
        <v>403.28999999999996</v>
      </c>
      <c r="V149" s="82">
        <f t="shared" si="137"/>
        <v>52.710000000000036</v>
      </c>
      <c r="W149" s="83">
        <f t="shared" si="138"/>
        <v>0.884407894736842</v>
      </c>
      <c r="X149" s="84">
        <v>0</v>
      </c>
      <c r="Y149" s="84">
        <v>0</v>
      </c>
      <c r="Z149" s="82">
        <f t="shared" si="139"/>
        <v>0</v>
      </c>
      <c r="AA149" s="83"/>
      <c r="AB149" s="84">
        <v>3611.46</v>
      </c>
      <c r="AC149" s="84">
        <v>5000.8200000000006</v>
      </c>
      <c r="AD149" s="82">
        <f t="shared" si="140"/>
        <v>-1389.3600000000006</v>
      </c>
      <c r="AE149" s="83">
        <f t="shared" si="141"/>
        <v>1.3847086773770168</v>
      </c>
      <c r="AF149" s="84">
        <v>676.56000000000006</v>
      </c>
      <c r="AG149" s="84">
        <v>0</v>
      </c>
      <c r="AH149" s="82">
        <f t="shared" si="142"/>
        <v>676.56000000000006</v>
      </c>
      <c r="AI149" s="85">
        <f t="shared" si="143"/>
        <v>0</v>
      </c>
      <c r="AJ149" s="84">
        <v>2223.1799999999998</v>
      </c>
      <c r="AK149" s="84">
        <v>2558.2399999999998</v>
      </c>
      <c r="AL149" s="82">
        <f t="shared" si="144"/>
        <v>-335.05999999999995</v>
      </c>
      <c r="AM149" s="86">
        <f t="shared" si="145"/>
        <v>1.1507120431094198</v>
      </c>
      <c r="AN149" s="80">
        <v>0</v>
      </c>
      <c r="AO149" s="80">
        <v>0</v>
      </c>
      <c r="AP149" s="87">
        <f t="shared" si="146"/>
        <v>0</v>
      </c>
      <c r="AQ149" s="83"/>
      <c r="AR149" s="84">
        <v>0</v>
      </c>
      <c r="AS149" s="84">
        <v>0</v>
      </c>
      <c r="AT149" s="87">
        <f t="shared" si="127"/>
        <v>0</v>
      </c>
      <c r="AU149" s="96"/>
      <c r="AV149" s="80">
        <v>803.76</v>
      </c>
      <c r="AW149" s="80">
        <v>4399.4399999999996</v>
      </c>
      <c r="AX149" s="87">
        <f t="shared" si="147"/>
        <v>-3595.6799999999994</v>
      </c>
      <c r="AY149" s="83">
        <f t="shared" si="148"/>
        <v>5.4735742012541051</v>
      </c>
      <c r="AZ149" s="90">
        <v>0</v>
      </c>
      <c r="BA149" s="82">
        <v>0</v>
      </c>
      <c r="BB149" s="82">
        <f t="shared" si="149"/>
        <v>0</v>
      </c>
      <c r="BC149" s="91"/>
      <c r="BD149" s="84">
        <v>8482.69</v>
      </c>
      <c r="BE149" s="84">
        <v>331.34000000000003</v>
      </c>
      <c r="BF149" s="87">
        <f t="shared" si="150"/>
        <v>8151.35</v>
      </c>
      <c r="BG149" s="83">
        <f t="shared" si="151"/>
        <v>3.9060722483080249E-2</v>
      </c>
      <c r="BH149" s="84">
        <v>1796.94</v>
      </c>
      <c r="BI149" s="84">
        <v>0</v>
      </c>
      <c r="BJ149" s="82">
        <f t="shared" si="152"/>
        <v>1796.94</v>
      </c>
      <c r="BK149" s="86">
        <f t="shared" si="153"/>
        <v>0</v>
      </c>
      <c r="BL149" s="80">
        <v>2274.6000000000004</v>
      </c>
      <c r="BM149" s="80">
        <v>0</v>
      </c>
      <c r="BN149" s="82">
        <f t="shared" si="154"/>
        <v>2274.6000000000004</v>
      </c>
      <c r="BO149" s="86">
        <f t="shared" si="155"/>
        <v>0</v>
      </c>
      <c r="BP149" s="80">
        <v>548.01</v>
      </c>
      <c r="BQ149" s="80">
        <v>0</v>
      </c>
      <c r="BR149" s="82">
        <f t="shared" si="156"/>
        <v>548.01</v>
      </c>
      <c r="BS149" s="86">
        <f t="shared" si="157"/>
        <v>0</v>
      </c>
      <c r="BT149" s="80">
        <v>1480.32</v>
      </c>
      <c r="BU149" s="80">
        <v>0</v>
      </c>
      <c r="BV149" s="82">
        <f t="shared" si="158"/>
        <v>1480.32</v>
      </c>
      <c r="BW149" s="86">
        <f t="shared" si="159"/>
        <v>0</v>
      </c>
      <c r="BX149" s="80">
        <v>0</v>
      </c>
      <c r="BY149" s="80">
        <v>0</v>
      </c>
      <c r="BZ149" s="82">
        <f t="shared" si="160"/>
        <v>0</v>
      </c>
      <c r="CA149" s="86"/>
      <c r="CB149" s="80">
        <v>1476.24</v>
      </c>
      <c r="CC149" s="80">
        <v>415.45</v>
      </c>
      <c r="CD149" s="82">
        <f t="shared" si="161"/>
        <v>1060.79</v>
      </c>
      <c r="CE149" s="83">
        <f t="shared" si="162"/>
        <v>0.28142442963203812</v>
      </c>
      <c r="CF149" s="84">
        <v>83.88</v>
      </c>
      <c r="CG149" s="84">
        <v>0</v>
      </c>
      <c r="CH149" s="82">
        <f t="shared" si="163"/>
        <v>83.88</v>
      </c>
      <c r="CI149" s="86">
        <f t="shared" si="164"/>
        <v>0</v>
      </c>
      <c r="CJ149" s="80">
        <v>0</v>
      </c>
      <c r="CK149" s="81">
        <v>0</v>
      </c>
      <c r="CL149" s="81">
        <v>0</v>
      </c>
      <c r="CM149" s="92"/>
      <c r="CN149" s="93">
        <v>10469.130000000001</v>
      </c>
      <c r="CO149" s="93">
        <v>18658.981140684678</v>
      </c>
      <c r="CP149" s="87">
        <f t="shared" si="165"/>
        <v>-8189.8511406846774</v>
      </c>
      <c r="CQ149" s="94">
        <f t="shared" si="166"/>
        <v>1.7822857430067902</v>
      </c>
      <c r="CR149" s="80">
        <v>5873.88</v>
      </c>
      <c r="CS149" s="80">
        <v>6640.24</v>
      </c>
      <c r="CT149" s="87">
        <f t="shared" si="167"/>
        <v>-766.35999999999967</v>
      </c>
      <c r="CU149" s="94">
        <f t="shared" si="168"/>
        <v>1.1304691277315846</v>
      </c>
      <c r="CV149" s="80">
        <v>2178.1799999999998</v>
      </c>
      <c r="CW149" s="80">
        <v>0</v>
      </c>
      <c r="CX149" s="87">
        <f t="shared" si="169"/>
        <v>2178.1799999999998</v>
      </c>
      <c r="CY149" s="86">
        <f t="shared" si="170"/>
        <v>0</v>
      </c>
      <c r="CZ149" s="80">
        <v>405.93</v>
      </c>
      <c r="DA149" s="80">
        <v>360.24</v>
      </c>
      <c r="DB149" s="87">
        <f t="shared" si="171"/>
        <v>45.69</v>
      </c>
      <c r="DC149" s="86">
        <f t="shared" si="172"/>
        <v>0.88744364791959207</v>
      </c>
      <c r="DD149" s="80">
        <v>46.019999999999996</v>
      </c>
      <c r="DE149" s="80">
        <v>0</v>
      </c>
      <c r="DF149" s="87">
        <f t="shared" si="173"/>
        <v>46.019999999999996</v>
      </c>
      <c r="DG149" s="86">
        <f t="shared" si="174"/>
        <v>0</v>
      </c>
      <c r="DH149" s="95">
        <v>3993.06</v>
      </c>
      <c r="DI149" s="95">
        <v>2028.08</v>
      </c>
      <c r="DJ149" s="87">
        <f t="shared" si="175"/>
        <v>1964.98</v>
      </c>
      <c r="DK149" s="94">
        <f t="shared" si="176"/>
        <v>0.50790120859691568</v>
      </c>
      <c r="DL149" s="80">
        <v>0</v>
      </c>
      <c r="DM149" s="80">
        <v>0</v>
      </c>
      <c r="DN149" s="87">
        <f t="shared" si="177"/>
        <v>0</v>
      </c>
      <c r="DO149" s="96"/>
      <c r="DP149" s="80">
        <v>0</v>
      </c>
      <c r="DQ149" s="80">
        <v>0</v>
      </c>
      <c r="DR149" s="82">
        <f t="shared" si="178"/>
        <v>0</v>
      </c>
      <c r="DS149" s="96"/>
      <c r="DT149" s="97">
        <v>2669.04</v>
      </c>
      <c r="DU149" s="97">
        <v>2134.69</v>
      </c>
      <c r="DV149" s="98">
        <f t="shared" si="181"/>
        <v>56054.68</v>
      </c>
      <c r="DW149" s="87">
        <f t="shared" si="182"/>
        <v>44828.651140684677</v>
      </c>
      <c r="DX149" s="87">
        <f t="shared" si="179"/>
        <v>11226.028859315324</v>
      </c>
      <c r="DY149" s="83">
        <f t="shared" si="180"/>
        <v>0.79973074756085805</v>
      </c>
      <c r="DZ149" s="108"/>
      <c r="EA149" s="100">
        <f t="shared" si="128"/>
        <v>-175389.59114068467</v>
      </c>
      <c r="EB149" s="91">
        <f t="shared" si="129"/>
        <v>-205639.39</v>
      </c>
      <c r="EC149" s="101"/>
      <c r="ED149" s="101"/>
      <c r="EE149" s="102">
        <v>18684.89</v>
      </c>
      <c r="EF149" s="102">
        <v>14108.180000000004</v>
      </c>
      <c r="EG149" s="103">
        <f t="shared" si="183"/>
        <v>14108.180000000004</v>
      </c>
      <c r="EH149" s="104">
        <f t="shared" si="130"/>
        <v>0.75505823154431229</v>
      </c>
      <c r="EI149" s="101"/>
      <c r="EJ149" s="101"/>
      <c r="EK149" s="101" t="s">
        <v>149</v>
      </c>
      <c r="EM149" s="101"/>
      <c r="EN149" s="101"/>
    </row>
    <row r="150" spans="1:144" s="1" customFormat="1" ht="15.75" customHeight="1" x14ac:dyDescent="0.25">
      <c r="A150" s="105" t="s">
        <v>150</v>
      </c>
      <c r="B150" s="106">
        <v>5</v>
      </c>
      <c r="C150" s="107">
        <v>4</v>
      </c>
      <c r="D150" s="76" t="s">
        <v>430</v>
      </c>
      <c r="E150" s="77">
        <v>2755.7</v>
      </c>
      <c r="F150" s="78">
        <v>50142.11</v>
      </c>
      <c r="G150" s="79">
        <v>51252.670000000006</v>
      </c>
      <c r="H150" s="80">
        <v>2236.41</v>
      </c>
      <c r="I150" s="80">
        <v>26.66</v>
      </c>
      <c r="J150" s="82">
        <f t="shared" si="131"/>
        <v>2209.75</v>
      </c>
      <c r="K150" s="83">
        <f t="shared" si="132"/>
        <v>1.1920891070957474E-2</v>
      </c>
      <c r="L150" s="84">
        <v>350.54999999999995</v>
      </c>
      <c r="M150" s="84">
        <v>2.06</v>
      </c>
      <c r="N150" s="82">
        <f t="shared" si="133"/>
        <v>348.48999999999995</v>
      </c>
      <c r="O150" s="83">
        <f t="shared" si="134"/>
        <v>5.8764798174297545E-3</v>
      </c>
      <c r="P150" s="84">
        <v>1441.8899999999999</v>
      </c>
      <c r="Q150" s="84">
        <v>1106.9000000000001</v>
      </c>
      <c r="R150" s="82">
        <f t="shared" si="135"/>
        <v>334.98999999999978</v>
      </c>
      <c r="S150" s="83">
        <f t="shared" si="136"/>
        <v>0.76767298476305412</v>
      </c>
      <c r="T150" s="84">
        <v>276.14999999999998</v>
      </c>
      <c r="U150" s="84">
        <v>245.44</v>
      </c>
      <c r="V150" s="82">
        <f t="shared" si="137"/>
        <v>30.70999999999998</v>
      </c>
      <c r="W150" s="83">
        <f t="shared" si="138"/>
        <v>0.88879232301285538</v>
      </c>
      <c r="X150" s="84">
        <v>114.09</v>
      </c>
      <c r="Y150" s="84">
        <v>0</v>
      </c>
      <c r="Z150" s="82">
        <f t="shared" si="139"/>
        <v>114.09</v>
      </c>
      <c r="AA150" s="83">
        <f t="shared" si="125"/>
        <v>0</v>
      </c>
      <c r="AB150" s="84">
        <v>1765.1399999999999</v>
      </c>
      <c r="AC150" s="84">
        <v>2521.88</v>
      </c>
      <c r="AD150" s="82">
        <f t="shared" si="140"/>
        <v>-756.74000000000024</v>
      </c>
      <c r="AE150" s="83">
        <f t="shared" si="141"/>
        <v>1.4287138697213821</v>
      </c>
      <c r="AF150" s="84">
        <v>413.37</v>
      </c>
      <c r="AG150" s="84">
        <v>0</v>
      </c>
      <c r="AH150" s="82">
        <f t="shared" si="142"/>
        <v>413.37</v>
      </c>
      <c r="AI150" s="85">
        <f t="shared" si="143"/>
        <v>0</v>
      </c>
      <c r="AJ150" s="84">
        <v>1384.02</v>
      </c>
      <c r="AK150" s="84">
        <v>1120.27</v>
      </c>
      <c r="AL150" s="82">
        <f t="shared" si="144"/>
        <v>263.75</v>
      </c>
      <c r="AM150" s="86">
        <f t="shared" si="145"/>
        <v>0.80943194462507762</v>
      </c>
      <c r="AN150" s="80">
        <v>0</v>
      </c>
      <c r="AO150" s="80">
        <v>0</v>
      </c>
      <c r="AP150" s="87">
        <f t="shared" si="146"/>
        <v>0</v>
      </c>
      <c r="AQ150" s="83"/>
      <c r="AR150" s="84">
        <v>0</v>
      </c>
      <c r="AS150" s="84">
        <v>0</v>
      </c>
      <c r="AT150" s="87">
        <f t="shared" si="127"/>
        <v>0</v>
      </c>
      <c r="AU150" s="96"/>
      <c r="AV150" s="80">
        <v>519.21</v>
      </c>
      <c r="AW150" s="80">
        <v>0</v>
      </c>
      <c r="AX150" s="87">
        <f t="shared" si="147"/>
        <v>519.21</v>
      </c>
      <c r="AY150" s="83">
        <f t="shared" si="148"/>
        <v>0</v>
      </c>
      <c r="AZ150" s="90">
        <v>0</v>
      </c>
      <c r="BA150" s="82">
        <v>0</v>
      </c>
      <c r="BB150" s="82">
        <f t="shared" si="149"/>
        <v>0</v>
      </c>
      <c r="BC150" s="91"/>
      <c r="BD150" s="84">
        <v>7134.99</v>
      </c>
      <c r="BE150" s="84">
        <v>2783.7199999999993</v>
      </c>
      <c r="BF150" s="87">
        <f t="shared" si="150"/>
        <v>4351.2700000000004</v>
      </c>
      <c r="BG150" s="83">
        <f t="shared" si="151"/>
        <v>0.39015051177366744</v>
      </c>
      <c r="BH150" s="84">
        <v>1178.1299999999999</v>
      </c>
      <c r="BI150" s="84">
        <v>0</v>
      </c>
      <c r="BJ150" s="82">
        <f t="shared" si="152"/>
        <v>1178.1299999999999</v>
      </c>
      <c r="BK150" s="86">
        <f t="shared" si="153"/>
        <v>0</v>
      </c>
      <c r="BL150" s="80">
        <v>1259.1600000000001</v>
      </c>
      <c r="BM150" s="80">
        <v>0</v>
      </c>
      <c r="BN150" s="82">
        <f t="shared" si="154"/>
        <v>1259.1600000000001</v>
      </c>
      <c r="BO150" s="86">
        <f t="shared" si="155"/>
        <v>0</v>
      </c>
      <c r="BP150" s="80">
        <v>322.44</v>
      </c>
      <c r="BQ150" s="80">
        <v>0</v>
      </c>
      <c r="BR150" s="82">
        <f t="shared" si="156"/>
        <v>322.44</v>
      </c>
      <c r="BS150" s="86">
        <f t="shared" si="157"/>
        <v>0</v>
      </c>
      <c r="BT150" s="80">
        <v>900.36</v>
      </c>
      <c r="BU150" s="80">
        <v>0</v>
      </c>
      <c r="BV150" s="82">
        <f t="shared" si="158"/>
        <v>900.36</v>
      </c>
      <c r="BW150" s="86">
        <f t="shared" si="159"/>
        <v>0</v>
      </c>
      <c r="BX150" s="80">
        <v>601.04999999999995</v>
      </c>
      <c r="BY150" s="80">
        <v>0</v>
      </c>
      <c r="BZ150" s="82">
        <f t="shared" si="160"/>
        <v>601.04999999999995</v>
      </c>
      <c r="CA150" s="86">
        <f t="shared" si="126"/>
        <v>0</v>
      </c>
      <c r="CB150" s="80">
        <v>732.51</v>
      </c>
      <c r="CC150" s="80">
        <v>583.62</v>
      </c>
      <c r="CD150" s="82">
        <f t="shared" si="161"/>
        <v>148.88999999999999</v>
      </c>
      <c r="CE150" s="83">
        <f t="shared" si="162"/>
        <v>0.79673997624605808</v>
      </c>
      <c r="CF150" s="84">
        <v>52.08</v>
      </c>
      <c r="CG150" s="84">
        <v>0</v>
      </c>
      <c r="CH150" s="82">
        <f t="shared" si="163"/>
        <v>52.08</v>
      </c>
      <c r="CI150" s="86">
        <f t="shared" si="164"/>
        <v>0</v>
      </c>
      <c r="CJ150" s="80">
        <v>0</v>
      </c>
      <c r="CK150" s="81">
        <v>0</v>
      </c>
      <c r="CL150" s="81">
        <v>0</v>
      </c>
      <c r="CM150" s="92"/>
      <c r="CN150" s="93">
        <v>6663.75</v>
      </c>
      <c r="CO150" s="93">
        <v>15198.622723995941</v>
      </c>
      <c r="CP150" s="87">
        <f t="shared" si="165"/>
        <v>-8534.8727239959408</v>
      </c>
      <c r="CQ150" s="94">
        <f t="shared" si="166"/>
        <v>2.2807912547733546</v>
      </c>
      <c r="CR150" s="80">
        <v>3598.08</v>
      </c>
      <c r="CS150" s="80">
        <v>4343.1499999999996</v>
      </c>
      <c r="CT150" s="87">
        <f t="shared" si="167"/>
        <v>-745.06999999999971</v>
      </c>
      <c r="CU150" s="94">
        <f t="shared" si="168"/>
        <v>1.2070743285307719</v>
      </c>
      <c r="CV150" s="80">
        <v>2720.07</v>
      </c>
      <c r="CW150" s="80">
        <v>0</v>
      </c>
      <c r="CX150" s="87">
        <f t="shared" si="169"/>
        <v>2720.07</v>
      </c>
      <c r="CY150" s="86">
        <f t="shared" si="170"/>
        <v>0</v>
      </c>
      <c r="CZ150" s="80">
        <v>249.69</v>
      </c>
      <c r="DA150" s="80">
        <v>217.28000000000003</v>
      </c>
      <c r="DB150" s="87">
        <f t="shared" si="171"/>
        <v>32.409999999999968</v>
      </c>
      <c r="DC150" s="86">
        <f t="shared" si="172"/>
        <v>0.87019904681805449</v>
      </c>
      <c r="DD150" s="80">
        <v>28.950000000000003</v>
      </c>
      <c r="DE150" s="80">
        <v>0</v>
      </c>
      <c r="DF150" s="87">
        <f t="shared" si="173"/>
        <v>28.950000000000003</v>
      </c>
      <c r="DG150" s="86">
        <f t="shared" si="174"/>
        <v>0</v>
      </c>
      <c r="DH150" s="95">
        <v>1561.77</v>
      </c>
      <c r="DI150" s="95">
        <v>1303.8600000000001</v>
      </c>
      <c r="DJ150" s="87">
        <f t="shared" si="175"/>
        <v>257.90999999999985</v>
      </c>
      <c r="DK150" s="94">
        <f t="shared" si="176"/>
        <v>0.83486044680074545</v>
      </c>
      <c r="DL150" s="80">
        <v>0</v>
      </c>
      <c r="DM150" s="80">
        <v>0</v>
      </c>
      <c r="DN150" s="87">
        <f t="shared" si="177"/>
        <v>0</v>
      </c>
      <c r="DO150" s="96"/>
      <c r="DP150" s="80">
        <v>0</v>
      </c>
      <c r="DQ150" s="80">
        <v>0</v>
      </c>
      <c r="DR150" s="82">
        <f t="shared" si="178"/>
        <v>0</v>
      </c>
      <c r="DS150" s="96"/>
      <c r="DT150" s="97">
        <v>1775.0700000000002</v>
      </c>
      <c r="DU150" s="97">
        <v>1472.6799999999998</v>
      </c>
      <c r="DV150" s="98">
        <f t="shared" si="181"/>
        <v>37278.929999999993</v>
      </c>
      <c r="DW150" s="87">
        <f t="shared" si="182"/>
        <v>30926.142723995941</v>
      </c>
      <c r="DX150" s="87">
        <f t="shared" si="179"/>
        <v>6352.7872760040518</v>
      </c>
      <c r="DY150" s="83">
        <f t="shared" si="180"/>
        <v>0.82958772486216603</v>
      </c>
      <c r="DZ150" s="108"/>
      <c r="EA150" s="100">
        <f t="shared" si="128"/>
        <v>56494.897276004049</v>
      </c>
      <c r="EB150" s="91">
        <f t="shared" si="129"/>
        <v>60066.05000000001</v>
      </c>
      <c r="EC150" s="101"/>
      <c r="ED150" s="101"/>
      <c r="EE150" s="102">
        <v>12426.31</v>
      </c>
      <c r="EF150" s="102">
        <v>4750.1099999999988</v>
      </c>
      <c r="EG150" s="103">
        <f t="shared" si="183"/>
        <v>4750.1099999999988</v>
      </c>
      <c r="EH150" s="104">
        <f t="shared" si="130"/>
        <v>0.38226231278633793</v>
      </c>
      <c r="EI150" s="101"/>
      <c r="EJ150" s="101"/>
      <c r="EK150" s="101" t="s">
        <v>150</v>
      </c>
      <c r="EM150" s="101"/>
      <c r="EN150" s="101"/>
    </row>
    <row r="151" spans="1:144" s="1" customFormat="1" ht="15.75" customHeight="1" x14ac:dyDescent="0.25">
      <c r="A151" s="105" t="s">
        <v>151</v>
      </c>
      <c r="B151" s="106">
        <v>5</v>
      </c>
      <c r="C151" s="107">
        <v>2</v>
      </c>
      <c r="D151" s="76" t="s">
        <v>431</v>
      </c>
      <c r="E151" s="77">
        <v>3204.9</v>
      </c>
      <c r="F151" s="78">
        <v>-133587.73000000001</v>
      </c>
      <c r="G151" s="79">
        <v>-64227.41</v>
      </c>
      <c r="H151" s="80">
        <v>2908.44</v>
      </c>
      <c r="I151" s="80">
        <v>34.81</v>
      </c>
      <c r="J151" s="82">
        <f t="shared" si="131"/>
        <v>2873.63</v>
      </c>
      <c r="K151" s="83">
        <f t="shared" si="132"/>
        <v>1.1968615477713138E-2</v>
      </c>
      <c r="L151" s="84">
        <v>464.40000000000003</v>
      </c>
      <c r="M151" s="84">
        <v>2.71</v>
      </c>
      <c r="N151" s="82">
        <f t="shared" si="133"/>
        <v>461.69000000000005</v>
      </c>
      <c r="O151" s="83">
        <f t="shared" si="134"/>
        <v>5.8354866494401371E-3</v>
      </c>
      <c r="P151" s="84">
        <v>1695.06</v>
      </c>
      <c r="Q151" s="84">
        <v>1300.93</v>
      </c>
      <c r="R151" s="82">
        <f t="shared" si="135"/>
        <v>394.12999999999988</v>
      </c>
      <c r="S151" s="83">
        <f t="shared" si="136"/>
        <v>0.76748315693839753</v>
      </c>
      <c r="T151" s="84">
        <v>317.28000000000003</v>
      </c>
      <c r="U151" s="84">
        <v>280.79000000000002</v>
      </c>
      <c r="V151" s="82">
        <f t="shared" si="137"/>
        <v>36.490000000000009</v>
      </c>
      <c r="W151" s="83">
        <f t="shared" si="138"/>
        <v>0.88499117498739277</v>
      </c>
      <c r="X151" s="84">
        <v>0</v>
      </c>
      <c r="Y151" s="84">
        <v>0</v>
      </c>
      <c r="Z151" s="82">
        <f t="shared" si="139"/>
        <v>0</v>
      </c>
      <c r="AA151" s="83"/>
      <c r="AB151" s="84">
        <v>1216.26</v>
      </c>
      <c r="AC151" s="84">
        <v>1995.08</v>
      </c>
      <c r="AD151" s="82">
        <f t="shared" si="140"/>
        <v>-778.81999999999994</v>
      </c>
      <c r="AE151" s="83">
        <f t="shared" si="141"/>
        <v>1.6403400588689918</v>
      </c>
      <c r="AF151" s="84">
        <v>480.72</v>
      </c>
      <c r="AG151" s="84">
        <v>0</v>
      </c>
      <c r="AH151" s="82">
        <f t="shared" si="142"/>
        <v>480.72</v>
      </c>
      <c r="AI151" s="85">
        <f t="shared" si="143"/>
        <v>0</v>
      </c>
      <c r="AJ151" s="84">
        <v>1608.54</v>
      </c>
      <c r="AK151" s="84">
        <v>1302.82</v>
      </c>
      <c r="AL151" s="82">
        <f t="shared" si="144"/>
        <v>305.72000000000003</v>
      </c>
      <c r="AM151" s="86">
        <f t="shared" si="145"/>
        <v>0.80993944819525776</v>
      </c>
      <c r="AN151" s="80">
        <v>0</v>
      </c>
      <c r="AO151" s="80">
        <v>0</v>
      </c>
      <c r="AP151" s="87">
        <f t="shared" si="146"/>
        <v>0</v>
      </c>
      <c r="AQ151" s="83"/>
      <c r="AR151" s="84">
        <v>0</v>
      </c>
      <c r="AS151" s="84">
        <v>0</v>
      </c>
      <c r="AT151" s="87">
        <f t="shared" si="127"/>
        <v>0</v>
      </c>
      <c r="AU151" s="96"/>
      <c r="AV151" s="80">
        <v>676.86</v>
      </c>
      <c r="AW151" s="80">
        <v>0</v>
      </c>
      <c r="AX151" s="87">
        <f t="shared" si="147"/>
        <v>676.86</v>
      </c>
      <c r="AY151" s="83">
        <f t="shared" si="148"/>
        <v>0</v>
      </c>
      <c r="AZ151" s="90">
        <v>0</v>
      </c>
      <c r="BA151" s="82">
        <v>0</v>
      </c>
      <c r="BB151" s="82">
        <f t="shared" si="149"/>
        <v>0</v>
      </c>
      <c r="BC151" s="91"/>
      <c r="BD151" s="84">
        <v>6054.39</v>
      </c>
      <c r="BE151" s="84">
        <v>0</v>
      </c>
      <c r="BF151" s="87">
        <f t="shared" si="150"/>
        <v>6054.39</v>
      </c>
      <c r="BG151" s="83">
        <f t="shared" si="151"/>
        <v>0</v>
      </c>
      <c r="BH151" s="84">
        <v>1509.51</v>
      </c>
      <c r="BI151" s="84">
        <v>0</v>
      </c>
      <c r="BJ151" s="82">
        <f t="shared" si="152"/>
        <v>1509.51</v>
      </c>
      <c r="BK151" s="86">
        <f t="shared" si="153"/>
        <v>0</v>
      </c>
      <c r="BL151" s="80">
        <v>1667.19</v>
      </c>
      <c r="BM151" s="80">
        <v>0</v>
      </c>
      <c r="BN151" s="82">
        <f t="shared" si="154"/>
        <v>1667.19</v>
      </c>
      <c r="BO151" s="86">
        <f t="shared" si="155"/>
        <v>0</v>
      </c>
      <c r="BP151" s="80">
        <v>372.09000000000003</v>
      </c>
      <c r="BQ151" s="80">
        <v>0</v>
      </c>
      <c r="BR151" s="82">
        <f t="shared" si="156"/>
        <v>372.09000000000003</v>
      </c>
      <c r="BS151" s="86">
        <f t="shared" si="157"/>
        <v>0</v>
      </c>
      <c r="BT151" s="80">
        <v>1033.5899999999999</v>
      </c>
      <c r="BU151" s="80">
        <v>0</v>
      </c>
      <c r="BV151" s="82">
        <f t="shared" si="158"/>
        <v>1033.5899999999999</v>
      </c>
      <c r="BW151" s="86">
        <f t="shared" si="159"/>
        <v>0</v>
      </c>
      <c r="BX151" s="80">
        <v>0</v>
      </c>
      <c r="BY151" s="80">
        <v>0</v>
      </c>
      <c r="BZ151" s="82">
        <f t="shared" si="160"/>
        <v>0</v>
      </c>
      <c r="CA151" s="86"/>
      <c r="CB151" s="80">
        <v>542.28</v>
      </c>
      <c r="CC151" s="80">
        <v>0</v>
      </c>
      <c r="CD151" s="82">
        <f t="shared" si="161"/>
        <v>542.28</v>
      </c>
      <c r="CE151" s="83">
        <f t="shared" si="162"/>
        <v>0</v>
      </c>
      <c r="CF151" s="84">
        <v>56.730000000000004</v>
      </c>
      <c r="CG151" s="84">
        <v>0</v>
      </c>
      <c r="CH151" s="82">
        <f t="shared" si="163"/>
        <v>56.730000000000004</v>
      </c>
      <c r="CI151" s="86">
        <f t="shared" si="164"/>
        <v>0</v>
      </c>
      <c r="CJ151" s="80">
        <v>0</v>
      </c>
      <c r="CK151" s="81">
        <v>0</v>
      </c>
      <c r="CL151" s="81">
        <v>0</v>
      </c>
      <c r="CM151" s="92"/>
      <c r="CN151" s="93">
        <v>11412.66</v>
      </c>
      <c r="CO151" s="93">
        <v>16423.051984952777</v>
      </c>
      <c r="CP151" s="87">
        <f t="shared" si="165"/>
        <v>-5010.3919849527774</v>
      </c>
      <c r="CQ151" s="94">
        <f t="shared" si="166"/>
        <v>1.4390205250093122</v>
      </c>
      <c r="CR151" s="80">
        <v>4866.96</v>
      </c>
      <c r="CS151" s="80">
        <v>5123.4500000000007</v>
      </c>
      <c r="CT151" s="87">
        <f t="shared" si="167"/>
        <v>-256.49000000000069</v>
      </c>
      <c r="CU151" s="94">
        <f t="shared" si="168"/>
        <v>1.052700248204218</v>
      </c>
      <c r="CV151" s="80">
        <v>1221.06</v>
      </c>
      <c r="CW151" s="80">
        <v>0</v>
      </c>
      <c r="CX151" s="87">
        <f t="shared" si="169"/>
        <v>1221.06</v>
      </c>
      <c r="CY151" s="86">
        <f t="shared" si="170"/>
        <v>0</v>
      </c>
      <c r="CZ151" s="80">
        <v>336.51</v>
      </c>
      <c r="DA151" s="80">
        <v>292.62</v>
      </c>
      <c r="DB151" s="87">
        <f t="shared" si="171"/>
        <v>43.889999999999986</v>
      </c>
      <c r="DC151" s="86">
        <f t="shared" si="172"/>
        <v>0.86957296959971475</v>
      </c>
      <c r="DD151" s="80">
        <v>38.46</v>
      </c>
      <c r="DE151" s="80">
        <v>0</v>
      </c>
      <c r="DF151" s="87">
        <f t="shared" si="173"/>
        <v>38.46</v>
      </c>
      <c r="DG151" s="86">
        <f t="shared" si="174"/>
        <v>0</v>
      </c>
      <c r="DH151" s="95">
        <v>8826.2999999999993</v>
      </c>
      <c r="DI151" s="95">
        <v>7155.2099999999991</v>
      </c>
      <c r="DJ151" s="87">
        <f t="shared" si="175"/>
        <v>1671.0900000000001</v>
      </c>
      <c r="DK151" s="94">
        <f t="shared" si="176"/>
        <v>0.81066924985554534</v>
      </c>
      <c r="DL151" s="80">
        <v>0</v>
      </c>
      <c r="DM151" s="80">
        <v>0</v>
      </c>
      <c r="DN151" s="87">
        <f t="shared" si="177"/>
        <v>0</v>
      </c>
      <c r="DO151" s="96"/>
      <c r="DP151" s="80">
        <v>0</v>
      </c>
      <c r="DQ151" s="80">
        <v>0</v>
      </c>
      <c r="DR151" s="82">
        <f t="shared" si="178"/>
        <v>0</v>
      </c>
      <c r="DS151" s="96"/>
      <c r="DT151" s="97">
        <v>2365.1999999999998</v>
      </c>
      <c r="DU151" s="97">
        <v>1695.58</v>
      </c>
      <c r="DV151" s="98">
        <f t="shared" si="181"/>
        <v>49670.489999999991</v>
      </c>
      <c r="DW151" s="87">
        <f t="shared" si="182"/>
        <v>35607.051984952777</v>
      </c>
      <c r="DX151" s="87">
        <f t="shared" si="179"/>
        <v>14063.438015047213</v>
      </c>
      <c r="DY151" s="83">
        <f t="shared" si="180"/>
        <v>0.7168653255676114</v>
      </c>
      <c r="DZ151" s="108"/>
      <c r="EA151" s="100">
        <f t="shared" si="128"/>
        <v>-119524.2919849528</v>
      </c>
      <c r="EB151" s="91">
        <f t="shared" si="129"/>
        <v>-52991.630000000005</v>
      </c>
      <c r="EC151" s="101"/>
      <c r="ED151" s="101"/>
      <c r="EE151" s="102">
        <v>16556.830000000002</v>
      </c>
      <c r="EF151" s="102">
        <v>5845.6099999999969</v>
      </c>
      <c r="EG151" s="103">
        <f t="shared" si="183"/>
        <v>5845.6099999999969</v>
      </c>
      <c r="EH151" s="104">
        <f t="shared" si="130"/>
        <v>0.35306335814283268</v>
      </c>
      <c r="EI151" s="101"/>
      <c r="EJ151" s="101"/>
      <c r="EK151" s="101" t="s">
        <v>151</v>
      </c>
      <c r="EM151" s="101"/>
      <c r="EN151" s="101"/>
    </row>
    <row r="152" spans="1:144" s="1" customFormat="1" ht="15.75" customHeight="1" x14ac:dyDescent="0.25">
      <c r="A152" s="105" t="s">
        <v>152</v>
      </c>
      <c r="B152" s="106">
        <v>9</v>
      </c>
      <c r="C152" s="107">
        <v>6</v>
      </c>
      <c r="D152" s="76" t="s">
        <v>432</v>
      </c>
      <c r="E152" s="77">
        <v>11082.79</v>
      </c>
      <c r="F152" s="78">
        <v>300257.68</v>
      </c>
      <c r="G152" s="79">
        <v>91194.680000000008</v>
      </c>
      <c r="H152" s="80">
        <v>8934.33</v>
      </c>
      <c r="I152" s="80">
        <v>104.71000000000001</v>
      </c>
      <c r="J152" s="82">
        <f t="shared" si="131"/>
        <v>8829.6200000000008</v>
      </c>
      <c r="K152" s="83">
        <f t="shared" si="132"/>
        <v>1.1719961093892884E-2</v>
      </c>
      <c r="L152" s="84">
        <v>1496.25</v>
      </c>
      <c r="M152" s="84">
        <v>549.28</v>
      </c>
      <c r="N152" s="82">
        <f t="shared" si="133"/>
        <v>946.97</v>
      </c>
      <c r="O152" s="83">
        <f t="shared" si="134"/>
        <v>0.36710442773600666</v>
      </c>
      <c r="P152" s="84">
        <v>5283.4500000000007</v>
      </c>
      <c r="Q152" s="84">
        <v>3962.87</v>
      </c>
      <c r="R152" s="82">
        <f t="shared" si="135"/>
        <v>1320.5800000000008</v>
      </c>
      <c r="S152" s="83">
        <f t="shared" si="136"/>
        <v>0.75005346885084545</v>
      </c>
      <c r="T152" s="84">
        <v>1000.83</v>
      </c>
      <c r="U152" s="84">
        <v>885.65000000000009</v>
      </c>
      <c r="V152" s="82">
        <f t="shared" si="137"/>
        <v>115.17999999999995</v>
      </c>
      <c r="W152" s="83">
        <f t="shared" si="138"/>
        <v>0.88491552011830188</v>
      </c>
      <c r="X152" s="84">
        <v>295.92</v>
      </c>
      <c r="Y152" s="84">
        <v>0</v>
      </c>
      <c r="Z152" s="82">
        <f t="shared" si="139"/>
        <v>295.92</v>
      </c>
      <c r="AA152" s="83">
        <f t="shared" si="125"/>
        <v>0</v>
      </c>
      <c r="AB152" s="84">
        <v>5516.22</v>
      </c>
      <c r="AC152" s="84">
        <v>9103.4000000000015</v>
      </c>
      <c r="AD152" s="82">
        <f t="shared" si="140"/>
        <v>-3587.1800000000012</v>
      </c>
      <c r="AE152" s="83">
        <f t="shared" si="141"/>
        <v>1.6502967611879151</v>
      </c>
      <c r="AF152" s="84">
        <v>1662.5099999999998</v>
      </c>
      <c r="AG152" s="84">
        <v>3973.6</v>
      </c>
      <c r="AH152" s="82">
        <f t="shared" si="142"/>
        <v>-2311.09</v>
      </c>
      <c r="AI152" s="85">
        <f t="shared" si="143"/>
        <v>2.3901209616784262</v>
      </c>
      <c r="AJ152" s="84">
        <v>5566.08</v>
      </c>
      <c r="AK152" s="84">
        <v>14633.4</v>
      </c>
      <c r="AL152" s="82">
        <f t="shared" si="144"/>
        <v>-9067.32</v>
      </c>
      <c r="AM152" s="86">
        <f t="shared" si="145"/>
        <v>2.6290315626077958</v>
      </c>
      <c r="AN152" s="80">
        <v>30062.94</v>
      </c>
      <c r="AO152" s="80">
        <v>32498.739999999998</v>
      </c>
      <c r="AP152" s="87">
        <f t="shared" si="146"/>
        <v>-2435.7999999999993</v>
      </c>
      <c r="AQ152" s="83">
        <f t="shared" si="184"/>
        <v>1.0810233463526855</v>
      </c>
      <c r="AR152" s="84">
        <v>1542.81</v>
      </c>
      <c r="AS152" s="84">
        <v>1535.56</v>
      </c>
      <c r="AT152" s="87">
        <f t="shared" si="127"/>
        <v>7.25</v>
      </c>
      <c r="AU152" s="96">
        <f t="shared" ref="AU152:AU153" si="186">AS152/AR152</f>
        <v>0.99530078233871966</v>
      </c>
      <c r="AV152" s="80">
        <v>1768.92</v>
      </c>
      <c r="AW152" s="80">
        <v>9872.7200000000012</v>
      </c>
      <c r="AX152" s="87">
        <f t="shared" si="147"/>
        <v>-8103.8000000000011</v>
      </c>
      <c r="AY152" s="83">
        <f t="shared" si="148"/>
        <v>5.581213395744296</v>
      </c>
      <c r="AZ152" s="90">
        <v>0</v>
      </c>
      <c r="BA152" s="82">
        <v>0</v>
      </c>
      <c r="BB152" s="82">
        <f t="shared" si="149"/>
        <v>0</v>
      </c>
      <c r="BC152" s="91"/>
      <c r="BD152" s="84">
        <v>25163.760000000002</v>
      </c>
      <c r="BE152" s="84">
        <v>3888.1099999999997</v>
      </c>
      <c r="BF152" s="87">
        <f t="shared" si="150"/>
        <v>21275.65</v>
      </c>
      <c r="BG152" s="83">
        <f t="shared" si="151"/>
        <v>0.15451228274311946</v>
      </c>
      <c r="BH152" s="84">
        <v>4950.96</v>
      </c>
      <c r="BI152" s="84">
        <v>0</v>
      </c>
      <c r="BJ152" s="82">
        <f t="shared" si="152"/>
        <v>4950.96</v>
      </c>
      <c r="BK152" s="86">
        <f t="shared" si="153"/>
        <v>0</v>
      </c>
      <c r="BL152" s="80">
        <v>5486.28</v>
      </c>
      <c r="BM152" s="80">
        <v>1800.98</v>
      </c>
      <c r="BN152" s="82">
        <f t="shared" si="154"/>
        <v>3685.2999999999997</v>
      </c>
      <c r="BO152" s="86">
        <f t="shared" si="155"/>
        <v>0.32826979301092912</v>
      </c>
      <c r="BP152" s="80">
        <v>1612.6499999999999</v>
      </c>
      <c r="BQ152" s="80">
        <v>0</v>
      </c>
      <c r="BR152" s="82">
        <f t="shared" si="156"/>
        <v>1612.6499999999999</v>
      </c>
      <c r="BS152" s="86">
        <f t="shared" si="157"/>
        <v>0</v>
      </c>
      <c r="BT152" s="80">
        <v>3494.6099999999997</v>
      </c>
      <c r="BU152" s="80">
        <v>0</v>
      </c>
      <c r="BV152" s="82">
        <f t="shared" si="158"/>
        <v>3494.6099999999997</v>
      </c>
      <c r="BW152" s="86">
        <f t="shared" si="159"/>
        <v>0</v>
      </c>
      <c r="BX152" s="80">
        <v>1562.7599999999998</v>
      </c>
      <c r="BY152" s="80">
        <v>0</v>
      </c>
      <c r="BZ152" s="82">
        <f t="shared" si="160"/>
        <v>1562.7599999999998</v>
      </c>
      <c r="CA152" s="86">
        <f t="shared" si="126"/>
        <v>0</v>
      </c>
      <c r="CB152" s="80">
        <v>2699.91</v>
      </c>
      <c r="CC152" s="80">
        <v>0</v>
      </c>
      <c r="CD152" s="82">
        <f t="shared" si="161"/>
        <v>2699.91</v>
      </c>
      <c r="CE152" s="83">
        <f t="shared" si="162"/>
        <v>0</v>
      </c>
      <c r="CF152" s="84">
        <v>169.59</v>
      </c>
      <c r="CG152" s="84">
        <v>0</v>
      </c>
      <c r="CH152" s="82">
        <f t="shared" si="163"/>
        <v>169.59</v>
      </c>
      <c r="CI152" s="86">
        <f t="shared" si="164"/>
        <v>0</v>
      </c>
      <c r="CJ152" s="80">
        <v>0</v>
      </c>
      <c r="CK152" s="81">
        <v>0</v>
      </c>
      <c r="CL152" s="81">
        <v>0</v>
      </c>
      <c r="CM152" s="92"/>
      <c r="CN152" s="93">
        <v>26294.28</v>
      </c>
      <c r="CO152" s="93">
        <v>29251.136755002757</v>
      </c>
      <c r="CP152" s="87">
        <f t="shared" si="165"/>
        <v>-2956.8567550027583</v>
      </c>
      <c r="CQ152" s="94">
        <f t="shared" si="166"/>
        <v>1.1124524708416719</v>
      </c>
      <c r="CR152" s="80">
        <v>26467.17</v>
      </c>
      <c r="CS152" s="80">
        <v>29495.800000000003</v>
      </c>
      <c r="CT152" s="87">
        <f t="shared" si="167"/>
        <v>-3028.6300000000047</v>
      </c>
      <c r="CU152" s="94">
        <f t="shared" si="168"/>
        <v>1.114429687798129</v>
      </c>
      <c r="CV152" s="80">
        <v>2294.2799999999997</v>
      </c>
      <c r="CW152" s="80">
        <v>0</v>
      </c>
      <c r="CX152" s="87">
        <f t="shared" si="169"/>
        <v>2294.2799999999997</v>
      </c>
      <c r="CY152" s="86">
        <f t="shared" si="170"/>
        <v>0</v>
      </c>
      <c r="CZ152" s="80">
        <v>611.79</v>
      </c>
      <c r="DA152" s="80">
        <v>520.49</v>
      </c>
      <c r="DB152" s="87">
        <f t="shared" si="171"/>
        <v>91.299999999999955</v>
      </c>
      <c r="DC152" s="86">
        <f t="shared" si="172"/>
        <v>0.85076578564540128</v>
      </c>
      <c r="DD152" s="80">
        <v>66.510000000000005</v>
      </c>
      <c r="DE152" s="80">
        <v>0</v>
      </c>
      <c r="DF152" s="87">
        <f t="shared" si="173"/>
        <v>66.510000000000005</v>
      </c>
      <c r="DG152" s="86">
        <f t="shared" si="174"/>
        <v>0</v>
      </c>
      <c r="DH152" s="95">
        <v>5848.71</v>
      </c>
      <c r="DI152" s="95">
        <v>4002.1299999999997</v>
      </c>
      <c r="DJ152" s="87">
        <f t="shared" si="175"/>
        <v>1846.5800000000004</v>
      </c>
      <c r="DK152" s="94">
        <f t="shared" si="176"/>
        <v>0.68427567788452492</v>
      </c>
      <c r="DL152" s="80">
        <v>7027.98</v>
      </c>
      <c r="DM152" s="80">
        <v>4893.17</v>
      </c>
      <c r="DN152" s="87">
        <f t="shared" si="177"/>
        <v>2134.8099999999995</v>
      </c>
      <c r="DO152" s="96">
        <f t="shared" si="185"/>
        <v>0.69624130973622578</v>
      </c>
      <c r="DP152" s="80">
        <v>0</v>
      </c>
      <c r="DQ152" s="80">
        <v>0</v>
      </c>
      <c r="DR152" s="82">
        <f t="shared" si="178"/>
        <v>0</v>
      </c>
      <c r="DS152" s="96"/>
      <c r="DT152" s="97">
        <v>9034.98</v>
      </c>
      <c r="DU152" s="97">
        <v>7548.59</v>
      </c>
      <c r="DV152" s="98">
        <f t="shared" si="181"/>
        <v>185916.47999999998</v>
      </c>
      <c r="DW152" s="87">
        <f t="shared" si="182"/>
        <v>158520.33675500276</v>
      </c>
      <c r="DX152" s="87">
        <f t="shared" si="179"/>
        <v>27396.14324499722</v>
      </c>
      <c r="DY152" s="83">
        <f t="shared" si="180"/>
        <v>0.85264273912136668</v>
      </c>
      <c r="DZ152" s="108"/>
      <c r="EA152" s="100">
        <f t="shared" si="128"/>
        <v>327653.82324499718</v>
      </c>
      <c r="EB152" s="91">
        <f t="shared" si="129"/>
        <v>130646.11</v>
      </c>
      <c r="EC152" s="101"/>
      <c r="ED152" s="101"/>
      <c r="EE152" s="102">
        <v>61972.160000000011</v>
      </c>
      <c r="EF152" s="102">
        <v>38912.759999999995</v>
      </c>
      <c r="EG152" s="103">
        <f t="shared" si="183"/>
        <v>38912.759999999995</v>
      </c>
      <c r="EH152" s="104">
        <f t="shared" si="130"/>
        <v>0.62790711183860604</v>
      </c>
      <c r="EI152" s="101"/>
      <c r="EJ152" s="101"/>
      <c r="EK152" s="101" t="s">
        <v>152</v>
      </c>
      <c r="EM152" s="101"/>
      <c r="EN152" s="101"/>
    </row>
    <row r="153" spans="1:144" s="1" customFormat="1" ht="15.75" customHeight="1" x14ac:dyDescent="0.25">
      <c r="A153" s="109" t="s">
        <v>153</v>
      </c>
      <c r="B153" s="106">
        <v>9</v>
      </c>
      <c r="C153" s="107">
        <v>1</v>
      </c>
      <c r="D153" s="76" t="s">
        <v>433</v>
      </c>
      <c r="E153" s="77">
        <v>6305.73</v>
      </c>
      <c r="F153" s="78">
        <v>-416415.67</v>
      </c>
      <c r="G153" s="79">
        <v>-161825.74999999994</v>
      </c>
      <c r="H153" s="80">
        <v>1835.6100000000001</v>
      </c>
      <c r="I153" s="80">
        <v>17.82</v>
      </c>
      <c r="J153" s="82">
        <f t="shared" si="131"/>
        <v>1817.7900000000002</v>
      </c>
      <c r="K153" s="83">
        <f t="shared" si="132"/>
        <v>9.7079444980142839E-3</v>
      </c>
      <c r="L153" s="84">
        <v>367.5</v>
      </c>
      <c r="M153" s="84">
        <v>2.1</v>
      </c>
      <c r="N153" s="82">
        <f t="shared" si="133"/>
        <v>365.4</v>
      </c>
      <c r="O153" s="83">
        <f t="shared" si="134"/>
        <v>5.7142857142857143E-3</v>
      </c>
      <c r="P153" s="84">
        <v>3066.2400000000002</v>
      </c>
      <c r="Q153" s="84">
        <v>891.3</v>
      </c>
      <c r="R153" s="82">
        <f t="shared" si="135"/>
        <v>2174.9400000000005</v>
      </c>
      <c r="S153" s="83">
        <f t="shared" si="136"/>
        <v>0.29068174702567312</v>
      </c>
      <c r="T153" s="84">
        <v>582.33000000000004</v>
      </c>
      <c r="U153" s="84">
        <v>0</v>
      </c>
      <c r="V153" s="82">
        <f t="shared" si="137"/>
        <v>582.33000000000004</v>
      </c>
      <c r="W153" s="83">
        <f t="shared" si="138"/>
        <v>0</v>
      </c>
      <c r="X153" s="84">
        <v>209.19</v>
      </c>
      <c r="Y153" s="84">
        <v>0</v>
      </c>
      <c r="Z153" s="82">
        <f t="shared" si="139"/>
        <v>209.19</v>
      </c>
      <c r="AA153" s="83">
        <f t="shared" si="125"/>
        <v>0</v>
      </c>
      <c r="AB153" s="84">
        <v>1315.44</v>
      </c>
      <c r="AC153" s="84">
        <v>410.33000000000004</v>
      </c>
      <c r="AD153" s="82">
        <f t="shared" si="140"/>
        <v>905.11</v>
      </c>
      <c r="AE153" s="83">
        <f t="shared" si="141"/>
        <v>0.31193364957732778</v>
      </c>
      <c r="AF153" s="84">
        <v>0</v>
      </c>
      <c r="AG153" s="84">
        <v>0</v>
      </c>
      <c r="AH153" s="82">
        <f t="shared" si="142"/>
        <v>0</v>
      </c>
      <c r="AI153" s="85"/>
      <c r="AJ153" s="84">
        <v>4095.24</v>
      </c>
      <c r="AK153" s="84">
        <v>25004.489999999998</v>
      </c>
      <c r="AL153" s="82">
        <f t="shared" si="144"/>
        <v>-20909.25</v>
      </c>
      <c r="AM153" s="86">
        <f t="shared" si="145"/>
        <v>6.1057447182582703</v>
      </c>
      <c r="AN153" s="80">
        <v>8911.32</v>
      </c>
      <c r="AO153" s="80">
        <v>8386.7799999999988</v>
      </c>
      <c r="AP153" s="87">
        <f t="shared" si="146"/>
        <v>524.54000000000087</v>
      </c>
      <c r="AQ153" s="83">
        <f t="shared" si="184"/>
        <v>0.94113778878998833</v>
      </c>
      <c r="AR153" s="84">
        <v>787.77</v>
      </c>
      <c r="AS153" s="84">
        <v>767.83</v>
      </c>
      <c r="AT153" s="87">
        <f t="shared" si="127"/>
        <v>19.939999999999941</v>
      </c>
      <c r="AU153" s="96">
        <f t="shared" si="186"/>
        <v>0.97468804346446303</v>
      </c>
      <c r="AV153" s="80">
        <v>802.83</v>
      </c>
      <c r="AW153" s="80">
        <v>0</v>
      </c>
      <c r="AX153" s="87">
        <f t="shared" si="147"/>
        <v>802.83</v>
      </c>
      <c r="AY153" s="83">
        <f t="shared" si="148"/>
        <v>0</v>
      </c>
      <c r="AZ153" s="90">
        <v>0</v>
      </c>
      <c r="BA153" s="82">
        <v>0</v>
      </c>
      <c r="BB153" s="82">
        <f t="shared" si="149"/>
        <v>0</v>
      </c>
      <c r="BC153" s="91"/>
      <c r="BD153" s="84">
        <v>10003.469999999999</v>
      </c>
      <c r="BE153" s="84">
        <v>2987.6599999999994</v>
      </c>
      <c r="BF153" s="87">
        <f t="shared" si="150"/>
        <v>7015.8099999999995</v>
      </c>
      <c r="BG153" s="83">
        <f t="shared" si="151"/>
        <v>0.29866236415963654</v>
      </c>
      <c r="BH153" s="84">
        <v>1029</v>
      </c>
      <c r="BI153" s="84">
        <v>2024.17</v>
      </c>
      <c r="BJ153" s="82">
        <f t="shared" si="152"/>
        <v>-995.17000000000007</v>
      </c>
      <c r="BK153" s="86">
        <f t="shared" si="153"/>
        <v>1.9671234207968902</v>
      </c>
      <c r="BL153" s="80">
        <v>1362.57</v>
      </c>
      <c r="BM153" s="80">
        <v>1901.54</v>
      </c>
      <c r="BN153" s="82">
        <f t="shared" si="154"/>
        <v>-538.97</v>
      </c>
      <c r="BO153" s="86">
        <f t="shared" si="155"/>
        <v>1.3955539898867582</v>
      </c>
      <c r="BP153" s="80">
        <v>906.48</v>
      </c>
      <c r="BQ153" s="80">
        <v>2318.35</v>
      </c>
      <c r="BR153" s="82">
        <f t="shared" si="156"/>
        <v>-1411.87</v>
      </c>
      <c r="BS153" s="86">
        <f t="shared" si="157"/>
        <v>2.5575302268114024</v>
      </c>
      <c r="BT153" s="80">
        <v>2042.91</v>
      </c>
      <c r="BU153" s="80">
        <v>0</v>
      </c>
      <c r="BV153" s="82">
        <f t="shared" si="158"/>
        <v>2042.91</v>
      </c>
      <c r="BW153" s="86">
        <f t="shared" si="159"/>
        <v>0</v>
      </c>
      <c r="BX153" s="80">
        <v>1104.3899999999999</v>
      </c>
      <c r="BY153" s="80">
        <v>0</v>
      </c>
      <c r="BZ153" s="82">
        <f t="shared" si="160"/>
        <v>1104.3899999999999</v>
      </c>
      <c r="CA153" s="86">
        <f t="shared" si="126"/>
        <v>0</v>
      </c>
      <c r="CB153" s="80">
        <v>469.26</v>
      </c>
      <c r="CC153" s="80">
        <v>997.51</v>
      </c>
      <c r="CD153" s="82">
        <f t="shared" si="161"/>
        <v>-528.25</v>
      </c>
      <c r="CE153" s="83">
        <f t="shared" si="162"/>
        <v>2.1257085624174232</v>
      </c>
      <c r="CF153" s="84">
        <v>0</v>
      </c>
      <c r="CG153" s="84">
        <v>0</v>
      </c>
      <c r="CH153" s="82">
        <f t="shared" si="163"/>
        <v>0</v>
      </c>
      <c r="CI153" s="86"/>
      <c r="CJ153" s="80">
        <v>0</v>
      </c>
      <c r="CK153" s="81">
        <v>0</v>
      </c>
      <c r="CL153" s="81">
        <v>0</v>
      </c>
      <c r="CM153" s="92"/>
      <c r="CN153" s="93">
        <v>18753.989999999998</v>
      </c>
      <c r="CO153" s="93">
        <v>21093.157867948212</v>
      </c>
      <c r="CP153" s="87">
        <f t="shared" si="165"/>
        <v>-2339.1678679482138</v>
      </c>
      <c r="CQ153" s="94">
        <f t="shared" si="166"/>
        <v>1.1247290772762604</v>
      </c>
      <c r="CR153" s="80">
        <v>10158.960000000001</v>
      </c>
      <c r="CS153" s="80">
        <v>12690.67</v>
      </c>
      <c r="CT153" s="87">
        <f t="shared" si="167"/>
        <v>-2531.7099999999991</v>
      </c>
      <c r="CU153" s="94">
        <f t="shared" si="168"/>
        <v>1.2492095647585972</v>
      </c>
      <c r="CV153" s="80">
        <v>1847.8200000000002</v>
      </c>
      <c r="CW153" s="80">
        <v>0</v>
      </c>
      <c r="CX153" s="87">
        <f t="shared" si="169"/>
        <v>1847.8200000000002</v>
      </c>
      <c r="CY153" s="86">
        <f t="shared" si="170"/>
        <v>0</v>
      </c>
      <c r="CZ153" s="80">
        <v>461.73</v>
      </c>
      <c r="DA153" s="80">
        <v>387.48</v>
      </c>
      <c r="DB153" s="87">
        <f t="shared" si="171"/>
        <v>74.25</v>
      </c>
      <c r="DC153" s="86">
        <f t="shared" si="172"/>
        <v>0.83919173542979664</v>
      </c>
      <c r="DD153" s="80">
        <v>52.769999999999996</v>
      </c>
      <c r="DE153" s="80">
        <v>0</v>
      </c>
      <c r="DF153" s="87">
        <f t="shared" si="173"/>
        <v>52.769999999999996</v>
      </c>
      <c r="DG153" s="86">
        <f t="shared" si="174"/>
        <v>0</v>
      </c>
      <c r="DH153" s="95">
        <v>2325.6000000000004</v>
      </c>
      <c r="DI153" s="95">
        <v>1300.95</v>
      </c>
      <c r="DJ153" s="87">
        <f t="shared" si="175"/>
        <v>1024.6500000000003</v>
      </c>
      <c r="DK153" s="94">
        <f t="shared" si="176"/>
        <v>0.55940402476780182</v>
      </c>
      <c r="DL153" s="80">
        <v>5705.91</v>
      </c>
      <c r="DM153" s="80">
        <v>4024.8900000000003</v>
      </c>
      <c r="DN153" s="87">
        <f t="shared" si="177"/>
        <v>1681.0199999999995</v>
      </c>
      <c r="DO153" s="96">
        <f t="shared" si="185"/>
        <v>0.70538967491600824</v>
      </c>
      <c r="DP153" s="80">
        <v>0</v>
      </c>
      <c r="DQ153" s="80">
        <v>0</v>
      </c>
      <c r="DR153" s="82">
        <f t="shared" si="178"/>
        <v>0</v>
      </c>
      <c r="DS153" s="96"/>
      <c r="DT153" s="97">
        <v>4128.6000000000004</v>
      </c>
      <c r="DU153" s="97">
        <v>4260.3500000000004</v>
      </c>
      <c r="DV153" s="98">
        <f t="shared" si="181"/>
        <v>82326.930000000022</v>
      </c>
      <c r="DW153" s="87">
        <f t="shared" si="182"/>
        <v>89467.377867948206</v>
      </c>
      <c r="DX153" s="87">
        <f t="shared" si="179"/>
        <v>-7140.4478679481836</v>
      </c>
      <c r="DY153" s="83">
        <f t="shared" si="180"/>
        <v>1.0867328329618047</v>
      </c>
      <c r="DZ153" s="108"/>
      <c r="EA153" s="100">
        <f t="shared" si="128"/>
        <v>-423556.1178679482</v>
      </c>
      <c r="EB153" s="91">
        <f t="shared" si="129"/>
        <v>-155136.89999999994</v>
      </c>
      <c r="EC153" s="101"/>
      <c r="ED153" s="101"/>
      <c r="EE153" s="102">
        <v>27442.31</v>
      </c>
      <c r="EF153" s="102">
        <v>263537.71000000002</v>
      </c>
      <c r="EG153" s="103">
        <f t="shared" si="183"/>
        <v>263537.71000000002</v>
      </c>
      <c r="EH153" s="104">
        <f t="shared" si="130"/>
        <v>9.6033355063768315</v>
      </c>
      <c r="EI153" s="101"/>
      <c r="EJ153" s="101"/>
      <c r="EK153" s="101" t="s">
        <v>153</v>
      </c>
      <c r="EM153" s="101"/>
      <c r="EN153" s="101"/>
    </row>
    <row r="154" spans="1:144" s="1" customFormat="1" ht="15.75" customHeight="1" x14ac:dyDescent="0.25">
      <c r="A154" s="105" t="s">
        <v>154</v>
      </c>
      <c r="B154" s="106">
        <v>2</v>
      </c>
      <c r="C154" s="107">
        <v>1</v>
      </c>
      <c r="D154" s="76" t="s">
        <v>434</v>
      </c>
      <c r="E154" s="77">
        <v>389.9</v>
      </c>
      <c r="F154" s="78">
        <v>15543.65</v>
      </c>
      <c r="G154" s="79">
        <v>14815.159999999994</v>
      </c>
      <c r="H154" s="80">
        <v>356.52</v>
      </c>
      <c r="I154" s="80">
        <v>3.84</v>
      </c>
      <c r="J154" s="82">
        <f t="shared" si="131"/>
        <v>352.68</v>
      </c>
      <c r="K154" s="83">
        <f t="shared" si="132"/>
        <v>1.0770784247728038E-2</v>
      </c>
      <c r="L154" s="84">
        <v>61.650000000000006</v>
      </c>
      <c r="M154" s="84">
        <v>0.36</v>
      </c>
      <c r="N154" s="82">
        <f t="shared" si="133"/>
        <v>61.290000000000006</v>
      </c>
      <c r="O154" s="83">
        <f t="shared" si="134"/>
        <v>5.8394160583941602E-3</v>
      </c>
      <c r="P154" s="84">
        <v>0</v>
      </c>
      <c r="Q154" s="84">
        <v>0</v>
      </c>
      <c r="R154" s="82">
        <f t="shared" si="135"/>
        <v>0</v>
      </c>
      <c r="S154" s="83"/>
      <c r="T154" s="84">
        <v>0</v>
      </c>
      <c r="U154" s="84">
        <v>0</v>
      </c>
      <c r="V154" s="82">
        <f t="shared" si="137"/>
        <v>0</v>
      </c>
      <c r="W154" s="83"/>
      <c r="X154" s="84">
        <v>0</v>
      </c>
      <c r="Y154" s="84">
        <v>0</v>
      </c>
      <c r="Z154" s="82">
        <f t="shared" si="139"/>
        <v>0</v>
      </c>
      <c r="AA154" s="83"/>
      <c r="AB154" s="84">
        <v>178.02</v>
      </c>
      <c r="AC154" s="84">
        <v>3.2199999999999998</v>
      </c>
      <c r="AD154" s="82">
        <f t="shared" si="140"/>
        <v>174.8</v>
      </c>
      <c r="AE154" s="83">
        <f t="shared" si="141"/>
        <v>1.8087855297157621E-2</v>
      </c>
      <c r="AF154" s="84">
        <v>58.5</v>
      </c>
      <c r="AG154" s="84">
        <v>0</v>
      </c>
      <c r="AH154" s="82">
        <f t="shared" si="142"/>
        <v>58.5</v>
      </c>
      <c r="AI154" s="85">
        <f t="shared" si="143"/>
        <v>0</v>
      </c>
      <c r="AJ154" s="84">
        <v>103.17</v>
      </c>
      <c r="AK154" s="84">
        <v>158.5</v>
      </c>
      <c r="AL154" s="82">
        <f t="shared" si="144"/>
        <v>-55.33</v>
      </c>
      <c r="AM154" s="86">
        <f t="shared" si="145"/>
        <v>1.5362993118154502</v>
      </c>
      <c r="AN154" s="80">
        <v>0</v>
      </c>
      <c r="AO154" s="80">
        <v>0</v>
      </c>
      <c r="AP154" s="87">
        <f t="shared" si="146"/>
        <v>0</v>
      </c>
      <c r="AQ154" s="83"/>
      <c r="AR154" s="84">
        <v>0</v>
      </c>
      <c r="AS154" s="84">
        <v>0</v>
      </c>
      <c r="AT154" s="87">
        <f t="shared" si="127"/>
        <v>0</v>
      </c>
      <c r="AU154" s="96"/>
      <c r="AV154" s="80">
        <v>65.849999999999994</v>
      </c>
      <c r="AW154" s="80">
        <v>370.81</v>
      </c>
      <c r="AX154" s="87">
        <f t="shared" si="147"/>
        <v>-304.96000000000004</v>
      </c>
      <c r="AY154" s="83">
        <f t="shared" si="148"/>
        <v>5.6311313591495828</v>
      </c>
      <c r="AZ154" s="90">
        <v>0</v>
      </c>
      <c r="BA154" s="82">
        <v>0</v>
      </c>
      <c r="BB154" s="82">
        <f t="shared" si="149"/>
        <v>0</v>
      </c>
      <c r="BC154" s="91"/>
      <c r="BD154" s="84">
        <v>1100.0999999999999</v>
      </c>
      <c r="BE154" s="84">
        <v>3581.8700000000003</v>
      </c>
      <c r="BF154" s="87">
        <f t="shared" si="150"/>
        <v>-2481.7700000000004</v>
      </c>
      <c r="BG154" s="83">
        <f t="shared" si="151"/>
        <v>3.2559494591400786</v>
      </c>
      <c r="BH154" s="84">
        <v>207.39</v>
      </c>
      <c r="BI154" s="84">
        <v>0</v>
      </c>
      <c r="BJ154" s="82">
        <f t="shared" si="152"/>
        <v>207.39</v>
      </c>
      <c r="BK154" s="86">
        <f t="shared" si="153"/>
        <v>0</v>
      </c>
      <c r="BL154" s="80">
        <v>221.07</v>
      </c>
      <c r="BM154" s="80">
        <v>0</v>
      </c>
      <c r="BN154" s="82">
        <f t="shared" si="154"/>
        <v>221.07</v>
      </c>
      <c r="BO154" s="86">
        <f t="shared" si="155"/>
        <v>0</v>
      </c>
      <c r="BP154" s="80">
        <v>0</v>
      </c>
      <c r="BQ154" s="80">
        <v>0</v>
      </c>
      <c r="BR154" s="82">
        <f t="shared" si="156"/>
        <v>0</v>
      </c>
      <c r="BS154" s="86"/>
      <c r="BT154" s="80">
        <v>0</v>
      </c>
      <c r="BU154" s="80">
        <v>0</v>
      </c>
      <c r="BV154" s="82">
        <f t="shared" si="158"/>
        <v>0</v>
      </c>
      <c r="BW154" s="86"/>
      <c r="BX154" s="80">
        <v>0</v>
      </c>
      <c r="BY154" s="80">
        <v>0</v>
      </c>
      <c r="BZ154" s="82">
        <f t="shared" si="160"/>
        <v>0</v>
      </c>
      <c r="CA154" s="86"/>
      <c r="CB154" s="80">
        <v>42.24</v>
      </c>
      <c r="CC154" s="80">
        <v>0</v>
      </c>
      <c r="CD154" s="82">
        <f t="shared" si="161"/>
        <v>42.24</v>
      </c>
      <c r="CE154" s="83">
        <f t="shared" si="162"/>
        <v>0</v>
      </c>
      <c r="CF154" s="84">
        <v>7.9499999999999993</v>
      </c>
      <c r="CG154" s="84">
        <v>0</v>
      </c>
      <c r="CH154" s="82">
        <f t="shared" si="163"/>
        <v>7.9499999999999993</v>
      </c>
      <c r="CI154" s="86">
        <f t="shared" si="164"/>
        <v>0</v>
      </c>
      <c r="CJ154" s="80">
        <v>0</v>
      </c>
      <c r="CK154" s="81">
        <v>0</v>
      </c>
      <c r="CL154" s="81">
        <v>0</v>
      </c>
      <c r="CM154" s="92"/>
      <c r="CN154" s="93">
        <v>720.78</v>
      </c>
      <c r="CO154" s="93">
        <v>974.45067241169795</v>
      </c>
      <c r="CP154" s="87">
        <f t="shared" si="165"/>
        <v>-253.67067241169798</v>
      </c>
      <c r="CQ154" s="94">
        <f t="shared" si="166"/>
        <v>1.3519391109793528</v>
      </c>
      <c r="CR154" s="80">
        <v>619.11</v>
      </c>
      <c r="CS154" s="80">
        <v>862.15000000000009</v>
      </c>
      <c r="CT154" s="87">
        <f t="shared" si="167"/>
        <v>-243.04000000000008</v>
      </c>
      <c r="CU154" s="94">
        <f t="shared" si="168"/>
        <v>1.3925635185992797</v>
      </c>
      <c r="CV154" s="80">
        <v>115.56</v>
      </c>
      <c r="CW154" s="80">
        <v>0</v>
      </c>
      <c r="CX154" s="87">
        <f t="shared" si="169"/>
        <v>115.56</v>
      </c>
      <c r="CY154" s="86">
        <f t="shared" si="170"/>
        <v>0</v>
      </c>
      <c r="CZ154" s="80">
        <v>0</v>
      </c>
      <c r="DA154" s="80">
        <v>0</v>
      </c>
      <c r="DB154" s="87">
        <f t="shared" si="171"/>
        <v>0</v>
      </c>
      <c r="DC154" s="86"/>
      <c r="DD154" s="80">
        <v>0</v>
      </c>
      <c r="DE154" s="80">
        <v>0</v>
      </c>
      <c r="DF154" s="87">
        <f t="shared" si="173"/>
        <v>0</v>
      </c>
      <c r="DG154" s="86"/>
      <c r="DH154" s="95">
        <v>228.78000000000003</v>
      </c>
      <c r="DI154" s="95">
        <v>45.539999999999992</v>
      </c>
      <c r="DJ154" s="87">
        <f t="shared" si="175"/>
        <v>183.24000000000004</v>
      </c>
      <c r="DK154" s="94">
        <f t="shared" si="176"/>
        <v>0.19905586152635713</v>
      </c>
      <c r="DL154" s="80">
        <v>0</v>
      </c>
      <c r="DM154" s="80">
        <v>0</v>
      </c>
      <c r="DN154" s="87">
        <f t="shared" si="177"/>
        <v>0</v>
      </c>
      <c r="DO154" s="96"/>
      <c r="DP154" s="80">
        <v>0</v>
      </c>
      <c r="DQ154" s="80">
        <v>0</v>
      </c>
      <c r="DR154" s="82">
        <f t="shared" si="178"/>
        <v>0</v>
      </c>
      <c r="DS154" s="96"/>
      <c r="DT154" s="97">
        <v>204.36</v>
      </c>
      <c r="DU154" s="97">
        <v>300.04000000000002</v>
      </c>
      <c r="DV154" s="98">
        <f t="shared" si="181"/>
        <v>4291.0499999999993</v>
      </c>
      <c r="DW154" s="87">
        <f t="shared" si="182"/>
        <v>6300.7806724116981</v>
      </c>
      <c r="DX154" s="87">
        <f t="shared" si="179"/>
        <v>-2009.7306724116988</v>
      </c>
      <c r="DY154" s="83">
        <f t="shared" si="180"/>
        <v>1.4683540560962234</v>
      </c>
      <c r="DZ154" s="108"/>
      <c r="EA154" s="100">
        <f t="shared" si="128"/>
        <v>13533.919327588299</v>
      </c>
      <c r="EB154" s="91">
        <f t="shared" si="129"/>
        <v>12812.039999999994</v>
      </c>
      <c r="EC154" s="101"/>
      <c r="ED154" s="101"/>
      <c r="EE154" s="102">
        <v>1430.35</v>
      </c>
      <c r="EF154" s="102">
        <v>10936.42</v>
      </c>
      <c r="EG154" s="103">
        <f t="shared" si="183"/>
        <v>10936.42</v>
      </c>
      <c r="EH154" s="104">
        <f t="shared" si="130"/>
        <v>7.6459747614220301</v>
      </c>
      <c r="EI154" s="101"/>
      <c r="EJ154" s="101"/>
      <c r="EK154" s="101" t="s">
        <v>154</v>
      </c>
      <c r="EM154" s="101"/>
      <c r="EN154" s="101"/>
    </row>
    <row r="155" spans="1:144" s="1" customFormat="1" ht="15.75" customHeight="1" x14ac:dyDescent="0.25">
      <c r="A155" s="105" t="s">
        <v>155</v>
      </c>
      <c r="B155" s="106">
        <v>2</v>
      </c>
      <c r="C155" s="107">
        <v>1</v>
      </c>
      <c r="D155" s="76" t="s">
        <v>435</v>
      </c>
      <c r="E155" s="77">
        <v>358.9</v>
      </c>
      <c r="F155" s="78">
        <v>-46549.350000000006</v>
      </c>
      <c r="G155" s="79">
        <v>-14230.320000000003</v>
      </c>
      <c r="H155" s="80">
        <v>239.34</v>
      </c>
      <c r="I155" s="80">
        <v>2.71</v>
      </c>
      <c r="J155" s="82">
        <f t="shared" si="131"/>
        <v>236.63</v>
      </c>
      <c r="K155" s="83">
        <f t="shared" si="132"/>
        <v>1.1322804378708114E-2</v>
      </c>
      <c r="L155" s="84">
        <v>41.13</v>
      </c>
      <c r="M155" s="84">
        <v>0.23</v>
      </c>
      <c r="N155" s="82">
        <f t="shared" si="133"/>
        <v>40.900000000000006</v>
      </c>
      <c r="O155" s="83">
        <f t="shared" si="134"/>
        <v>5.5920252856795525E-3</v>
      </c>
      <c r="P155" s="84">
        <v>0</v>
      </c>
      <c r="Q155" s="84">
        <v>0</v>
      </c>
      <c r="R155" s="82">
        <f t="shared" si="135"/>
        <v>0</v>
      </c>
      <c r="S155" s="83"/>
      <c r="T155" s="84">
        <v>0</v>
      </c>
      <c r="U155" s="84">
        <v>0</v>
      </c>
      <c r="V155" s="82">
        <f t="shared" si="137"/>
        <v>0</v>
      </c>
      <c r="W155" s="83"/>
      <c r="X155" s="84">
        <v>0</v>
      </c>
      <c r="Y155" s="84">
        <v>0</v>
      </c>
      <c r="Z155" s="82">
        <f t="shared" si="139"/>
        <v>0</v>
      </c>
      <c r="AA155" s="83"/>
      <c r="AB155" s="84">
        <v>159.57</v>
      </c>
      <c r="AC155" s="84">
        <v>2.66</v>
      </c>
      <c r="AD155" s="82">
        <f t="shared" si="140"/>
        <v>156.91</v>
      </c>
      <c r="AE155" s="83">
        <f t="shared" si="141"/>
        <v>1.6669800087735793E-2</v>
      </c>
      <c r="AF155" s="84">
        <v>53.820000000000007</v>
      </c>
      <c r="AG155" s="84">
        <v>0</v>
      </c>
      <c r="AH155" s="82">
        <f t="shared" si="142"/>
        <v>53.820000000000007</v>
      </c>
      <c r="AI155" s="85">
        <f t="shared" si="143"/>
        <v>0</v>
      </c>
      <c r="AJ155" s="84">
        <v>95.070000000000007</v>
      </c>
      <c r="AK155" s="84">
        <v>14141.849999999999</v>
      </c>
      <c r="AL155" s="82">
        <f t="shared" si="144"/>
        <v>-14046.779999999999</v>
      </c>
      <c r="AM155" s="86">
        <f t="shared" si="145"/>
        <v>148.75197223098766</v>
      </c>
      <c r="AN155" s="80">
        <v>0</v>
      </c>
      <c r="AO155" s="80">
        <v>0</v>
      </c>
      <c r="AP155" s="87">
        <f t="shared" si="146"/>
        <v>0</v>
      </c>
      <c r="AQ155" s="83"/>
      <c r="AR155" s="84">
        <v>0</v>
      </c>
      <c r="AS155" s="84">
        <v>0</v>
      </c>
      <c r="AT155" s="87">
        <f t="shared" si="127"/>
        <v>0</v>
      </c>
      <c r="AU155" s="96"/>
      <c r="AV155" s="80">
        <v>99.06</v>
      </c>
      <c r="AW155" s="80">
        <v>556.21</v>
      </c>
      <c r="AX155" s="87">
        <f t="shared" si="147"/>
        <v>-457.15000000000003</v>
      </c>
      <c r="AY155" s="83">
        <f t="shared" si="148"/>
        <v>5.6148798707853826</v>
      </c>
      <c r="AZ155" s="90">
        <v>0</v>
      </c>
      <c r="BA155" s="82">
        <v>0</v>
      </c>
      <c r="BB155" s="82">
        <f t="shared" si="149"/>
        <v>0</v>
      </c>
      <c r="BC155" s="91"/>
      <c r="BD155" s="84">
        <v>1659.63</v>
      </c>
      <c r="BE155" s="84">
        <v>0</v>
      </c>
      <c r="BF155" s="87">
        <f t="shared" si="150"/>
        <v>1659.63</v>
      </c>
      <c r="BG155" s="83">
        <f t="shared" si="151"/>
        <v>0</v>
      </c>
      <c r="BH155" s="84">
        <v>107.88</v>
      </c>
      <c r="BI155" s="84">
        <v>0</v>
      </c>
      <c r="BJ155" s="82">
        <f t="shared" si="152"/>
        <v>107.88</v>
      </c>
      <c r="BK155" s="86">
        <f t="shared" si="153"/>
        <v>0</v>
      </c>
      <c r="BL155" s="80">
        <v>115.19999999999999</v>
      </c>
      <c r="BM155" s="80">
        <v>0</v>
      </c>
      <c r="BN155" s="82">
        <f t="shared" si="154"/>
        <v>115.19999999999999</v>
      </c>
      <c r="BO155" s="86">
        <f t="shared" si="155"/>
        <v>0</v>
      </c>
      <c r="BP155" s="80">
        <v>0</v>
      </c>
      <c r="BQ155" s="80">
        <v>0</v>
      </c>
      <c r="BR155" s="82">
        <f t="shared" si="156"/>
        <v>0</v>
      </c>
      <c r="BS155" s="86"/>
      <c r="BT155" s="80">
        <v>0</v>
      </c>
      <c r="BU155" s="80">
        <v>0</v>
      </c>
      <c r="BV155" s="82">
        <f t="shared" si="158"/>
        <v>0</v>
      </c>
      <c r="BW155" s="86"/>
      <c r="BX155" s="80">
        <v>0</v>
      </c>
      <c r="BY155" s="80">
        <v>0</v>
      </c>
      <c r="BZ155" s="82">
        <f t="shared" si="160"/>
        <v>0</v>
      </c>
      <c r="CA155" s="86"/>
      <c r="CB155" s="80">
        <v>31.56</v>
      </c>
      <c r="CC155" s="80">
        <v>0</v>
      </c>
      <c r="CD155" s="82">
        <f t="shared" si="161"/>
        <v>31.56</v>
      </c>
      <c r="CE155" s="83">
        <f t="shared" si="162"/>
        <v>0</v>
      </c>
      <c r="CF155" s="84">
        <v>7.98</v>
      </c>
      <c r="CG155" s="84">
        <v>0</v>
      </c>
      <c r="CH155" s="82">
        <f t="shared" si="163"/>
        <v>7.98</v>
      </c>
      <c r="CI155" s="86">
        <f t="shared" si="164"/>
        <v>0</v>
      </c>
      <c r="CJ155" s="80">
        <v>0</v>
      </c>
      <c r="CK155" s="81">
        <v>0</v>
      </c>
      <c r="CL155" s="81">
        <v>0</v>
      </c>
      <c r="CM155" s="92"/>
      <c r="CN155" s="93">
        <v>845.43000000000006</v>
      </c>
      <c r="CO155" s="93">
        <v>1197.4858861523444</v>
      </c>
      <c r="CP155" s="87">
        <f t="shared" si="165"/>
        <v>-352.05588615234433</v>
      </c>
      <c r="CQ155" s="94">
        <f t="shared" si="166"/>
        <v>1.4164222776011548</v>
      </c>
      <c r="CR155" s="80">
        <v>610.91999999999996</v>
      </c>
      <c r="CS155" s="80">
        <v>786.86</v>
      </c>
      <c r="CT155" s="87">
        <f t="shared" si="167"/>
        <v>-175.94000000000005</v>
      </c>
      <c r="CU155" s="94">
        <f t="shared" si="168"/>
        <v>1.2879918810973614</v>
      </c>
      <c r="CV155" s="80">
        <v>167.43</v>
      </c>
      <c r="CW155" s="80">
        <v>0</v>
      </c>
      <c r="CX155" s="87">
        <f t="shared" si="169"/>
        <v>167.43</v>
      </c>
      <c r="CY155" s="86">
        <f t="shared" si="170"/>
        <v>0</v>
      </c>
      <c r="CZ155" s="80">
        <v>0</v>
      </c>
      <c r="DA155" s="80">
        <v>0</v>
      </c>
      <c r="DB155" s="87">
        <f t="shared" si="171"/>
        <v>0</v>
      </c>
      <c r="DC155" s="86"/>
      <c r="DD155" s="80">
        <v>0</v>
      </c>
      <c r="DE155" s="80">
        <v>0</v>
      </c>
      <c r="DF155" s="87">
        <f t="shared" si="173"/>
        <v>0</v>
      </c>
      <c r="DG155" s="86"/>
      <c r="DH155" s="95">
        <v>85.800000000000011</v>
      </c>
      <c r="DI155" s="95">
        <v>104.33</v>
      </c>
      <c r="DJ155" s="87">
        <f t="shared" si="175"/>
        <v>-18.529999999999987</v>
      </c>
      <c r="DK155" s="94">
        <f t="shared" si="176"/>
        <v>1.2159673659673658</v>
      </c>
      <c r="DL155" s="80">
        <v>0</v>
      </c>
      <c r="DM155" s="80">
        <v>0</v>
      </c>
      <c r="DN155" s="87">
        <f t="shared" si="177"/>
        <v>0</v>
      </c>
      <c r="DO155" s="96"/>
      <c r="DP155" s="80">
        <v>0</v>
      </c>
      <c r="DQ155" s="80">
        <v>0</v>
      </c>
      <c r="DR155" s="82">
        <f t="shared" si="178"/>
        <v>0</v>
      </c>
      <c r="DS155" s="96"/>
      <c r="DT155" s="97">
        <v>215.96999999999997</v>
      </c>
      <c r="DU155" s="97">
        <v>839.61</v>
      </c>
      <c r="DV155" s="98">
        <f t="shared" si="181"/>
        <v>4535.79</v>
      </c>
      <c r="DW155" s="87">
        <f t="shared" si="182"/>
        <v>17631.945886152345</v>
      </c>
      <c r="DX155" s="87">
        <f t="shared" si="179"/>
        <v>-13096.155886152344</v>
      </c>
      <c r="DY155" s="83">
        <f t="shared" si="180"/>
        <v>3.887293257878417</v>
      </c>
      <c r="DZ155" s="108"/>
      <c r="EA155" s="100">
        <f t="shared" si="128"/>
        <v>-59645.50588615235</v>
      </c>
      <c r="EB155" s="91">
        <f t="shared" si="129"/>
        <v>-12308.070000000003</v>
      </c>
      <c r="EC155" s="101"/>
      <c r="ED155" s="101"/>
      <c r="EE155" s="102">
        <v>1511.9300000000003</v>
      </c>
      <c r="EF155" s="102">
        <v>0.29999999999995453</v>
      </c>
      <c r="EG155" s="103">
        <f t="shared" si="183"/>
        <v>0.29999999999995453</v>
      </c>
      <c r="EH155" s="104">
        <f t="shared" si="130"/>
        <v>1.9842188461102991E-4</v>
      </c>
      <c r="EI155" s="101"/>
      <c r="EJ155" s="101"/>
      <c r="EK155" s="101" t="s">
        <v>155</v>
      </c>
      <c r="EM155" s="101"/>
      <c r="EN155" s="101"/>
    </row>
    <row r="156" spans="1:144" s="1" customFormat="1" ht="15.75" customHeight="1" x14ac:dyDescent="0.25">
      <c r="A156" s="105" t="s">
        <v>156</v>
      </c>
      <c r="B156" s="106">
        <v>1</v>
      </c>
      <c r="C156" s="107">
        <v>0</v>
      </c>
      <c r="D156" s="76" t="s">
        <v>436</v>
      </c>
      <c r="E156" s="77">
        <v>63.2</v>
      </c>
      <c r="F156" s="78">
        <v>-547.22</v>
      </c>
      <c r="G156" s="79">
        <v>1483.9199999999998</v>
      </c>
      <c r="H156" s="80">
        <v>0</v>
      </c>
      <c r="I156" s="80">
        <v>0</v>
      </c>
      <c r="J156" s="82">
        <f t="shared" si="131"/>
        <v>0</v>
      </c>
      <c r="K156" s="83"/>
      <c r="L156" s="84">
        <v>0</v>
      </c>
      <c r="M156" s="84">
        <v>0</v>
      </c>
      <c r="N156" s="82">
        <f t="shared" si="133"/>
        <v>0</v>
      </c>
      <c r="O156" s="83"/>
      <c r="P156" s="84">
        <v>0</v>
      </c>
      <c r="Q156" s="84">
        <v>0</v>
      </c>
      <c r="R156" s="82">
        <f t="shared" si="135"/>
        <v>0</v>
      </c>
      <c r="S156" s="83"/>
      <c r="T156" s="84">
        <v>0</v>
      </c>
      <c r="U156" s="84">
        <v>0</v>
      </c>
      <c r="V156" s="82">
        <f t="shared" si="137"/>
        <v>0</v>
      </c>
      <c r="W156" s="83"/>
      <c r="X156" s="84">
        <v>0</v>
      </c>
      <c r="Y156" s="84">
        <v>0</v>
      </c>
      <c r="Z156" s="82">
        <f t="shared" si="139"/>
        <v>0</v>
      </c>
      <c r="AA156" s="83"/>
      <c r="AB156" s="84">
        <v>0</v>
      </c>
      <c r="AC156" s="84">
        <v>0</v>
      </c>
      <c r="AD156" s="82">
        <f t="shared" si="140"/>
        <v>0</v>
      </c>
      <c r="AE156" s="83"/>
      <c r="AF156" s="84">
        <v>9.48</v>
      </c>
      <c r="AG156" s="84">
        <v>0</v>
      </c>
      <c r="AH156" s="82">
        <f t="shared" si="142"/>
        <v>9.48</v>
      </c>
      <c r="AI156" s="85">
        <f t="shared" si="143"/>
        <v>0</v>
      </c>
      <c r="AJ156" s="84">
        <v>0</v>
      </c>
      <c r="AK156" s="84">
        <v>0</v>
      </c>
      <c r="AL156" s="82">
        <f t="shared" si="144"/>
        <v>0</v>
      </c>
      <c r="AM156" s="86"/>
      <c r="AN156" s="80">
        <v>0</v>
      </c>
      <c r="AO156" s="80">
        <v>0</v>
      </c>
      <c r="AP156" s="87">
        <f t="shared" si="146"/>
        <v>0</v>
      </c>
      <c r="AQ156" s="83"/>
      <c r="AR156" s="84">
        <v>0</v>
      </c>
      <c r="AS156" s="84">
        <v>0</v>
      </c>
      <c r="AT156" s="87">
        <f t="shared" si="127"/>
        <v>0</v>
      </c>
      <c r="AU156" s="96"/>
      <c r="AV156" s="80">
        <v>0</v>
      </c>
      <c r="AW156" s="80">
        <v>208.57999999999998</v>
      </c>
      <c r="AX156" s="87">
        <f t="shared" si="147"/>
        <v>-208.57999999999998</v>
      </c>
      <c r="AY156" s="83"/>
      <c r="AZ156" s="90">
        <v>0</v>
      </c>
      <c r="BA156" s="82">
        <v>0</v>
      </c>
      <c r="BB156" s="82">
        <f t="shared" si="149"/>
        <v>0</v>
      </c>
      <c r="BC156" s="91"/>
      <c r="BD156" s="84">
        <v>139.22999999999999</v>
      </c>
      <c r="BE156" s="84">
        <v>0</v>
      </c>
      <c r="BF156" s="87">
        <f t="shared" si="150"/>
        <v>139.22999999999999</v>
      </c>
      <c r="BG156" s="83">
        <f t="shared" si="151"/>
        <v>0</v>
      </c>
      <c r="BH156" s="84">
        <v>0</v>
      </c>
      <c r="BI156" s="84">
        <v>0</v>
      </c>
      <c r="BJ156" s="82">
        <f t="shared" si="152"/>
        <v>0</v>
      </c>
      <c r="BK156" s="86"/>
      <c r="BL156" s="80">
        <v>0</v>
      </c>
      <c r="BM156" s="80">
        <v>0</v>
      </c>
      <c r="BN156" s="82">
        <f t="shared" si="154"/>
        <v>0</v>
      </c>
      <c r="BO156" s="86"/>
      <c r="BP156" s="80">
        <v>0</v>
      </c>
      <c r="BQ156" s="80">
        <v>0</v>
      </c>
      <c r="BR156" s="82">
        <f t="shared" si="156"/>
        <v>0</v>
      </c>
      <c r="BS156" s="86"/>
      <c r="BT156" s="80">
        <v>0</v>
      </c>
      <c r="BU156" s="80">
        <v>0</v>
      </c>
      <c r="BV156" s="82">
        <f t="shared" si="158"/>
        <v>0</v>
      </c>
      <c r="BW156" s="86"/>
      <c r="BX156" s="80">
        <v>0</v>
      </c>
      <c r="BY156" s="80">
        <v>0</v>
      </c>
      <c r="BZ156" s="82">
        <f t="shared" si="160"/>
        <v>0</v>
      </c>
      <c r="CA156" s="86"/>
      <c r="CB156" s="80">
        <v>0</v>
      </c>
      <c r="CC156" s="80">
        <v>0</v>
      </c>
      <c r="CD156" s="82">
        <f t="shared" si="161"/>
        <v>0</v>
      </c>
      <c r="CE156" s="83"/>
      <c r="CF156" s="84">
        <v>0</v>
      </c>
      <c r="CG156" s="84">
        <v>0</v>
      </c>
      <c r="CH156" s="82">
        <f t="shared" si="163"/>
        <v>0</v>
      </c>
      <c r="CI156" s="86"/>
      <c r="CJ156" s="80">
        <v>0</v>
      </c>
      <c r="CK156" s="81">
        <v>0</v>
      </c>
      <c r="CL156" s="81">
        <v>0</v>
      </c>
      <c r="CM156" s="92"/>
      <c r="CN156" s="93">
        <v>0</v>
      </c>
      <c r="CO156" s="93">
        <v>0</v>
      </c>
      <c r="CP156" s="87">
        <f t="shared" si="165"/>
        <v>0</v>
      </c>
      <c r="CQ156" s="94"/>
      <c r="CR156" s="80">
        <v>0</v>
      </c>
      <c r="CS156" s="80">
        <v>0</v>
      </c>
      <c r="CT156" s="87">
        <f t="shared" si="167"/>
        <v>0</v>
      </c>
      <c r="CU156" s="94"/>
      <c r="CV156" s="80">
        <v>0</v>
      </c>
      <c r="CW156" s="80">
        <v>0</v>
      </c>
      <c r="CX156" s="87">
        <f t="shared" si="169"/>
        <v>0</v>
      </c>
      <c r="CY156" s="86"/>
      <c r="CZ156" s="80">
        <v>0</v>
      </c>
      <c r="DA156" s="80">
        <v>0</v>
      </c>
      <c r="DB156" s="87">
        <f t="shared" si="171"/>
        <v>0</v>
      </c>
      <c r="DC156" s="86"/>
      <c r="DD156" s="80">
        <v>0</v>
      </c>
      <c r="DE156" s="80">
        <v>0</v>
      </c>
      <c r="DF156" s="87">
        <f t="shared" si="173"/>
        <v>0</v>
      </c>
      <c r="DG156" s="86"/>
      <c r="DH156" s="95">
        <v>0</v>
      </c>
      <c r="DI156" s="95">
        <v>0</v>
      </c>
      <c r="DJ156" s="87">
        <f t="shared" si="175"/>
        <v>0</v>
      </c>
      <c r="DK156" s="94"/>
      <c r="DL156" s="80">
        <v>0</v>
      </c>
      <c r="DM156" s="80">
        <v>0</v>
      </c>
      <c r="DN156" s="87">
        <f t="shared" si="177"/>
        <v>0</v>
      </c>
      <c r="DO156" s="96"/>
      <c r="DP156" s="80">
        <v>0</v>
      </c>
      <c r="DQ156" s="80">
        <v>0</v>
      </c>
      <c r="DR156" s="82">
        <f t="shared" si="178"/>
        <v>0</v>
      </c>
      <c r="DS156" s="96"/>
      <c r="DT156" s="97">
        <v>7.4399999999999995</v>
      </c>
      <c r="DU156" s="97">
        <v>10.43</v>
      </c>
      <c r="DV156" s="98">
        <f t="shared" si="181"/>
        <v>156.14999999999998</v>
      </c>
      <c r="DW156" s="87">
        <f t="shared" si="182"/>
        <v>219.01</v>
      </c>
      <c r="DX156" s="87">
        <f t="shared" si="179"/>
        <v>-62.860000000000014</v>
      </c>
      <c r="DY156" s="83">
        <f t="shared" si="180"/>
        <v>1.4025616394492477</v>
      </c>
      <c r="DZ156" s="108"/>
      <c r="EA156" s="100">
        <f t="shared" si="128"/>
        <v>-610.08000000000004</v>
      </c>
      <c r="EB156" s="91">
        <f t="shared" si="129"/>
        <v>1623.1499999999999</v>
      </c>
      <c r="EC156" s="101"/>
      <c r="ED156" s="101"/>
      <c r="EE156" s="102">
        <v>52.05</v>
      </c>
      <c r="EF156" s="102">
        <v>2147.2399999999998</v>
      </c>
      <c r="EG156" s="103">
        <f t="shared" si="183"/>
        <v>2147.2399999999998</v>
      </c>
      <c r="EH156" s="104">
        <f t="shared" si="130"/>
        <v>41.253410182516809</v>
      </c>
      <c r="EI156" s="101"/>
      <c r="EJ156" s="101"/>
      <c r="EK156" s="101" t="s">
        <v>156</v>
      </c>
      <c r="EM156" s="101"/>
      <c r="EN156" s="101"/>
    </row>
    <row r="157" spans="1:144" s="1" customFormat="1" ht="15.75" customHeight="1" x14ac:dyDescent="0.25">
      <c r="A157" s="105" t="s">
        <v>157</v>
      </c>
      <c r="B157" s="106">
        <v>2</v>
      </c>
      <c r="C157" s="107">
        <v>3</v>
      </c>
      <c r="D157" s="76" t="s">
        <v>437</v>
      </c>
      <c r="E157" s="77">
        <v>931</v>
      </c>
      <c r="F157" s="78">
        <v>30360.59</v>
      </c>
      <c r="G157" s="79">
        <v>17567.040000000008</v>
      </c>
      <c r="H157" s="80">
        <v>704.40000000000009</v>
      </c>
      <c r="I157" s="80">
        <v>616.87</v>
      </c>
      <c r="J157" s="82">
        <f t="shared" si="131"/>
        <v>87.530000000000086</v>
      </c>
      <c r="K157" s="83">
        <f t="shared" si="132"/>
        <v>0.87573821692220322</v>
      </c>
      <c r="L157" s="84">
        <v>106.97999999999999</v>
      </c>
      <c r="M157" s="84">
        <v>466.24</v>
      </c>
      <c r="N157" s="82">
        <f t="shared" si="133"/>
        <v>-359.26</v>
      </c>
      <c r="O157" s="83">
        <f t="shared" si="134"/>
        <v>4.3581977939801835</v>
      </c>
      <c r="P157" s="84">
        <v>466.98</v>
      </c>
      <c r="Q157" s="84">
        <v>368.26</v>
      </c>
      <c r="R157" s="82">
        <f t="shared" si="135"/>
        <v>98.720000000000027</v>
      </c>
      <c r="S157" s="83">
        <f t="shared" si="136"/>
        <v>0.7885990834725255</v>
      </c>
      <c r="T157" s="84">
        <v>92.73</v>
      </c>
      <c r="U157" s="84">
        <v>82.31</v>
      </c>
      <c r="V157" s="82">
        <f t="shared" si="137"/>
        <v>10.420000000000002</v>
      </c>
      <c r="W157" s="83">
        <f t="shared" si="138"/>
        <v>0.8876307559581581</v>
      </c>
      <c r="X157" s="84">
        <v>0</v>
      </c>
      <c r="Y157" s="84">
        <v>0</v>
      </c>
      <c r="Z157" s="82">
        <f t="shared" si="139"/>
        <v>0</v>
      </c>
      <c r="AA157" s="83"/>
      <c r="AB157" s="84">
        <v>718.08</v>
      </c>
      <c r="AC157" s="84">
        <v>1144.44</v>
      </c>
      <c r="AD157" s="82">
        <f t="shared" si="140"/>
        <v>-426.36</v>
      </c>
      <c r="AE157" s="83">
        <f t="shared" si="141"/>
        <v>1.59375</v>
      </c>
      <c r="AF157" s="84">
        <v>139.64999999999998</v>
      </c>
      <c r="AG157" s="84">
        <v>2014.48</v>
      </c>
      <c r="AH157" s="82">
        <f t="shared" si="142"/>
        <v>-1874.83</v>
      </c>
      <c r="AI157" s="85">
        <f t="shared" si="143"/>
        <v>14.425205871822415</v>
      </c>
      <c r="AJ157" s="84">
        <v>467.54999999999995</v>
      </c>
      <c r="AK157" s="84">
        <v>1951.97</v>
      </c>
      <c r="AL157" s="82">
        <f t="shared" si="144"/>
        <v>-1484.42</v>
      </c>
      <c r="AM157" s="86">
        <f t="shared" si="145"/>
        <v>4.174890386054968</v>
      </c>
      <c r="AN157" s="80">
        <v>0</v>
      </c>
      <c r="AO157" s="80">
        <v>0</v>
      </c>
      <c r="AP157" s="87">
        <f t="shared" si="146"/>
        <v>0</v>
      </c>
      <c r="AQ157" s="83"/>
      <c r="AR157" s="84">
        <v>0</v>
      </c>
      <c r="AS157" s="84">
        <v>0</v>
      </c>
      <c r="AT157" s="87">
        <f t="shared" si="127"/>
        <v>0</v>
      </c>
      <c r="AU157" s="96"/>
      <c r="AV157" s="80">
        <v>134.07</v>
      </c>
      <c r="AW157" s="80">
        <v>736.04</v>
      </c>
      <c r="AX157" s="87">
        <f t="shared" si="147"/>
        <v>-601.97</v>
      </c>
      <c r="AY157" s="83">
        <f t="shared" si="148"/>
        <v>5.4899679272022075</v>
      </c>
      <c r="AZ157" s="90">
        <v>0</v>
      </c>
      <c r="BA157" s="82">
        <v>0</v>
      </c>
      <c r="BB157" s="82">
        <f t="shared" si="149"/>
        <v>0</v>
      </c>
      <c r="BC157" s="91"/>
      <c r="BD157" s="84">
        <v>1935.54</v>
      </c>
      <c r="BE157" s="84">
        <v>16975.36</v>
      </c>
      <c r="BF157" s="87">
        <f t="shared" si="150"/>
        <v>-15039.82</v>
      </c>
      <c r="BG157" s="83">
        <f t="shared" si="151"/>
        <v>8.7703483265651965</v>
      </c>
      <c r="BH157" s="84">
        <v>356.1</v>
      </c>
      <c r="BI157" s="84">
        <v>0</v>
      </c>
      <c r="BJ157" s="82">
        <f t="shared" si="152"/>
        <v>356.1</v>
      </c>
      <c r="BK157" s="86">
        <f t="shared" si="153"/>
        <v>0</v>
      </c>
      <c r="BL157" s="80">
        <v>384.33000000000004</v>
      </c>
      <c r="BM157" s="80">
        <v>0</v>
      </c>
      <c r="BN157" s="82">
        <f t="shared" si="154"/>
        <v>384.33000000000004</v>
      </c>
      <c r="BO157" s="86">
        <f t="shared" si="155"/>
        <v>0</v>
      </c>
      <c r="BP157" s="80">
        <v>89.1</v>
      </c>
      <c r="BQ157" s="80">
        <v>0</v>
      </c>
      <c r="BR157" s="82">
        <f t="shared" si="156"/>
        <v>89.1</v>
      </c>
      <c r="BS157" s="86">
        <f t="shared" si="157"/>
        <v>0</v>
      </c>
      <c r="BT157" s="80">
        <v>303.87</v>
      </c>
      <c r="BU157" s="80">
        <v>0</v>
      </c>
      <c r="BV157" s="82">
        <f t="shared" si="158"/>
        <v>303.87</v>
      </c>
      <c r="BW157" s="86">
        <f t="shared" si="159"/>
        <v>0</v>
      </c>
      <c r="BX157" s="80">
        <v>0</v>
      </c>
      <c r="BY157" s="80">
        <v>0</v>
      </c>
      <c r="BZ157" s="82">
        <f t="shared" si="160"/>
        <v>0</v>
      </c>
      <c r="CA157" s="86"/>
      <c r="CB157" s="80">
        <v>210.03000000000003</v>
      </c>
      <c r="CC157" s="80">
        <v>0</v>
      </c>
      <c r="CD157" s="82">
        <f t="shared" si="161"/>
        <v>210.03000000000003</v>
      </c>
      <c r="CE157" s="83">
        <f t="shared" si="162"/>
        <v>0</v>
      </c>
      <c r="CF157" s="84">
        <v>27.36</v>
      </c>
      <c r="CG157" s="84">
        <v>0</v>
      </c>
      <c r="CH157" s="82">
        <f t="shared" si="163"/>
        <v>27.36</v>
      </c>
      <c r="CI157" s="86">
        <f t="shared" si="164"/>
        <v>0</v>
      </c>
      <c r="CJ157" s="80">
        <v>0</v>
      </c>
      <c r="CK157" s="81">
        <v>0</v>
      </c>
      <c r="CL157" s="81">
        <v>0</v>
      </c>
      <c r="CM157" s="92"/>
      <c r="CN157" s="93">
        <v>2784.8999999999996</v>
      </c>
      <c r="CO157" s="93">
        <v>5167.319675082158</v>
      </c>
      <c r="CP157" s="87">
        <f t="shared" si="165"/>
        <v>-2382.4196750821584</v>
      </c>
      <c r="CQ157" s="94">
        <f t="shared" si="166"/>
        <v>1.8554776383648097</v>
      </c>
      <c r="CR157" s="80">
        <v>1301.25</v>
      </c>
      <c r="CS157" s="80">
        <v>1973.3</v>
      </c>
      <c r="CT157" s="87">
        <f t="shared" si="167"/>
        <v>-672.05</v>
      </c>
      <c r="CU157" s="94">
        <f t="shared" si="168"/>
        <v>1.5164649375600383</v>
      </c>
      <c r="CV157" s="80">
        <v>914.69999999999993</v>
      </c>
      <c r="CW157" s="80">
        <v>0</v>
      </c>
      <c r="CX157" s="87">
        <f t="shared" si="169"/>
        <v>914.69999999999993</v>
      </c>
      <c r="CY157" s="86">
        <f t="shared" si="170"/>
        <v>0</v>
      </c>
      <c r="CZ157" s="80">
        <v>286.29000000000002</v>
      </c>
      <c r="DA157" s="80">
        <v>248.81</v>
      </c>
      <c r="DB157" s="87">
        <f t="shared" si="171"/>
        <v>37.480000000000018</v>
      </c>
      <c r="DC157" s="86">
        <f t="shared" si="172"/>
        <v>0.86908379615075615</v>
      </c>
      <c r="DD157" s="80">
        <v>32.400000000000006</v>
      </c>
      <c r="DE157" s="80">
        <v>0</v>
      </c>
      <c r="DF157" s="87">
        <f t="shared" si="173"/>
        <v>32.400000000000006</v>
      </c>
      <c r="DG157" s="86">
        <f t="shared" si="174"/>
        <v>0</v>
      </c>
      <c r="DH157" s="95">
        <v>932.58</v>
      </c>
      <c r="DI157" s="95">
        <v>772.64</v>
      </c>
      <c r="DJ157" s="87">
        <f t="shared" si="175"/>
        <v>159.94000000000005</v>
      </c>
      <c r="DK157" s="94">
        <f t="shared" si="176"/>
        <v>0.82849728709601311</v>
      </c>
      <c r="DL157" s="80">
        <v>0</v>
      </c>
      <c r="DM157" s="80">
        <v>0</v>
      </c>
      <c r="DN157" s="87">
        <f t="shared" si="177"/>
        <v>0</v>
      </c>
      <c r="DO157" s="96"/>
      <c r="DP157" s="80">
        <v>0</v>
      </c>
      <c r="DQ157" s="80">
        <v>0</v>
      </c>
      <c r="DR157" s="82">
        <f t="shared" si="178"/>
        <v>0</v>
      </c>
      <c r="DS157" s="96"/>
      <c r="DT157" s="97">
        <v>619.5</v>
      </c>
      <c r="DU157" s="97">
        <v>1625.9</v>
      </c>
      <c r="DV157" s="98">
        <f t="shared" si="181"/>
        <v>13008.39</v>
      </c>
      <c r="DW157" s="87">
        <f t="shared" si="182"/>
        <v>34143.939675082154</v>
      </c>
      <c r="DX157" s="87">
        <f t="shared" si="179"/>
        <v>-21135.549675082155</v>
      </c>
      <c r="DY157" s="83">
        <f t="shared" si="180"/>
        <v>2.6247629164779158</v>
      </c>
      <c r="DZ157" s="108"/>
      <c r="EA157" s="100">
        <f t="shared" si="128"/>
        <v>9225.0403249178416</v>
      </c>
      <c r="EB157" s="91">
        <f t="shared" si="129"/>
        <v>3898.0100000000084</v>
      </c>
      <c r="EC157" s="101"/>
      <c r="ED157" s="101"/>
      <c r="EE157" s="102">
        <v>4336.13</v>
      </c>
      <c r="EF157" s="102">
        <v>2488.66</v>
      </c>
      <c r="EG157" s="103">
        <f t="shared" si="183"/>
        <v>2488.66</v>
      </c>
      <c r="EH157" s="104">
        <f t="shared" si="130"/>
        <v>0.57393574454640428</v>
      </c>
      <c r="EI157" s="101"/>
      <c r="EJ157" s="101"/>
      <c r="EK157" s="101" t="s">
        <v>157</v>
      </c>
      <c r="EM157" s="101"/>
      <c r="EN157" s="101"/>
    </row>
    <row r="158" spans="1:144" s="1" customFormat="1" ht="15.75" customHeight="1" x14ac:dyDescent="0.25">
      <c r="A158" s="105" t="s">
        <v>158</v>
      </c>
      <c r="B158" s="106">
        <v>2</v>
      </c>
      <c r="C158" s="107">
        <v>4</v>
      </c>
      <c r="D158" s="76" t="s">
        <v>438</v>
      </c>
      <c r="E158" s="77">
        <v>1034.3</v>
      </c>
      <c r="F158" s="78">
        <v>-24896.89</v>
      </c>
      <c r="G158" s="79">
        <v>-15914.859999999999</v>
      </c>
      <c r="H158" s="80">
        <v>480.15000000000003</v>
      </c>
      <c r="I158" s="80">
        <v>613.61</v>
      </c>
      <c r="J158" s="82">
        <f t="shared" si="131"/>
        <v>-133.45999999999998</v>
      </c>
      <c r="K158" s="83">
        <f t="shared" si="132"/>
        <v>1.2779548057898573</v>
      </c>
      <c r="L158" s="84">
        <v>110.49</v>
      </c>
      <c r="M158" s="84">
        <v>466.26</v>
      </c>
      <c r="N158" s="82">
        <f t="shared" si="133"/>
        <v>-355.77</v>
      </c>
      <c r="O158" s="83">
        <f t="shared" si="134"/>
        <v>4.2199294053760523</v>
      </c>
      <c r="P158" s="84">
        <v>554.97</v>
      </c>
      <c r="Q158" s="84">
        <v>432.94000000000005</v>
      </c>
      <c r="R158" s="82">
        <f t="shared" si="135"/>
        <v>122.02999999999997</v>
      </c>
      <c r="S158" s="83">
        <f t="shared" si="136"/>
        <v>0.78011424040939159</v>
      </c>
      <c r="T158" s="84">
        <v>103.05000000000001</v>
      </c>
      <c r="U158" s="84">
        <v>91.43</v>
      </c>
      <c r="V158" s="82">
        <f t="shared" si="137"/>
        <v>11.620000000000005</v>
      </c>
      <c r="W158" s="83">
        <f t="shared" si="138"/>
        <v>0.88723920426977188</v>
      </c>
      <c r="X158" s="84">
        <v>0</v>
      </c>
      <c r="Y158" s="84">
        <v>0</v>
      </c>
      <c r="Z158" s="82">
        <f t="shared" si="139"/>
        <v>0</v>
      </c>
      <c r="AA158" s="83"/>
      <c r="AB158" s="84">
        <v>1039.47</v>
      </c>
      <c r="AC158" s="84">
        <v>1625.1100000000001</v>
      </c>
      <c r="AD158" s="82">
        <f t="shared" si="140"/>
        <v>-585.6400000000001</v>
      </c>
      <c r="AE158" s="83">
        <f t="shared" si="141"/>
        <v>1.5634025031987455</v>
      </c>
      <c r="AF158" s="84">
        <v>155.19</v>
      </c>
      <c r="AG158" s="84">
        <v>0</v>
      </c>
      <c r="AH158" s="82">
        <f t="shared" si="142"/>
        <v>155.19</v>
      </c>
      <c r="AI158" s="85">
        <f t="shared" si="143"/>
        <v>0</v>
      </c>
      <c r="AJ158" s="84">
        <v>519.56999999999994</v>
      </c>
      <c r="AK158" s="84">
        <v>420.53</v>
      </c>
      <c r="AL158" s="82">
        <f t="shared" si="144"/>
        <v>99.039999999999964</v>
      </c>
      <c r="AM158" s="86">
        <f t="shared" si="145"/>
        <v>0.80938083415131745</v>
      </c>
      <c r="AN158" s="80">
        <v>0</v>
      </c>
      <c r="AO158" s="80">
        <v>0</v>
      </c>
      <c r="AP158" s="87">
        <f t="shared" si="146"/>
        <v>0</v>
      </c>
      <c r="AQ158" s="83"/>
      <c r="AR158" s="84">
        <v>0</v>
      </c>
      <c r="AS158" s="84">
        <v>0</v>
      </c>
      <c r="AT158" s="87">
        <f t="shared" si="127"/>
        <v>0</v>
      </c>
      <c r="AU158" s="96"/>
      <c r="AV158" s="80">
        <v>134.07</v>
      </c>
      <c r="AW158" s="80">
        <v>733.24</v>
      </c>
      <c r="AX158" s="87">
        <f t="shared" si="147"/>
        <v>-599.17000000000007</v>
      </c>
      <c r="AY158" s="83">
        <f t="shared" si="148"/>
        <v>5.4690833146863582</v>
      </c>
      <c r="AZ158" s="90">
        <v>0</v>
      </c>
      <c r="BA158" s="82">
        <v>0</v>
      </c>
      <c r="BB158" s="82">
        <f t="shared" si="149"/>
        <v>0</v>
      </c>
      <c r="BC158" s="91"/>
      <c r="BD158" s="84">
        <v>2356.7400000000002</v>
      </c>
      <c r="BE158" s="84">
        <v>1454.2600000000002</v>
      </c>
      <c r="BF158" s="87">
        <f t="shared" si="150"/>
        <v>902.48</v>
      </c>
      <c r="BG158" s="83">
        <f t="shared" si="151"/>
        <v>0.61706424976874841</v>
      </c>
      <c r="BH158" s="84">
        <v>314.73</v>
      </c>
      <c r="BI158" s="84">
        <v>0</v>
      </c>
      <c r="BJ158" s="82">
        <f t="shared" si="152"/>
        <v>314.73</v>
      </c>
      <c r="BK158" s="86">
        <f t="shared" si="153"/>
        <v>0</v>
      </c>
      <c r="BL158" s="80">
        <v>396.06000000000006</v>
      </c>
      <c r="BM158" s="80">
        <v>5153.93</v>
      </c>
      <c r="BN158" s="82">
        <f t="shared" si="154"/>
        <v>-4757.87</v>
      </c>
      <c r="BO158" s="86">
        <f t="shared" si="155"/>
        <v>13.013003080341361</v>
      </c>
      <c r="BP158" s="80">
        <v>104.91</v>
      </c>
      <c r="BQ158" s="80">
        <v>0</v>
      </c>
      <c r="BR158" s="82">
        <f t="shared" si="156"/>
        <v>104.91</v>
      </c>
      <c r="BS158" s="86">
        <f t="shared" si="157"/>
        <v>0</v>
      </c>
      <c r="BT158" s="80">
        <v>337.38</v>
      </c>
      <c r="BU158" s="80">
        <v>0</v>
      </c>
      <c r="BV158" s="82">
        <f t="shared" si="158"/>
        <v>337.38</v>
      </c>
      <c r="BW158" s="86">
        <f t="shared" si="159"/>
        <v>0</v>
      </c>
      <c r="BX158" s="80">
        <v>0</v>
      </c>
      <c r="BY158" s="80">
        <v>0</v>
      </c>
      <c r="BZ158" s="82">
        <f t="shared" si="160"/>
        <v>0</v>
      </c>
      <c r="CA158" s="86"/>
      <c r="CB158" s="80">
        <v>297.03000000000003</v>
      </c>
      <c r="CC158" s="80">
        <v>0</v>
      </c>
      <c r="CD158" s="82">
        <f t="shared" si="161"/>
        <v>297.03000000000003</v>
      </c>
      <c r="CE158" s="83">
        <f t="shared" si="162"/>
        <v>0</v>
      </c>
      <c r="CF158" s="84">
        <v>30.119999999999997</v>
      </c>
      <c r="CG158" s="84">
        <v>0</v>
      </c>
      <c r="CH158" s="82">
        <f t="shared" si="163"/>
        <v>30.119999999999997</v>
      </c>
      <c r="CI158" s="86">
        <f t="shared" si="164"/>
        <v>0</v>
      </c>
      <c r="CJ158" s="80">
        <v>0</v>
      </c>
      <c r="CK158" s="81">
        <v>0</v>
      </c>
      <c r="CL158" s="81">
        <v>0</v>
      </c>
      <c r="CM158" s="92"/>
      <c r="CN158" s="93">
        <v>2777.31</v>
      </c>
      <c r="CO158" s="93">
        <v>7240.3756091664864</v>
      </c>
      <c r="CP158" s="87">
        <f t="shared" si="165"/>
        <v>-4463.065609166486</v>
      </c>
      <c r="CQ158" s="94">
        <f t="shared" si="166"/>
        <v>2.6069742337609005</v>
      </c>
      <c r="CR158" s="80">
        <v>1678.53</v>
      </c>
      <c r="CS158" s="80">
        <v>2297.13</v>
      </c>
      <c r="CT158" s="87">
        <f t="shared" si="167"/>
        <v>-618.60000000000014</v>
      </c>
      <c r="CU158" s="94">
        <f t="shared" si="168"/>
        <v>1.3685367553752392</v>
      </c>
      <c r="CV158" s="80">
        <v>1534.83</v>
      </c>
      <c r="CW158" s="80">
        <v>0</v>
      </c>
      <c r="CX158" s="87">
        <f t="shared" si="169"/>
        <v>1534.83</v>
      </c>
      <c r="CY158" s="86">
        <f t="shared" si="170"/>
        <v>0</v>
      </c>
      <c r="CZ158" s="80">
        <v>180.03</v>
      </c>
      <c r="DA158" s="80">
        <v>156.30000000000001</v>
      </c>
      <c r="DB158" s="87">
        <f t="shared" si="171"/>
        <v>23.72999999999999</v>
      </c>
      <c r="DC158" s="86">
        <f t="shared" si="172"/>
        <v>0.86818863522746215</v>
      </c>
      <c r="DD158" s="80">
        <v>20.490000000000002</v>
      </c>
      <c r="DE158" s="80">
        <v>0</v>
      </c>
      <c r="DF158" s="87">
        <f t="shared" si="173"/>
        <v>20.490000000000002</v>
      </c>
      <c r="DG158" s="86">
        <f t="shared" si="174"/>
        <v>0</v>
      </c>
      <c r="DH158" s="95">
        <v>640.95000000000005</v>
      </c>
      <c r="DI158" s="95">
        <v>426.94</v>
      </c>
      <c r="DJ158" s="87">
        <f t="shared" si="175"/>
        <v>214.01000000000005</v>
      </c>
      <c r="DK158" s="94">
        <f t="shared" si="176"/>
        <v>0.66610500039004594</v>
      </c>
      <c r="DL158" s="80">
        <v>0</v>
      </c>
      <c r="DM158" s="80">
        <v>0</v>
      </c>
      <c r="DN158" s="87">
        <f t="shared" si="177"/>
        <v>0</v>
      </c>
      <c r="DO158" s="96"/>
      <c r="DP158" s="80">
        <v>0</v>
      </c>
      <c r="DQ158" s="80">
        <v>0</v>
      </c>
      <c r="DR158" s="82">
        <f t="shared" si="178"/>
        <v>0</v>
      </c>
      <c r="DS158" s="96"/>
      <c r="DT158" s="97">
        <v>688.41</v>
      </c>
      <c r="DU158" s="97">
        <v>1055.5999999999999</v>
      </c>
      <c r="DV158" s="98">
        <f t="shared" si="181"/>
        <v>14454.48</v>
      </c>
      <c r="DW158" s="87">
        <f t="shared" si="182"/>
        <v>22167.655609166486</v>
      </c>
      <c r="DX158" s="87">
        <f t="shared" si="179"/>
        <v>-7713.1756091664865</v>
      </c>
      <c r="DY158" s="83">
        <f t="shared" si="180"/>
        <v>1.5336183390316696</v>
      </c>
      <c r="DZ158" s="108"/>
      <c r="EA158" s="100">
        <f t="shared" si="128"/>
        <v>-32610.065609166486</v>
      </c>
      <c r="EB158" s="91">
        <f t="shared" si="129"/>
        <v>-18686.080000000002</v>
      </c>
      <c r="EC158" s="101"/>
      <c r="ED158" s="101"/>
      <c r="EE158" s="102">
        <v>4818.16</v>
      </c>
      <c r="EF158" s="102">
        <v>536.5</v>
      </c>
      <c r="EG158" s="103">
        <f t="shared" si="183"/>
        <v>536.5</v>
      </c>
      <c r="EH158" s="104">
        <f t="shared" si="130"/>
        <v>0.11134956082819998</v>
      </c>
      <c r="EI158" s="101"/>
      <c r="EJ158" s="101"/>
      <c r="EK158" s="101" t="s">
        <v>158</v>
      </c>
      <c r="EM158" s="101"/>
      <c r="EN158" s="101"/>
    </row>
    <row r="159" spans="1:144" s="1" customFormat="1" ht="15.75" customHeight="1" x14ac:dyDescent="0.25">
      <c r="A159" s="105" t="s">
        <v>159</v>
      </c>
      <c r="B159" s="106">
        <v>3</v>
      </c>
      <c r="C159" s="107">
        <v>5</v>
      </c>
      <c r="D159" s="76" t="s">
        <v>439</v>
      </c>
      <c r="E159" s="77">
        <v>1917.7</v>
      </c>
      <c r="F159" s="78">
        <v>-7041.6799999999985</v>
      </c>
      <c r="G159" s="79">
        <v>-29277.639999999992</v>
      </c>
      <c r="H159" s="80">
        <v>1215.06</v>
      </c>
      <c r="I159" s="80">
        <v>773.83</v>
      </c>
      <c r="J159" s="82">
        <f t="shared" si="131"/>
        <v>441.2299999999999</v>
      </c>
      <c r="K159" s="83">
        <f t="shared" si="132"/>
        <v>0.63686566918506093</v>
      </c>
      <c r="L159" s="84">
        <v>293.96999999999997</v>
      </c>
      <c r="M159" s="84">
        <v>535.54000000000008</v>
      </c>
      <c r="N159" s="82">
        <f t="shared" si="133"/>
        <v>-241.57000000000011</v>
      </c>
      <c r="O159" s="83">
        <f t="shared" si="134"/>
        <v>1.8217505187604182</v>
      </c>
      <c r="P159" s="84">
        <v>0</v>
      </c>
      <c r="Q159" s="84">
        <v>0</v>
      </c>
      <c r="R159" s="82">
        <f t="shared" si="135"/>
        <v>0</v>
      </c>
      <c r="S159" s="83"/>
      <c r="T159" s="84">
        <v>0</v>
      </c>
      <c r="U159" s="84">
        <v>0</v>
      </c>
      <c r="V159" s="82">
        <f t="shared" si="137"/>
        <v>0</v>
      </c>
      <c r="W159" s="83"/>
      <c r="X159" s="84">
        <v>157.05000000000001</v>
      </c>
      <c r="Y159" s="84">
        <v>0</v>
      </c>
      <c r="Z159" s="82">
        <f t="shared" si="139"/>
        <v>157.05000000000001</v>
      </c>
      <c r="AA159" s="83">
        <f t="shared" si="125"/>
        <v>0</v>
      </c>
      <c r="AB159" s="84">
        <v>2002.08</v>
      </c>
      <c r="AC159" s="84">
        <v>2753.26</v>
      </c>
      <c r="AD159" s="82">
        <f t="shared" si="140"/>
        <v>-751.18000000000029</v>
      </c>
      <c r="AE159" s="83">
        <f t="shared" si="141"/>
        <v>1.3751997922160955</v>
      </c>
      <c r="AF159" s="84">
        <v>287.67</v>
      </c>
      <c r="AG159" s="84">
        <v>0</v>
      </c>
      <c r="AH159" s="82">
        <f t="shared" si="142"/>
        <v>287.67</v>
      </c>
      <c r="AI159" s="85">
        <f t="shared" si="143"/>
        <v>0</v>
      </c>
      <c r="AJ159" s="84">
        <v>507.99</v>
      </c>
      <c r="AK159" s="84">
        <v>779.56999999999994</v>
      </c>
      <c r="AL159" s="82">
        <f t="shared" si="144"/>
        <v>-271.57999999999993</v>
      </c>
      <c r="AM159" s="86">
        <f t="shared" si="145"/>
        <v>1.5346168231658102</v>
      </c>
      <c r="AN159" s="80">
        <v>0</v>
      </c>
      <c r="AO159" s="80">
        <v>0</v>
      </c>
      <c r="AP159" s="87">
        <f t="shared" si="146"/>
        <v>0</v>
      </c>
      <c r="AQ159" s="83"/>
      <c r="AR159" s="84">
        <v>0</v>
      </c>
      <c r="AS159" s="84">
        <v>0</v>
      </c>
      <c r="AT159" s="87">
        <f t="shared" si="127"/>
        <v>0</v>
      </c>
      <c r="AU159" s="96"/>
      <c r="AV159" s="80">
        <v>345.75</v>
      </c>
      <c r="AW159" s="80">
        <v>2070.12</v>
      </c>
      <c r="AX159" s="87">
        <f t="shared" si="147"/>
        <v>-1724.37</v>
      </c>
      <c r="AY159" s="83">
        <f t="shared" si="148"/>
        <v>5.9873318872017354</v>
      </c>
      <c r="AZ159" s="90">
        <v>0</v>
      </c>
      <c r="BA159" s="82">
        <v>0</v>
      </c>
      <c r="BB159" s="82">
        <f t="shared" si="149"/>
        <v>0</v>
      </c>
      <c r="BC159" s="91"/>
      <c r="BD159" s="84">
        <v>6754.17</v>
      </c>
      <c r="BE159" s="84">
        <v>0</v>
      </c>
      <c r="BF159" s="87">
        <f t="shared" si="150"/>
        <v>6754.17</v>
      </c>
      <c r="BG159" s="83">
        <f t="shared" si="151"/>
        <v>0</v>
      </c>
      <c r="BH159" s="84">
        <v>602.34</v>
      </c>
      <c r="BI159" s="84">
        <v>0</v>
      </c>
      <c r="BJ159" s="82">
        <f t="shared" si="152"/>
        <v>602.34</v>
      </c>
      <c r="BK159" s="86">
        <f t="shared" si="153"/>
        <v>0</v>
      </c>
      <c r="BL159" s="80">
        <v>1054.56</v>
      </c>
      <c r="BM159" s="80">
        <v>0</v>
      </c>
      <c r="BN159" s="82">
        <f t="shared" si="154"/>
        <v>1054.56</v>
      </c>
      <c r="BO159" s="86">
        <f t="shared" si="155"/>
        <v>0</v>
      </c>
      <c r="BP159" s="80">
        <v>0</v>
      </c>
      <c r="BQ159" s="80">
        <v>0</v>
      </c>
      <c r="BR159" s="82">
        <f t="shared" si="156"/>
        <v>0</v>
      </c>
      <c r="BS159" s="86"/>
      <c r="BT159" s="80">
        <v>0</v>
      </c>
      <c r="BU159" s="80">
        <v>0</v>
      </c>
      <c r="BV159" s="82">
        <f t="shared" si="158"/>
        <v>0</v>
      </c>
      <c r="BW159" s="86"/>
      <c r="BX159" s="80">
        <v>0</v>
      </c>
      <c r="BY159" s="80">
        <v>0</v>
      </c>
      <c r="BZ159" s="82">
        <f t="shared" si="160"/>
        <v>0</v>
      </c>
      <c r="CA159" s="86"/>
      <c r="CB159" s="80">
        <v>864.12000000000012</v>
      </c>
      <c r="CC159" s="80">
        <v>0</v>
      </c>
      <c r="CD159" s="82">
        <f t="shared" si="161"/>
        <v>864.12000000000012</v>
      </c>
      <c r="CE159" s="83">
        <f t="shared" si="162"/>
        <v>0</v>
      </c>
      <c r="CF159" s="84">
        <v>36.81</v>
      </c>
      <c r="CG159" s="84">
        <v>0</v>
      </c>
      <c r="CH159" s="82">
        <f t="shared" si="163"/>
        <v>36.81</v>
      </c>
      <c r="CI159" s="86">
        <f t="shared" si="164"/>
        <v>0</v>
      </c>
      <c r="CJ159" s="80">
        <v>0</v>
      </c>
      <c r="CK159" s="81">
        <v>0</v>
      </c>
      <c r="CL159" s="81">
        <v>0</v>
      </c>
      <c r="CM159" s="92"/>
      <c r="CN159" s="93">
        <v>3671.6400000000003</v>
      </c>
      <c r="CO159" s="93">
        <v>7711.1167335822183</v>
      </c>
      <c r="CP159" s="87">
        <f t="shared" si="165"/>
        <v>-4039.476733582218</v>
      </c>
      <c r="CQ159" s="94">
        <f t="shared" si="166"/>
        <v>2.1001832242764045</v>
      </c>
      <c r="CR159" s="80">
        <v>3558.87</v>
      </c>
      <c r="CS159" s="80">
        <v>4743.1499999999996</v>
      </c>
      <c r="CT159" s="87">
        <f t="shared" si="167"/>
        <v>-1184.2799999999997</v>
      </c>
      <c r="CU159" s="94">
        <f t="shared" si="168"/>
        <v>1.3327685473197952</v>
      </c>
      <c r="CV159" s="80">
        <v>1519.98</v>
      </c>
      <c r="CW159" s="80">
        <v>0</v>
      </c>
      <c r="CX159" s="87">
        <f t="shared" si="169"/>
        <v>1519.98</v>
      </c>
      <c r="CY159" s="86">
        <f t="shared" si="170"/>
        <v>0</v>
      </c>
      <c r="CZ159" s="80">
        <v>388.91999999999996</v>
      </c>
      <c r="DA159" s="80">
        <v>337.73999999999995</v>
      </c>
      <c r="DB159" s="87">
        <f t="shared" si="171"/>
        <v>51.180000000000007</v>
      </c>
      <c r="DC159" s="86">
        <f t="shared" si="172"/>
        <v>0.86840481332921937</v>
      </c>
      <c r="DD159" s="80">
        <v>44.31</v>
      </c>
      <c r="DE159" s="80">
        <v>0</v>
      </c>
      <c r="DF159" s="87">
        <f t="shared" si="173"/>
        <v>44.31</v>
      </c>
      <c r="DG159" s="86">
        <f t="shared" si="174"/>
        <v>0</v>
      </c>
      <c r="DH159" s="95">
        <v>1904.8500000000001</v>
      </c>
      <c r="DI159" s="95">
        <v>2576.87</v>
      </c>
      <c r="DJ159" s="87">
        <f t="shared" si="175"/>
        <v>-672.01999999999975</v>
      </c>
      <c r="DK159" s="94">
        <f t="shared" si="176"/>
        <v>1.3527941832690236</v>
      </c>
      <c r="DL159" s="80">
        <v>0</v>
      </c>
      <c r="DM159" s="80">
        <v>0</v>
      </c>
      <c r="DN159" s="87">
        <f t="shared" si="177"/>
        <v>0</v>
      </c>
      <c r="DO159" s="96"/>
      <c r="DP159" s="80">
        <v>0</v>
      </c>
      <c r="DQ159" s="80">
        <v>0</v>
      </c>
      <c r="DR159" s="82">
        <f t="shared" si="178"/>
        <v>0</v>
      </c>
      <c r="DS159" s="96"/>
      <c r="DT159" s="97">
        <v>1260.51</v>
      </c>
      <c r="DU159" s="97">
        <v>1114.06</v>
      </c>
      <c r="DV159" s="98">
        <f t="shared" si="181"/>
        <v>26470.649999999994</v>
      </c>
      <c r="DW159" s="87">
        <f t="shared" si="182"/>
        <v>23395.25673358222</v>
      </c>
      <c r="DX159" s="87">
        <f t="shared" si="179"/>
        <v>3075.3932664177737</v>
      </c>
      <c r="DY159" s="83">
        <f t="shared" si="180"/>
        <v>0.88381874769158386</v>
      </c>
      <c r="DZ159" s="108"/>
      <c r="EA159" s="100">
        <f t="shared" si="128"/>
        <v>-3966.2867335822266</v>
      </c>
      <c r="EB159" s="91">
        <f t="shared" si="129"/>
        <v>-19965.639999999992</v>
      </c>
      <c r="EC159" s="101"/>
      <c r="ED159" s="101"/>
      <c r="EE159" s="102">
        <v>8823.5500000000011</v>
      </c>
      <c r="EF159" s="102">
        <v>948.40000000000146</v>
      </c>
      <c r="EG159" s="103">
        <f t="shared" si="183"/>
        <v>948.40000000000146</v>
      </c>
      <c r="EH159" s="104">
        <v>0</v>
      </c>
      <c r="EI159" s="101"/>
      <c r="EJ159" s="101"/>
      <c r="EK159" s="101" t="s">
        <v>159</v>
      </c>
      <c r="EM159" s="101"/>
      <c r="EN159" s="101"/>
    </row>
    <row r="160" spans="1:144" s="1" customFormat="1" ht="15.75" customHeight="1" x14ac:dyDescent="0.25">
      <c r="A160" s="105" t="s">
        <v>160</v>
      </c>
      <c r="B160" s="106">
        <v>3</v>
      </c>
      <c r="C160" s="107">
        <v>10</v>
      </c>
      <c r="D160" s="76" t="s">
        <v>440</v>
      </c>
      <c r="E160" s="77">
        <v>3930.4</v>
      </c>
      <c r="F160" s="78">
        <v>-9800.7900000000081</v>
      </c>
      <c r="G160" s="79">
        <v>-32282.189999999995</v>
      </c>
      <c r="H160" s="80">
        <v>2388.8999999999996</v>
      </c>
      <c r="I160" s="80">
        <v>1300.81</v>
      </c>
      <c r="J160" s="82">
        <f t="shared" si="131"/>
        <v>1088.0899999999997</v>
      </c>
      <c r="K160" s="83">
        <f t="shared" si="132"/>
        <v>0.54452258361589023</v>
      </c>
      <c r="L160" s="84">
        <v>577.77</v>
      </c>
      <c r="M160" s="84">
        <v>1002.8</v>
      </c>
      <c r="N160" s="82">
        <f t="shared" si="133"/>
        <v>-425.03</v>
      </c>
      <c r="O160" s="83">
        <f t="shared" si="134"/>
        <v>1.7356387489831593</v>
      </c>
      <c r="P160" s="84">
        <v>0</v>
      </c>
      <c r="Q160" s="84">
        <v>0</v>
      </c>
      <c r="R160" s="82">
        <f t="shared" si="135"/>
        <v>0</v>
      </c>
      <c r="S160" s="83"/>
      <c r="T160" s="84">
        <v>0</v>
      </c>
      <c r="U160" s="84">
        <v>0</v>
      </c>
      <c r="V160" s="82">
        <f t="shared" si="137"/>
        <v>0</v>
      </c>
      <c r="W160" s="83"/>
      <c r="X160" s="84">
        <v>456.33000000000004</v>
      </c>
      <c r="Y160" s="84">
        <v>0</v>
      </c>
      <c r="Z160" s="82">
        <f t="shared" si="139"/>
        <v>456.33000000000004</v>
      </c>
      <c r="AA160" s="83">
        <f t="shared" si="125"/>
        <v>0</v>
      </c>
      <c r="AB160" s="84">
        <v>5688.09</v>
      </c>
      <c r="AC160" s="84">
        <v>9580.9299999999985</v>
      </c>
      <c r="AD160" s="82">
        <f t="shared" si="140"/>
        <v>-3892.8399999999983</v>
      </c>
      <c r="AE160" s="83">
        <f t="shared" si="141"/>
        <v>1.6843843891358958</v>
      </c>
      <c r="AF160" s="84">
        <v>589.56000000000006</v>
      </c>
      <c r="AG160" s="84">
        <v>0</v>
      </c>
      <c r="AH160" s="82">
        <f t="shared" si="142"/>
        <v>589.56000000000006</v>
      </c>
      <c r="AI160" s="85">
        <f t="shared" si="143"/>
        <v>0</v>
      </c>
      <c r="AJ160" s="84">
        <v>1008.1500000000001</v>
      </c>
      <c r="AK160" s="84">
        <v>1597.73</v>
      </c>
      <c r="AL160" s="82">
        <f t="shared" si="144"/>
        <v>-589.57999999999993</v>
      </c>
      <c r="AM160" s="86">
        <f t="shared" si="145"/>
        <v>1.5848137677924912</v>
      </c>
      <c r="AN160" s="80">
        <v>0</v>
      </c>
      <c r="AO160" s="80">
        <v>0</v>
      </c>
      <c r="AP160" s="87">
        <f t="shared" si="146"/>
        <v>0</v>
      </c>
      <c r="AQ160" s="83"/>
      <c r="AR160" s="84">
        <v>0</v>
      </c>
      <c r="AS160" s="84">
        <v>0</v>
      </c>
      <c r="AT160" s="87">
        <f t="shared" si="127"/>
        <v>0</v>
      </c>
      <c r="AU160" s="96"/>
      <c r="AV160" s="80">
        <v>694.5</v>
      </c>
      <c r="AW160" s="80">
        <v>4140.24</v>
      </c>
      <c r="AX160" s="87">
        <f t="shared" si="147"/>
        <v>-3445.74</v>
      </c>
      <c r="AY160" s="83">
        <f t="shared" si="148"/>
        <v>5.9614686825053989</v>
      </c>
      <c r="AZ160" s="90">
        <v>0</v>
      </c>
      <c r="BA160" s="82">
        <v>0</v>
      </c>
      <c r="BB160" s="82">
        <f t="shared" si="149"/>
        <v>0</v>
      </c>
      <c r="BC160" s="91"/>
      <c r="BD160" s="84">
        <v>9772.56</v>
      </c>
      <c r="BE160" s="84">
        <v>0</v>
      </c>
      <c r="BF160" s="87">
        <f t="shared" si="150"/>
        <v>9772.56</v>
      </c>
      <c r="BG160" s="83">
        <f t="shared" si="151"/>
        <v>0</v>
      </c>
      <c r="BH160" s="84">
        <v>1170.8700000000001</v>
      </c>
      <c r="BI160" s="84">
        <v>0</v>
      </c>
      <c r="BJ160" s="82">
        <f t="shared" si="152"/>
        <v>1170.8700000000001</v>
      </c>
      <c r="BK160" s="86">
        <f t="shared" si="153"/>
        <v>0</v>
      </c>
      <c r="BL160" s="80">
        <v>2072.88</v>
      </c>
      <c r="BM160" s="80">
        <v>0</v>
      </c>
      <c r="BN160" s="82">
        <f t="shared" si="154"/>
        <v>2072.88</v>
      </c>
      <c r="BO160" s="86">
        <f t="shared" si="155"/>
        <v>0</v>
      </c>
      <c r="BP160" s="80">
        <v>0</v>
      </c>
      <c r="BQ160" s="80">
        <v>0</v>
      </c>
      <c r="BR160" s="82">
        <f t="shared" si="156"/>
        <v>0</v>
      </c>
      <c r="BS160" s="86"/>
      <c r="BT160" s="80">
        <v>0</v>
      </c>
      <c r="BU160" s="80">
        <v>0</v>
      </c>
      <c r="BV160" s="82">
        <f t="shared" si="158"/>
        <v>0</v>
      </c>
      <c r="BW160" s="86"/>
      <c r="BX160" s="80">
        <v>0</v>
      </c>
      <c r="BY160" s="80">
        <v>0</v>
      </c>
      <c r="BZ160" s="82">
        <f t="shared" si="160"/>
        <v>0</v>
      </c>
      <c r="CA160" s="86"/>
      <c r="CB160" s="80">
        <v>1221.57</v>
      </c>
      <c r="CC160" s="80">
        <v>0</v>
      </c>
      <c r="CD160" s="82">
        <f t="shared" si="161"/>
        <v>1221.57</v>
      </c>
      <c r="CE160" s="83">
        <f t="shared" si="162"/>
        <v>0</v>
      </c>
      <c r="CF160" s="84">
        <v>74.28</v>
      </c>
      <c r="CG160" s="84">
        <v>0</v>
      </c>
      <c r="CH160" s="82">
        <f t="shared" si="163"/>
        <v>74.28</v>
      </c>
      <c r="CI160" s="86">
        <f t="shared" si="164"/>
        <v>0</v>
      </c>
      <c r="CJ160" s="80">
        <v>0</v>
      </c>
      <c r="CK160" s="81">
        <v>0</v>
      </c>
      <c r="CL160" s="81">
        <v>0</v>
      </c>
      <c r="CM160" s="92"/>
      <c r="CN160" s="93">
        <v>13546.23</v>
      </c>
      <c r="CO160" s="93">
        <v>27386.287353329481</v>
      </c>
      <c r="CP160" s="87">
        <f t="shared" si="165"/>
        <v>-13840.057353329481</v>
      </c>
      <c r="CQ160" s="94">
        <f t="shared" si="166"/>
        <v>2.0216907105024409</v>
      </c>
      <c r="CR160" s="80">
        <v>6037.62</v>
      </c>
      <c r="CS160" s="80">
        <v>7903.91</v>
      </c>
      <c r="CT160" s="87">
        <f t="shared" si="167"/>
        <v>-1866.29</v>
      </c>
      <c r="CU160" s="94">
        <f t="shared" si="168"/>
        <v>1.3091102123021985</v>
      </c>
      <c r="CV160" s="80">
        <v>2764.2</v>
      </c>
      <c r="CW160" s="80">
        <v>0</v>
      </c>
      <c r="CX160" s="87">
        <f t="shared" si="169"/>
        <v>2764.2</v>
      </c>
      <c r="CY160" s="86">
        <f t="shared" si="170"/>
        <v>0</v>
      </c>
      <c r="CZ160" s="80">
        <v>794.73</v>
      </c>
      <c r="DA160" s="80">
        <v>691.31</v>
      </c>
      <c r="DB160" s="87">
        <f t="shared" si="171"/>
        <v>103.42000000000007</v>
      </c>
      <c r="DC160" s="86">
        <f t="shared" si="172"/>
        <v>0.86986775382834414</v>
      </c>
      <c r="DD160" s="80">
        <v>90.78</v>
      </c>
      <c r="DE160" s="80">
        <v>0</v>
      </c>
      <c r="DF160" s="87">
        <f t="shared" si="173"/>
        <v>90.78</v>
      </c>
      <c r="DG160" s="86">
        <f t="shared" si="174"/>
        <v>0</v>
      </c>
      <c r="DH160" s="95">
        <v>4839.12</v>
      </c>
      <c r="DI160" s="95">
        <v>5495.83</v>
      </c>
      <c r="DJ160" s="87">
        <f t="shared" si="175"/>
        <v>-656.71</v>
      </c>
      <c r="DK160" s="94">
        <f t="shared" si="176"/>
        <v>1.135708558580899</v>
      </c>
      <c r="DL160" s="80">
        <v>0</v>
      </c>
      <c r="DM160" s="80">
        <v>0</v>
      </c>
      <c r="DN160" s="87">
        <f t="shared" si="177"/>
        <v>0</v>
      </c>
      <c r="DO160" s="96"/>
      <c r="DP160" s="80">
        <v>0</v>
      </c>
      <c r="DQ160" s="80">
        <v>0</v>
      </c>
      <c r="DR160" s="82">
        <f t="shared" si="178"/>
        <v>0</v>
      </c>
      <c r="DS160" s="96"/>
      <c r="DT160" s="97">
        <v>2689.4700000000003</v>
      </c>
      <c r="DU160" s="97">
        <v>2954.99</v>
      </c>
      <c r="DV160" s="98">
        <f t="shared" si="181"/>
        <v>56477.61</v>
      </c>
      <c r="DW160" s="87">
        <f t="shared" si="182"/>
        <v>62054.83735332948</v>
      </c>
      <c r="DX160" s="87">
        <f t="shared" si="179"/>
        <v>-5577.2273533294792</v>
      </c>
      <c r="DY160" s="83">
        <f t="shared" si="180"/>
        <v>1.0987511219637212</v>
      </c>
      <c r="DZ160" s="108"/>
      <c r="EA160" s="100">
        <f t="shared" si="128"/>
        <v>-15378.017353329487</v>
      </c>
      <c r="EB160" s="91">
        <f t="shared" si="129"/>
        <v>-17970.03</v>
      </c>
      <c r="EC160" s="101"/>
      <c r="ED160" s="101"/>
      <c r="EE160" s="102">
        <v>18825.87</v>
      </c>
      <c r="EF160" s="102">
        <v>55593.87</v>
      </c>
      <c r="EG160" s="103">
        <f t="shared" si="183"/>
        <v>55593.87</v>
      </c>
      <c r="EH160" s="104">
        <f t="shared" si="130"/>
        <v>2.953057149550061</v>
      </c>
      <c r="EI160" s="101"/>
      <c r="EJ160" s="101"/>
      <c r="EK160" s="101" t="s">
        <v>160</v>
      </c>
      <c r="EM160" s="101"/>
      <c r="EN160" s="101"/>
    </row>
    <row r="161" spans="1:144" s="1" customFormat="1" ht="15.75" customHeight="1" x14ac:dyDescent="0.25">
      <c r="A161" s="105" t="s">
        <v>161</v>
      </c>
      <c r="B161" s="106">
        <v>2</v>
      </c>
      <c r="C161" s="107">
        <v>3</v>
      </c>
      <c r="D161" s="76" t="s">
        <v>441</v>
      </c>
      <c r="E161" s="77">
        <v>924.46</v>
      </c>
      <c r="F161" s="78">
        <v>-1543.889999999999</v>
      </c>
      <c r="G161" s="79">
        <v>-1693.1499999999985</v>
      </c>
      <c r="H161" s="80">
        <v>446.82</v>
      </c>
      <c r="I161" s="80">
        <v>583.6</v>
      </c>
      <c r="J161" s="82">
        <f t="shared" si="131"/>
        <v>-136.78000000000003</v>
      </c>
      <c r="K161" s="83">
        <f t="shared" si="132"/>
        <v>1.3061187950405087</v>
      </c>
      <c r="L161" s="84">
        <v>106.28999999999999</v>
      </c>
      <c r="M161" s="84">
        <v>398.06</v>
      </c>
      <c r="N161" s="82">
        <f t="shared" si="133"/>
        <v>-291.77</v>
      </c>
      <c r="O161" s="83">
        <f t="shared" si="134"/>
        <v>3.7450371624800076</v>
      </c>
      <c r="P161" s="84">
        <v>483.72</v>
      </c>
      <c r="Q161" s="84">
        <v>373.81</v>
      </c>
      <c r="R161" s="82">
        <f t="shared" si="135"/>
        <v>109.91000000000003</v>
      </c>
      <c r="S161" s="83">
        <f t="shared" si="136"/>
        <v>0.7727817745803357</v>
      </c>
      <c r="T161" s="84">
        <v>91.86</v>
      </c>
      <c r="U161" s="84">
        <v>81.069999999999993</v>
      </c>
      <c r="V161" s="82">
        <f t="shared" si="137"/>
        <v>10.790000000000006</v>
      </c>
      <c r="W161" s="83">
        <f t="shared" si="138"/>
        <v>0.88253864576529495</v>
      </c>
      <c r="X161" s="84">
        <v>0</v>
      </c>
      <c r="Y161" s="84">
        <v>0</v>
      </c>
      <c r="Z161" s="82">
        <f t="shared" si="139"/>
        <v>0</v>
      </c>
      <c r="AA161" s="83"/>
      <c r="AB161" s="84">
        <v>728.25</v>
      </c>
      <c r="AC161" s="84">
        <v>1144.6099999999999</v>
      </c>
      <c r="AD161" s="82">
        <f t="shared" si="140"/>
        <v>-416.3599999999999</v>
      </c>
      <c r="AE161" s="83">
        <f t="shared" si="141"/>
        <v>1.5717267421901817</v>
      </c>
      <c r="AF161" s="84">
        <v>138.75</v>
      </c>
      <c r="AG161" s="84">
        <v>0</v>
      </c>
      <c r="AH161" s="82">
        <f t="shared" si="142"/>
        <v>138.75</v>
      </c>
      <c r="AI161" s="85">
        <f t="shared" si="143"/>
        <v>0</v>
      </c>
      <c r="AJ161" s="84">
        <v>464.31000000000006</v>
      </c>
      <c r="AK161" s="84">
        <v>376.07</v>
      </c>
      <c r="AL161" s="82">
        <f t="shared" si="144"/>
        <v>88.240000000000066</v>
      </c>
      <c r="AM161" s="86">
        <f t="shared" si="145"/>
        <v>0.80995455622321277</v>
      </c>
      <c r="AN161" s="80">
        <v>0</v>
      </c>
      <c r="AO161" s="80">
        <v>0</v>
      </c>
      <c r="AP161" s="87">
        <f t="shared" si="146"/>
        <v>0</v>
      </c>
      <c r="AQ161" s="83"/>
      <c r="AR161" s="84">
        <v>0</v>
      </c>
      <c r="AS161" s="84">
        <v>0</v>
      </c>
      <c r="AT161" s="87">
        <f t="shared" si="127"/>
        <v>0</v>
      </c>
      <c r="AU161" s="96"/>
      <c r="AV161" s="80">
        <v>133.77000000000001</v>
      </c>
      <c r="AW161" s="80">
        <v>0</v>
      </c>
      <c r="AX161" s="87">
        <f t="shared" si="147"/>
        <v>133.77000000000001</v>
      </c>
      <c r="AY161" s="83">
        <f t="shared" si="148"/>
        <v>0</v>
      </c>
      <c r="AZ161" s="90">
        <v>0</v>
      </c>
      <c r="BA161" s="82">
        <v>0</v>
      </c>
      <c r="BB161" s="82">
        <f t="shared" si="149"/>
        <v>0</v>
      </c>
      <c r="BC161" s="91"/>
      <c r="BD161" s="84">
        <v>2182.5</v>
      </c>
      <c r="BE161" s="84">
        <v>727.1400000000001</v>
      </c>
      <c r="BF161" s="87">
        <f t="shared" si="150"/>
        <v>1455.36</v>
      </c>
      <c r="BG161" s="83">
        <f t="shared" si="151"/>
        <v>0.33316838487972511</v>
      </c>
      <c r="BH161" s="84">
        <v>288.09000000000003</v>
      </c>
      <c r="BI161" s="84">
        <v>0</v>
      </c>
      <c r="BJ161" s="82">
        <f t="shared" si="152"/>
        <v>288.09000000000003</v>
      </c>
      <c r="BK161" s="86">
        <f t="shared" si="153"/>
        <v>0</v>
      </c>
      <c r="BL161" s="80">
        <v>381.6</v>
      </c>
      <c r="BM161" s="80">
        <v>0</v>
      </c>
      <c r="BN161" s="82">
        <f t="shared" si="154"/>
        <v>381.6</v>
      </c>
      <c r="BO161" s="86">
        <f t="shared" si="155"/>
        <v>0</v>
      </c>
      <c r="BP161" s="80">
        <v>102.69</v>
      </c>
      <c r="BQ161" s="80">
        <v>0</v>
      </c>
      <c r="BR161" s="82">
        <f t="shared" si="156"/>
        <v>102.69</v>
      </c>
      <c r="BS161" s="86">
        <f t="shared" si="157"/>
        <v>0</v>
      </c>
      <c r="BT161" s="80">
        <v>300.57</v>
      </c>
      <c r="BU161" s="80">
        <v>0</v>
      </c>
      <c r="BV161" s="82">
        <f t="shared" si="158"/>
        <v>300.57</v>
      </c>
      <c r="BW161" s="86">
        <f t="shared" si="159"/>
        <v>0</v>
      </c>
      <c r="BX161" s="80">
        <v>0</v>
      </c>
      <c r="BY161" s="80">
        <v>0</v>
      </c>
      <c r="BZ161" s="82">
        <f t="shared" si="160"/>
        <v>0</v>
      </c>
      <c r="CA161" s="86"/>
      <c r="CB161" s="80">
        <v>210.09</v>
      </c>
      <c r="CC161" s="80">
        <v>0</v>
      </c>
      <c r="CD161" s="82">
        <f t="shared" si="161"/>
        <v>210.09</v>
      </c>
      <c r="CE161" s="83">
        <f t="shared" si="162"/>
        <v>0</v>
      </c>
      <c r="CF161" s="84">
        <v>27.21</v>
      </c>
      <c r="CG161" s="84">
        <v>0</v>
      </c>
      <c r="CH161" s="82">
        <f t="shared" si="163"/>
        <v>27.21</v>
      </c>
      <c r="CI161" s="86">
        <f t="shared" si="164"/>
        <v>0</v>
      </c>
      <c r="CJ161" s="80">
        <v>0</v>
      </c>
      <c r="CK161" s="81">
        <v>0</v>
      </c>
      <c r="CL161" s="81">
        <v>0</v>
      </c>
      <c r="CM161" s="92"/>
      <c r="CN161" s="93">
        <v>2788.62</v>
      </c>
      <c r="CO161" s="93">
        <v>5964.523356654071</v>
      </c>
      <c r="CP161" s="87">
        <f t="shared" si="165"/>
        <v>-3175.9033566540711</v>
      </c>
      <c r="CQ161" s="94">
        <f t="shared" si="166"/>
        <v>2.1388799322439311</v>
      </c>
      <c r="CR161" s="80">
        <v>1328.25</v>
      </c>
      <c r="CS161" s="80">
        <v>1737.1299999999999</v>
      </c>
      <c r="CT161" s="87">
        <f t="shared" si="167"/>
        <v>-408.87999999999988</v>
      </c>
      <c r="CU161" s="94">
        <f t="shared" si="168"/>
        <v>1.3078336156597026</v>
      </c>
      <c r="CV161" s="80">
        <v>1056</v>
      </c>
      <c r="CW161" s="80">
        <v>0</v>
      </c>
      <c r="CX161" s="87">
        <f t="shared" si="169"/>
        <v>1056</v>
      </c>
      <c r="CY161" s="86">
        <f t="shared" si="170"/>
        <v>0</v>
      </c>
      <c r="CZ161" s="80">
        <v>132.66</v>
      </c>
      <c r="DA161" s="80">
        <v>115.09</v>
      </c>
      <c r="DB161" s="87">
        <f t="shared" si="171"/>
        <v>17.569999999999993</v>
      </c>
      <c r="DC161" s="86">
        <f t="shared" si="172"/>
        <v>0.86755615860093482</v>
      </c>
      <c r="DD161" s="80">
        <v>15</v>
      </c>
      <c r="DE161" s="80">
        <v>0</v>
      </c>
      <c r="DF161" s="87">
        <f t="shared" si="173"/>
        <v>15</v>
      </c>
      <c r="DG161" s="86">
        <f t="shared" si="174"/>
        <v>0</v>
      </c>
      <c r="DH161" s="95">
        <v>641.09999999999991</v>
      </c>
      <c r="DI161" s="95">
        <v>252.02999999999997</v>
      </c>
      <c r="DJ161" s="87">
        <f t="shared" si="175"/>
        <v>389.06999999999994</v>
      </c>
      <c r="DK161" s="94">
        <f t="shared" si="176"/>
        <v>0.39312119794103884</v>
      </c>
      <c r="DL161" s="80">
        <v>0</v>
      </c>
      <c r="DM161" s="80">
        <v>0</v>
      </c>
      <c r="DN161" s="87">
        <f t="shared" si="177"/>
        <v>0</v>
      </c>
      <c r="DO161" s="96"/>
      <c r="DP161" s="80">
        <v>0</v>
      </c>
      <c r="DQ161" s="80">
        <v>0</v>
      </c>
      <c r="DR161" s="82">
        <f t="shared" si="178"/>
        <v>0</v>
      </c>
      <c r="DS161" s="96"/>
      <c r="DT161" s="97">
        <v>602.49</v>
      </c>
      <c r="DU161" s="97">
        <v>587.66</v>
      </c>
      <c r="DV161" s="98">
        <f t="shared" si="181"/>
        <v>12650.64</v>
      </c>
      <c r="DW161" s="87">
        <f t="shared" si="182"/>
        <v>12340.793356654071</v>
      </c>
      <c r="DX161" s="87">
        <f t="shared" si="179"/>
        <v>309.8466433459289</v>
      </c>
      <c r="DY161" s="83">
        <f t="shared" si="180"/>
        <v>0.9755074333515199</v>
      </c>
      <c r="DZ161" s="108"/>
      <c r="EA161" s="100">
        <f t="shared" si="128"/>
        <v>-1234.0433566540705</v>
      </c>
      <c r="EB161" s="91">
        <f t="shared" si="129"/>
        <v>1072.4600000000014</v>
      </c>
      <c r="EC161" s="101"/>
      <c r="ED161" s="101"/>
      <c r="EE161" s="102">
        <v>4216.88</v>
      </c>
      <c r="EF161" s="102">
        <v>-209.11999999999989</v>
      </c>
      <c r="EG161" s="103">
        <f t="shared" si="183"/>
        <v>-209.11999999999989</v>
      </c>
      <c r="EH161" s="104">
        <v>0</v>
      </c>
      <c r="EI161" s="101"/>
      <c r="EJ161" s="101"/>
      <c r="EK161" s="101" t="s">
        <v>161</v>
      </c>
      <c r="EM161" s="101"/>
      <c r="EN161" s="101"/>
    </row>
    <row r="162" spans="1:144" s="1" customFormat="1" ht="15.75" customHeight="1" x14ac:dyDescent="0.25">
      <c r="A162" s="105" t="s">
        <v>162</v>
      </c>
      <c r="B162" s="106">
        <v>3</v>
      </c>
      <c r="C162" s="107">
        <v>4</v>
      </c>
      <c r="D162" s="76" t="s">
        <v>442</v>
      </c>
      <c r="E162" s="77">
        <v>1467.4</v>
      </c>
      <c r="F162" s="78">
        <v>49752.1</v>
      </c>
      <c r="G162" s="79">
        <v>36774.310000000012</v>
      </c>
      <c r="H162" s="80">
        <v>1129.5899999999999</v>
      </c>
      <c r="I162" s="80">
        <v>682.27</v>
      </c>
      <c r="J162" s="82">
        <f t="shared" si="131"/>
        <v>447.31999999999994</v>
      </c>
      <c r="K162" s="83">
        <f t="shared" si="132"/>
        <v>0.60399791074637699</v>
      </c>
      <c r="L162" s="84">
        <v>235.95000000000002</v>
      </c>
      <c r="M162" s="84">
        <v>467</v>
      </c>
      <c r="N162" s="82">
        <f t="shared" si="133"/>
        <v>-231.04999999999998</v>
      </c>
      <c r="O162" s="83">
        <f t="shared" si="134"/>
        <v>1.9792328883237973</v>
      </c>
      <c r="P162" s="84">
        <v>777</v>
      </c>
      <c r="Q162" s="84">
        <v>599.38</v>
      </c>
      <c r="R162" s="82">
        <f t="shared" si="135"/>
        <v>177.62</v>
      </c>
      <c r="S162" s="83">
        <f t="shared" si="136"/>
        <v>0.77140283140283139</v>
      </c>
      <c r="T162" s="84">
        <v>150.12</v>
      </c>
      <c r="U162" s="84">
        <v>133.66</v>
      </c>
      <c r="V162" s="82">
        <f t="shared" si="137"/>
        <v>16.460000000000008</v>
      </c>
      <c r="W162" s="83">
        <f t="shared" si="138"/>
        <v>0.89035438316013849</v>
      </c>
      <c r="X162" s="84">
        <v>0</v>
      </c>
      <c r="Y162" s="84">
        <v>0</v>
      </c>
      <c r="Z162" s="82">
        <f t="shared" si="139"/>
        <v>0</v>
      </c>
      <c r="AA162" s="83"/>
      <c r="AB162" s="84">
        <v>1133.58</v>
      </c>
      <c r="AC162" s="84">
        <v>2093.66</v>
      </c>
      <c r="AD162" s="82">
        <f t="shared" si="140"/>
        <v>-960.07999999999993</v>
      </c>
      <c r="AE162" s="83">
        <f t="shared" si="141"/>
        <v>1.8469450766597859</v>
      </c>
      <c r="AF162" s="84">
        <v>220.11</v>
      </c>
      <c r="AG162" s="84">
        <v>0</v>
      </c>
      <c r="AH162" s="82">
        <f t="shared" si="142"/>
        <v>220.11</v>
      </c>
      <c r="AI162" s="85">
        <f t="shared" si="143"/>
        <v>0</v>
      </c>
      <c r="AJ162" s="84">
        <v>736.5</v>
      </c>
      <c r="AK162" s="84">
        <v>596.52</v>
      </c>
      <c r="AL162" s="82">
        <f t="shared" si="144"/>
        <v>139.98000000000002</v>
      </c>
      <c r="AM162" s="86">
        <f t="shared" si="145"/>
        <v>0.80993890020366599</v>
      </c>
      <c r="AN162" s="80">
        <v>0</v>
      </c>
      <c r="AO162" s="80">
        <v>0</v>
      </c>
      <c r="AP162" s="87">
        <f t="shared" si="146"/>
        <v>0</v>
      </c>
      <c r="AQ162" s="83"/>
      <c r="AR162" s="84">
        <v>0</v>
      </c>
      <c r="AS162" s="84">
        <v>0</v>
      </c>
      <c r="AT162" s="87">
        <f t="shared" si="127"/>
        <v>0</v>
      </c>
      <c r="AU162" s="96"/>
      <c r="AV162" s="80">
        <v>192.81</v>
      </c>
      <c r="AW162" s="80">
        <v>0</v>
      </c>
      <c r="AX162" s="87">
        <f t="shared" si="147"/>
        <v>192.81</v>
      </c>
      <c r="AY162" s="83">
        <f t="shared" si="148"/>
        <v>0</v>
      </c>
      <c r="AZ162" s="90">
        <v>0</v>
      </c>
      <c r="BA162" s="82">
        <v>0</v>
      </c>
      <c r="BB162" s="82">
        <f t="shared" si="149"/>
        <v>0</v>
      </c>
      <c r="BC162" s="91"/>
      <c r="BD162" s="84">
        <v>3004.95</v>
      </c>
      <c r="BE162" s="84">
        <v>28758.18</v>
      </c>
      <c r="BF162" s="87">
        <f t="shared" si="150"/>
        <v>-25753.23</v>
      </c>
      <c r="BG162" s="83">
        <f t="shared" si="151"/>
        <v>9.570269056057505</v>
      </c>
      <c r="BH162" s="84">
        <v>636.12</v>
      </c>
      <c r="BI162" s="84">
        <v>0</v>
      </c>
      <c r="BJ162" s="82">
        <f t="shared" si="152"/>
        <v>636.12</v>
      </c>
      <c r="BK162" s="86">
        <f t="shared" si="153"/>
        <v>0</v>
      </c>
      <c r="BL162" s="80">
        <v>846.99</v>
      </c>
      <c r="BM162" s="80">
        <v>0</v>
      </c>
      <c r="BN162" s="82">
        <f t="shared" si="154"/>
        <v>846.99</v>
      </c>
      <c r="BO162" s="86">
        <f t="shared" si="155"/>
        <v>0</v>
      </c>
      <c r="BP162" s="80">
        <v>165.96</v>
      </c>
      <c r="BQ162" s="80">
        <v>0</v>
      </c>
      <c r="BR162" s="82">
        <f t="shared" si="156"/>
        <v>165.96</v>
      </c>
      <c r="BS162" s="86">
        <f t="shared" si="157"/>
        <v>0</v>
      </c>
      <c r="BT162" s="80">
        <v>492.59999999999997</v>
      </c>
      <c r="BU162" s="80">
        <v>0</v>
      </c>
      <c r="BV162" s="82">
        <f t="shared" si="158"/>
        <v>492.59999999999997</v>
      </c>
      <c r="BW162" s="86">
        <f t="shared" si="159"/>
        <v>0</v>
      </c>
      <c r="BX162" s="80">
        <v>0</v>
      </c>
      <c r="BY162" s="80">
        <v>0</v>
      </c>
      <c r="BZ162" s="82">
        <f t="shared" si="160"/>
        <v>0</v>
      </c>
      <c r="CA162" s="86"/>
      <c r="CB162" s="80">
        <v>330.15</v>
      </c>
      <c r="CC162" s="80">
        <v>342.34</v>
      </c>
      <c r="CD162" s="82">
        <f t="shared" si="161"/>
        <v>-12.189999999999998</v>
      </c>
      <c r="CE162" s="83">
        <f t="shared" si="162"/>
        <v>1.0369226109344238</v>
      </c>
      <c r="CF162" s="84">
        <v>29.490000000000002</v>
      </c>
      <c r="CG162" s="84">
        <v>0</v>
      </c>
      <c r="CH162" s="82">
        <f t="shared" si="163"/>
        <v>29.490000000000002</v>
      </c>
      <c r="CI162" s="86">
        <f t="shared" si="164"/>
        <v>0</v>
      </c>
      <c r="CJ162" s="80">
        <v>0</v>
      </c>
      <c r="CK162" s="81">
        <v>0</v>
      </c>
      <c r="CL162" s="81">
        <v>0</v>
      </c>
      <c r="CM162" s="92"/>
      <c r="CN162" s="93">
        <v>2985.12</v>
      </c>
      <c r="CO162" s="93">
        <v>7177.6859534955738</v>
      </c>
      <c r="CP162" s="87">
        <f t="shared" si="165"/>
        <v>-4192.5659534955739</v>
      </c>
      <c r="CQ162" s="94">
        <f t="shared" si="166"/>
        <v>2.4044882461996751</v>
      </c>
      <c r="CR162" s="80">
        <v>2500.02</v>
      </c>
      <c r="CS162" s="80">
        <v>3361.8599999999997</v>
      </c>
      <c r="CT162" s="87">
        <f t="shared" si="167"/>
        <v>-861.83999999999969</v>
      </c>
      <c r="CU162" s="94">
        <f t="shared" si="168"/>
        <v>1.3447332421340628</v>
      </c>
      <c r="CV162" s="80">
        <v>1856.8500000000001</v>
      </c>
      <c r="CW162" s="80">
        <v>0</v>
      </c>
      <c r="CX162" s="87">
        <f t="shared" si="169"/>
        <v>1856.8500000000001</v>
      </c>
      <c r="CY162" s="86">
        <f t="shared" si="170"/>
        <v>0</v>
      </c>
      <c r="CZ162" s="80">
        <v>301.11</v>
      </c>
      <c r="DA162" s="80">
        <v>261.62</v>
      </c>
      <c r="DB162" s="87">
        <f t="shared" si="171"/>
        <v>39.490000000000009</v>
      </c>
      <c r="DC162" s="86">
        <f t="shared" si="172"/>
        <v>0.8688519145827106</v>
      </c>
      <c r="DD162" s="80">
        <v>34.349999999999994</v>
      </c>
      <c r="DE162" s="80">
        <v>0</v>
      </c>
      <c r="DF162" s="87">
        <f t="shared" si="173"/>
        <v>34.349999999999994</v>
      </c>
      <c r="DG162" s="86">
        <f t="shared" si="174"/>
        <v>0</v>
      </c>
      <c r="DH162" s="95">
        <v>1430.28</v>
      </c>
      <c r="DI162" s="95">
        <v>1033.28</v>
      </c>
      <c r="DJ162" s="87">
        <f t="shared" si="175"/>
        <v>397</v>
      </c>
      <c r="DK162" s="94">
        <f t="shared" si="176"/>
        <v>0.72243197136225079</v>
      </c>
      <c r="DL162" s="80">
        <v>0</v>
      </c>
      <c r="DM162" s="80">
        <v>0</v>
      </c>
      <c r="DN162" s="87">
        <f t="shared" si="177"/>
        <v>0</v>
      </c>
      <c r="DO162" s="96"/>
      <c r="DP162" s="80">
        <v>0</v>
      </c>
      <c r="DQ162" s="80">
        <v>0</v>
      </c>
      <c r="DR162" s="82">
        <f t="shared" si="178"/>
        <v>0</v>
      </c>
      <c r="DS162" s="96"/>
      <c r="DT162" s="97">
        <v>959.64</v>
      </c>
      <c r="DU162" s="97">
        <v>2275.37</v>
      </c>
      <c r="DV162" s="98">
        <f t="shared" si="181"/>
        <v>20149.289999999997</v>
      </c>
      <c r="DW162" s="87">
        <f t="shared" si="182"/>
        <v>47782.825953495572</v>
      </c>
      <c r="DX162" s="87">
        <f t="shared" si="179"/>
        <v>-27633.535953495575</v>
      </c>
      <c r="DY162" s="83">
        <f t="shared" si="180"/>
        <v>2.3714396861376046</v>
      </c>
      <c r="DZ162" s="108"/>
      <c r="EA162" s="100">
        <f t="shared" si="128"/>
        <v>22118.564046504427</v>
      </c>
      <c r="EB162" s="91">
        <f t="shared" si="129"/>
        <v>13180.050000000008</v>
      </c>
      <c r="EC162" s="101"/>
      <c r="ED162" s="101"/>
      <c r="EE162" s="102">
        <v>6716.4299999999985</v>
      </c>
      <c r="EF162" s="102">
        <v>1017.2199999999993</v>
      </c>
      <c r="EG162" s="103">
        <f t="shared" si="183"/>
        <v>1017.2199999999993</v>
      </c>
      <c r="EH162" s="104">
        <f t="shared" si="130"/>
        <v>0.15145248294108621</v>
      </c>
      <c r="EI162" s="101"/>
      <c r="EJ162" s="101"/>
      <c r="EK162" s="101" t="s">
        <v>162</v>
      </c>
      <c r="EM162" s="101"/>
      <c r="EN162" s="101"/>
    </row>
    <row r="163" spans="1:144" s="1" customFormat="1" ht="15.75" customHeight="1" x14ac:dyDescent="0.25">
      <c r="A163" s="105" t="s">
        <v>163</v>
      </c>
      <c r="B163" s="106">
        <v>2</v>
      </c>
      <c r="C163" s="107">
        <v>2</v>
      </c>
      <c r="D163" s="76" t="s">
        <v>443</v>
      </c>
      <c r="E163" s="77">
        <v>1056.5</v>
      </c>
      <c r="F163" s="78">
        <v>-101050.95000000001</v>
      </c>
      <c r="G163" s="79">
        <v>-94326.390000000014</v>
      </c>
      <c r="H163" s="80">
        <v>1131.8399999999999</v>
      </c>
      <c r="I163" s="80">
        <v>622.07000000000005</v>
      </c>
      <c r="J163" s="82">
        <f t="shared" si="131"/>
        <v>509.76999999999987</v>
      </c>
      <c r="K163" s="83">
        <f t="shared" si="132"/>
        <v>0.54960948543963817</v>
      </c>
      <c r="L163" s="84">
        <v>202.53000000000003</v>
      </c>
      <c r="M163" s="84">
        <v>796.08</v>
      </c>
      <c r="N163" s="82">
        <f t="shared" si="133"/>
        <v>-593.54999999999995</v>
      </c>
      <c r="O163" s="83">
        <f t="shared" si="134"/>
        <v>3.9306769367501109</v>
      </c>
      <c r="P163" s="84">
        <v>542.31000000000006</v>
      </c>
      <c r="Q163" s="84">
        <v>420.77000000000004</v>
      </c>
      <c r="R163" s="82">
        <f t="shared" si="135"/>
        <v>121.54000000000002</v>
      </c>
      <c r="S163" s="83">
        <f t="shared" si="136"/>
        <v>0.77588464162563842</v>
      </c>
      <c r="T163" s="84">
        <v>110.31</v>
      </c>
      <c r="U163" s="84">
        <v>96.97</v>
      </c>
      <c r="V163" s="82">
        <f t="shared" si="137"/>
        <v>13.340000000000003</v>
      </c>
      <c r="W163" s="83">
        <f t="shared" si="138"/>
        <v>0.87906808086302235</v>
      </c>
      <c r="X163" s="84">
        <v>0</v>
      </c>
      <c r="Y163" s="84">
        <v>0</v>
      </c>
      <c r="Z163" s="82">
        <f t="shared" si="139"/>
        <v>0</v>
      </c>
      <c r="AA163" s="83"/>
      <c r="AB163" s="84">
        <v>509.97</v>
      </c>
      <c r="AC163" s="84">
        <v>706.46</v>
      </c>
      <c r="AD163" s="82">
        <f t="shared" si="140"/>
        <v>-196.49</v>
      </c>
      <c r="AE163" s="83">
        <f t="shared" si="141"/>
        <v>1.3852971743435889</v>
      </c>
      <c r="AF163" s="84">
        <v>158.49</v>
      </c>
      <c r="AG163" s="84">
        <v>3011.35</v>
      </c>
      <c r="AH163" s="82">
        <f t="shared" si="142"/>
        <v>-2852.8599999999997</v>
      </c>
      <c r="AI163" s="85">
        <f t="shared" si="143"/>
        <v>19.000252381853745</v>
      </c>
      <c r="AJ163" s="84">
        <v>530.58000000000004</v>
      </c>
      <c r="AK163" s="84">
        <v>429.48</v>
      </c>
      <c r="AL163" s="82">
        <f t="shared" si="144"/>
        <v>101.10000000000002</v>
      </c>
      <c r="AM163" s="86">
        <f t="shared" si="145"/>
        <v>0.80945380526970478</v>
      </c>
      <c r="AN163" s="80">
        <v>0</v>
      </c>
      <c r="AO163" s="80">
        <v>0</v>
      </c>
      <c r="AP163" s="87">
        <f t="shared" si="146"/>
        <v>0</v>
      </c>
      <c r="AQ163" s="83"/>
      <c r="AR163" s="84">
        <v>0</v>
      </c>
      <c r="AS163" s="84">
        <v>0</v>
      </c>
      <c r="AT163" s="87">
        <f t="shared" si="127"/>
        <v>0</v>
      </c>
      <c r="AU163" s="96"/>
      <c r="AV163" s="80">
        <v>209.82</v>
      </c>
      <c r="AW163" s="80">
        <v>1196.06</v>
      </c>
      <c r="AX163" s="87">
        <f t="shared" si="147"/>
        <v>-986.24</v>
      </c>
      <c r="AY163" s="83">
        <f t="shared" si="148"/>
        <v>5.700409875131065</v>
      </c>
      <c r="AZ163" s="90">
        <v>0</v>
      </c>
      <c r="BA163" s="82">
        <v>0</v>
      </c>
      <c r="BB163" s="82">
        <f t="shared" si="149"/>
        <v>0</v>
      </c>
      <c r="BC163" s="91"/>
      <c r="BD163" s="84">
        <v>1777.1399999999999</v>
      </c>
      <c r="BE163" s="84">
        <v>19644.940000000002</v>
      </c>
      <c r="BF163" s="87">
        <f t="shared" si="150"/>
        <v>-17867.800000000003</v>
      </c>
      <c r="BG163" s="83">
        <f t="shared" si="151"/>
        <v>11.054244460200099</v>
      </c>
      <c r="BH163" s="84">
        <v>574.31999999999994</v>
      </c>
      <c r="BI163" s="84">
        <v>0</v>
      </c>
      <c r="BJ163" s="82">
        <f t="shared" si="152"/>
        <v>574.31999999999994</v>
      </c>
      <c r="BK163" s="86">
        <f t="shared" si="153"/>
        <v>0</v>
      </c>
      <c r="BL163" s="80">
        <v>726.78</v>
      </c>
      <c r="BM163" s="80">
        <v>0</v>
      </c>
      <c r="BN163" s="82">
        <f t="shared" si="154"/>
        <v>726.78</v>
      </c>
      <c r="BO163" s="86">
        <f t="shared" si="155"/>
        <v>0</v>
      </c>
      <c r="BP163" s="80">
        <v>116.64000000000001</v>
      </c>
      <c r="BQ163" s="80">
        <v>0</v>
      </c>
      <c r="BR163" s="82">
        <f t="shared" si="156"/>
        <v>116.64000000000001</v>
      </c>
      <c r="BS163" s="86">
        <f t="shared" si="157"/>
        <v>0</v>
      </c>
      <c r="BT163" s="80">
        <v>364.79999999999995</v>
      </c>
      <c r="BU163" s="80">
        <v>0</v>
      </c>
      <c r="BV163" s="82">
        <f t="shared" si="158"/>
        <v>364.79999999999995</v>
      </c>
      <c r="BW163" s="86">
        <f t="shared" si="159"/>
        <v>0</v>
      </c>
      <c r="BX163" s="80">
        <v>0</v>
      </c>
      <c r="BY163" s="80">
        <v>0</v>
      </c>
      <c r="BZ163" s="82">
        <f t="shared" si="160"/>
        <v>0</v>
      </c>
      <c r="CA163" s="86"/>
      <c r="CB163" s="80">
        <v>111.87</v>
      </c>
      <c r="CC163" s="80">
        <v>0</v>
      </c>
      <c r="CD163" s="82">
        <f t="shared" si="161"/>
        <v>111.87</v>
      </c>
      <c r="CE163" s="83">
        <f t="shared" si="162"/>
        <v>0</v>
      </c>
      <c r="CF163" s="84">
        <v>24.089999999999996</v>
      </c>
      <c r="CG163" s="84">
        <v>0</v>
      </c>
      <c r="CH163" s="82">
        <f t="shared" si="163"/>
        <v>24.089999999999996</v>
      </c>
      <c r="CI163" s="86">
        <f t="shared" si="164"/>
        <v>0</v>
      </c>
      <c r="CJ163" s="80">
        <v>0</v>
      </c>
      <c r="CK163" s="81">
        <v>0</v>
      </c>
      <c r="CL163" s="81">
        <v>0</v>
      </c>
      <c r="CM163" s="92"/>
      <c r="CN163" s="93">
        <v>2418.96</v>
      </c>
      <c r="CO163" s="93">
        <v>4872.2251422392528</v>
      </c>
      <c r="CP163" s="87">
        <f t="shared" si="165"/>
        <v>-2453.2651422392528</v>
      </c>
      <c r="CQ163" s="94">
        <f t="shared" si="166"/>
        <v>2.0141817732576199</v>
      </c>
      <c r="CR163" s="80">
        <v>2731.17</v>
      </c>
      <c r="CS163" s="80">
        <v>3149.38</v>
      </c>
      <c r="CT163" s="87">
        <f t="shared" si="167"/>
        <v>-418.21000000000004</v>
      </c>
      <c r="CU163" s="94">
        <f t="shared" si="168"/>
        <v>1.1531248512542245</v>
      </c>
      <c r="CV163" s="80">
        <v>949.58999999999992</v>
      </c>
      <c r="CW163" s="80">
        <v>0</v>
      </c>
      <c r="CX163" s="87">
        <f t="shared" si="169"/>
        <v>949.58999999999992</v>
      </c>
      <c r="CY163" s="86">
        <f t="shared" si="170"/>
        <v>0</v>
      </c>
      <c r="CZ163" s="80">
        <v>0</v>
      </c>
      <c r="DA163" s="80">
        <v>0</v>
      </c>
      <c r="DB163" s="87">
        <f t="shared" si="171"/>
        <v>0</v>
      </c>
      <c r="DC163" s="86"/>
      <c r="DD163" s="80">
        <v>0</v>
      </c>
      <c r="DE163" s="80">
        <v>0</v>
      </c>
      <c r="DF163" s="87">
        <f t="shared" si="173"/>
        <v>0</v>
      </c>
      <c r="DG163" s="86"/>
      <c r="DH163" s="95">
        <v>3363.81</v>
      </c>
      <c r="DI163" s="95">
        <v>2722.52</v>
      </c>
      <c r="DJ163" s="87">
        <f t="shared" si="175"/>
        <v>641.29</v>
      </c>
      <c r="DK163" s="94">
        <f t="shared" si="176"/>
        <v>0.80935605756567697</v>
      </c>
      <c r="DL163" s="80">
        <v>0</v>
      </c>
      <c r="DM163" s="80">
        <v>0</v>
      </c>
      <c r="DN163" s="87">
        <f t="shared" si="177"/>
        <v>0</v>
      </c>
      <c r="DO163" s="96"/>
      <c r="DP163" s="80">
        <v>0</v>
      </c>
      <c r="DQ163" s="80">
        <v>0</v>
      </c>
      <c r="DR163" s="82">
        <f t="shared" si="178"/>
        <v>0</v>
      </c>
      <c r="DS163" s="96"/>
      <c r="DT163" s="97">
        <v>827.81999999999994</v>
      </c>
      <c r="DU163" s="97">
        <v>1883.4099999999999</v>
      </c>
      <c r="DV163" s="98">
        <f t="shared" si="181"/>
        <v>17382.84</v>
      </c>
      <c r="DW163" s="87">
        <f t="shared" si="182"/>
        <v>39551.715142239249</v>
      </c>
      <c r="DX163" s="87">
        <f t="shared" si="179"/>
        <v>-22168.875142239249</v>
      </c>
      <c r="DY163" s="83">
        <f t="shared" si="180"/>
        <v>2.275331024288278</v>
      </c>
      <c r="DZ163" s="108"/>
      <c r="EA163" s="100">
        <f t="shared" si="128"/>
        <v>-123219.82514223926</v>
      </c>
      <c r="EB163" s="91">
        <f t="shared" si="129"/>
        <v>-110275.69000000002</v>
      </c>
      <c r="EC163" s="101"/>
      <c r="ED163" s="101"/>
      <c r="EE163" s="102">
        <v>5794.2800000000007</v>
      </c>
      <c r="EF163" s="102">
        <v>18904.080000000002</v>
      </c>
      <c r="EG163" s="103">
        <f t="shared" si="183"/>
        <v>18904.080000000002</v>
      </c>
      <c r="EH163" s="104">
        <f t="shared" si="130"/>
        <v>3.2625416790351864</v>
      </c>
      <c r="EI163" s="101"/>
      <c r="EJ163" s="101"/>
      <c r="EK163" s="101" t="s">
        <v>163</v>
      </c>
      <c r="EM163" s="101"/>
      <c r="EN163" s="101"/>
    </row>
    <row r="164" spans="1:144" s="1" customFormat="1" ht="15.75" customHeight="1" x14ac:dyDescent="0.25">
      <c r="A164" s="105" t="s">
        <v>164</v>
      </c>
      <c r="B164" s="106">
        <v>2</v>
      </c>
      <c r="C164" s="107">
        <v>4</v>
      </c>
      <c r="D164" s="76" t="s">
        <v>444</v>
      </c>
      <c r="E164" s="77">
        <v>934.5</v>
      </c>
      <c r="F164" s="78">
        <v>34122.090000000004</v>
      </c>
      <c r="G164" s="79">
        <v>34822.689999999995</v>
      </c>
      <c r="H164" s="80">
        <v>358.29</v>
      </c>
      <c r="I164" s="80">
        <v>673</v>
      </c>
      <c r="J164" s="82">
        <f t="shared" si="131"/>
        <v>-314.70999999999998</v>
      </c>
      <c r="K164" s="83">
        <f t="shared" si="132"/>
        <v>1.878366686203913</v>
      </c>
      <c r="L164" s="84">
        <v>66.150000000000006</v>
      </c>
      <c r="M164" s="84">
        <v>466</v>
      </c>
      <c r="N164" s="82">
        <f t="shared" si="133"/>
        <v>-399.85</v>
      </c>
      <c r="O164" s="83">
        <f t="shared" si="134"/>
        <v>7.0445956160241865</v>
      </c>
      <c r="P164" s="84">
        <v>491.73</v>
      </c>
      <c r="Q164" s="84">
        <v>369.96</v>
      </c>
      <c r="R164" s="82">
        <f t="shared" si="135"/>
        <v>121.77000000000004</v>
      </c>
      <c r="S164" s="83">
        <f t="shared" si="136"/>
        <v>0.7523641022512354</v>
      </c>
      <c r="T164" s="84">
        <v>79.62</v>
      </c>
      <c r="U164" s="84">
        <v>71.52</v>
      </c>
      <c r="V164" s="82">
        <f t="shared" si="137"/>
        <v>8.1000000000000085</v>
      </c>
      <c r="W164" s="83">
        <f t="shared" si="138"/>
        <v>0.89826676714393361</v>
      </c>
      <c r="X164" s="84">
        <v>0</v>
      </c>
      <c r="Y164" s="84">
        <v>0</v>
      </c>
      <c r="Z164" s="82">
        <f t="shared" si="139"/>
        <v>0</v>
      </c>
      <c r="AA164" s="83"/>
      <c r="AB164" s="84">
        <v>889.26</v>
      </c>
      <c r="AC164" s="84">
        <v>1550.59</v>
      </c>
      <c r="AD164" s="82">
        <f t="shared" si="140"/>
        <v>-661.32999999999993</v>
      </c>
      <c r="AE164" s="83">
        <f t="shared" si="141"/>
        <v>1.7436857611947012</v>
      </c>
      <c r="AF164" s="84">
        <v>140.17999999999998</v>
      </c>
      <c r="AG164" s="84">
        <v>2014.48</v>
      </c>
      <c r="AH164" s="82">
        <f t="shared" si="142"/>
        <v>-1874.3</v>
      </c>
      <c r="AI164" s="85">
        <f t="shared" si="143"/>
        <v>14.370666286203456</v>
      </c>
      <c r="AJ164" s="84">
        <v>469.31</v>
      </c>
      <c r="AK164" s="84">
        <v>379.90000000000003</v>
      </c>
      <c r="AL164" s="82">
        <f t="shared" si="144"/>
        <v>89.409999999999968</v>
      </c>
      <c r="AM164" s="86">
        <f t="shared" si="145"/>
        <v>0.80948626707293692</v>
      </c>
      <c r="AN164" s="80">
        <v>0</v>
      </c>
      <c r="AO164" s="80">
        <v>0</v>
      </c>
      <c r="AP164" s="87">
        <f t="shared" si="146"/>
        <v>0</v>
      </c>
      <c r="AQ164" s="83"/>
      <c r="AR164" s="84">
        <v>0</v>
      </c>
      <c r="AS164" s="84">
        <v>0</v>
      </c>
      <c r="AT164" s="87">
        <f t="shared" si="127"/>
        <v>0</v>
      </c>
      <c r="AU164" s="96"/>
      <c r="AV164" s="80">
        <v>134.01</v>
      </c>
      <c r="AW164" s="80">
        <v>0</v>
      </c>
      <c r="AX164" s="87">
        <f t="shared" si="147"/>
        <v>134.01</v>
      </c>
      <c r="AY164" s="83">
        <f t="shared" si="148"/>
        <v>0</v>
      </c>
      <c r="AZ164" s="90">
        <v>0</v>
      </c>
      <c r="BA164" s="82">
        <v>0</v>
      </c>
      <c r="BB164" s="82">
        <f t="shared" si="149"/>
        <v>0</v>
      </c>
      <c r="BC164" s="91"/>
      <c r="BD164" s="84">
        <v>1913.94</v>
      </c>
      <c r="BE164" s="84">
        <v>36400.82</v>
      </c>
      <c r="BF164" s="87">
        <f t="shared" si="150"/>
        <v>-34486.879999999997</v>
      </c>
      <c r="BG164" s="83">
        <f t="shared" si="151"/>
        <v>19.018788467768058</v>
      </c>
      <c r="BH164" s="84">
        <v>234.09</v>
      </c>
      <c r="BI164" s="84">
        <v>0</v>
      </c>
      <c r="BJ164" s="82">
        <f t="shared" si="152"/>
        <v>234.09</v>
      </c>
      <c r="BK164" s="86">
        <f t="shared" si="153"/>
        <v>0</v>
      </c>
      <c r="BL164" s="80">
        <v>237.18</v>
      </c>
      <c r="BM164" s="80">
        <v>0</v>
      </c>
      <c r="BN164" s="82">
        <f t="shared" si="154"/>
        <v>237.18</v>
      </c>
      <c r="BO164" s="86">
        <f t="shared" si="155"/>
        <v>0</v>
      </c>
      <c r="BP164" s="80">
        <v>114.39000000000001</v>
      </c>
      <c r="BQ164" s="80">
        <v>0</v>
      </c>
      <c r="BR164" s="82">
        <f t="shared" si="156"/>
        <v>114.39000000000001</v>
      </c>
      <c r="BS164" s="86">
        <f t="shared" si="157"/>
        <v>0</v>
      </c>
      <c r="BT164" s="80">
        <v>259.04999999999995</v>
      </c>
      <c r="BU164" s="80">
        <v>0</v>
      </c>
      <c r="BV164" s="82">
        <f t="shared" si="158"/>
        <v>259.04999999999995</v>
      </c>
      <c r="BW164" s="86">
        <f t="shared" si="159"/>
        <v>0</v>
      </c>
      <c r="BX164" s="80">
        <v>0</v>
      </c>
      <c r="BY164" s="80">
        <v>0</v>
      </c>
      <c r="BZ164" s="82">
        <f t="shared" si="160"/>
        <v>0</v>
      </c>
      <c r="CA164" s="86"/>
      <c r="CB164" s="80">
        <v>171.84</v>
      </c>
      <c r="CC164" s="80">
        <v>0</v>
      </c>
      <c r="CD164" s="82">
        <f t="shared" si="161"/>
        <v>171.84</v>
      </c>
      <c r="CE164" s="83">
        <f t="shared" si="162"/>
        <v>0</v>
      </c>
      <c r="CF164" s="84">
        <v>27.75</v>
      </c>
      <c r="CG164" s="84">
        <v>0</v>
      </c>
      <c r="CH164" s="82">
        <f t="shared" si="163"/>
        <v>27.75</v>
      </c>
      <c r="CI164" s="86">
        <f t="shared" si="164"/>
        <v>0</v>
      </c>
      <c r="CJ164" s="80">
        <v>0</v>
      </c>
      <c r="CK164" s="81">
        <v>0</v>
      </c>
      <c r="CL164" s="81">
        <v>0</v>
      </c>
      <c r="CM164" s="92"/>
      <c r="CN164" s="93">
        <v>3003.9500000000003</v>
      </c>
      <c r="CO164" s="93">
        <v>5737.2186616289337</v>
      </c>
      <c r="CP164" s="87">
        <f t="shared" si="165"/>
        <v>-2733.2686616289334</v>
      </c>
      <c r="CQ164" s="94">
        <f t="shared" si="166"/>
        <v>1.9098915300284403</v>
      </c>
      <c r="CR164" s="80">
        <v>1796.7599999999998</v>
      </c>
      <c r="CS164" s="80">
        <v>2293.2600000000002</v>
      </c>
      <c r="CT164" s="87">
        <f t="shared" si="167"/>
        <v>-496.50000000000045</v>
      </c>
      <c r="CU164" s="94">
        <f t="shared" si="168"/>
        <v>1.2763307286448944</v>
      </c>
      <c r="CV164" s="80">
        <v>1498.19</v>
      </c>
      <c r="CW164" s="80">
        <v>0</v>
      </c>
      <c r="CX164" s="87">
        <f t="shared" si="169"/>
        <v>1498.19</v>
      </c>
      <c r="CY164" s="86">
        <f t="shared" si="170"/>
        <v>0</v>
      </c>
      <c r="CZ164" s="80">
        <v>189.81</v>
      </c>
      <c r="DA164" s="80">
        <v>164.85000000000002</v>
      </c>
      <c r="DB164" s="87">
        <f t="shared" si="171"/>
        <v>24.95999999999998</v>
      </c>
      <c r="DC164" s="86">
        <f t="shared" si="172"/>
        <v>0.86850007902639492</v>
      </c>
      <c r="DD164" s="80">
        <v>21.6</v>
      </c>
      <c r="DE164" s="80">
        <v>0</v>
      </c>
      <c r="DF164" s="87">
        <f t="shared" si="173"/>
        <v>21.6</v>
      </c>
      <c r="DG164" s="86">
        <f t="shared" si="174"/>
        <v>0</v>
      </c>
      <c r="DH164" s="95">
        <v>812.46</v>
      </c>
      <c r="DI164" s="95">
        <v>918.74</v>
      </c>
      <c r="DJ164" s="87">
        <f t="shared" si="175"/>
        <v>-106.27999999999997</v>
      </c>
      <c r="DK164" s="94">
        <f t="shared" si="176"/>
        <v>1.1308125938507743</v>
      </c>
      <c r="DL164" s="80">
        <v>0</v>
      </c>
      <c r="DM164" s="80">
        <v>0</v>
      </c>
      <c r="DN164" s="87">
        <f t="shared" si="177"/>
        <v>0</v>
      </c>
      <c r="DO164" s="96"/>
      <c r="DP164" s="80">
        <v>0</v>
      </c>
      <c r="DQ164" s="80">
        <v>0</v>
      </c>
      <c r="DR164" s="82">
        <f t="shared" si="178"/>
        <v>0</v>
      </c>
      <c r="DS164" s="96"/>
      <c r="DT164" s="97">
        <v>645.35</v>
      </c>
      <c r="DU164" s="97">
        <v>2552.0200000000004</v>
      </c>
      <c r="DV164" s="98">
        <f t="shared" si="181"/>
        <v>13554.910000000002</v>
      </c>
      <c r="DW164" s="87">
        <f t="shared" si="182"/>
        <v>53592.358661628925</v>
      </c>
      <c r="DX164" s="87">
        <f t="shared" si="179"/>
        <v>-40037.448661628921</v>
      </c>
      <c r="DY164" s="83">
        <f t="shared" si="180"/>
        <v>3.9537229433193519</v>
      </c>
      <c r="DZ164" s="108"/>
      <c r="EA164" s="100">
        <f t="shared" si="128"/>
        <v>-5915.3586616289176</v>
      </c>
      <c r="EB164" s="91">
        <f t="shared" si="129"/>
        <v>1380.1099999999976</v>
      </c>
      <c r="EC164" s="101"/>
      <c r="ED164" s="101"/>
      <c r="EE164" s="102">
        <v>4518.3100000000013</v>
      </c>
      <c r="EF164" s="102">
        <v>270.02999999999975</v>
      </c>
      <c r="EG164" s="103">
        <f t="shared" si="183"/>
        <v>270.02999999999975</v>
      </c>
      <c r="EH164" s="104">
        <v>0</v>
      </c>
      <c r="EI164" s="101"/>
      <c r="EJ164" s="101"/>
      <c r="EK164" s="101" t="s">
        <v>164</v>
      </c>
      <c r="EM164" s="101"/>
      <c r="EN164" s="101"/>
    </row>
    <row r="165" spans="1:144" s="1" customFormat="1" ht="15.75" customHeight="1" x14ac:dyDescent="0.25">
      <c r="A165" s="105" t="s">
        <v>165</v>
      </c>
      <c r="B165" s="106">
        <v>4</v>
      </c>
      <c r="C165" s="107">
        <v>7</v>
      </c>
      <c r="D165" s="76" t="s">
        <v>445</v>
      </c>
      <c r="E165" s="77">
        <v>4538.1400000000003</v>
      </c>
      <c r="F165" s="78">
        <v>133767.09</v>
      </c>
      <c r="G165" s="79">
        <v>18421.180000000004</v>
      </c>
      <c r="H165" s="80">
        <v>4198.1099999999997</v>
      </c>
      <c r="I165" s="80">
        <v>1113.33</v>
      </c>
      <c r="J165" s="82">
        <f t="shared" si="131"/>
        <v>3084.7799999999997</v>
      </c>
      <c r="K165" s="83">
        <f t="shared" si="132"/>
        <v>0.26519791048829117</v>
      </c>
      <c r="L165" s="84">
        <v>641.37</v>
      </c>
      <c r="M165" s="84">
        <v>798.63</v>
      </c>
      <c r="N165" s="82">
        <f t="shared" si="133"/>
        <v>-157.26</v>
      </c>
      <c r="O165" s="83">
        <f t="shared" si="134"/>
        <v>1.2451938818466719</v>
      </c>
      <c r="P165" s="84">
        <v>2395.23</v>
      </c>
      <c r="Q165" s="84">
        <v>1844.6000000000001</v>
      </c>
      <c r="R165" s="82">
        <f t="shared" si="135"/>
        <v>550.62999999999988</v>
      </c>
      <c r="S165" s="83">
        <f t="shared" si="136"/>
        <v>0.77011393477870604</v>
      </c>
      <c r="T165" s="84">
        <v>457.53</v>
      </c>
      <c r="U165" s="84">
        <v>411.98</v>
      </c>
      <c r="V165" s="82">
        <f t="shared" si="137"/>
        <v>45.549999999999955</v>
      </c>
      <c r="W165" s="83">
        <f t="shared" si="138"/>
        <v>0.9004436867527813</v>
      </c>
      <c r="X165" s="84">
        <v>0</v>
      </c>
      <c r="Y165" s="84">
        <v>0</v>
      </c>
      <c r="Z165" s="82">
        <f t="shared" si="139"/>
        <v>0</v>
      </c>
      <c r="AA165" s="83"/>
      <c r="AB165" s="84">
        <v>4399.6499999999996</v>
      </c>
      <c r="AC165" s="84">
        <v>5778.25</v>
      </c>
      <c r="AD165" s="82">
        <f t="shared" si="140"/>
        <v>-1378.6000000000004</v>
      </c>
      <c r="AE165" s="83">
        <f t="shared" si="141"/>
        <v>1.3133431068380441</v>
      </c>
      <c r="AF165" s="84">
        <v>680.84999999999991</v>
      </c>
      <c r="AG165" s="84">
        <v>2992.26</v>
      </c>
      <c r="AH165" s="82">
        <f t="shared" si="142"/>
        <v>-2311.4100000000003</v>
      </c>
      <c r="AI165" s="85">
        <f t="shared" si="143"/>
        <v>4.3948887420136602</v>
      </c>
      <c r="AJ165" s="84">
        <v>2280.84</v>
      </c>
      <c r="AK165" s="84">
        <v>1845.1399999999999</v>
      </c>
      <c r="AL165" s="82">
        <f t="shared" si="144"/>
        <v>435.70000000000027</v>
      </c>
      <c r="AM165" s="86">
        <f t="shared" si="145"/>
        <v>0.80897388681362992</v>
      </c>
      <c r="AN165" s="80">
        <v>0</v>
      </c>
      <c r="AO165" s="80">
        <v>0</v>
      </c>
      <c r="AP165" s="87">
        <f t="shared" si="146"/>
        <v>0</v>
      </c>
      <c r="AQ165" s="83"/>
      <c r="AR165" s="84">
        <v>0</v>
      </c>
      <c r="AS165" s="84">
        <v>0</v>
      </c>
      <c r="AT165" s="87">
        <f t="shared" si="127"/>
        <v>0</v>
      </c>
      <c r="AU165" s="96"/>
      <c r="AV165" s="80">
        <v>577.34999999999991</v>
      </c>
      <c r="AW165" s="80">
        <v>0</v>
      </c>
      <c r="AX165" s="87">
        <f t="shared" si="147"/>
        <v>577.34999999999991</v>
      </c>
      <c r="AY165" s="83">
        <f t="shared" si="148"/>
        <v>0</v>
      </c>
      <c r="AZ165" s="90">
        <v>0</v>
      </c>
      <c r="BA165" s="82">
        <v>0</v>
      </c>
      <c r="BB165" s="82">
        <f t="shared" si="149"/>
        <v>0</v>
      </c>
      <c r="BC165" s="91"/>
      <c r="BD165" s="84">
        <v>7409.01</v>
      </c>
      <c r="BE165" s="84">
        <v>46796.32</v>
      </c>
      <c r="BF165" s="87">
        <f t="shared" si="150"/>
        <v>-39387.31</v>
      </c>
      <c r="BG165" s="83">
        <f t="shared" si="151"/>
        <v>6.3161367038241272</v>
      </c>
      <c r="BH165" s="84">
        <v>1928.16</v>
      </c>
      <c r="BI165" s="84">
        <v>0</v>
      </c>
      <c r="BJ165" s="82">
        <f t="shared" si="152"/>
        <v>1928.16</v>
      </c>
      <c r="BK165" s="86">
        <f t="shared" si="153"/>
        <v>0</v>
      </c>
      <c r="BL165" s="80">
        <v>2301.27</v>
      </c>
      <c r="BM165" s="80">
        <v>0</v>
      </c>
      <c r="BN165" s="82">
        <f t="shared" si="154"/>
        <v>2301.27</v>
      </c>
      <c r="BO165" s="86">
        <f t="shared" si="155"/>
        <v>0</v>
      </c>
      <c r="BP165" s="80">
        <v>518.81999999999994</v>
      </c>
      <c r="BQ165" s="80">
        <v>0</v>
      </c>
      <c r="BR165" s="82">
        <f t="shared" si="156"/>
        <v>518.81999999999994</v>
      </c>
      <c r="BS165" s="86">
        <f t="shared" si="157"/>
        <v>0</v>
      </c>
      <c r="BT165" s="80">
        <v>1489.71</v>
      </c>
      <c r="BU165" s="80">
        <v>0</v>
      </c>
      <c r="BV165" s="82">
        <f t="shared" si="158"/>
        <v>1489.71</v>
      </c>
      <c r="BW165" s="86">
        <f t="shared" si="159"/>
        <v>0</v>
      </c>
      <c r="BX165" s="80">
        <v>0</v>
      </c>
      <c r="BY165" s="80">
        <v>0</v>
      </c>
      <c r="BZ165" s="82">
        <f t="shared" si="160"/>
        <v>0</v>
      </c>
      <c r="CA165" s="86"/>
      <c r="CB165" s="80">
        <v>1898.22</v>
      </c>
      <c r="CC165" s="80">
        <v>0</v>
      </c>
      <c r="CD165" s="82">
        <f t="shared" si="161"/>
        <v>1898.22</v>
      </c>
      <c r="CE165" s="83">
        <f t="shared" si="162"/>
        <v>0</v>
      </c>
      <c r="CF165" s="84">
        <v>61.29</v>
      </c>
      <c r="CG165" s="84">
        <v>0</v>
      </c>
      <c r="CH165" s="82">
        <f t="shared" si="163"/>
        <v>61.29</v>
      </c>
      <c r="CI165" s="86">
        <f t="shared" si="164"/>
        <v>0</v>
      </c>
      <c r="CJ165" s="80">
        <v>0</v>
      </c>
      <c r="CK165" s="81">
        <v>0</v>
      </c>
      <c r="CL165" s="81">
        <v>0</v>
      </c>
      <c r="CM165" s="92"/>
      <c r="CN165" s="93">
        <v>7497.51</v>
      </c>
      <c r="CO165" s="93">
        <v>14664.070907881462</v>
      </c>
      <c r="CP165" s="87">
        <f t="shared" si="165"/>
        <v>-7166.5609078814614</v>
      </c>
      <c r="CQ165" s="94">
        <f t="shared" si="166"/>
        <v>1.9558587995056307</v>
      </c>
      <c r="CR165" s="80">
        <v>5558.46</v>
      </c>
      <c r="CS165" s="80">
        <v>6568.69</v>
      </c>
      <c r="CT165" s="87">
        <f t="shared" si="167"/>
        <v>-1010.2299999999996</v>
      </c>
      <c r="CU165" s="94">
        <f t="shared" si="168"/>
        <v>1.1817463829909722</v>
      </c>
      <c r="CV165" s="80">
        <v>3007.98</v>
      </c>
      <c r="CW165" s="80">
        <v>0</v>
      </c>
      <c r="CX165" s="87">
        <f t="shared" si="169"/>
        <v>3007.98</v>
      </c>
      <c r="CY165" s="86">
        <f t="shared" si="170"/>
        <v>0</v>
      </c>
      <c r="CZ165" s="80">
        <v>622.29</v>
      </c>
      <c r="DA165" s="80">
        <v>541.33999999999992</v>
      </c>
      <c r="DB165" s="87">
        <f t="shared" si="171"/>
        <v>80.950000000000045</v>
      </c>
      <c r="DC165" s="86">
        <f t="shared" si="172"/>
        <v>0.86991595558340962</v>
      </c>
      <c r="DD165" s="80">
        <v>70.800000000000011</v>
      </c>
      <c r="DE165" s="80">
        <v>0</v>
      </c>
      <c r="DF165" s="87">
        <f t="shared" si="173"/>
        <v>70.800000000000011</v>
      </c>
      <c r="DG165" s="86">
        <f t="shared" si="174"/>
        <v>0</v>
      </c>
      <c r="DH165" s="95">
        <v>4387.38</v>
      </c>
      <c r="DI165" s="95">
        <v>2447.9700000000003</v>
      </c>
      <c r="DJ165" s="87">
        <f t="shared" si="175"/>
        <v>1939.4099999999999</v>
      </c>
      <c r="DK165" s="94">
        <f t="shared" si="176"/>
        <v>0.55795714070812197</v>
      </c>
      <c r="DL165" s="80">
        <v>0</v>
      </c>
      <c r="DM165" s="80">
        <v>0</v>
      </c>
      <c r="DN165" s="87">
        <f t="shared" si="177"/>
        <v>0</v>
      </c>
      <c r="DO165" s="96"/>
      <c r="DP165" s="80">
        <v>0</v>
      </c>
      <c r="DQ165" s="80">
        <v>0</v>
      </c>
      <c r="DR165" s="82">
        <f t="shared" si="178"/>
        <v>0</v>
      </c>
      <c r="DS165" s="96"/>
      <c r="DT165" s="97">
        <v>2618.5500000000002</v>
      </c>
      <c r="DU165" s="97">
        <v>4290.13</v>
      </c>
      <c r="DV165" s="98">
        <f t="shared" si="181"/>
        <v>55000.380000000005</v>
      </c>
      <c r="DW165" s="87">
        <f t="shared" si="182"/>
        <v>90092.710907881468</v>
      </c>
      <c r="DX165" s="87">
        <f t="shared" si="179"/>
        <v>-35092.330907881464</v>
      </c>
      <c r="DY165" s="83">
        <f t="shared" si="180"/>
        <v>1.6380379718809481</v>
      </c>
      <c r="DZ165" s="108"/>
      <c r="EA165" s="100">
        <f t="shared" si="128"/>
        <v>98674.759092118533</v>
      </c>
      <c r="EB165" s="91">
        <f t="shared" si="129"/>
        <v>-12768.659999999998</v>
      </c>
      <c r="EC165" s="101"/>
      <c r="ED165" s="101"/>
      <c r="EE165" s="102">
        <v>18333.460000000003</v>
      </c>
      <c r="EF165" s="102">
        <v>22664.770000000004</v>
      </c>
      <c r="EG165" s="103">
        <f t="shared" si="183"/>
        <v>22664.770000000004</v>
      </c>
      <c r="EH165" s="104">
        <f t="shared" si="130"/>
        <v>1.2362516404432116</v>
      </c>
      <c r="EI165" s="101"/>
      <c r="EJ165" s="101"/>
      <c r="EK165" s="101" t="s">
        <v>165</v>
      </c>
      <c r="EM165" s="101"/>
      <c r="EN165" s="101"/>
    </row>
    <row r="166" spans="1:144" s="1" customFormat="1" ht="15.75" customHeight="1" x14ac:dyDescent="0.25">
      <c r="A166" s="105" t="s">
        <v>166</v>
      </c>
      <c r="B166" s="106">
        <v>2</v>
      </c>
      <c r="C166" s="107">
        <v>2</v>
      </c>
      <c r="D166" s="76" t="s">
        <v>446</v>
      </c>
      <c r="E166" s="77">
        <v>1070.57</v>
      </c>
      <c r="F166" s="78">
        <v>-2256.9399999999991</v>
      </c>
      <c r="G166" s="79">
        <v>-1513.5399999999993</v>
      </c>
      <c r="H166" s="80">
        <v>547.26</v>
      </c>
      <c r="I166" s="80">
        <v>613.85</v>
      </c>
      <c r="J166" s="82">
        <f t="shared" si="131"/>
        <v>-66.590000000000032</v>
      </c>
      <c r="K166" s="83">
        <f t="shared" si="132"/>
        <v>1.1216789094763002</v>
      </c>
      <c r="L166" s="84">
        <v>158.52000000000001</v>
      </c>
      <c r="M166" s="84">
        <v>795.81</v>
      </c>
      <c r="N166" s="82">
        <f t="shared" si="133"/>
        <v>-637.29</v>
      </c>
      <c r="O166" s="83">
        <f t="shared" si="134"/>
        <v>5.0202498107494318</v>
      </c>
      <c r="P166" s="84">
        <v>535.34999999999991</v>
      </c>
      <c r="Q166" s="84">
        <v>424.85</v>
      </c>
      <c r="R166" s="82">
        <f t="shared" si="135"/>
        <v>110.49999999999989</v>
      </c>
      <c r="S166" s="83">
        <f t="shared" si="136"/>
        <v>0.79359297655739258</v>
      </c>
      <c r="T166" s="84">
        <v>104.82</v>
      </c>
      <c r="U166" s="84">
        <v>91.73</v>
      </c>
      <c r="V166" s="82">
        <f t="shared" si="137"/>
        <v>13.089999999999989</v>
      </c>
      <c r="W166" s="83">
        <f t="shared" si="138"/>
        <v>0.87511925205113539</v>
      </c>
      <c r="X166" s="84">
        <v>0</v>
      </c>
      <c r="Y166" s="84">
        <v>0</v>
      </c>
      <c r="Z166" s="82">
        <f t="shared" si="139"/>
        <v>0</v>
      </c>
      <c r="AA166" s="83"/>
      <c r="AB166" s="84">
        <v>589.38</v>
      </c>
      <c r="AC166" s="84">
        <v>1084.58</v>
      </c>
      <c r="AD166" s="82">
        <f t="shared" si="140"/>
        <v>-495.19999999999993</v>
      </c>
      <c r="AE166" s="83">
        <f t="shared" si="141"/>
        <v>1.8402049611456106</v>
      </c>
      <c r="AF166" s="84">
        <v>0</v>
      </c>
      <c r="AG166" s="84">
        <v>0</v>
      </c>
      <c r="AH166" s="82">
        <f t="shared" si="142"/>
        <v>0</v>
      </c>
      <c r="AI166" s="85"/>
      <c r="AJ166" s="84">
        <v>698.7</v>
      </c>
      <c r="AK166" s="84">
        <v>435.69</v>
      </c>
      <c r="AL166" s="82">
        <f t="shared" si="144"/>
        <v>263.01000000000005</v>
      </c>
      <c r="AM166" s="86">
        <f t="shared" si="145"/>
        <v>0.62357234864748812</v>
      </c>
      <c r="AN166" s="80">
        <v>0</v>
      </c>
      <c r="AO166" s="80">
        <v>0</v>
      </c>
      <c r="AP166" s="87">
        <f t="shared" si="146"/>
        <v>0</v>
      </c>
      <c r="AQ166" s="83"/>
      <c r="AR166" s="84">
        <v>0</v>
      </c>
      <c r="AS166" s="84">
        <v>0</v>
      </c>
      <c r="AT166" s="87">
        <f t="shared" si="127"/>
        <v>0</v>
      </c>
      <c r="AU166" s="96"/>
      <c r="AV166" s="80">
        <v>92.94</v>
      </c>
      <c r="AW166" s="80">
        <v>0</v>
      </c>
      <c r="AX166" s="87">
        <f t="shared" si="147"/>
        <v>92.94</v>
      </c>
      <c r="AY166" s="83">
        <f t="shared" si="148"/>
        <v>0</v>
      </c>
      <c r="AZ166" s="90">
        <v>0</v>
      </c>
      <c r="BA166" s="82">
        <v>0</v>
      </c>
      <c r="BB166" s="82">
        <f t="shared" si="149"/>
        <v>0</v>
      </c>
      <c r="BC166" s="91"/>
      <c r="BD166" s="84">
        <v>1451.43</v>
      </c>
      <c r="BE166" s="84">
        <v>0</v>
      </c>
      <c r="BF166" s="87">
        <f t="shared" si="150"/>
        <v>1451.43</v>
      </c>
      <c r="BG166" s="83">
        <f t="shared" si="151"/>
        <v>0</v>
      </c>
      <c r="BH166" s="84">
        <v>430.23</v>
      </c>
      <c r="BI166" s="84">
        <v>0</v>
      </c>
      <c r="BJ166" s="82">
        <f t="shared" si="152"/>
        <v>430.23</v>
      </c>
      <c r="BK166" s="86">
        <f t="shared" si="153"/>
        <v>0</v>
      </c>
      <c r="BL166" s="80">
        <v>568.47</v>
      </c>
      <c r="BM166" s="80">
        <v>0</v>
      </c>
      <c r="BN166" s="82">
        <f t="shared" si="154"/>
        <v>568.47</v>
      </c>
      <c r="BO166" s="86">
        <f t="shared" si="155"/>
        <v>0</v>
      </c>
      <c r="BP166" s="80">
        <v>96.449999999999989</v>
      </c>
      <c r="BQ166" s="80">
        <v>0</v>
      </c>
      <c r="BR166" s="82">
        <f t="shared" si="156"/>
        <v>96.449999999999989</v>
      </c>
      <c r="BS166" s="86">
        <f t="shared" si="157"/>
        <v>0</v>
      </c>
      <c r="BT166" s="80">
        <v>342.45000000000005</v>
      </c>
      <c r="BU166" s="80">
        <v>0</v>
      </c>
      <c r="BV166" s="82">
        <f t="shared" si="158"/>
        <v>342.45000000000005</v>
      </c>
      <c r="BW166" s="86">
        <f t="shared" si="159"/>
        <v>0</v>
      </c>
      <c r="BX166" s="80">
        <v>0</v>
      </c>
      <c r="BY166" s="80">
        <v>0</v>
      </c>
      <c r="BZ166" s="82">
        <f t="shared" si="160"/>
        <v>0</v>
      </c>
      <c r="CA166" s="86"/>
      <c r="CB166" s="80">
        <v>76.86</v>
      </c>
      <c r="CC166" s="80">
        <v>0</v>
      </c>
      <c r="CD166" s="82">
        <f t="shared" si="161"/>
        <v>76.86</v>
      </c>
      <c r="CE166" s="83">
        <f t="shared" si="162"/>
        <v>0</v>
      </c>
      <c r="CF166" s="84">
        <v>0</v>
      </c>
      <c r="CG166" s="84">
        <v>0</v>
      </c>
      <c r="CH166" s="82">
        <f t="shared" si="163"/>
        <v>0</v>
      </c>
      <c r="CI166" s="86"/>
      <c r="CJ166" s="80">
        <v>0</v>
      </c>
      <c r="CK166" s="81">
        <v>0</v>
      </c>
      <c r="CL166" s="81">
        <v>0</v>
      </c>
      <c r="CM166" s="92"/>
      <c r="CN166" s="93">
        <v>3714.75</v>
      </c>
      <c r="CO166" s="93">
        <v>7120.4386631767829</v>
      </c>
      <c r="CP166" s="87">
        <f t="shared" si="165"/>
        <v>-3405.6886631767829</v>
      </c>
      <c r="CQ166" s="94">
        <f t="shared" si="166"/>
        <v>1.9168015783503016</v>
      </c>
      <c r="CR166" s="80">
        <v>2961.06</v>
      </c>
      <c r="CS166" s="80">
        <v>3369.69</v>
      </c>
      <c r="CT166" s="87">
        <f t="shared" si="167"/>
        <v>-408.63000000000011</v>
      </c>
      <c r="CU166" s="94">
        <f t="shared" si="168"/>
        <v>1.1380012563068631</v>
      </c>
      <c r="CV166" s="80">
        <v>1046.94</v>
      </c>
      <c r="CW166" s="80">
        <v>0</v>
      </c>
      <c r="CX166" s="87">
        <f t="shared" si="169"/>
        <v>1046.94</v>
      </c>
      <c r="CY166" s="86">
        <f t="shared" si="170"/>
        <v>0</v>
      </c>
      <c r="CZ166" s="80">
        <v>0</v>
      </c>
      <c r="DA166" s="80">
        <v>0</v>
      </c>
      <c r="DB166" s="87">
        <f t="shared" si="171"/>
        <v>0</v>
      </c>
      <c r="DC166" s="86"/>
      <c r="DD166" s="80">
        <v>0</v>
      </c>
      <c r="DE166" s="80">
        <v>0</v>
      </c>
      <c r="DF166" s="87">
        <f t="shared" si="173"/>
        <v>0</v>
      </c>
      <c r="DG166" s="86"/>
      <c r="DH166" s="95">
        <v>1437.6</v>
      </c>
      <c r="DI166" s="95">
        <v>1082.47</v>
      </c>
      <c r="DJ166" s="87">
        <f t="shared" si="175"/>
        <v>355.12999999999988</v>
      </c>
      <c r="DK166" s="94">
        <f t="shared" si="176"/>
        <v>0.75297022815804127</v>
      </c>
      <c r="DL166" s="80">
        <v>0</v>
      </c>
      <c r="DM166" s="80">
        <v>0</v>
      </c>
      <c r="DN166" s="87">
        <f t="shared" si="177"/>
        <v>0</v>
      </c>
      <c r="DO166" s="96"/>
      <c r="DP166" s="80">
        <v>0</v>
      </c>
      <c r="DQ166" s="80">
        <v>0</v>
      </c>
      <c r="DR166" s="82">
        <f t="shared" si="178"/>
        <v>0</v>
      </c>
      <c r="DS166" s="96"/>
      <c r="DT166" s="97">
        <v>742.77</v>
      </c>
      <c r="DU166" s="97">
        <v>750.95</v>
      </c>
      <c r="DV166" s="98">
        <f t="shared" si="181"/>
        <v>15595.980000000003</v>
      </c>
      <c r="DW166" s="87">
        <f t="shared" si="182"/>
        <v>15770.058663176784</v>
      </c>
      <c r="DX166" s="87">
        <f t="shared" si="179"/>
        <v>-174.07866317678054</v>
      </c>
      <c r="DY166" s="83">
        <f t="shared" si="180"/>
        <v>1.0111617649661502</v>
      </c>
      <c r="DZ166" s="108"/>
      <c r="EA166" s="100">
        <f t="shared" si="128"/>
        <v>-2431.0186631767792</v>
      </c>
      <c r="EB166" s="91">
        <f t="shared" si="129"/>
        <v>1452.3500000000008</v>
      </c>
      <c r="EC166" s="101"/>
      <c r="ED166" s="101"/>
      <c r="EE166" s="102">
        <v>5198.6599999999989</v>
      </c>
      <c r="EF166" s="102">
        <v>11506.45</v>
      </c>
      <c r="EG166" s="103">
        <f t="shared" si="183"/>
        <v>11506.45</v>
      </c>
      <c r="EH166" s="104">
        <f t="shared" si="130"/>
        <v>2.2133492092192992</v>
      </c>
      <c r="EI166" s="101"/>
      <c r="EJ166" s="101"/>
      <c r="EK166" s="101" t="s">
        <v>166</v>
      </c>
      <c r="EM166" s="101"/>
      <c r="EN166" s="101"/>
    </row>
    <row r="167" spans="1:144" s="1" customFormat="1" ht="15.75" customHeight="1" x14ac:dyDescent="0.25">
      <c r="A167" s="105" t="s">
        <v>167</v>
      </c>
      <c r="B167" s="106">
        <v>3</v>
      </c>
      <c r="C167" s="107">
        <v>4</v>
      </c>
      <c r="D167" s="76" t="s">
        <v>447</v>
      </c>
      <c r="E167" s="77">
        <v>1611.5</v>
      </c>
      <c r="F167" s="78">
        <v>16109.839999999998</v>
      </c>
      <c r="G167" s="79">
        <v>23199.200000000001</v>
      </c>
      <c r="H167" s="80">
        <v>1154.01</v>
      </c>
      <c r="I167" s="80">
        <v>682.43</v>
      </c>
      <c r="J167" s="82">
        <f t="shared" si="131"/>
        <v>471.58000000000004</v>
      </c>
      <c r="K167" s="83">
        <f t="shared" si="132"/>
        <v>0.59135536087208951</v>
      </c>
      <c r="L167" s="84">
        <v>254.31</v>
      </c>
      <c r="M167" s="84">
        <v>467.11</v>
      </c>
      <c r="N167" s="82">
        <f t="shared" si="133"/>
        <v>-212.8</v>
      </c>
      <c r="O167" s="83">
        <f t="shared" si="134"/>
        <v>1.8367740159647674</v>
      </c>
      <c r="P167" s="84">
        <v>879.39</v>
      </c>
      <c r="Q167" s="84">
        <v>674.04</v>
      </c>
      <c r="R167" s="82">
        <f t="shared" si="135"/>
        <v>205.35000000000002</v>
      </c>
      <c r="S167" s="83">
        <f t="shared" si="136"/>
        <v>0.76648585951625559</v>
      </c>
      <c r="T167" s="84">
        <v>161.46</v>
      </c>
      <c r="U167" s="84">
        <v>144.06</v>
      </c>
      <c r="V167" s="82">
        <f t="shared" si="137"/>
        <v>17.400000000000006</v>
      </c>
      <c r="W167" s="83">
        <f t="shared" si="138"/>
        <v>0.89223337049424001</v>
      </c>
      <c r="X167" s="84">
        <v>0</v>
      </c>
      <c r="Y167" s="84">
        <v>0</v>
      </c>
      <c r="Z167" s="82">
        <f t="shared" si="139"/>
        <v>0</v>
      </c>
      <c r="AA167" s="83"/>
      <c r="AB167" s="84">
        <v>1156.8899999999999</v>
      </c>
      <c r="AC167" s="84">
        <v>1990.26</v>
      </c>
      <c r="AD167" s="82">
        <f t="shared" si="140"/>
        <v>-833.37000000000012</v>
      </c>
      <c r="AE167" s="83">
        <f t="shared" si="141"/>
        <v>1.7203537069211423</v>
      </c>
      <c r="AF167" s="84">
        <v>241.74</v>
      </c>
      <c r="AG167" s="84">
        <v>2014.48</v>
      </c>
      <c r="AH167" s="82">
        <f t="shared" si="142"/>
        <v>-1772.74</v>
      </c>
      <c r="AI167" s="85">
        <f t="shared" si="143"/>
        <v>8.3332505998179869</v>
      </c>
      <c r="AJ167" s="84">
        <v>809.31</v>
      </c>
      <c r="AK167" s="84">
        <v>8402.9599999999991</v>
      </c>
      <c r="AL167" s="82">
        <f t="shared" si="144"/>
        <v>-7593.65</v>
      </c>
      <c r="AM167" s="86">
        <f t="shared" si="145"/>
        <v>10.382869357848042</v>
      </c>
      <c r="AN167" s="80">
        <v>0</v>
      </c>
      <c r="AO167" s="80">
        <v>0</v>
      </c>
      <c r="AP167" s="87">
        <f t="shared" si="146"/>
        <v>0</v>
      </c>
      <c r="AQ167" s="83"/>
      <c r="AR167" s="84">
        <v>0</v>
      </c>
      <c r="AS167" s="84">
        <v>0</v>
      </c>
      <c r="AT167" s="87">
        <f t="shared" si="127"/>
        <v>0</v>
      </c>
      <c r="AU167" s="96"/>
      <c r="AV167" s="80">
        <v>193.38</v>
      </c>
      <c r="AW167" s="80">
        <v>1104.06</v>
      </c>
      <c r="AX167" s="87">
        <f t="shared" si="147"/>
        <v>-910.68</v>
      </c>
      <c r="AY167" s="83">
        <f t="shared" si="148"/>
        <v>5.7092770710518153</v>
      </c>
      <c r="AZ167" s="90">
        <v>0</v>
      </c>
      <c r="BA167" s="82">
        <v>0</v>
      </c>
      <c r="BB167" s="82">
        <f t="shared" si="149"/>
        <v>0</v>
      </c>
      <c r="BC167" s="91"/>
      <c r="BD167" s="84">
        <v>3866.6400000000003</v>
      </c>
      <c r="BE167" s="84">
        <v>0</v>
      </c>
      <c r="BF167" s="87">
        <f t="shared" si="150"/>
        <v>3866.6400000000003</v>
      </c>
      <c r="BG167" s="83">
        <f t="shared" si="151"/>
        <v>0</v>
      </c>
      <c r="BH167" s="84">
        <v>644.43000000000006</v>
      </c>
      <c r="BI167" s="84">
        <v>0</v>
      </c>
      <c r="BJ167" s="82">
        <f t="shared" si="152"/>
        <v>644.43000000000006</v>
      </c>
      <c r="BK167" s="86">
        <f t="shared" si="153"/>
        <v>0</v>
      </c>
      <c r="BL167" s="80">
        <v>912.75</v>
      </c>
      <c r="BM167" s="80">
        <v>0</v>
      </c>
      <c r="BN167" s="82">
        <f t="shared" si="154"/>
        <v>912.75</v>
      </c>
      <c r="BO167" s="86">
        <f t="shared" si="155"/>
        <v>0</v>
      </c>
      <c r="BP167" s="80">
        <v>184.68</v>
      </c>
      <c r="BQ167" s="80">
        <v>0</v>
      </c>
      <c r="BR167" s="82">
        <f t="shared" si="156"/>
        <v>184.68</v>
      </c>
      <c r="BS167" s="86">
        <f t="shared" si="157"/>
        <v>0</v>
      </c>
      <c r="BT167" s="80">
        <v>529.38</v>
      </c>
      <c r="BU167" s="80">
        <v>0</v>
      </c>
      <c r="BV167" s="82">
        <f t="shared" si="158"/>
        <v>529.38</v>
      </c>
      <c r="BW167" s="86">
        <f t="shared" si="159"/>
        <v>0</v>
      </c>
      <c r="BX167" s="80">
        <v>0</v>
      </c>
      <c r="BY167" s="80">
        <v>0</v>
      </c>
      <c r="BZ167" s="82">
        <f t="shared" si="160"/>
        <v>0</v>
      </c>
      <c r="CA167" s="86"/>
      <c r="CB167" s="80">
        <v>336.96</v>
      </c>
      <c r="CC167" s="80">
        <v>0</v>
      </c>
      <c r="CD167" s="82">
        <f t="shared" si="161"/>
        <v>336.96</v>
      </c>
      <c r="CE167" s="83">
        <f t="shared" si="162"/>
        <v>0</v>
      </c>
      <c r="CF167" s="84">
        <v>30.450000000000003</v>
      </c>
      <c r="CG167" s="84">
        <v>0</v>
      </c>
      <c r="CH167" s="82">
        <f t="shared" si="163"/>
        <v>30.450000000000003</v>
      </c>
      <c r="CI167" s="86">
        <f t="shared" si="164"/>
        <v>0</v>
      </c>
      <c r="CJ167" s="80">
        <v>0</v>
      </c>
      <c r="CK167" s="81">
        <v>0</v>
      </c>
      <c r="CL167" s="81">
        <v>0</v>
      </c>
      <c r="CM167" s="92"/>
      <c r="CN167" s="93">
        <v>2735.8500000000004</v>
      </c>
      <c r="CO167" s="93">
        <v>6692.6339094550594</v>
      </c>
      <c r="CP167" s="87">
        <f t="shared" si="165"/>
        <v>-3956.7839094550591</v>
      </c>
      <c r="CQ167" s="94">
        <f t="shared" si="166"/>
        <v>2.44627224060349</v>
      </c>
      <c r="CR167" s="80">
        <v>2979.5099999999998</v>
      </c>
      <c r="CS167" s="80">
        <v>3281.4000000000005</v>
      </c>
      <c r="CT167" s="87">
        <f t="shared" si="167"/>
        <v>-301.89000000000078</v>
      </c>
      <c r="CU167" s="94">
        <f t="shared" si="168"/>
        <v>1.1013220294612205</v>
      </c>
      <c r="CV167" s="80">
        <v>1631.16</v>
      </c>
      <c r="CW167" s="80">
        <v>0</v>
      </c>
      <c r="CX167" s="87">
        <f t="shared" si="169"/>
        <v>1631.16</v>
      </c>
      <c r="CY167" s="86">
        <f t="shared" si="170"/>
        <v>0</v>
      </c>
      <c r="CZ167" s="80">
        <v>324.87</v>
      </c>
      <c r="DA167" s="80">
        <v>282.38</v>
      </c>
      <c r="DB167" s="87">
        <f t="shared" si="171"/>
        <v>42.490000000000009</v>
      </c>
      <c r="DC167" s="86">
        <f t="shared" si="172"/>
        <v>0.86920922215039864</v>
      </c>
      <c r="DD167" s="80">
        <v>37.230000000000004</v>
      </c>
      <c r="DE167" s="80">
        <v>0</v>
      </c>
      <c r="DF167" s="87">
        <f t="shared" si="173"/>
        <v>37.230000000000004</v>
      </c>
      <c r="DG167" s="86">
        <f t="shared" si="174"/>
        <v>0</v>
      </c>
      <c r="DH167" s="95">
        <v>2053.71</v>
      </c>
      <c r="DI167" s="95">
        <v>1451.25</v>
      </c>
      <c r="DJ167" s="87">
        <f t="shared" si="175"/>
        <v>602.46</v>
      </c>
      <c r="DK167" s="94">
        <f t="shared" si="176"/>
        <v>0.70664796879793157</v>
      </c>
      <c r="DL167" s="80">
        <v>0</v>
      </c>
      <c r="DM167" s="80">
        <v>0</v>
      </c>
      <c r="DN167" s="87">
        <f t="shared" si="177"/>
        <v>0</v>
      </c>
      <c r="DO167" s="96"/>
      <c r="DP167" s="80">
        <v>0</v>
      </c>
      <c r="DQ167" s="80">
        <v>0</v>
      </c>
      <c r="DR167" s="82">
        <f t="shared" si="178"/>
        <v>0</v>
      </c>
      <c r="DS167" s="96"/>
      <c r="DT167" s="97">
        <v>1055.8499999999999</v>
      </c>
      <c r="DU167" s="97">
        <v>1359.3600000000001</v>
      </c>
      <c r="DV167" s="98">
        <f t="shared" si="181"/>
        <v>22173.96</v>
      </c>
      <c r="DW167" s="87">
        <f t="shared" si="182"/>
        <v>28546.423909455061</v>
      </c>
      <c r="DX167" s="87">
        <f t="shared" si="179"/>
        <v>-6372.4639094550621</v>
      </c>
      <c r="DY167" s="83">
        <f t="shared" si="180"/>
        <v>1.2873850187091103</v>
      </c>
      <c r="DZ167" s="108"/>
      <c r="EA167" s="100">
        <f t="shared" si="128"/>
        <v>9737.3760905449344</v>
      </c>
      <c r="EB167" s="91">
        <f t="shared" si="129"/>
        <v>29704.49</v>
      </c>
      <c r="EC167" s="101"/>
      <c r="ED167" s="101"/>
      <c r="EE167" s="102">
        <v>7391.32</v>
      </c>
      <c r="EF167" s="102">
        <v>77010.28</v>
      </c>
      <c r="EG167" s="103">
        <f t="shared" si="183"/>
        <v>77010.28</v>
      </c>
      <c r="EH167" s="104">
        <f t="shared" si="130"/>
        <v>10.419015818554737</v>
      </c>
      <c r="EI167" s="101"/>
      <c r="EJ167" s="101"/>
      <c r="EK167" s="101" t="s">
        <v>167</v>
      </c>
      <c r="EM167" s="101"/>
      <c r="EN167" s="101"/>
    </row>
    <row r="168" spans="1:144" s="1" customFormat="1" ht="15.75" customHeight="1" x14ac:dyDescent="0.25">
      <c r="A168" s="105" t="s">
        <v>168</v>
      </c>
      <c r="B168" s="106">
        <v>2</v>
      </c>
      <c r="C168" s="107">
        <v>3</v>
      </c>
      <c r="D168" s="76" t="s">
        <v>448</v>
      </c>
      <c r="E168" s="77">
        <v>787.7</v>
      </c>
      <c r="F168" s="78">
        <v>24530.010000000002</v>
      </c>
      <c r="G168" s="79">
        <v>17150.339999999997</v>
      </c>
      <c r="H168" s="80">
        <v>535.71</v>
      </c>
      <c r="I168" s="80">
        <v>585.12</v>
      </c>
      <c r="J168" s="82">
        <f t="shared" si="131"/>
        <v>-49.409999999999968</v>
      </c>
      <c r="K168" s="83">
        <f t="shared" si="132"/>
        <v>1.0922327378619028</v>
      </c>
      <c r="L168" s="84">
        <v>93.12</v>
      </c>
      <c r="M168" s="84">
        <v>397.99</v>
      </c>
      <c r="N168" s="82">
        <f t="shared" si="133"/>
        <v>-304.87</v>
      </c>
      <c r="O168" s="83">
        <f t="shared" si="134"/>
        <v>4.2739475945017178</v>
      </c>
      <c r="P168" s="84">
        <v>423.48</v>
      </c>
      <c r="Q168" s="84">
        <v>329.47999999999996</v>
      </c>
      <c r="R168" s="82">
        <f t="shared" si="135"/>
        <v>94.000000000000057</v>
      </c>
      <c r="S168" s="83">
        <f t="shared" si="136"/>
        <v>0.77802965901577392</v>
      </c>
      <c r="T168" s="84">
        <v>77.52</v>
      </c>
      <c r="U168" s="84">
        <v>68.319999999999993</v>
      </c>
      <c r="V168" s="82">
        <f t="shared" si="137"/>
        <v>9.2000000000000028</v>
      </c>
      <c r="W168" s="83">
        <f t="shared" si="138"/>
        <v>0.88132094943240447</v>
      </c>
      <c r="X168" s="84">
        <v>0</v>
      </c>
      <c r="Y168" s="84">
        <v>0</v>
      </c>
      <c r="Z168" s="82">
        <f t="shared" si="139"/>
        <v>0</v>
      </c>
      <c r="AA168" s="83"/>
      <c r="AB168" s="84">
        <v>641.58000000000004</v>
      </c>
      <c r="AC168" s="84">
        <v>998.1</v>
      </c>
      <c r="AD168" s="82">
        <f t="shared" si="140"/>
        <v>-356.52</v>
      </c>
      <c r="AE168" s="83">
        <f t="shared" si="141"/>
        <v>1.5556906387356213</v>
      </c>
      <c r="AF168" s="84">
        <v>118.14000000000001</v>
      </c>
      <c r="AG168" s="84">
        <v>2014.48</v>
      </c>
      <c r="AH168" s="82">
        <f t="shared" si="142"/>
        <v>-1896.34</v>
      </c>
      <c r="AI168" s="85">
        <f t="shared" si="143"/>
        <v>17.051633654985608</v>
      </c>
      <c r="AJ168" s="84">
        <v>395.34000000000003</v>
      </c>
      <c r="AK168" s="84">
        <v>320.21999999999997</v>
      </c>
      <c r="AL168" s="82">
        <f t="shared" si="144"/>
        <v>75.120000000000061</v>
      </c>
      <c r="AM168" s="86">
        <f t="shared" si="145"/>
        <v>0.80998634087114874</v>
      </c>
      <c r="AN168" s="80">
        <v>0</v>
      </c>
      <c r="AO168" s="80">
        <v>0</v>
      </c>
      <c r="AP168" s="87">
        <f t="shared" si="146"/>
        <v>0</v>
      </c>
      <c r="AQ168" s="83"/>
      <c r="AR168" s="84">
        <v>0</v>
      </c>
      <c r="AS168" s="84">
        <v>0</v>
      </c>
      <c r="AT168" s="87">
        <f t="shared" si="127"/>
        <v>0</v>
      </c>
      <c r="AU168" s="96"/>
      <c r="AV168" s="80">
        <v>133.74</v>
      </c>
      <c r="AW168" s="80">
        <v>0</v>
      </c>
      <c r="AX168" s="87">
        <f t="shared" si="147"/>
        <v>133.74</v>
      </c>
      <c r="AY168" s="83">
        <f t="shared" si="148"/>
        <v>0</v>
      </c>
      <c r="AZ168" s="90">
        <v>0</v>
      </c>
      <c r="BA168" s="82">
        <v>0</v>
      </c>
      <c r="BB168" s="82">
        <f t="shared" si="149"/>
        <v>0</v>
      </c>
      <c r="BC168" s="91"/>
      <c r="BD168" s="84">
        <v>1626.5099999999998</v>
      </c>
      <c r="BE168" s="84">
        <v>0</v>
      </c>
      <c r="BF168" s="87">
        <f t="shared" si="150"/>
        <v>1626.5099999999998</v>
      </c>
      <c r="BG168" s="83">
        <f t="shared" si="151"/>
        <v>0</v>
      </c>
      <c r="BH168" s="84">
        <v>273.42</v>
      </c>
      <c r="BI168" s="84">
        <v>0</v>
      </c>
      <c r="BJ168" s="82">
        <f t="shared" si="152"/>
        <v>273.42</v>
      </c>
      <c r="BK168" s="86">
        <f t="shared" si="153"/>
        <v>0</v>
      </c>
      <c r="BL168" s="80">
        <v>334.38</v>
      </c>
      <c r="BM168" s="80">
        <v>0</v>
      </c>
      <c r="BN168" s="82">
        <f t="shared" si="154"/>
        <v>334.38</v>
      </c>
      <c r="BO168" s="86">
        <f t="shared" si="155"/>
        <v>0</v>
      </c>
      <c r="BP168" s="80">
        <v>83.88</v>
      </c>
      <c r="BQ168" s="80">
        <v>0</v>
      </c>
      <c r="BR168" s="82">
        <f t="shared" si="156"/>
        <v>83.88</v>
      </c>
      <c r="BS168" s="86">
        <f t="shared" si="157"/>
        <v>0</v>
      </c>
      <c r="BT168" s="80">
        <v>264.89999999999998</v>
      </c>
      <c r="BU168" s="80">
        <v>0</v>
      </c>
      <c r="BV168" s="82">
        <f t="shared" si="158"/>
        <v>264.89999999999998</v>
      </c>
      <c r="BW168" s="86">
        <f t="shared" si="159"/>
        <v>0</v>
      </c>
      <c r="BX168" s="80">
        <v>0</v>
      </c>
      <c r="BY168" s="80">
        <v>0</v>
      </c>
      <c r="BZ168" s="82">
        <f t="shared" si="160"/>
        <v>0</v>
      </c>
      <c r="CA168" s="86"/>
      <c r="CB168" s="80">
        <v>184.32</v>
      </c>
      <c r="CC168" s="80">
        <v>0</v>
      </c>
      <c r="CD168" s="82">
        <f t="shared" si="161"/>
        <v>184.32</v>
      </c>
      <c r="CE168" s="83">
        <f t="shared" si="162"/>
        <v>0</v>
      </c>
      <c r="CF168" s="84">
        <v>22.44</v>
      </c>
      <c r="CG168" s="84">
        <v>0</v>
      </c>
      <c r="CH168" s="82">
        <f t="shared" si="163"/>
        <v>22.44</v>
      </c>
      <c r="CI168" s="86">
        <f t="shared" si="164"/>
        <v>0</v>
      </c>
      <c r="CJ168" s="80">
        <v>0</v>
      </c>
      <c r="CK168" s="81">
        <v>0</v>
      </c>
      <c r="CL168" s="81">
        <v>0</v>
      </c>
      <c r="CM168" s="92"/>
      <c r="CN168" s="93">
        <v>2331.42</v>
      </c>
      <c r="CO168" s="93">
        <v>4618.5771502823736</v>
      </c>
      <c r="CP168" s="87">
        <f t="shared" si="165"/>
        <v>-2287.1571502823735</v>
      </c>
      <c r="CQ168" s="94">
        <f t="shared" si="166"/>
        <v>1.9810146392680741</v>
      </c>
      <c r="CR168" s="80">
        <v>1438.65</v>
      </c>
      <c r="CS168" s="80">
        <v>1825.98</v>
      </c>
      <c r="CT168" s="87">
        <f t="shared" si="167"/>
        <v>-387.32999999999993</v>
      </c>
      <c r="CU168" s="94">
        <f t="shared" si="168"/>
        <v>1.2692315712647273</v>
      </c>
      <c r="CV168" s="80">
        <v>1043.31</v>
      </c>
      <c r="CW168" s="80">
        <v>0</v>
      </c>
      <c r="CX168" s="87">
        <f t="shared" si="169"/>
        <v>1043.31</v>
      </c>
      <c r="CY168" s="86">
        <f t="shared" si="170"/>
        <v>0</v>
      </c>
      <c r="CZ168" s="80">
        <v>164.25</v>
      </c>
      <c r="DA168" s="80">
        <v>142.68</v>
      </c>
      <c r="DB168" s="87">
        <f t="shared" si="171"/>
        <v>21.569999999999993</v>
      </c>
      <c r="DC168" s="86">
        <f t="shared" si="172"/>
        <v>0.86867579908675807</v>
      </c>
      <c r="DD168" s="80">
        <v>18.66</v>
      </c>
      <c r="DE168" s="80">
        <v>0</v>
      </c>
      <c r="DF168" s="87">
        <f t="shared" si="173"/>
        <v>18.66</v>
      </c>
      <c r="DG168" s="86">
        <f t="shared" si="174"/>
        <v>0</v>
      </c>
      <c r="DH168" s="95">
        <v>183.14999999999998</v>
      </c>
      <c r="DI168" s="95">
        <v>37.909999999999997</v>
      </c>
      <c r="DJ168" s="87">
        <f t="shared" si="175"/>
        <v>145.23999999999998</v>
      </c>
      <c r="DK168" s="94">
        <f t="shared" si="176"/>
        <v>0.20698880698880701</v>
      </c>
      <c r="DL168" s="80">
        <v>0</v>
      </c>
      <c r="DM168" s="80">
        <v>0</v>
      </c>
      <c r="DN168" s="87">
        <f t="shared" si="177"/>
        <v>0</v>
      </c>
      <c r="DO168" s="96"/>
      <c r="DP168" s="80">
        <v>0</v>
      </c>
      <c r="DQ168" s="80">
        <v>0</v>
      </c>
      <c r="DR168" s="82">
        <f t="shared" si="178"/>
        <v>0</v>
      </c>
      <c r="DS168" s="96"/>
      <c r="DT168" s="97">
        <v>519.41999999999996</v>
      </c>
      <c r="DU168" s="97">
        <v>566.94000000000005</v>
      </c>
      <c r="DV168" s="98">
        <f t="shared" si="181"/>
        <v>10907.339999999998</v>
      </c>
      <c r="DW168" s="87">
        <f t="shared" si="182"/>
        <v>11905.797150282371</v>
      </c>
      <c r="DX168" s="87">
        <f t="shared" si="179"/>
        <v>-998.45715028237282</v>
      </c>
      <c r="DY168" s="83">
        <f t="shared" si="180"/>
        <v>1.0915399309347993</v>
      </c>
      <c r="DZ168" s="108"/>
      <c r="EA168" s="100">
        <f t="shared" si="128"/>
        <v>23531.552849717627</v>
      </c>
      <c r="EB168" s="91">
        <f t="shared" si="129"/>
        <v>19940.189999999995</v>
      </c>
      <c r="EC168" s="101"/>
      <c r="ED168" s="101"/>
      <c r="EE168" s="102">
        <v>3635.7800000000007</v>
      </c>
      <c r="EF168" s="102">
        <v>3025.0899999999997</v>
      </c>
      <c r="EG168" s="103">
        <f t="shared" si="183"/>
        <v>3025.0899999999997</v>
      </c>
      <c r="EH168" s="104">
        <f t="shared" si="130"/>
        <v>0.83203329134326032</v>
      </c>
      <c r="EI168" s="101"/>
      <c r="EJ168" s="101"/>
      <c r="EK168" s="101" t="s">
        <v>168</v>
      </c>
      <c r="EM168" s="101"/>
      <c r="EN168" s="101"/>
    </row>
    <row r="169" spans="1:144" s="1" customFormat="1" ht="15.75" customHeight="1" x14ac:dyDescent="0.25">
      <c r="A169" s="105" t="s">
        <v>169</v>
      </c>
      <c r="B169" s="106">
        <v>3</v>
      </c>
      <c r="C169" s="107">
        <v>3</v>
      </c>
      <c r="D169" s="76" t="s">
        <v>449</v>
      </c>
      <c r="E169" s="77">
        <v>1392.6</v>
      </c>
      <c r="F169" s="78">
        <v>29222.059999999998</v>
      </c>
      <c r="G169" s="79">
        <v>6743.9199999999992</v>
      </c>
      <c r="H169" s="80">
        <v>1174.8000000000002</v>
      </c>
      <c r="I169" s="80">
        <v>592.36</v>
      </c>
      <c r="J169" s="82">
        <f t="shared" si="131"/>
        <v>582.44000000000017</v>
      </c>
      <c r="K169" s="83">
        <f t="shared" si="132"/>
        <v>0.50422199523323108</v>
      </c>
      <c r="L169" s="84">
        <v>223.07999999999998</v>
      </c>
      <c r="M169" s="84">
        <v>398.75</v>
      </c>
      <c r="N169" s="82">
        <f t="shared" si="133"/>
        <v>-175.67000000000002</v>
      </c>
      <c r="O169" s="83">
        <f t="shared" si="134"/>
        <v>1.7874753451676531</v>
      </c>
      <c r="P169" s="84">
        <v>731.93999999999994</v>
      </c>
      <c r="Q169" s="84">
        <v>565.97</v>
      </c>
      <c r="R169" s="82">
        <f t="shared" si="135"/>
        <v>165.96999999999991</v>
      </c>
      <c r="S169" s="83">
        <f t="shared" si="136"/>
        <v>0.77324644096510653</v>
      </c>
      <c r="T169" s="84">
        <v>144.96</v>
      </c>
      <c r="U169" s="84">
        <v>129.24</v>
      </c>
      <c r="V169" s="82">
        <f t="shared" si="137"/>
        <v>15.719999999999999</v>
      </c>
      <c r="W169" s="83">
        <f t="shared" si="138"/>
        <v>0.89155629139072845</v>
      </c>
      <c r="X169" s="84">
        <v>0</v>
      </c>
      <c r="Y169" s="84">
        <v>0</v>
      </c>
      <c r="Z169" s="82">
        <f t="shared" si="139"/>
        <v>0</v>
      </c>
      <c r="AA169" s="83"/>
      <c r="AB169" s="84">
        <v>848.52</v>
      </c>
      <c r="AC169" s="84">
        <v>1333.4699999999998</v>
      </c>
      <c r="AD169" s="82">
        <f t="shared" si="140"/>
        <v>-484.94999999999982</v>
      </c>
      <c r="AE169" s="83">
        <f t="shared" si="141"/>
        <v>1.5715245368406163</v>
      </c>
      <c r="AF169" s="84">
        <v>208.89</v>
      </c>
      <c r="AG169" s="84">
        <v>0</v>
      </c>
      <c r="AH169" s="82">
        <f t="shared" si="142"/>
        <v>208.89</v>
      </c>
      <c r="AI169" s="85">
        <f t="shared" si="143"/>
        <v>0</v>
      </c>
      <c r="AJ169" s="84">
        <v>698.93999999999994</v>
      </c>
      <c r="AK169" s="84">
        <v>2812.1600000000003</v>
      </c>
      <c r="AL169" s="82">
        <f t="shared" si="144"/>
        <v>-2113.2200000000003</v>
      </c>
      <c r="AM169" s="86">
        <f t="shared" si="145"/>
        <v>4.0234641027842173</v>
      </c>
      <c r="AN169" s="80">
        <v>0</v>
      </c>
      <c r="AO169" s="80">
        <v>0</v>
      </c>
      <c r="AP169" s="87">
        <f t="shared" si="146"/>
        <v>0</v>
      </c>
      <c r="AQ169" s="83"/>
      <c r="AR169" s="84">
        <v>0</v>
      </c>
      <c r="AS169" s="84">
        <v>0</v>
      </c>
      <c r="AT169" s="87">
        <f t="shared" si="127"/>
        <v>0</v>
      </c>
      <c r="AU169" s="96"/>
      <c r="AV169" s="80">
        <v>189.66</v>
      </c>
      <c r="AW169" s="80">
        <v>0</v>
      </c>
      <c r="AX169" s="87">
        <f t="shared" si="147"/>
        <v>189.66</v>
      </c>
      <c r="AY169" s="83">
        <f t="shared" si="148"/>
        <v>0</v>
      </c>
      <c r="AZ169" s="90">
        <v>0</v>
      </c>
      <c r="BA169" s="82">
        <v>0</v>
      </c>
      <c r="BB169" s="82">
        <f t="shared" si="149"/>
        <v>0</v>
      </c>
      <c r="BC169" s="91"/>
      <c r="BD169" s="84">
        <v>3116.2200000000003</v>
      </c>
      <c r="BE169" s="84">
        <v>42870.429999999993</v>
      </c>
      <c r="BF169" s="87">
        <f t="shared" si="150"/>
        <v>-39754.209999999992</v>
      </c>
      <c r="BG169" s="83">
        <f t="shared" si="151"/>
        <v>13.757189800463378</v>
      </c>
      <c r="BH169" s="84">
        <v>672.63</v>
      </c>
      <c r="BI169" s="84">
        <v>0</v>
      </c>
      <c r="BJ169" s="82">
        <f t="shared" si="152"/>
        <v>672.63</v>
      </c>
      <c r="BK169" s="86">
        <f t="shared" si="153"/>
        <v>0</v>
      </c>
      <c r="BL169" s="80">
        <v>800.87999999999988</v>
      </c>
      <c r="BM169" s="80">
        <v>0</v>
      </c>
      <c r="BN169" s="82">
        <f t="shared" si="154"/>
        <v>800.87999999999988</v>
      </c>
      <c r="BO169" s="86">
        <f t="shared" si="155"/>
        <v>0</v>
      </c>
      <c r="BP169" s="80">
        <v>155.01</v>
      </c>
      <c r="BQ169" s="80">
        <v>0</v>
      </c>
      <c r="BR169" s="82">
        <f t="shared" si="156"/>
        <v>155.01</v>
      </c>
      <c r="BS169" s="86">
        <f t="shared" si="157"/>
        <v>0</v>
      </c>
      <c r="BT169" s="80">
        <v>476.70000000000005</v>
      </c>
      <c r="BU169" s="80">
        <v>0</v>
      </c>
      <c r="BV169" s="82">
        <f t="shared" si="158"/>
        <v>476.70000000000005</v>
      </c>
      <c r="BW169" s="86">
        <f t="shared" si="159"/>
        <v>0</v>
      </c>
      <c r="BX169" s="80">
        <v>0</v>
      </c>
      <c r="BY169" s="80">
        <v>0</v>
      </c>
      <c r="BZ169" s="82">
        <f t="shared" si="160"/>
        <v>0</v>
      </c>
      <c r="CA169" s="86"/>
      <c r="CB169" s="80">
        <v>249</v>
      </c>
      <c r="CC169" s="80">
        <v>0</v>
      </c>
      <c r="CD169" s="82">
        <f t="shared" si="161"/>
        <v>249</v>
      </c>
      <c r="CE169" s="83">
        <f t="shared" si="162"/>
        <v>0</v>
      </c>
      <c r="CF169" s="84">
        <v>27.990000000000002</v>
      </c>
      <c r="CG169" s="84">
        <v>0</v>
      </c>
      <c r="CH169" s="82">
        <f t="shared" si="163"/>
        <v>27.990000000000002</v>
      </c>
      <c r="CI169" s="86">
        <f t="shared" si="164"/>
        <v>0</v>
      </c>
      <c r="CJ169" s="80">
        <v>0</v>
      </c>
      <c r="CK169" s="81">
        <v>0</v>
      </c>
      <c r="CL169" s="81">
        <v>0</v>
      </c>
      <c r="CM169" s="92"/>
      <c r="CN169" s="93">
        <v>3377.34</v>
      </c>
      <c r="CO169" s="93">
        <v>6691.4846131630111</v>
      </c>
      <c r="CP169" s="87">
        <f t="shared" si="165"/>
        <v>-3314.1446131630109</v>
      </c>
      <c r="CQ169" s="94">
        <f t="shared" si="166"/>
        <v>1.9812884143032714</v>
      </c>
      <c r="CR169" s="80">
        <v>2087.64</v>
      </c>
      <c r="CS169" s="80">
        <v>2313.25</v>
      </c>
      <c r="CT169" s="87">
        <f t="shared" si="167"/>
        <v>-225.61000000000013</v>
      </c>
      <c r="CU169" s="94">
        <f t="shared" si="168"/>
        <v>1.1080693989385144</v>
      </c>
      <c r="CV169" s="80">
        <v>1093.32</v>
      </c>
      <c r="CW169" s="80">
        <v>0</v>
      </c>
      <c r="CX169" s="87">
        <f t="shared" si="169"/>
        <v>1093.32</v>
      </c>
      <c r="CY169" s="86">
        <f t="shared" si="170"/>
        <v>0</v>
      </c>
      <c r="CZ169" s="80">
        <v>279.89999999999998</v>
      </c>
      <c r="DA169" s="80">
        <v>242.95000000000002</v>
      </c>
      <c r="DB169" s="87">
        <f t="shared" si="171"/>
        <v>36.94999999999996</v>
      </c>
      <c r="DC169" s="86">
        <f t="shared" si="172"/>
        <v>0.86798856734548069</v>
      </c>
      <c r="DD169" s="80">
        <v>31.740000000000002</v>
      </c>
      <c r="DE169" s="80">
        <v>0</v>
      </c>
      <c r="DF169" s="87">
        <f t="shared" si="173"/>
        <v>31.740000000000002</v>
      </c>
      <c r="DG169" s="86">
        <f t="shared" si="174"/>
        <v>0</v>
      </c>
      <c r="DH169" s="95">
        <v>612.06000000000006</v>
      </c>
      <c r="DI169" s="95">
        <v>579.82000000000005</v>
      </c>
      <c r="DJ169" s="87">
        <f t="shared" si="175"/>
        <v>32.240000000000009</v>
      </c>
      <c r="DK169" s="94">
        <f t="shared" si="176"/>
        <v>0.94732542561186805</v>
      </c>
      <c r="DL169" s="80">
        <v>0</v>
      </c>
      <c r="DM169" s="80">
        <v>0</v>
      </c>
      <c r="DN169" s="87">
        <f t="shared" si="177"/>
        <v>0</v>
      </c>
      <c r="DO169" s="96"/>
      <c r="DP169" s="80">
        <v>0</v>
      </c>
      <c r="DQ169" s="80">
        <v>0</v>
      </c>
      <c r="DR169" s="82">
        <f t="shared" si="178"/>
        <v>0</v>
      </c>
      <c r="DS169" s="96"/>
      <c r="DT169" s="97">
        <v>860.25</v>
      </c>
      <c r="DU169" s="97">
        <v>2926.4900000000002</v>
      </c>
      <c r="DV169" s="98">
        <f t="shared" si="181"/>
        <v>18061.469999999998</v>
      </c>
      <c r="DW169" s="87">
        <f t="shared" si="182"/>
        <v>61456.374613163003</v>
      </c>
      <c r="DX169" s="87">
        <f t="shared" si="179"/>
        <v>-43394.904613163002</v>
      </c>
      <c r="DY169" s="83">
        <f t="shared" si="180"/>
        <v>3.4026230762591867</v>
      </c>
      <c r="DZ169" s="108"/>
      <c r="EA169" s="100">
        <f t="shared" si="128"/>
        <v>-14172.844613163004</v>
      </c>
      <c r="EB169" s="91">
        <f t="shared" si="129"/>
        <v>-30628.079999999991</v>
      </c>
      <c r="EC169" s="101"/>
      <c r="ED169" s="101"/>
      <c r="EE169" s="102">
        <v>6020.4899999999989</v>
      </c>
      <c r="EF169" s="102">
        <v>1462.46</v>
      </c>
      <c r="EG169" s="103">
        <f t="shared" si="183"/>
        <v>1462.46</v>
      </c>
      <c r="EH169" s="104">
        <v>0</v>
      </c>
      <c r="EI169" s="101"/>
      <c r="EJ169" s="101"/>
      <c r="EK169" s="101" t="s">
        <v>169</v>
      </c>
      <c r="EM169" s="101"/>
      <c r="EN169" s="101"/>
    </row>
    <row r="170" spans="1:144" s="1" customFormat="1" ht="15.75" customHeight="1" x14ac:dyDescent="0.25">
      <c r="A170" s="105" t="s">
        <v>170</v>
      </c>
      <c r="B170" s="106">
        <v>3</v>
      </c>
      <c r="C170" s="107">
        <v>2</v>
      </c>
      <c r="D170" s="76" t="s">
        <v>450</v>
      </c>
      <c r="E170" s="77">
        <v>711.7</v>
      </c>
      <c r="F170" s="78">
        <v>-34864.810000000005</v>
      </c>
      <c r="G170" s="79">
        <v>-34740.710000000014</v>
      </c>
      <c r="H170" s="80">
        <v>577.98</v>
      </c>
      <c r="I170" s="80">
        <v>434.09999999999997</v>
      </c>
      <c r="J170" s="82">
        <f t="shared" si="131"/>
        <v>143.88000000000005</v>
      </c>
      <c r="K170" s="83">
        <f t="shared" si="132"/>
        <v>0.75106405065919224</v>
      </c>
      <c r="L170" s="84">
        <v>88.83</v>
      </c>
      <c r="M170" s="84">
        <v>329.78</v>
      </c>
      <c r="N170" s="82">
        <f t="shared" si="133"/>
        <v>-240.95</v>
      </c>
      <c r="O170" s="83">
        <f t="shared" si="134"/>
        <v>3.7124845209951589</v>
      </c>
      <c r="P170" s="84">
        <v>385.38</v>
      </c>
      <c r="Q170" s="84">
        <v>296.72000000000003</v>
      </c>
      <c r="R170" s="82">
        <f t="shared" si="135"/>
        <v>88.659999999999968</v>
      </c>
      <c r="S170" s="83">
        <f t="shared" si="136"/>
        <v>0.7699413565831128</v>
      </c>
      <c r="T170" s="84">
        <v>74.73</v>
      </c>
      <c r="U170" s="84">
        <v>66.539999999999992</v>
      </c>
      <c r="V170" s="82">
        <f t="shared" si="137"/>
        <v>8.1900000000000119</v>
      </c>
      <c r="W170" s="83">
        <f t="shared" si="138"/>
        <v>0.89040545965475693</v>
      </c>
      <c r="X170" s="84">
        <v>0</v>
      </c>
      <c r="Y170" s="84">
        <v>0</v>
      </c>
      <c r="Z170" s="82">
        <f t="shared" si="139"/>
        <v>0</v>
      </c>
      <c r="AA170" s="83"/>
      <c r="AB170" s="84">
        <v>377.90999999999997</v>
      </c>
      <c r="AC170" s="84">
        <v>606.39</v>
      </c>
      <c r="AD170" s="82">
        <f t="shared" si="140"/>
        <v>-228.48000000000002</v>
      </c>
      <c r="AE170" s="83">
        <f t="shared" si="141"/>
        <v>1.6045883940620784</v>
      </c>
      <c r="AF170" s="84">
        <v>106.74</v>
      </c>
      <c r="AG170" s="84">
        <v>1007.23</v>
      </c>
      <c r="AH170" s="82">
        <f t="shared" si="142"/>
        <v>-900.49</v>
      </c>
      <c r="AI170" s="85">
        <f t="shared" si="143"/>
        <v>9.4362937980138657</v>
      </c>
      <c r="AJ170" s="84">
        <v>357.21</v>
      </c>
      <c r="AK170" s="84">
        <v>289.33</v>
      </c>
      <c r="AL170" s="82">
        <f t="shared" si="144"/>
        <v>67.88</v>
      </c>
      <c r="AM170" s="86">
        <f t="shared" si="145"/>
        <v>0.80997172531564066</v>
      </c>
      <c r="AN170" s="80">
        <v>0</v>
      </c>
      <c r="AO170" s="80">
        <v>0</v>
      </c>
      <c r="AP170" s="87">
        <f t="shared" si="146"/>
        <v>0</v>
      </c>
      <c r="AQ170" s="83"/>
      <c r="AR170" s="84">
        <v>0</v>
      </c>
      <c r="AS170" s="84">
        <v>0</v>
      </c>
      <c r="AT170" s="87">
        <f t="shared" si="127"/>
        <v>0</v>
      </c>
      <c r="AU170" s="96"/>
      <c r="AV170" s="80">
        <v>96.51</v>
      </c>
      <c r="AW170" s="80">
        <v>0</v>
      </c>
      <c r="AX170" s="87">
        <f t="shared" si="147"/>
        <v>96.51</v>
      </c>
      <c r="AY170" s="83">
        <f t="shared" si="148"/>
        <v>0</v>
      </c>
      <c r="AZ170" s="90">
        <v>0</v>
      </c>
      <c r="BA170" s="82">
        <v>0</v>
      </c>
      <c r="BB170" s="82">
        <f t="shared" si="149"/>
        <v>0</v>
      </c>
      <c r="BC170" s="91"/>
      <c r="BD170" s="84">
        <v>1753.1100000000001</v>
      </c>
      <c r="BE170" s="84">
        <v>0</v>
      </c>
      <c r="BF170" s="87">
        <f t="shared" si="150"/>
        <v>1753.1100000000001</v>
      </c>
      <c r="BG170" s="83">
        <f t="shared" si="151"/>
        <v>0</v>
      </c>
      <c r="BH170" s="84">
        <v>327.96</v>
      </c>
      <c r="BI170" s="84">
        <v>0</v>
      </c>
      <c r="BJ170" s="82">
        <f t="shared" si="152"/>
        <v>327.96</v>
      </c>
      <c r="BK170" s="86">
        <f t="shared" si="153"/>
        <v>0</v>
      </c>
      <c r="BL170" s="80">
        <v>318.57</v>
      </c>
      <c r="BM170" s="80">
        <v>0</v>
      </c>
      <c r="BN170" s="82">
        <f t="shared" si="154"/>
        <v>318.57</v>
      </c>
      <c r="BO170" s="86">
        <f t="shared" si="155"/>
        <v>0</v>
      </c>
      <c r="BP170" s="80">
        <v>78.989999999999995</v>
      </c>
      <c r="BQ170" s="80">
        <v>0</v>
      </c>
      <c r="BR170" s="82">
        <f t="shared" si="156"/>
        <v>78.989999999999995</v>
      </c>
      <c r="BS170" s="86">
        <f t="shared" si="157"/>
        <v>0</v>
      </c>
      <c r="BT170" s="80">
        <v>250.44</v>
      </c>
      <c r="BU170" s="80">
        <v>0</v>
      </c>
      <c r="BV170" s="82">
        <f t="shared" si="158"/>
        <v>250.44</v>
      </c>
      <c r="BW170" s="86">
        <f t="shared" si="159"/>
        <v>0</v>
      </c>
      <c r="BX170" s="80">
        <v>0</v>
      </c>
      <c r="BY170" s="80">
        <v>0</v>
      </c>
      <c r="BZ170" s="82">
        <f t="shared" si="160"/>
        <v>0</v>
      </c>
      <c r="CA170" s="86"/>
      <c r="CB170" s="80">
        <v>104.39999999999999</v>
      </c>
      <c r="CC170" s="80">
        <v>0</v>
      </c>
      <c r="CD170" s="82">
        <f t="shared" si="161"/>
        <v>104.39999999999999</v>
      </c>
      <c r="CE170" s="83">
        <f t="shared" si="162"/>
        <v>0</v>
      </c>
      <c r="CF170" s="84">
        <v>13.23</v>
      </c>
      <c r="CG170" s="84">
        <v>0</v>
      </c>
      <c r="CH170" s="82">
        <f t="shared" si="163"/>
        <v>13.23</v>
      </c>
      <c r="CI170" s="86">
        <f t="shared" si="164"/>
        <v>0</v>
      </c>
      <c r="CJ170" s="80">
        <v>0</v>
      </c>
      <c r="CK170" s="81">
        <v>0</v>
      </c>
      <c r="CL170" s="81">
        <v>0</v>
      </c>
      <c r="CM170" s="92"/>
      <c r="CN170" s="93">
        <v>1278.48</v>
      </c>
      <c r="CO170" s="93">
        <v>3096.2299318123578</v>
      </c>
      <c r="CP170" s="87">
        <f t="shared" si="165"/>
        <v>-1817.7499318123578</v>
      </c>
      <c r="CQ170" s="94">
        <f t="shared" si="166"/>
        <v>2.4218055282932527</v>
      </c>
      <c r="CR170" s="80">
        <v>1440.54</v>
      </c>
      <c r="CS170" s="80">
        <v>1749.66</v>
      </c>
      <c r="CT170" s="87">
        <f t="shared" si="167"/>
        <v>-309.12000000000012</v>
      </c>
      <c r="CU170" s="94">
        <f t="shared" si="168"/>
        <v>1.2145861968428506</v>
      </c>
      <c r="CV170" s="80">
        <v>503.46</v>
      </c>
      <c r="CW170" s="80">
        <v>0</v>
      </c>
      <c r="CX170" s="87">
        <f t="shared" si="169"/>
        <v>503.46</v>
      </c>
      <c r="CY170" s="86">
        <f t="shared" si="170"/>
        <v>0</v>
      </c>
      <c r="CZ170" s="80">
        <v>116.16</v>
      </c>
      <c r="DA170" s="80">
        <v>100.94999999999999</v>
      </c>
      <c r="DB170" s="87">
        <f t="shared" si="171"/>
        <v>15.210000000000008</v>
      </c>
      <c r="DC170" s="86">
        <f t="shared" si="172"/>
        <v>0.8690599173553718</v>
      </c>
      <c r="DD170" s="80">
        <v>13.23</v>
      </c>
      <c r="DE170" s="80">
        <v>0</v>
      </c>
      <c r="DF170" s="87">
        <f t="shared" si="173"/>
        <v>13.23</v>
      </c>
      <c r="DG170" s="86">
        <f t="shared" si="174"/>
        <v>0</v>
      </c>
      <c r="DH170" s="95">
        <v>823.71</v>
      </c>
      <c r="DI170" s="95">
        <v>610.26</v>
      </c>
      <c r="DJ170" s="87">
        <f t="shared" si="175"/>
        <v>213.45000000000005</v>
      </c>
      <c r="DK170" s="94">
        <f t="shared" si="176"/>
        <v>0.74086753833266561</v>
      </c>
      <c r="DL170" s="80">
        <v>0</v>
      </c>
      <c r="DM170" s="80">
        <v>0</v>
      </c>
      <c r="DN170" s="87">
        <f t="shared" si="177"/>
        <v>0</v>
      </c>
      <c r="DO170" s="96"/>
      <c r="DP170" s="80">
        <v>0</v>
      </c>
      <c r="DQ170" s="80">
        <v>0</v>
      </c>
      <c r="DR170" s="82">
        <f t="shared" si="178"/>
        <v>0</v>
      </c>
      <c r="DS170" s="96"/>
      <c r="DT170" s="97">
        <v>454.34999999999997</v>
      </c>
      <c r="DU170" s="97">
        <v>429.36</v>
      </c>
      <c r="DV170" s="98">
        <f t="shared" si="181"/>
        <v>9541.9199999999964</v>
      </c>
      <c r="DW170" s="87">
        <f t="shared" si="182"/>
        <v>9016.5499318123584</v>
      </c>
      <c r="DX170" s="87">
        <f t="shared" si="179"/>
        <v>525.37006818763803</v>
      </c>
      <c r="DY170" s="83">
        <f t="shared" si="180"/>
        <v>0.94494084333261663</v>
      </c>
      <c r="DZ170" s="108"/>
      <c r="EA170" s="100">
        <f t="shared" si="128"/>
        <v>-34339.439931812361</v>
      </c>
      <c r="EB170" s="91">
        <f t="shared" si="129"/>
        <v>-31894.010000000013</v>
      </c>
      <c r="EC170" s="101"/>
      <c r="ED170" s="101"/>
      <c r="EE170" s="102">
        <v>3180.64</v>
      </c>
      <c r="EF170" s="102">
        <v>636.30999999999995</v>
      </c>
      <c r="EG170" s="103">
        <f t="shared" si="183"/>
        <v>636.30999999999995</v>
      </c>
      <c r="EH170" s="104">
        <v>0</v>
      </c>
      <c r="EI170" s="101"/>
      <c r="EJ170" s="101"/>
      <c r="EK170" s="101" t="s">
        <v>170</v>
      </c>
      <c r="EM170" s="101"/>
      <c r="EN170" s="101"/>
    </row>
    <row r="171" spans="1:144" s="1" customFormat="1" ht="15.75" customHeight="1" x14ac:dyDescent="0.25">
      <c r="A171" s="105" t="s">
        <v>171</v>
      </c>
      <c r="B171" s="106">
        <v>2</v>
      </c>
      <c r="C171" s="107">
        <v>3</v>
      </c>
      <c r="D171" s="76" t="s">
        <v>451</v>
      </c>
      <c r="E171" s="77">
        <v>929.4</v>
      </c>
      <c r="F171" s="78">
        <v>26811.020000000004</v>
      </c>
      <c r="G171" s="79">
        <v>25939.439999999999</v>
      </c>
      <c r="H171" s="80">
        <v>751.41</v>
      </c>
      <c r="I171" s="80">
        <v>587.65000000000009</v>
      </c>
      <c r="J171" s="82">
        <f t="shared" si="131"/>
        <v>163.75999999999988</v>
      </c>
      <c r="K171" s="83">
        <f t="shared" si="132"/>
        <v>0.78206305479032767</v>
      </c>
      <c r="L171" s="84">
        <v>120.18</v>
      </c>
      <c r="M171" s="84">
        <v>398.15999999999997</v>
      </c>
      <c r="N171" s="82">
        <f t="shared" si="133"/>
        <v>-277.97999999999996</v>
      </c>
      <c r="O171" s="83">
        <f t="shared" si="134"/>
        <v>3.3130304543185218</v>
      </c>
      <c r="P171" s="84">
        <v>505.5</v>
      </c>
      <c r="Q171" s="84">
        <v>393.77</v>
      </c>
      <c r="R171" s="82">
        <f t="shared" si="135"/>
        <v>111.73000000000002</v>
      </c>
      <c r="S171" s="83">
        <f t="shared" si="136"/>
        <v>0.77897131552917898</v>
      </c>
      <c r="T171" s="84">
        <v>90.06</v>
      </c>
      <c r="U171" s="84">
        <v>79.349999999999994</v>
      </c>
      <c r="V171" s="82">
        <f t="shared" si="137"/>
        <v>10.710000000000008</v>
      </c>
      <c r="W171" s="83">
        <f t="shared" si="138"/>
        <v>0.88107928047968009</v>
      </c>
      <c r="X171" s="84">
        <v>0</v>
      </c>
      <c r="Y171" s="84">
        <v>0</v>
      </c>
      <c r="Z171" s="82">
        <f t="shared" si="139"/>
        <v>0</v>
      </c>
      <c r="AA171" s="83"/>
      <c r="AB171" s="84">
        <v>727.43999999999994</v>
      </c>
      <c r="AC171" s="84">
        <v>1144.6099999999999</v>
      </c>
      <c r="AD171" s="82">
        <f t="shared" si="140"/>
        <v>-417.16999999999996</v>
      </c>
      <c r="AE171" s="83">
        <f t="shared" si="141"/>
        <v>1.5734768503244254</v>
      </c>
      <c r="AF171" s="84">
        <v>139.41</v>
      </c>
      <c r="AG171" s="84">
        <v>2007.58</v>
      </c>
      <c r="AH171" s="82">
        <f t="shared" si="142"/>
        <v>-1868.1699999999998</v>
      </c>
      <c r="AI171" s="85">
        <f t="shared" si="143"/>
        <v>14.400545154580016</v>
      </c>
      <c r="AJ171" s="84">
        <v>466.47</v>
      </c>
      <c r="AK171" s="84">
        <v>377.82</v>
      </c>
      <c r="AL171" s="82">
        <f t="shared" si="144"/>
        <v>88.650000000000034</v>
      </c>
      <c r="AM171" s="86">
        <f t="shared" si="145"/>
        <v>0.80995562415589417</v>
      </c>
      <c r="AN171" s="80">
        <v>0</v>
      </c>
      <c r="AO171" s="80">
        <v>0</v>
      </c>
      <c r="AP171" s="87">
        <f t="shared" si="146"/>
        <v>0</v>
      </c>
      <c r="AQ171" s="83"/>
      <c r="AR171" s="84">
        <v>0</v>
      </c>
      <c r="AS171" s="84">
        <v>0</v>
      </c>
      <c r="AT171" s="87">
        <f t="shared" si="127"/>
        <v>0</v>
      </c>
      <c r="AU171" s="96"/>
      <c r="AV171" s="80">
        <v>137.46</v>
      </c>
      <c r="AW171" s="80">
        <v>0</v>
      </c>
      <c r="AX171" s="87">
        <f t="shared" si="147"/>
        <v>137.46</v>
      </c>
      <c r="AY171" s="83">
        <f t="shared" si="148"/>
        <v>0</v>
      </c>
      <c r="AZ171" s="90">
        <v>0</v>
      </c>
      <c r="BA171" s="82">
        <v>0</v>
      </c>
      <c r="BB171" s="82">
        <f t="shared" si="149"/>
        <v>0</v>
      </c>
      <c r="BC171" s="91"/>
      <c r="BD171" s="84">
        <v>2026.47</v>
      </c>
      <c r="BE171" s="84">
        <v>0</v>
      </c>
      <c r="BF171" s="87">
        <f t="shared" si="150"/>
        <v>2026.47</v>
      </c>
      <c r="BG171" s="83">
        <f t="shared" si="151"/>
        <v>0</v>
      </c>
      <c r="BH171" s="84">
        <v>397.86</v>
      </c>
      <c r="BI171" s="84">
        <v>0</v>
      </c>
      <c r="BJ171" s="82">
        <f t="shared" si="152"/>
        <v>397.86</v>
      </c>
      <c r="BK171" s="86">
        <f t="shared" si="153"/>
        <v>0</v>
      </c>
      <c r="BL171" s="80">
        <v>431.34000000000003</v>
      </c>
      <c r="BM171" s="80">
        <v>0</v>
      </c>
      <c r="BN171" s="82">
        <f t="shared" si="154"/>
        <v>431.34000000000003</v>
      </c>
      <c r="BO171" s="86">
        <f t="shared" si="155"/>
        <v>0</v>
      </c>
      <c r="BP171" s="80">
        <v>98.43</v>
      </c>
      <c r="BQ171" s="80">
        <v>0</v>
      </c>
      <c r="BR171" s="82">
        <f t="shared" si="156"/>
        <v>98.43</v>
      </c>
      <c r="BS171" s="86">
        <f t="shared" si="157"/>
        <v>0</v>
      </c>
      <c r="BT171" s="80">
        <v>307.53000000000003</v>
      </c>
      <c r="BU171" s="80">
        <v>0</v>
      </c>
      <c r="BV171" s="82">
        <f t="shared" si="158"/>
        <v>307.53000000000003</v>
      </c>
      <c r="BW171" s="86">
        <f t="shared" si="159"/>
        <v>0</v>
      </c>
      <c r="BX171" s="80">
        <v>0</v>
      </c>
      <c r="BY171" s="80">
        <v>0</v>
      </c>
      <c r="BZ171" s="82">
        <f t="shared" si="160"/>
        <v>0</v>
      </c>
      <c r="CA171" s="86"/>
      <c r="CB171" s="80">
        <v>209.94</v>
      </c>
      <c r="CC171" s="80">
        <v>0</v>
      </c>
      <c r="CD171" s="82">
        <f t="shared" si="161"/>
        <v>209.94</v>
      </c>
      <c r="CE171" s="83">
        <f t="shared" si="162"/>
        <v>0</v>
      </c>
      <c r="CF171" s="84">
        <v>27.33</v>
      </c>
      <c r="CG171" s="84">
        <v>0</v>
      </c>
      <c r="CH171" s="82">
        <f t="shared" si="163"/>
        <v>27.33</v>
      </c>
      <c r="CI171" s="86">
        <f t="shared" si="164"/>
        <v>0</v>
      </c>
      <c r="CJ171" s="80">
        <v>0</v>
      </c>
      <c r="CK171" s="81">
        <v>0</v>
      </c>
      <c r="CL171" s="81">
        <v>0</v>
      </c>
      <c r="CM171" s="92"/>
      <c r="CN171" s="93">
        <v>2953.2599999999998</v>
      </c>
      <c r="CO171" s="93">
        <v>6396.1430299907279</v>
      </c>
      <c r="CP171" s="87">
        <f t="shared" si="165"/>
        <v>-3442.8830299907281</v>
      </c>
      <c r="CQ171" s="94">
        <f t="shared" si="166"/>
        <v>2.1657906957026229</v>
      </c>
      <c r="CR171" s="80">
        <v>1251.6299999999999</v>
      </c>
      <c r="CS171" s="80">
        <v>1658.74</v>
      </c>
      <c r="CT171" s="87">
        <f t="shared" si="167"/>
        <v>-407.11000000000013</v>
      </c>
      <c r="CU171" s="94">
        <f t="shared" si="168"/>
        <v>1.325263855931865</v>
      </c>
      <c r="CV171" s="80">
        <v>1092.69</v>
      </c>
      <c r="CW171" s="80">
        <v>0</v>
      </c>
      <c r="CX171" s="87">
        <f t="shared" si="169"/>
        <v>1092.69</v>
      </c>
      <c r="CY171" s="86">
        <f t="shared" si="170"/>
        <v>0</v>
      </c>
      <c r="CZ171" s="80">
        <v>132.72</v>
      </c>
      <c r="DA171" s="80">
        <v>115.47</v>
      </c>
      <c r="DB171" s="87">
        <f t="shared" si="171"/>
        <v>17.25</v>
      </c>
      <c r="DC171" s="86">
        <f t="shared" si="172"/>
        <v>0.87002712477396027</v>
      </c>
      <c r="DD171" s="80">
        <v>15.059999999999999</v>
      </c>
      <c r="DE171" s="80">
        <v>0</v>
      </c>
      <c r="DF171" s="87">
        <f t="shared" si="173"/>
        <v>15.059999999999999</v>
      </c>
      <c r="DG171" s="86">
        <f t="shared" si="174"/>
        <v>0</v>
      </c>
      <c r="DH171" s="95">
        <v>715.17</v>
      </c>
      <c r="DI171" s="95">
        <v>331.6</v>
      </c>
      <c r="DJ171" s="87">
        <f t="shared" si="175"/>
        <v>383.56999999999994</v>
      </c>
      <c r="DK171" s="94">
        <f t="shared" si="176"/>
        <v>0.46366598151488464</v>
      </c>
      <c r="DL171" s="80">
        <v>0</v>
      </c>
      <c r="DM171" s="80">
        <v>0</v>
      </c>
      <c r="DN171" s="87">
        <f t="shared" si="177"/>
        <v>0</v>
      </c>
      <c r="DO171" s="96"/>
      <c r="DP171" s="80">
        <v>0</v>
      </c>
      <c r="DQ171" s="80">
        <v>0</v>
      </c>
      <c r="DR171" s="82">
        <f t="shared" si="178"/>
        <v>0</v>
      </c>
      <c r="DS171" s="96"/>
      <c r="DT171" s="97">
        <v>629.81999999999994</v>
      </c>
      <c r="DU171" s="97">
        <v>674.54</v>
      </c>
      <c r="DV171" s="98">
        <f t="shared" si="181"/>
        <v>13227.180000000002</v>
      </c>
      <c r="DW171" s="87">
        <f t="shared" si="182"/>
        <v>14165.433029990727</v>
      </c>
      <c r="DX171" s="87">
        <f t="shared" si="179"/>
        <v>-938.25302999072483</v>
      </c>
      <c r="DY171" s="83">
        <f t="shared" si="180"/>
        <v>1.070933716029473</v>
      </c>
      <c r="DZ171" s="108"/>
      <c r="EA171" s="100">
        <f t="shared" si="128"/>
        <v>25872.766970009277</v>
      </c>
      <c r="EB171" s="91">
        <f t="shared" si="129"/>
        <v>29438.34</v>
      </c>
      <c r="EC171" s="101"/>
      <c r="ED171" s="101"/>
      <c r="EE171" s="102">
        <v>4409.0600000000013</v>
      </c>
      <c r="EF171" s="102">
        <v>3759.87</v>
      </c>
      <c r="EG171" s="103">
        <f t="shared" si="183"/>
        <v>3759.87</v>
      </c>
      <c r="EH171" s="104">
        <v>0</v>
      </c>
      <c r="EI171" s="101"/>
      <c r="EJ171" s="101"/>
      <c r="EK171" s="101" t="s">
        <v>171</v>
      </c>
      <c r="EM171" s="101"/>
      <c r="EN171" s="101"/>
    </row>
    <row r="172" spans="1:144" s="1" customFormat="1" ht="15.75" customHeight="1" x14ac:dyDescent="0.25">
      <c r="A172" s="105" t="s">
        <v>250</v>
      </c>
      <c r="B172" s="106">
        <v>3</v>
      </c>
      <c r="C172" s="107"/>
      <c r="D172" s="76" t="s">
        <v>452</v>
      </c>
      <c r="E172" s="77">
        <v>1564.2</v>
      </c>
      <c r="F172" s="78">
        <v>10747.100000000002</v>
      </c>
      <c r="G172" s="79">
        <v>-25963.870000000003</v>
      </c>
      <c r="H172" s="80">
        <v>1188.18</v>
      </c>
      <c r="I172" s="80">
        <v>679.32</v>
      </c>
      <c r="J172" s="82">
        <f t="shared" si="131"/>
        <v>508.86</v>
      </c>
      <c r="K172" s="83">
        <f t="shared" si="132"/>
        <v>0.571731555824875</v>
      </c>
      <c r="L172" s="84">
        <v>320.04000000000002</v>
      </c>
      <c r="M172" s="84">
        <v>466.96</v>
      </c>
      <c r="N172" s="82">
        <f t="shared" si="133"/>
        <v>-146.91999999999996</v>
      </c>
      <c r="O172" s="83">
        <f t="shared" si="134"/>
        <v>1.4590676165479313</v>
      </c>
      <c r="P172" s="84">
        <v>848.43000000000006</v>
      </c>
      <c r="Q172" s="84">
        <v>0</v>
      </c>
      <c r="R172" s="82">
        <f t="shared" si="135"/>
        <v>848.43000000000006</v>
      </c>
      <c r="S172" s="83">
        <f t="shared" si="136"/>
        <v>0</v>
      </c>
      <c r="T172" s="84">
        <v>164.25</v>
      </c>
      <c r="U172" s="84">
        <v>0</v>
      </c>
      <c r="V172" s="82">
        <f t="shared" si="137"/>
        <v>164.25</v>
      </c>
      <c r="W172" s="83">
        <f t="shared" si="138"/>
        <v>0</v>
      </c>
      <c r="X172" s="84">
        <v>0</v>
      </c>
      <c r="Y172" s="84">
        <v>0</v>
      </c>
      <c r="Z172" s="82">
        <f t="shared" si="139"/>
        <v>0</v>
      </c>
      <c r="AA172" s="83"/>
      <c r="AB172" s="84">
        <v>488.04</v>
      </c>
      <c r="AC172" s="84">
        <v>1902.06</v>
      </c>
      <c r="AD172" s="82">
        <f t="shared" si="140"/>
        <v>-1414.02</v>
      </c>
      <c r="AE172" s="83">
        <f t="shared" si="141"/>
        <v>3.8973444799606587</v>
      </c>
      <c r="AF172" s="84">
        <v>234.63</v>
      </c>
      <c r="AG172" s="84">
        <v>2014.48</v>
      </c>
      <c r="AH172" s="82">
        <f t="shared" si="142"/>
        <v>-1779.85</v>
      </c>
      <c r="AI172" s="85">
        <f t="shared" si="143"/>
        <v>8.5857733452670164</v>
      </c>
      <c r="AJ172" s="84">
        <v>784.58999999999992</v>
      </c>
      <c r="AK172" s="84">
        <v>680.06</v>
      </c>
      <c r="AL172" s="82">
        <f t="shared" si="144"/>
        <v>104.52999999999997</v>
      </c>
      <c r="AM172" s="86">
        <f t="shared" si="145"/>
        <v>0.86677117985189722</v>
      </c>
      <c r="AN172" s="80">
        <v>0</v>
      </c>
      <c r="AO172" s="80">
        <v>0</v>
      </c>
      <c r="AP172" s="87">
        <f t="shared" si="146"/>
        <v>0</v>
      </c>
      <c r="AQ172" s="83"/>
      <c r="AR172" s="84">
        <v>0</v>
      </c>
      <c r="AS172" s="84">
        <v>0</v>
      </c>
      <c r="AT172" s="87">
        <f t="shared" si="127"/>
        <v>0</v>
      </c>
      <c r="AU172" s="96"/>
      <c r="AV172" s="80">
        <v>154.38</v>
      </c>
      <c r="AW172" s="80">
        <v>1099.8599999999999</v>
      </c>
      <c r="AX172" s="87">
        <f t="shared" si="147"/>
        <v>-945.4799999999999</v>
      </c>
      <c r="AY172" s="83">
        <f t="shared" si="148"/>
        <v>7.1243684415079667</v>
      </c>
      <c r="AZ172" s="90">
        <v>0</v>
      </c>
      <c r="BA172" s="82">
        <v>0</v>
      </c>
      <c r="BB172" s="82">
        <f t="shared" si="149"/>
        <v>0</v>
      </c>
      <c r="BC172" s="91"/>
      <c r="BD172" s="84">
        <v>3648.51</v>
      </c>
      <c r="BE172" s="84">
        <v>0</v>
      </c>
      <c r="BF172" s="87">
        <f t="shared" si="150"/>
        <v>3648.51</v>
      </c>
      <c r="BG172" s="83">
        <f t="shared" si="151"/>
        <v>0</v>
      </c>
      <c r="BH172" s="84">
        <v>666.36</v>
      </c>
      <c r="BI172" s="84">
        <v>0</v>
      </c>
      <c r="BJ172" s="82">
        <f t="shared" si="152"/>
        <v>666.36</v>
      </c>
      <c r="BK172" s="86">
        <f t="shared" si="153"/>
        <v>0</v>
      </c>
      <c r="BL172" s="80">
        <v>1146.8700000000001</v>
      </c>
      <c r="BM172" s="80">
        <v>0</v>
      </c>
      <c r="BN172" s="82">
        <f t="shared" si="154"/>
        <v>1146.8700000000001</v>
      </c>
      <c r="BO172" s="86">
        <f t="shared" si="155"/>
        <v>0</v>
      </c>
      <c r="BP172" s="80">
        <v>181.14000000000001</v>
      </c>
      <c r="BQ172" s="80">
        <v>0</v>
      </c>
      <c r="BR172" s="82">
        <f t="shared" si="156"/>
        <v>181.14000000000001</v>
      </c>
      <c r="BS172" s="86">
        <f t="shared" si="157"/>
        <v>0</v>
      </c>
      <c r="BT172" s="80">
        <v>538.23</v>
      </c>
      <c r="BU172" s="80">
        <v>0</v>
      </c>
      <c r="BV172" s="82">
        <f t="shared" si="158"/>
        <v>538.23</v>
      </c>
      <c r="BW172" s="86">
        <f t="shared" si="159"/>
        <v>0</v>
      </c>
      <c r="BX172" s="80">
        <v>0</v>
      </c>
      <c r="BY172" s="80">
        <v>0</v>
      </c>
      <c r="BZ172" s="82">
        <f t="shared" si="160"/>
        <v>0</v>
      </c>
      <c r="CA172" s="86"/>
      <c r="CB172" s="80">
        <v>499.29</v>
      </c>
      <c r="CC172" s="80">
        <v>164.21</v>
      </c>
      <c r="CD172" s="82">
        <f t="shared" si="161"/>
        <v>335.08000000000004</v>
      </c>
      <c r="CE172" s="83">
        <f t="shared" si="162"/>
        <v>0.32888701956778627</v>
      </c>
      <c r="CF172" s="84">
        <v>29.099999999999998</v>
      </c>
      <c r="CG172" s="84">
        <v>0</v>
      </c>
      <c r="CH172" s="82">
        <f t="shared" si="163"/>
        <v>29.099999999999998</v>
      </c>
      <c r="CI172" s="86">
        <f t="shared" si="164"/>
        <v>0</v>
      </c>
      <c r="CJ172" s="80">
        <v>0</v>
      </c>
      <c r="CK172" s="81">
        <v>0</v>
      </c>
      <c r="CL172" s="81">
        <v>0</v>
      </c>
      <c r="CM172" s="92"/>
      <c r="CN172" s="93">
        <v>1831.98</v>
      </c>
      <c r="CO172" s="93">
        <v>3588.6826687477915</v>
      </c>
      <c r="CP172" s="87">
        <f t="shared" si="165"/>
        <v>-1756.7026687477914</v>
      </c>
      <c r="CQ172" s="94">
        <f t="shared" si="166"/>
        <v>1.95890930509492</v>
      </c>
      <c r="CR172" s="80">
        <v>2840.91</v>
      </c>
      <c r="CS172" s="80">
        <v>3522.3700000000008</v>
      </c>
      <c r="CT172" s="87">
        <f t="shared" si="167"/>
        <v>-681.46000000000095</v>
      </c>
      <c r="CU172" s="94">
        <f t="shared" si="168"/>
        <v>1.2398738432403704</v>
      </c>
      <c r="CV172" s="80">
        <v>967.62000000000012</v>
      </c>
      <c r="CW172" s="80">
        <v>0</v>
      </c>
      <c r="CX172" s="87">
        <f t="shared" si="169"/>
        <v>967.62000000000012</v>
      </c>
      <c r="CY172" s="86">
        <f t="shared" si="170"/>
        <v>0</v>
      </c>
      <c r="CZ172" s="80">
        <v>266.54999999999995</v>
      </c>
      <c r="DA172" s="80">
        <v>231.45</v>
      </c>
      <c r="DB172" s="87">
        <f t="shared" si="171"/>
        <v>35.099999999999966</v>
      </c>
      <c r="DC172" s="86">
        <f t="shared" si="172"/>
        <v>0.86831738885762533</v>
      </c>
      <c r="DD172" s="80">
        <v>30.509999999999998</v>
      </c>
      <c r="DE172" s="80">
        <v>0</v>
      </c>
      <c r="DF172" s="87">
        <f t="shared" si="173"/>
        <v>30.509999999999998</v>
      </c>
      <c r="DG172" s="86">
        <f t="shared" si="174"/>
        <v>0</v>
      </c>
      <c r="DH172" s="95">
        <v>1889.6999999999998</v>
      </c>
      <c r="DI172" s="95">
        <v>9462.2099999999991</v>
      </c>
      <c r="DJ172" s="87">
        <f t="shared" si="175"/>
        <v>-7572.5099999999993</v>
      </c>
      <c r="DK172" s="94">
        <f t="shared" si="176"/>
        <v>5.0072551198602957</v>
      </c>
      <c r="DL172" s="80">
        <v>0</v>
      </c>
      <c r="DM172" s="80">
        <v>0</v>
      </c>
      <c r="DN172" s="87">
        <f t="shared" si="177"/>
        <v>0</v>
      </c>
      <c r="DO172" s="96"/>
      <c r="DP172" s="80">
        <v>0</v>
      </c>
      <c r="DQ172" s="80">
        <v>0</v>
      </c>
      <c r="DR172" s="82">
        <f t="shared" si="178"/>
        <v>0</v>
      </c>
      <c r="DS172" s="96"/>
      <c r="DT172" s="97">
        <v>1004.1600000000001</v>
      </c>
      <c r="DU172" s="97">
        <v>1190.5899999999999</v>
      </c>
      <c r="DV172" s="98">
        <f t="shared" si="181"/>
        <v>19723.47</v>
      </c>
      <c r="DW172" s="87">
        <f t="shared" si="182"/>
        <v>25002.252668747791</v>
      </c>
      <c r="DX172" s="87">
        <f t="shared" si="179"/>
        <v>-5278.78266874779</v>
      </c>
      <c r="DY172" s="83">
        <f t="shared" si="180"/>
        <v>1.2676396531009904</v>
      </c>
      <c r="DZ172" s="108"/>
      <c r="EA172" s="100">
        <f t="shared" si="128"/>
        <v>5468.3173312522122</v>
      </c>
      <c r="EB172" s="91">
        <f t="shared" si="129"/>
        <v>-19418.580000000002</v>
      </c>
      <c r="EC172" s="101"/>
      <c r="ED172" s="101"/>
      <c r="EE172" s="102">
        <v>6574.4900000000016</v>
      </c>
      <c r="EF172" s="102">
        <v>8822.76</v>
      </c>
      <c r="EG172" s="103">
        <f t="shared" si="183"/>
        <v>8822.76</v>
      </c>
      <c r="EH172" s="104">
        <f>EG172/EE172</f>
        <v>1.3419687306543926</v>
      </c>
      <c r="EI172" s="101"/>
      <c r="EJ172" s="101"/>
      <c r="EK172" s="101" t="s">
        <v>250</v>
      </c>
      <c r="EM172" s="101"/>
      <c r="EN172" s="101"/>
    </row>
    <row r="173" spans="1:144" s="1" customFormat="1" ht="15.75" customHeight="1" x14ac:dyDescent="0.25">
      <c r="A173" s="105" t="s">
        <v>172</v>
      </c>
      <c r="B173" s="106">
        <v>2</v>
      </c>
      <c r="C173" s="107">
        <v>3</v>
      </c>
      <c r="D173" s="76" t="s">
        <v>453</v>
      </c>
      <c r="E173" s="77">
        <v>846.7</v>
      </c>
      <c r="F173" s="78">
        <v>-34100.47</v>
      </c>
      <c r="G173" s="79">
        <v>-29800.100000000002</v>
      </c>
      <c r="H173" s="80">
        <v>657.63</v>
      </c>
      <c r="I173" s="80">
        <v>586.72</v>
      </c>
      <c r="J173" s="82">
        <f t="shared" si="131"/>
        <v>70.909999999999968</v>
      </c>
      <c r="K173" s="83">
        <f t="shared" si="132"/>
        <v>0.89217341058041766</v>
      </c>
      <c r="L173" s="84">
        <v>109.97999999999999</v>
      </c>
      <c r="M173" s="84">
        <v>398.09</v>
      </c>
      <c r="N173" s="82">
        <f t="shared" si="133"/>
        <v>-288.11</v>
      </c>
      <c r="O173" s="83">
        <f t="shared" si="134"/>
        <v>3.6196581196581197</v>
      </c>
      <c r="P173" s="84">
        <v>455.93999999999994</v>
      </c>
      <c r="Q173" s="84">
        <v>358.17</v>
      </c>
      <c r="R173" s="82">
        <f t="shared" si="135"/>
        <v>97.769999999999925</v>
      </c>
      <c r="S173" s="83">
        <f t="shared" si="136"/>
        <v>0.78556388998552451</v>
      </c>
      <c r="T173" s="84">
        <v>0</v>
      </c>
      <c r="U173" s="84">
        <v>0</v>
      </c>
      <c r="V173" s="82">
        <f t="shared" si="137"/>
        <v>0</v>
      </c>
      <c r="W173" s="83"/>
      <c r="X173" s="84">
        <v>0</v>
      </c>
      <c r="Y173" s="84">
        <v>0</v>
      </c>
      <c r="Z173" s="82">
        <f t="shared" si="139"/>
        <v>0</v>
      </c>
      <c r="AA173" s="83"/>
      <c r="AB173" s="84">
        <v>688.34999999999991</v>
      </c>
      <c r="AC173" s="84">
        <v>1078.01</v>
      </c>
      <c r="AD173" s="82">
        <f t="shared" si="140"/>
        <v>-389.66000000000008</v>
      </c>
      <c r="AE173" s="83">
        <f t="shared" si="141"/>
        <v>1.566078303188785</v>
      </c>
      <c r="AF173" s="84">
        <v>126.99</v>
      </c>
      <c r="AG173" s="84">
        <v>2014.48</v>
      </c>
      <c r="AH173" s="82">
        <f t="shared" si="142"/>
        <v>-1887.49</v>
      </c>
      <c r="AI173" s="85">
        <f t="shared" si="143"/>
        <v>15.863296322545082</v>
      </c>
      <c r="AJ173" s="84">
        <v>397.53</v>
      </c>
      <c r="AK173" s="84">
        <v>344.20000000000005</v>
      </c>
      <c r="AL173" s="82">
        <f t="shared" si="144"/>
        <v>53.329999999999927</v>
      </c>
      <c r="AM173" s="86">
        <f t="shared" si="145"/>
        <v>0.865846602772118</v>
      </c>
      <c r="AN173" s="80">
        <v>0</v>
      </c>
      <c r="AO173" s="80">
        <v>0</v>
      </c>
      <c r="AP173" s="87">
        <f t="shared" si="146"/>
        <v>0</v>
      </c>
      <c r="AQ173" s="83"/>
      <c r="AR173" s="84">
        <v>0</v>
      </c>
      <c r="AS173" s="84">
        <v>0</v>
      </c>
      <c r="AT173" s="87">
        <f t="shared" si="127"/>
        <v>0</v>
      </c>
      <c r="AU173" s="96"/>
      <c r="AV173" s="80">
        <v>203.70000000000002</v>
      </c>
      <c r="AW173" s="80">
        <v>1104.06</v>
      </c>
      <c r="AX173" s="87">
        <f t="shared" si="147"/>
        <v>-900.3599999999999</v>
      </c>
      <c r="AY173" s="83">
        <f t="shared" si="148"/>
        <v>5.4200294550810009</v>
      </c>
      <c r="AZ173" s="90">
        <v>0</v>
      </c>
      <c r="BA173" s="82">
        <v>0</v>
      </c>
      <c r="BB173" s="82">
        <f t="shared" si="149"/>
        <v>0</v>
      </c>
      <c r="BC173" s="91"/>
      <c r="BD173" s="84">
        <v>2679.27</v>
      </c>
      <c r="BE173" s="84">
        <v>0</v>
      </c>
      <c r="BF173" s="87">
        <f t="shared" si="150"/>
        <v>2679.27</v>
      </c>
      <c r="BG173" s="83">
        <f t="shared" si="151"/>
        <v>0</v>
      </c>
      <c r="BH173" s="84">
        <v>322.08</v>
      </c>
      <c r="BI173" s="84">
        <v>0</v>
      </c>
      <c r="BJ173" s="82">
        <f t="shared" si="152"/>
        <v>322.08</v>
      </c>
      <c r="BK173" s="86">
        <f t="shared" si="153"/>
        <v>0</v>
      </c>
      <c r="BL173" s="80">
        <v>394.74</v>
      </c>
      <c r="BM173" s="80">
        <v>0</v>
      </c>
      <c r="BN173" s="82">
        <f t="shared" si="154"/>
        <v>394.74</v>
      </c>
      <c r="BO173" s="86">
        <f t="shared" si="155"/>
        <v>0</v>
      </c>
      <c r="BP173" s="80">
        <v>83.820000000000007</v>
      </c>
      <c r="BQ173" s="80">
        <v>0</v>
      </c>
      <c r="BR173" s="82">
        <f t="shared" si="156"/>
        <v>83.820000000000007</v>
      </c>
      <c r="BS173" s="86">
        <f t="shared" si="157"/>
        <v>0</v>
      </c>
      <c r="BT173" s="80">
        <v>0</v>
      </c>
      <c r="BU173" s="80">
        <v>0</v>
      </c>
      <c r="BV173" s="82">
        <f t="shared" si="158"/>
        <v>0</v>
      </c>
      <c r="BW173" s="86"/>
      <c r="BX173" s="80">
        <v>0</v>
      </c>
      <c r="BY173" s="80">
        <v>0</v>
      </c>
      <c r="BZ173" s="82">
        <f t="shared" si="160"/>
        <v>0</v>
      </c>
      <c r="CA173" s="86"/>
      <c r="CB173" s="80">
        <v>198.39</v>
      </c>
      <c r="CC173" s="80">
        <v>0</v>
      </c>
      <c r="CD173" s="82">
        <f t="shared" si="161"/>
        <v>198.39</v>
      </c>
      <c r="CE173" s="83">
        <f t="shared" si="162"/>
        <v>0</v>
      </c>
      <c r="CF173" s="84">
        <v>24.900000000000002</v>
      </c>
      <c r="CG173" s="84">
        <v>0</v>
      </c>
      <c r="CH173" s="82">
        <f t="shared" si="163"/>
        <v>24.900000000000002</v>
      </c>
      <c r="CI173" s="86">
        <f t="shared" si="164"/>
        <v>0</v>
      </c>
      <c r="CJ173" s="80">
        <v>0</v>
      </c>
      <c r="CK173" s="81">
        <v>0</v>
      </c>
      <c r="CL173" s="81">
        <v>0</v>
      </c>
      <c r="CM173" s="92"/>
      <c r="CN173" s="93">
        <v>2317.0500000000002</v>
      </c>
      <c r="CO173" s="93">
        <v>4706.8889186058423</v>
      </c>
      <c r="CP173" s="87">
        <f t="shared" si="165"/>
        <v>-2389.8389186058421</v>
      </c>
      <c r="CQ173" s="94">
        <f t="shared" si="166"/>
        <v>2.0314144790167852</v>
      </c>
      <c r="CR173" s="80">
        <v>1385.6100000000001</v>
      </c>
      <c r="CS173" s="80">
        <v>2016.3000000000002</v>
      </c>
      <c r="CT173" s="87">
        <f t="shared" si="167"/>
        <v>-630.69000000000005</v>
      </c>
      <c r="CU173" s="94">
        <f t="shared" si="168"/>
        <v>1.4551713685669128</v>
      </c>
      <c r="CV173" s="80">
        <v>849.90000000000009</v>
      </c>
      <c r="CW173" s="80">
        <v>0</v>
      </c>
      <c r="CX173" s="87">
        <f t="shared" si="169"/>
        <v>849.90000000000009</v>
      </c>
      <c r="CY173" s="86">
        <f t="shared" si="170"/>
        <v>0</v>
      </c>
      <c r="CZ173" s="80">
        <v>256.56</v>
      </c>
      <c r="DA173" s="80">
        <v>223.12</v>
      </c>
      <c r="DB173" s="87">
        <f t="shared" si="171"/>
        <v>33.44</v>
      </c>
      <c r="DC173" s="86">
        <f t="shared" si="172"/>
        <v>0.86966011849080138</v>
      </c>
      <c r="DD173" s="80">
        <v>29.22</v>
      </c>
      <c r="DE173" s="80">
        <v>0</v>
      </c>
      <c r="DF173" s="87">
        <f t="shared" si="173"/>
        <v>29.22</v>
      </c>
      <c r="DG173" s="86">
        <f t="shared" si="174"/>
        <v>0</v>
      </c>
      <c r="DH173" s="95">
        <v>669.3</v>
      </c>
      <c r="DI173" s="95">
        <v>130.80000000000001</v>
      </c>
      <c r="DJ173" s="87">
        <f t="shared" si="175"/>
        <v>538.5</v>
      </c>
      <c r="DK173" s="94">
        <f t="shared" si="176"/>
        <v>0.19542805916629316</v>
      </c>
      <c r="DL173" s="80">
        <v>0</v>
      </c>
      <c r="DM173" s="80">
        <v>0</v>
      </c>
      <c r="DN173" s="87">
        <f t="shared" si="177"/>
        <v>0</v>
      </c>
      <c r="DO173" s="96"/>
      <c r="DP173" s="80">
        <v>0</v>
      </c>
      <c r="DQ173" s="80">
        <v>0</v>
      </c>
      <c r="DR173" s="82">
        <f t="shared" si="178"/>
        <v>0</v>
      </c>
      <c r="DS173" s="96"/>
      <c r="DT173" s="97">
        <v>592.65000000000009</v>
      </c>
      <c r="DU173" s="97">
        <v>648.03</v>
      </c>
      <c r="DV173" s="98">
        <f t="shared" si="181"/>
        <v>12443.609999999997</v>
      </c>
      <c r="DW173" s="87">
        <f t="shared" si="182"/>
        <v>13608.868918605844</v>
      </c>
      <c r="DX173" s="87">
        <f t="shared" si="179"/>
        <v>-1165.2589186058467</v>
      </c>
      <c r="DY173" s="83">
        <f t="shared" si="180"/>
        <v>1.0936431564960527</v>
      </c>
      <c r="DZ173" s="108"/>
      <c r="EA173" s="100">
        <f t="shared" si="128"/>
        <v>-35265.728918605848</v>
      </c>
      <c r="EB173" s="91">
        <f t="shared" si="129"/>
        <v>-26096.899999999998</v>
      </c>
      <c r="EC173" s="101"/>
      <c r="ED173" s="101"/>
      <c r="EE173" s="102">
        <v>4147.87</v>
      </c>
      <c r="EF173" s="102">
        <v>2086.8500000000004</v>
      </c>
      <c r="EG173" s="103">
        <f t="shared" si="183"/>
        <v>2086.8500000000004</v>
      </c>
      <c r="EH173" s="104">
        <v>0</v>
      </c>
      <c r="EI173" s="101"/>
      <c r="EJ173" s="101"/>
      <c r="EK173" s="101" t="s">
        <v>172</v>
      </c>
      <c r="EM173" s="101"/>
      <c r="EN173" s="101"/>
    </row>
    <row r="174" spans="1:144" s="1" customFormat="1" ht="15.75" customHeight="1" x14ac:dyDescent="0.25">
      <c r="A174" s="105" t="s">
        <v>173</v>
      </c>
      <c r="B174" s="106">
        <v>2</v>
      </c>
      <c r="C174" s="107">
        <v>3</v>
      </c>
      <c r="D174" s="76" t="s">
        <v>454</v>
      </c>
      <c r="E174" s="77">
        <v>929.1</v>
      </c>
      <c r="F174" s="78">
        <v>12937.199999999999</v>
      </c>
      <c r="G174" s="79">
        <v>13485.810000000003</v>
      </c>
      <c r="H174" s="80">
        <v>692.91</v>
      </c>
      <c r="I174" s="80">
        <v>587.04999999999995</v>
      </c>
      <c r="J174" s="82">
        <f t="shared" si="131"/>
        <v>105.86000000000001</v>
      </c>
      <c r="K174" s="83">
        <f t="shared" si="132"/>
        <v>0.84722402620830983</v>
      </c>
      <c r="L174" s="84">
        <v>162.78</v>
      </c>
      <c r="M174" s="84">
        <v>398.39</v>
      </c>
      <c r="N174" s="82">
        <f t="shared" si="133"/>
        <v>-235.60999999999999</v>
      </c>
      <c r="O174" s="83">
        <f t="shared" si="134"/>
        <v>2.4474136871851577</v>
      </c>
      <c r="P174" s="84">
        <v>506.73</v>
      </c>
      <c r="Q174" s="84">
        <v>394.90999999999997</v>
      </c>
      <c r="R174" s="82">
        <f t="shared" si="135"/>
        <v>111.82000000000005</v>
      </c>
      <c r="S174" s="83">
        <f t="shared" si="136"/>
        <v>0.7793302153020345</v>
      </c>
      <c r="T174" s="84">
        <v>90.6</v>
      </c>
      <c r="U174" s="84">
        <v>79.95</v>
      </c>
      <c r="V174" s="82">
        <f t="shared" si="137"/>
        <v>10.649999999999991</v>
      </c>
      <c r="W174" s="83">
        <f t="shared" si="138"/>
        <v>0.88245033112582794</v>
      </c>
      <c r="X174" s="84">
        <v>0</v>
      </c>
      <c r="Y174" s="84">
        <v>0</v>
      </c>
      <c r="Z174" s="82">
        <f t="shared" si="139"/>
        <v>0</v>
      </c>
      <c r="AA174" s="83"/>
      <c r="AB174" s="84">
        <v>719.67</v>
      </c>
      <c r="AC174" s="84">
        <v>1178.21</v>
      </c>
      <c r="AD174" s="82">
        <f t="shared" si="140"/>
        <v>-458.54000000000008</v>
      </c>
      <c r="AE174" s="83">
        <f t="shared" si="141"/>
        <v>1.6371531396334433</v>
      </c>
      <c r="AF174" s="84">
        <v>139.35000000000002</v>
      </c>
      <c r="AG174" s="84">
        <v>2014.48</v>
      </c>
      <c r="AH174" s="82">
        <f t="shared" si="142"/>
        <v>-1875.13</v>
      </c>
      <c r="AI174" s="85">
        <f t="shared" si="143"/>
        <v>14.45626121277359</v>
      </c>
      <c r="AJ174" s="84">
        <v>466.04999999999995</v>
      </c>
      <c r="AK174" s="84">
        <v>377.69</v>
      </c>
      <c r="AL174" s="82">
        <f t="shared" si="144"/>
        <v>88.359999999999957</v>
      </c>
      <c r="AM174" s="86">
        <f t="shared" si="145"/>
        <v>0.81040660873296866</v>
      </c>
      <c r="AN174" s="80">
        <v>0</v>
      </c>
      <c r="AO174" s="80">
        <v>0</v>
      </c>
      <c r="AP174" s="87">
        <f t="shared" si="146"/>
        <v>0</v>
      </c>
      <c r="AQ174" s="83"/>
      <c r="AR174" s="84">
        <v>0</v>
      </c>
      <c r="AS174" s="84">
        <v>0</v>
      </c>
      <c r="AT174" s="87">
        <f t="shared" si="127"/>
        <v>0</v>
      </c>
      <c r="AU174" s="96"/>
      <c r="AV174" s="80">
        <v>133.80000000000001</v>
      </c>
      <c r="AW174" s="80">
        <v>0</v>
      </c>
      <c r="AX174" s="87">
        <f t="shared" si="147"/>
        <v>133.80000000000001</v>
      </c>
      <c r="AY174" s="83">
        <f t="shared" si="148"/>
        <v>0</v>
      </c>
      <c r="AZ174" s="90">
        <v>0</v>
      </c>
      <c r="BA174" s="82">
        <v>0</v>
      </c>
      <c r="BB174" s="82">
        <f t="shared" si="149"/>
        <v>0</v>
      </c>
      <c r="BC174" s="91"/>
      <c r="BD174" s="84">
        <v>2121.42</v>
      </c>
      <c r="BE174" s="84">
        <v>0</v>
      </c>
      <c r="BF174" s="87">
        <f t="shared" si="150"/>
        <v>2121.42</v>
      </c>
      <c r="BG174" s="83">
        <f t="shared" si="151"/>
        <v>0</v>
      </c>
      <c r="BH174" s="84">
        <v>350.90999999999997</v>
      </c>
      <c r="BI174" s="84">
        <v>0</v>
      </c>
      <c r="BJ174" s="82">
        <f t="shared" si="152"/>
        <v>350.90999999999997</v>
      </c>
      <c r="BK174" s="86">
        <f t="shared" si="153"/>
        <v>0</v>
      </c>
      <c r="BL174" s="80">
        <v>583.65000000000009</v>
      </c>
      <c r="BM174" s="80">
        <v>0</v>
      </c>
      <c r="BN174" s="82">
        <f t="shared" si="154"/>
        <v>583.65000000000009</v>
      </c>
      <c r="BO174" s="86">
        <f t="shared" si="155"/>
        <v>0</v>
      </c>
      <c r="BP174" s="80">
        <v>98.94</v>
      </c>
      <c r="BQ174" s="80">
        <v>0</v>
      </c>
      <c r="BR174" s="82">
        <f t="shared" si="156"/>
        <v>98.94</v>
      </c>
      <c r="BS174" s="86">
        <f t="shared" si="157"/>
        <v>0</v>
      </c>
      <c r="BT174" s="80">
        <v>309.12</v>
      </c>
      <c r="BU174" s="80">
        <v>0</v>
      </c>
      <c r="BV174" s="82">
        <f t="shared" si="158"/>
        <v>309.12</v>
      </c>
      <c r="BW174" s="86">
        <f t="shared" si="159"/>
        <v>0</v>
      </c>
      <c r="BX174" s="80">
        <v>0</v>
      </c>
      <c r="BY174" s="80">
        <v>0</v>
      </c>
      <c r="BZ174" s="82">
        <f t="shared" si="160"/>
        <v>0</v>
      </c>
      <c r="CA174" s="86"/>
      <c r="CB174" s="80">
        <v>207.66</v>
      </c>
      <c r="CC174" s="80">
        <v>0</v>
      </c>
      <c r="CD174" s="82">
        <f t="shared" si="161"/>
        <v>207.66</v>
      </c>
      <c r="CE174" s="83">
        <f t="shared" si="162"/>
        <v>0</v>
      </c>
      <c r="CF174" s="84">
        <v>26.759999999999998</v>
      </c>
      <c r="CG174" s="84">
        <v>0</v>
      </c>
      <c r="CH174" s="82">
        <f t="shared" si="163"/>
        <v>26.759999999999998</v>
      </c>
      <c r="CI174" s="86">
        <f t="shared" si="164"/>
        <v>0</v>
      </c>
      <c r="CJ174" s="80">
        <v>0</v>
      </c>
      <c r="CK174" s="81">
        <v>0</v>
      </c>
      <c r="CL174" s="81">
        <v>0</v>
      </c>
      <c r="CM174" s="92"/>
      <c r="CN174" s="93">
        <v>2678.04</v>
      </c>
      <c r="CO174" s="93">
        <v>6064.1294763066526</v>
      </c>
      <c r="CP174" s="87">
        <f t="shared" si="165"/>
        <v>-3386.0894763066526</v>
      </c>
      <c r="CQ174" s="94">
        <f t="shared" si="166"/>
        <v>2.2643909263142645</v>
      </c>
      <c r="CR174" s="80">
        <v>1225.29</v>
      </c>
      <c r="CS174" s="80">
        <v>1738.5300000000002</v>
      </c>
      <c r="CT174" s="87">
        <f t="shared" si="167"/>
        <v>-513.24000000000024</v>
      </c>
      <c r="CU174" s="94">
        <f t="shared" si="168"/>
        <v>1.418872266973533</v>
      </c>
      <c r="CV174" s="80">
        <v>889.44</v>
      </c>
      <c r="CW174" s="80">
        <v>0</v>
      </c>
      <c r="CX174" s="87">
        <f t="shared" si="169"/>
        <v>889.44</v>
      </c>
      <c r="CY174" s="86">
        <f t="shared" si="170"/>
        <v>0</v>
      </c>
      <c r="CZ174" s="80">
        <v>276.20999999999998</v>
      </c>
      <c r="DA174" s="80">
        <v>240.2</v>
      </c>
      <c r="DB174" s="87">
        <f t="shared" si="171"/>
        <v>36.009999999999991</v>
      </c>
      <c r="DC174" s="86">
        <f t="shared" si="172"/>
        <v>0.86962818145613852</v>
      </c>
      <c r="DD174" s="80">
        <v>31.5</v>
      </c>
      <c r="DE174" s="80">
        <v>0</v>
      </c>
      <c r="DF174" s="87">
        <f t="shared" si="173"/>
        <v>31.5</v>
      </c>
      <c r="DG174" s="86">
        <f t="shared" si="174"/>
        <v>0</v>
      </c>
      <c r="DH174" s="95">
        <v>583.38</v>
      </c>
      <c r="DI174" s="95">
        <v>676.44</v>
      </c>
      <c r="DJ174" s="87">
        <f t="shared" si="175"/>
        <v>-93.060000000000059</v>
      </c>
      <c r="DK174" s="94">
        <f t="shared" si="176"/>
        <v>1.1595186670780624</v>
      </c>
      <c r="DL174" s="80">
        <v>0</v>
      </c>
      <c r="DM174" s="80">
        <v>0</v>
      </c>
      <c r="DN174" s="87">
        <f t="shared" si="177"/>
        <v>0</v>
      </c>
      <c r="DO174" s="96"/>
      <c r="DP174" s="80">
        <v>0</v>
      </c>
      <c r="DQ174" s="80">
        <v>0</v>
      </c>
      <c r="DR174" s="82">
        <f t="shared" si="178"/>
        <v>0</v>
      </c>
      <c r="DS174" s="96"/>
      <c r="DT174" s="97">
        <v>614.61</v>
      </c>
      <c r="DU174" s="97">
        <v>687.5</v>
      </c>
      <c r="DV174" s="98">
        <f t="shared" si="181"/>
        <v>12908.820000000003</v>
      </c>
      <c r="DW174" s="87">
        <f t="shared" si="182"/>
        <v>14437.479476306653</v>
      </c>
      <c r="DX174" s="87">
        <f t="shared" si="179"/>
        <v>-1528.6594763066496</v>
      </c>
      <c r="DY174" s="83">
        <f t="shared" si="180"/>
        <v>1.1184197685231221</v>
      </c>
      <c r="DZ174" s="108"/>
      <c r="EA174" s="100">
        <f t="shared" si="128"/>
        <v>11408.540523693351</v>
      </c>
      <c r="EB174" s="91">
        <f t="shared" si="129"/>
        <v>17184.27</v>
      </c>
      <c r="EC174" s="101"/>
      <c r="ED174" s="101"/>
      <c r="EE174" s="102">
        <v>4302.9399999999987</v>
      </c>
      <c r="EF174" s="102">
        <v>-217.06999999999971</v>
      </c>
      <c r="EG174" s="103">
        <f t="shared" si="183"/>
        <v>-217.06999999999971</v>
      </c>
      <c r="EH174" s="104">
        <v>0</v>
      </c>
      <c r="EI174" s="101"/>
      <c r="EJ174" s="101"/>
      <c r="EK174" s="101" t="s">
        <v>173</v>
      </c>
      <c r="EM174" s="101"/>
      <c r="EN174" s="101"/>
    </row>
    <row r="175" spans="1:144" s="1" customFormat="1" ht="15.75" customHeight="1" x14ac:dyDescent="0.25">
      <c r="A175" s="105" t="s">
        <v>174</v>
      </c>
      <c r="B175" s="106">
        <v>3</v>
      </c>
      <c r="C175" s="107">
        <v>4</v>
      </c>
      <c r="D175" s="76" t="s">
        <v>455</v>
      </c>
      <c r="E175" s="77">
        <v>1383.5</v>
      </c>
      <c r="F175" s="78">
        <v>30820.01</v>
      </c>
      <c r="G175" s="79">
        <v>15438.210000000005</v>
      </c>
      <c r="H175" s="80">
        <v>886.94999999999993</v>
      </c>
      <c r="I175" s="80">
        <v>679.8900000000001</v>
      </c>
      <c r="J175" s="82">
        <f t="shared" si="131"/>
        <v>207.05999999999983</v>
      </c>
      <c r="K175" s="83">
        <f t="shared" si="132"/>
        <v>0.76654828344326076</v>
      </c>
      <c r="L175" s="84">
        <v>181.8</v>
      </c>
      <c r="M175" s="84">
        <v>466.69</v>
      </c>
      <c r="N175" s="82">
        <f t="shared" si="133"/>
        <v>-284.89</v>
      </c>
      <c r="O175" s="83">
        <f t="shared" si="134"/>
        <v>2.5670517051705168</v>
      </c>
      <c r="P175" s="84">
        <v>745.02</v>
      </c>
      <c r="Q175" s="84">
        <v>575.25</v>
      </c>
      <c r="R175" s="82">
        <f t="shared" si="135"/>
        <v>169.76999999999998</v>
      </c>
      <c r="S175" s="83">
        <f t="shared" si="136"/>
        <v>0.7721269227671741</v>
      </c>
      <c r="T175" s="84">
        <v>147.75</v>
      </c>
      <c r="U175" s="84">
        <v>130.79</v>
      </c>
      <c r="V175" s="82">
        <f t="shared" si="137"/>
        <v>16.960000000000008</v>
      </c>
      <c r="W175" s="83">
        <f t="shared" si="138"/>
        <v>0.8852115059221658</v>
      </c>
      <c r="X175" s="84">
        <v>0</v>
      </c>
      <c r="Y175" s="84">
        <v>0</v>
      </c>
      <c r="Z175" s="82">
        <f t="shared" si="139"/>
        <v>0</v>
      </c>
      <c r="AA175" s="83"/>
      <c r="AB175" s="84">
        <v>1097.82</v>
      </c>
      <c r="AC175" s="84">
        <v>1794.1200000000001</v>
      </c>
      <c r="AD175" s="82">
        <f t="shared" si="140"/>
        <v>-696.30000000000018</v>
      </c>
      <c r="AE175" s="83">
        <f t="shared" si="141"/>
        <v>1.6342569820189103</v>
      </c>
      <c r="AF175" s="84">
        <v>207.54000000000002</v>
      </c>
      <c r="AG175" s="84">
        <v>2014.48</v>
      </c>
      <c r="AH175" s="82">
        <f t="shared" si="142"/>
        <v>-1806.94</v>
      </c>
      <c r="AI175" s="85">
        <f t="shared" si="143"/>
        <v>9.7064662233786247</v>
      </c>
      <c r="AJ175" s="84">
        <v>694.38</v>
      </c>
      <c r="AK175" s="84">
        <v>562.41999999999996</v>
      </c>
      <c r="AL175" s="82">
        <f t="shared" si="144"/>
        <v>131.96000000000004</v>
      </c>
      <c r="AM175" s="86">
        <f t="shared" si="145"/>
        <v>0.80995996428468553</v>
      </c>
      <c r="AN175" s="80">
        <v>0</v>
      </c>
      <c r="AO175" s="80">
        <v>0</v>
      </c>
      <c r="AP175" s="87">
        <f t="shared" si="146"/>
        <v>0</v>
      </c>
      <c r="AQ175" s="83"/>
      <c r="AR175" s="84">
        <v>0</v>
      </c>
      <c r="AS175" s="84">
        <v>0</v>
      </c>
      <c r="AT175" s="87">
        <f t="shared" si="127"/>
        <v>0</v>
      </c>
      <c r="AU175" s="96"/>
      <c r="AV175" s="80">
        <v>192.57</v>
      </c>
      <c r="AW175" s="80">
        <v>0</v>
      </c>
      <c r="AX175" s="87">
        <f t="shared" si="147"/>
        <v>192.57</v>
      </c>
      <c r="AY175" s="83">
        <f t="shared" si="148"/>
        <v>0</v>
      </c>
      <c r="AZ175" s="90">
        <v>0</v>
      </c>
      <c r="BA175" s="82">
        <v>0</v>
      </c>
      <c r="BB175" s="82">
        <f t="shared" si="149"/>
        <v>0</v>
      </c>
      <c r="BC175" s="91"/>
      <c r="BD175" s="84">
        <v>2811.54</v>
      </c>
      <c r="BE175" s="84">
        <v>0</v>
      </c>
      <c r="BF175" s="87">
        <f t="shared" si="150"/>
        <v>2811.54</v>
      </c>
      <c r="BG175" s="83">
        <f t="shared" si="151"/>
        <v>0</v>
      </c>
      <c r="BH175" s="84">
        <v>440.37</v>
      </c>
      <c r="BI175" s="84">
        <v>0</v>
      </c>
      <c r="BJ175" s="82">
        <f t="shared" si="152"/>
        <v>440.37</v>
      </c>
      <c r="BK175" s="86">
        <f t="shared" si="153"/>
        <v>0</v>
      </c>
      <c r="BL175" s="80">
        <v>651.63</v>
      </c>
      <c r="BM175" s="80">
        <v>0</v>
      </c>
      <c r="BN175" s="82">
        <f t="shared" si="154"/>
        <v>651.63</v>
      </c>
      <c r="BO175" s="86">
        <f t="shared" si="155"/>
        <v>0</v>
      </c>
      <c r="BP175" s="80">
        <v>158.97</v>
      </c>
      <c r="BQ175" s="80">
        <v>0</v>
      </c>
      <c r="BR175" s="82">
        <f t="shared" si="156"/>
        <v>158.97</v>
      </c>
      <c r="BS175" s="86">
        <f t="shared" si="157"/>
        <v>0</v>
      </c>
      <c r="BT175" s="80">
        <v>486.45000000000005</v>
      </c>
      <c r="BU175" s="80">
        <v>0</v>
      </c>
      <c r="BV175" s="82">
        <f t="shared" si="158"/>
        <v>486.45000000000005</v>
      </c>
      <c r="BW175" s="86">
        <f t="shared" si="159"/>
        <v>0</v>
      </c>
      <c r="BX175" s="80">
        <v>0</v>
      </c>
      <c r="BY175" s="80">
        <v>0</v>
      </c>
      <c r="BZ175" s="82">
        <f t="shared" si="160"/>
        <v>0</v>
      </c>
      <c r="CA175" s="86"/>
      <c r="CB175" s="80">
        <v>320.01</v>
      </c>
      <c r="CC175" s="80">
        <v>0</v>
      </c>
      <c r="CD175" s="82">
        <f t="shared" si="161"/>
        <v>320.01</v>
      </c>
      <c r="CE175" s="83">
        <f t="shared" si="162"/>
        <v>0</v>
      </c>
      <c r="CF175" s="84">
        <v>27.81</v>
      </c>
      <c r="CG175" s="84">
        <v>0</v>
      </c>
      <c r="CH175" s="82">
        <f t="shared" si="163"/>
        <v>27.81</v>
      </c>
      <c r="CI175" s="86">
        <f t="shared" si="164"/>
        <v>0</v>
      </c>
      <c r="CJ175" s="80">
        <v>0</v>
      </c>
      <c r="CK175" s="81">
        <v>0</v>
      </c>
      <c r="CL175" s="81">
        <v>0</v>
      </c>
      <c r="CM175" s="92"/>
      <c r="CN175" s="93">
        <v>3910.62</v>
      </c>
      <c r="CO175" s="93">
        <v>7470.9786120390927</v>
      </c>
      <c r="CP175" s="87">
        <f t="shared" si="165"/>
        <v>-3560.3586120390928</v>
      </c>
      <c r="CQ175" s="94">
        <f t="shared" si="166"/>
        <v>1.9104332847576837</v>
      </c>
      <c r="CR175" s="80">
        <v>2381.16</v>
      </c>
      <c r="CS175" s="80">
        <v>3167.9699999999993</v>
      </c>
      <c r="CT175" s="87">
        <f t="shared" si="167"/>
        <v>-786.80999999999949</v>
      </c>
      <c r="CU175" s="94">
        <f t="shared" si="168"/>
        <v>1.3304313863831072</v>
      </c>
      <c r="CV175" s="80">
        <v>1395.3899999999999</v>
      </c>
      <c r="CW175" s="80">
        <v>0</v>
      </c>
      <c r="CX175" s="87">
        <f t="shared" si="169"/>
        <v>1395.3899999999999</v>
      </c>
      <c r="CY175" s="86">
        <f t="shared" si="170"/>
        <v>0</v>
      </c>
      <c r="CZ175" s="80">
        <v>201.71999999999997</v>
      </c>
      <c r="DA175" s="80">
        <v>175.57</v>
      </c>
      <c r="DB175" s="87">
        <f t="shared" si="171"/>
        <v>26.149999999999977</v>
      </c>
      <c r="DC175" s="86">
        <f t="shared" si="172"/>
        <v>0.87036486218520737</v>
      </c>
      <c r="DD175" s="80">
        <v>22.830000000000002</v>
      </c>
      <c r="DE175" s="80">
        <v>0</v>
      </c>
      <c r="DF175" s="87">
        <f t="shared" si="173"/>
        <v>22.830000000000002</v>
      </c>
      <c r="DG175" s="86">
        <f t="shared" si="174"/>
        <v>0</v>
      </c>
      <c r="DH175" s="95">
        <v>1103.6100000000001</v>
      </c>
      <c r="DI175" s="95">
        <v>1418.02</v>
      </c>
      <c r="DJ175" s="87">
        <f t="shared" si="175"/>
        <v>-314.40999999999985</v>
      </c>
      <c r="DK175" s="94">
        <f t="shared" si="176"/>
        <v>1.2848923079711128</v>
      </c>
      <c r="DL175" s="80">
        <v>0</v>
      </c>
      <c r="DM175" s="80">
        <v>0</v>
      </c>
      <c r="DN175" s="87">
        <f t="shared" si="177"/>
        <v>0</v>
      </c>
      <c r="DO175" s="96"/>
      <c r="DP175" s="80">
        <v>0</v>
      </c>
      <c r="DQ175" s="80">
        <v>0</v>
      </c>
      <c r="DR175" s="82">
        <f t="shared" si="178"/>
        <v>0</v>
      </c>
      <c r="DS175" s="96"/>
      <c r="DT175" s="97">
        <v>903.12000000000012</v>
      </c>
      <c r="DU175" s="97">
        <v>922.81</v>
      </c>
      <c r="DV175" s="98">
        <f t="shared" si="181"/>
        <v>18969.059999999998</v>
      </c>
      <c r="DW175" s="87">
        <f t="shared" si="182"/>
        <v>19378.988612039095</v>
      </c>
      <c r="DX175" s="87">
        <f t="shared" si="179"/>
        <v>-409.92861203909706</v>
      </c>
      <c r="DY175" s="83">
        <f t="shared" si="180"/>
        <v>1.0216103809065444</v>
      </c>
      <c r="DZ175" s="108"/>
      <c r="EA175" s="100">
        <f t="shared" si="128"/>
        <v>30410.081387960898</v>
      </c>
      <c r="EB175" s="91">
        <f t="shared" si="129"/>
        <v>20334.990000000005</v>
      </c>
      <c r="EC175" s="101"/>
      <c r="ED175" s="101"/>
      <c r="EE175" s="102">
        <v>6323.0199999999995</v>
      </c>
      <c r="EF175" s="102">
        <v>19452.55</v>
      </c>
      <c r="EG175" s="103">
        <f t="shared" si="183"/>
        <v>19452.55</v>
      </c>
      <c r="EH175" s="104">
        <f t="shared" ref="EH175:EH190" si="187">EG175/EE175</f>
        <v>3.0764650436025822</v>
      </c>
      <c r="EI175" s="101"/>
      <c r="EJ175" s="101"/>
      <c r="EK175" s="101" t="s">
        <v>174</v>
      </c>
      <c r="EM175" s="101"/>
      <c r="EN175" s="101"/>
    </row>
    <row r="176" spans="1:144" s="1" customFormat="1" ht="15.75" customHeight="1" x14ac:dyDescent="0.25">
      <c r="A176" s="105" t="s">
        <v>175</v>
      </c>
      <c r="B176" s="106">
        <v>2</v>
      </c>
      <c r="C176" s="107">
        <v>3</v>
      </c>
      <c r="D176" s="76" t="s">
        <v>456</v>
      </c>
      <c r="E176" s="77">
        <v>943.5</v>
      </c>
      <c r="F176" s="78">
        <v>-8526.44</v>
      </c>
      <c r="G176" s="79">
        <v>-7507.090000000002</v>
      </c>
      <c r="H176" s="80">
        <v>428.82</v>
      </c>
      <c r="I176" s="80">
        <v>583.41999999999996</v>
      </c>
      <c r="J176" s="82">
        <f t="shared" si="131"/>
        <v>-154.59999999999997</v>
      </c>
      <c r="K176" s="83">
        <f t="shared" si="132"/>
        <v>1.3605242292803505</v>
      </c>
      <c r="L176" s="84">
        <v>163.89000000000001</v>
      </c>
      <c r="M176" s="84">
        <v>398.42</v>
      </c>
      <c r="N176" s="82">
        <f t="shared" si="133"/>
        <v>-234.53</v>
      </c>
      <c r="O176" s="83">
        <f t="shared" si="134"/>
        <v>2.4310208066385988</v>
      </c>
      <c r="P176" s="84">
        <v>519.68999999999994</v>
      </c>
      <c r="Q176" s="84">
        <v>404.21999999999997</v>
      </c>
      <c r="R176" s="82">
        <f t="shared" si="135"/>
        <v>115.46999999999997</v>
      </c>
      <c r="S176" s="83">
        <f t="shared" si="136"/>
        <v>0.77780984817872201</v>
      </c>
      <c r="T176" s="84">
        <v>91.98</v>
      </c>
      <c r="U176" s="84">
        <v>81.17</v>
      </c>
      <c r="V176" s="82">
        <f t="shared" si="137"/>
        <v>10.810000000000002</v>
      </c>
      <c r="W176" s="83">
        <f t="shared" si="138"/>
        <v>0.88247445096760169</v>
      </c>
      <c r="X176" s="84">
        <v>0</v>
      </c>
      <c r="Y176" s="84">
        <v>0</v>
      </c>
      <c r="Z176" s="82">
        <f t="shared" si="139"/>
        <v>0</v>
      </c>
      <c r="AA176" s="83"/>
      <c r="AB176" s="84">
        <v>727.43999999999994</v>
      </c>
      <c r="AC176" s="84">
        <v>1144.6099999999999</v>
      </c>
      <c r="AD176" s="82">
        <f t="shared" si="140"/>
        <v>-417.16999999999996</v>
      </c>
      <c r="AE176" s="83">
        <f t="shared" si="141"/>
        <v>1.5734768503244254</v>
      </c>
      <c r="AF176" s="84">
        <v>141.54</v>
      </c>
      <c r="AG176" s="84">
        <v>2259.86</v>
      </c>
      <c r="AH176" s="82">
        <f t="shared" si="142"/>
        <v>-2118.3200000000002</v>
      </c>
      <c r="AI176" s="85">
        <f t="shared" si="143"/>
        <v>15.966228627949699</v>
      </c>
      <c r="AJ176" s="84">
        <v>473.54999999999995</v>
      </c>
      <c r="AK176" s="84">
        <v>383.54</v>
      </c>
      <c r="AL176" s="82">
        <f t="shared" si="144"/>
        <v>90.009999999999934</v>
      </c>
      <c r="AM176" s="86">
        <f t="shared" si="145"/>
        <v>0.80992503431527829</v>
      </c>
      <c r="AN176" s="80">
        <v>0</v>
      </c>
      <c r="AO176" s="80">
        <v>0</v>
      </c>
      <c r="AP176" s="87">
        <f t="shared" si="146"/>
        <v>0</v>
      </c>
      <c r="AQ176" s="83"/>
      <c r="AR176" s="84">
        <v>0</v>
      </c>
      <c r="AS176" s="84">
        <v>0</v>
      </c>
      <c r="AT176" s="87">
        <f t="shared" si="127"/>
        <v>0</v>
      </c>
      <c r="AU176" s="96"/>
      <c r="AV176" s="80">
        <v>133.89000000000001</v>
      </c>
      <c r="AW176" s="80">
        <v>733.24</v>
      </c>
      <c r="AX176" s="87">
        <f t="shared" si="147"/>
        <v>-599.35</v>
      </c>
      <c r="AY176" s="83">
        <f t="shared" si="148"/>
        <v>5.4764358802001638</v>
      </c>
      <c r="AZ176" s="90">
        <v>0</v>
      </c>
      <c r="BA176" s="82">
        <v>0</v>
      </c>
      <c r="BB176" s="82">
        <f t="shared" si="149"/>
        <v>0</v>
      </c>
      <c r="BC176" s="91"/>
      <c r="BD176" s="84">
        <v>1735.6799999999998</v>
      </c>
      <c r="BE176" s="84">
        <v>0</v>
      </c>
      <c r="BF176" s="87">
        <f t="shared" si="150"/>
        <v>1735.6799999999998</v>
      </c>
      <c r="BG176" s="83">
        <f t="shared" si="151"/>
        <v>0</v>
      </c>
      <c r="BH176" s="84">
        <v>274.29000000000002</v>
      </c>
      <c r="BI176" s="84">
        <v>0</v>
      </c>
      <c r="BJ176" s="82">
        <f t="shared" si="152"/>
        <v>274.29000000000002</v>
      </c>
      <c r="BK176" s="86">
        <f t="shared" si="153"/>
        <v>0</v>
      </c>
      <c r="BL176" s="80">
        <v>587.61</v>
      </c>
      <c r="BM176" s="80">
        <v>0</v>
      </c>
      <c r="BN176" s="82">
        <f t="shared" si="154"/>
        <v>587.61</v>
      </c>
      <c r="BO176" s="86">
        <f t="shared" si="155"/>
        <v>0</v>
      </c>
      <c r="BP176" s="80">
        <v>103.89000000000001</v>
      </c>
      <c r="BQ176" s="80">
        <v>0</v>
      </c>
      <c r="BR176" s="82">
        <f t="shared" si="156"/>
        <v>103.89000000000001</v>
      </c>
      <c r="BS176" s="86">
        <f t="shared" si="157"/>
        <v>0</v>
      </c>
      <c r="BT176" s="80">
        <v>314.19</v>
      </c>
      <c r="BU176" s="80">
        <v>0</v>
      </c>
      <c r="BV176" s="82">
        <f t="shared" si="158"/>
        <v>314.19</v>
      </c>
      <c r="BW176" s="86">
        <f t="shared" si="159"/>
        <v>0</v>
      </c>
      <c r="BX176" s="80">
        <v>0</v>
      </c>
      <c r="BY176" s="80">
        <v>0</v>
      </c>
      <c r="BZ176" s="82">
        <f t="shared" si="160"/>
        <v>0</v>
      </c>
      <c r="CA176" s="86"/>
      <c r="CB176" s="80">
        <v>210.03000000000003</v>
      </c>
      <c r="CC176" s="80">
        <v>0</v>
      </c>
      <c r="CD176" s="82">
        <f t="shared" si="161"/>
        <v>210.03000000000003</v>
      </c>
      <c r="CE176" s="83">
        <f t="shared" si="162"/>
        <v>0</v>
      </c>
      <c r="CF176" s="84">
        <v>27.450000000000003</v>
      </c>
      <c r="CG176" s="84">
        <v>0</v>
      </c>
      <c r="CH176" s="82">
        <f t="shared" si="163"/>
        <v>27.450000000000003</v>
      </c>
      <c r="CI176" s="86">
        <f t="shared" si="164"/>
        <v>0</v>
      </c>
      <c r="CJ176" s="80">
        <v>0</v>
      </c>
      <c r="CK176" s="81">
        <v>0</v>
      </c>
      <c r="CL176" s="81">
        <v>0</v>
      </c>
      <c r="CM176" s="92"/>
      <c r="CN176" s="93">
        <v>3765.1499999999996</v>
      </c>
      <c r="CO176" s="93">
        <v>7184.5921816696673</v>
      </c>
      <c r="CP176" s="87">
        <f t="shared" si="165"/>
        <v>-3419.4421816696677</v>
      </c>
      <c r="CQ176" s="94">
        <f t="shared" si="166"/>
        <v>1.9081821923879974</v>
      </c>
      <c r="CR176" s="80">
        <v>1353.27</v>
      </c>
      <c r="CS176" s="80">
        <v>1969.2199999999998</v>
      </c>
      <c r="CT176" s="87">
        <f t="shared" si="167"/>
        <v>-615.94999999999982</v>
      </c>
      <c r="CU176" s="94">
        <f t="shared" si="168"/>
        <v>1.4551567684201969</v>
      </c>
      <c r="CV176" s="80">
        <v>1132.1999999999998</v>
      </c>
      <c r="CW176" s="80">
        <v>0</v>
      </c>
      <c r="CX176" s="87">
        <f t="shared" si="169"/>
        <v>1132.1999999999998</v>
      </c>
      <c r="CY176" s="86">
        <f t="shared" si="170"/>
        <v>0</v>
      </c>
      <c r="CZ176" s="80">
        <v>278.25</v>
      </c>
      <c r="DA176" s="80">
        <v>241.66</v>
      </c>
      <c r="DB176" s="87">
        <f t="shared" si="171"/>
        <v>36.590000000000003</v>
      </c>
      <c r="DC176" s="86">
        <f t="shared" si="172"/>
        <v>0.86849955076370167</v>
      </c>
      <c r="DD176" s="80">
        <v>31.71</v>
      </c>
      <c r="DE176" s="80">
        <v>0</v>
      </c>
      <c r="DF176" s="87">
        <f t="shared" si="173"/>
        <v>31.71</v>
      </c>
      <c r="DG176" s="86">
        <f t="shared" si="174"/>
        <v>0</v>
      </c>
      <c r="DH176" s="95">
        <v>491.93999999999994</v>
      </c>
      <c r="DI176" s="95">
        <v>549.87000000000012</v>
      </c>
      <c r="DJ176" s="87">
        <f t="shared" si="175"/>
        <v>-57.930000000000177</v>
      </c>
      <c r="DK176" s="94">
        <f t="shared" si="176"/>
        <v>1.11775826320283</v>
      </c>
      <c r="DL176" s="80">
        <v>0</v>
      </c>
      <c r="DM176" s="80">
        <v>0</v>
      </c>
      <c r="DN176" s="87">
        <f t="shared" si="177"/>
        <v>0</v>
      </c>
      <c r="DO176" s="96"/>
      <c r="DP176" s="80">
        <v>0</v>
      </c>
      <c r="DQ176" s="80">
        <v>0</v>
      </c>
      <c r="DR176" s="82">
        <f t="shared" si="178"/>
        <v>0</v>
      </c>
      <c r="DS176" s="96"/>
      <c r="DT176" s="97">
        <v>649.23</v>
      </c>
      <c r="DU176" s="97">
        <v>796.69</v>
      </c>
      <c r="DV176" s="98">
        <f t="shared" si="181"/>
        <v>13635.69</v>
      </c>
      <c r="DW176" s="87">
        <f t="shared" si="182"/>
        <v>16730.51218166967</v>
      </c>
      <c r="DX176" s="87">
        <f t="shared" si="179"/>
        <v>-3094.8221816696696</v>
      </c>
      <c r="DY176" s="83">
        <f t="shared" si="180"/>
        <v>1.2269648387188086</v>
      </c>
      <c r="DZ176" s="108"/>
      <c r="EA176" s="100">
        <f t="shared" si="128"/>
        <v>-11621.26218166967</v>
      </c>
      <c r="EB176" s="91">
        <f t="shared" si="129"/>
        <v>-4253.9500000000025</v>
      </c>
      <c r="EC176" s="101"/>
      <c r="ED176" s="101"/>
      <c r="EE176" s="102">
        <v>4545.2299999999987</v>
      </c>
      <c r="EF176" s="102">
        <v>2429.59</v>
      </c>
      <c r="EG176" s="103">
        <f t="shared" si="183"/>
        <v>2429.59</v>
      </c>
      <c r="EH176" s="104">
        <f t="shared" si="187"/>
        <v>0.53453620608858099</v>
      </c>
      <c r="EI176" s="101"/>
      <c r="EJ176" s="101"/>
      <c r="EK176" s="101" t="s">
        <v>175</v>
      </c>
      <c r="EM176" s="101"/>
      <c r="EN176" s="101"/>
    </row>
    <row r="177" spans="1:144" s="1" customFormat="1" ht="15.75" customHeight="1" x14ac:dyDescent="0.25">
      <c r="A177" s="105" t="s">
        <v>176</v>
      </c>
      <c r="B177" s="106">
        <v>2</v>
      </c>
      <c r="C177" s="107">
        <v>3</v>
      </c>
      <c r="D177" s="76" t="s">
        <v>457</v>
      </c>
      <c r="E177" s="77">
        <v>788.8</v>
      </c>
      <c r="F177" s="78">
        <v>44130.740000000005</v>
      </c>
      <c r="G177" s="79">
        <v>39225.249999999985</v>
      </c>
      <c r="H177" s="80">
        <v>762.21</v>
      </c>
      <c r="I177" s="80">
        <v>587.73</v>
      </c>
      <c r="J177" s="82">
        <f t="shared" si="131"/>
        <v>174.48000000000002</v>
      </c>
      <c r="K177" s="83">
        <f t="shared" si="132"/>
        <v>0.7710867083874523</v>
      </c>
      <c r="L177" s="84">
        <v>121.85999999999999</v>
      </c>
      <c r="M177" s="84">
        <v>398.15999999999997</v>
      </c>
      <c r="N177" s="82">
        <f t="shared" si="133"/>
        <v>-276.29999999999995</v>
      </c>
      <c r="O177" s="83">
        <f t="shared" si="134"/>
        <v>3.2673559822747418</v>
      </c>
      <c r="P177" s="84">
        <v>0</v>
      </c>
      <c r="Q177" s="84">
        <v>0</v>
      </c>
      <c r="R177" s="82">
        <f t="shared" si="135"/>
        <v>0</v>
      </c>
      <c r="S177" s="83"/>
      <c r="T177" s="84">
        <v>0</v>
      </c>
      <c r="U177" s="84">
        <v>0</v>
      </c>
      <c r="V177" s="82">
        <f t="shared" si="137"/>
        <v>0</v>
      </c>
      <c r="W177" s="83"/>
      <c r="X177" s="84">
        <v>0</v>
      </c>
      <c r="Y177" s="84">
        <v>0</v>
      </c>
      <c r="Z177" s="82">
        <f t="shared" si="139"/>
        <v>0</v>
      </c>
      <c r="AA177" s="83"/>
      <c r="AB177" s="84">
        <v>614.31000000000006</v>
      </c>
      <c r="AC177" s="84">
        <v>903.7399999999999</v>
      </c>
      <c r="AD177" s="82">
        <f t="shared" si="140"/>
        <v>-289.42999999999984</v>
      </c>
      <c r="AE177" s="83">
        <f t="shared" si="141"/>
        <v>1.4711464895573894</v>
      </c>
      <c r="AF177" s="84">
        <v>118.32</v>
      </c>
      <c r="AG177" s="84">
        <v>0</v>
      </c>
      <c r="AH177" s="82">
        <f t="shared" si="142"/>
        <v>118.32</v>
      </c>
      <c r="AI177" s="85">
        <f t="shared" si="143"/>
        <v>0</v>
      </c>
      <c r="AJ177" s="84">
        <v>209.19</v>
      </c>
      <c r="AK177" s="84">
        <v>320.64999999999998</v>
      </c>
      <c r="AL177" s="82">
        <f t="shared" si="144"/>
        <v>-111.45999999999998</v>
      </c>
      <c r="AM177" s="86">
        <f t="shared" si="145"/>
        <v>1.5328170562646397</v>
      </c>
      <c r="AN177" s="80">
        <v>0</v>
      </c>
      <c r="AO177" s="80">
        <v>0</v>
      </c>
      <c r="AP177" s="87">
        <f t="shared" si="146"/>
        <v>0</v>
      </c>
      <c r="AQ177" s="83"/>
      <c r="AR177" s="84">
        <v>0</v>
      </c>
      <c r="AS177" s="84">
        <v>0</v>
      </c>
      <c r="AT177" s="87">
        <f t="shared" si="127"/>
        <v>0</v>
      </c>
      <c r="AU177" s="96"/>
      <c r="AV177" s="80">
        <v>203.52</v>
      </c>
      <c r="AW177" s="80">
        <v>1104.06</v>
      </c>
      <c r="AX177" s="87">
        <f t="shared" si="147"/>
        <v>-900.54</v>
      </c>
      <c r="AY177" s="83">
        <f t="shared" si="148"/>
        <v>5.4248231132075464</v>
      </c>
      <c r="AZ177" s="90">
        <v>0</v>
      </c>
      <c r="BA177" s="82">
        <v>0</v>
      </c>
      <c r="BB177" s="82">
        <f t="shared" si="149"/>
        <v>0</v>
      </c>
      <c r="BC177" s="91"/>
      <c r="BD177" s="84">
        <v>3024.27</v>
      </c>
      <c r="BE177" s="84">
        <v>0</v>
      </c>
      <c r="BF177" s="87">
        <f t="shared" si="150"/>
        <v>3024.27</v>
      </c>
      <c r="BG177" s="83">
        <f t="shared" si="151"/>
        <v>0</v>
      </c>
      <c r="BH177" s="84">
        <v>402.51</v>
      </c>
      <c r="BI177" s="84">
        <v>0</v>
      </c>
      <c r="BJ177" s="82">
        <f t="shared" si="152"/>
        <v>402.51</v>
      </c>
      <c r="BK177" s="86">
        <f t="shared" si="153"/>
        <v>0</v>
      </c>
      <c r="BL177" s="80">
        <v>437.54999999999995</v>
      </c>
      <c r="BM177" s="80">
        <v>0</v>
      </c>
      <c r="BN177" s="82">
        <f t="shared" si="154"/>
        <v>437.54999999999995</v>
      </c>
      <c r="BO177" s="86">
        <f t="shared" si="155"/>
        <v>0</v>
      </c>
      <c r="BP177" s="80">
        <v>0</v>
      </c>
      <c r="BQ177" s="80">
        <v>0</v>
      </c>
      <c r="BR177" s="82">
        <f t="shared" si="156"/>
        <v>0</v>
      </c>
      <c r="BS177" s="86"/>
      <c r="BT177" s="80">
        <v>0</v>
      </c>
      <c r="BU177" s="80">
        <v>0</v>
      </c>
      <c r="BV177" s="82">
        <f t="shared" si="158"/>
        <v>0</v>
      </c>
      <c r="BW177" s="86"/>
      <c r="BX177" s="80">
        <v>0</v>
      </c>
      <c r="BY177" s="80">
        <v>0</v>
      </c>
      <c r="BZ177" s="82">
        <f t="shared" si="160"/>
        <v>0</v>
      </c>
      <c r="CA177" s="86"/>
      <c r="CB177" s="80">
        <v>167.79</v>
      </c>
      <c r="CC177" s="80">
        <v>0</v>
      </c>
      <c r="CD177" s="82">
        <f t="shared" si="161"/>
        <v>167.79</v>
      </c>
      <c r="CE177" s="83">
        <f t="shared" si="162"/>
        <v>0</v>
      </c>
      <c r="CF177" s="84">
        <v>22.23</v>
      </c>
      <c r="CG177" s="84">
        <v>0</v>
      </c>
      <c r="CH177" s="82">
        <f t="shared" si="163"/>
        <v>22.23</v>
      </c>
      <c r="CI177" s="86">
        <f t="shared" si="164"/>
        <v>0</v>
      </c>
      <c r="CJ177" s="80">
        <v>0</v>
      </c>
      <c r="CK177" s="81">
        <v>0</v>
      </c>
      <c r="CL177" s="81">
        <v>0</v>
      </c>
      <c r="CM177" s="92"/>
      <c r="CN177" s="93">
        <v>2262.0299999999997</v>
      </c>
      <c r="CO177" s="93">
        <v>5170.920270654171</v>
      </c>
      <c r="CP177" s="87">
        <f t="shared" si="165"/>
        <v>-2908.8902706541712</v>
      </c>
      <c r="CQ177" s="94">
        <f t="shared" si="166"/>
        <v>2.2859644967812858</v>
      </c>
      <c r="CR177" s="80">
        <v>1414.41</v>
      </c>
      <c r="CS177" s="80">
        <v>1789.3300000000002</v>
      </c>
      <c r="CT177" s="87">
        <f t="shared" si="167"/>
        <v>-374.92000000000007</v>
      </c>
      <c r="CU177" s="94">
        <f t="shared" si="168"/>
        <v>1.265071655319179</v>
      </c>
      <c r="CV177" s="80">
        <v>852.15000000000009</v>
      </c>
      <c r="CW177" s="80">
        <v>0</v>
      </c>
      <c r="CX177" s="87">
        <f t="shared" si="169"/>
        <v>852.15000000000009</v>
      </c>
      <c r="CY177" s="86">
        <f t="shared" si="170"/>
        <v>0</v>
      </c>
      <c r="CZ177" s="80">
        <v>0</v>
      </c>
      <c r="DA177" s="80">
        <v>0</v>
      </c>
      <c r="DB177" s="87">
        <f t="shared" si="171"/>
        <v>0</v>
      </c>
      <c r="DC177" s="86"/>
      <c r="DD177" s="80">
        <v>0</v>
      </c>
      <c r="DE177" s="80">
        <v>0</v>
      </c>
      <c r="DF177" s="87">
        <f t="shared" si="173"/>
        <v>0</v>
      </c>
      <c r="DG177" s="86"/>
      <c r="DH177" s="95">
        <v>1023.9300000000001</v>
      </c>
      <c r="DI177" s="95">
        <v>924.7399999999999</v>
      </c>
      <c r="DJ177" s="87">
        <f t="shared" si="175"/>
        <v>99.190000000000168</v>
      </c>
      <c r="DK177" s="94">
        <f t="shared" si="176"/>
        <v>0.90312814352543613</v>
      </c>
      <c r="DL177" s="80">
        <v>0</v>
      </c>
      <c r="DM177" s="80">
        <v>0</v>
      </c>
      <c r="DN177" s="87">
        <f t="shared" si="177"/>
        <v>0</v>
      </c>
      <c r="DO177" s="96"/>
      <c r="DP177" s="80">
        <v>0</v>
      </c>
      <c r="DQ177" s="80">
        <v>0</v>
      </c>
      <c r="DR177" s="82">
        <f t="shared" si="178"/>
        <v>0</v>
      </c>
      <c r="DS177" s="96"/>
      <c r="DT177" s="97">
        <v>581.91</v>
      </c>
      <c r="DU177" s="97">
        <v>559.97</v>
      </c>
      <c r="DV177" s="98">
        <f t="shared" si="181"/>
        <v>12218.189999999999</v>
      </c>
      <c r="DW177" s="87">
        <f t="shared" si="182"/>
        <v>11759.300270654168</v>
      </c>
      <c r="DX177" s="87">
        <f t="shared" si="179"/>
        <v>458.88972934583035</v>
      </c>
      <c r="DY177" s="83">
        <f t="shared" si="180"/>
        <v>0.96244208599261993</v>
      </c>
      <c r="DZ177" s="108"/>
      <c r="EA177" s="100">
        <f t="shared" si="128"/>
        <v>44589.629729345841</v>
      </c>
      <c r="EB177" s="91">
        <f t="shared" si="129"/>
        <v>43279.599999999991</v>
      </c>
      <c r="EC177" s="101"/>
      <c r="ED177" s="101"/>
      <c r="EE177" s="102">
        <v>4072.7299999999996</v>
      </c>
      <c r="EF177" s="102">
        <v>566.86000000000013</v>
      </c>
      <c r="EG177" s="103">
        <f t="shared" si="183"/>
        <v>566.86000000000013</v>
      </c>
      <c r="EH177" s="104">
        <f t="shared" si="187"/>
        <v>0.13918428179623993</v>
      </c>
      <c r="EI177" s="101"/>
      <c r="EJ177" s="101"/>
      <c r="EK177" s="101" t="s">
        <v>176</v>
      </c>
      <c r="EM177" s="101"/>
      <c r="EN177" s="101"/>
    </row>
    <row r="178" spans="1:144" s="1" customFormat="1" ht="15.75" customHeight="1" x14ac:dyDescent="0.25">
      <c r="A178" s="105" t="s">
        <v>177</v>
      </c>
      <c r="B178" s="106">
        <v>5</v>
      </c>
      <c r="C178" s="107">
        <v>6</v>
      </c>
      <c r="D178" s="76" t="s">
        <v>458</v>
      </c>
      <c r="E178" s="77">
        <v>4610.71</v>
      </c>
      <c r="F178" s="78">
        <v>-38642.660000000062</v>
      </c>
      <c r="G178" s="79">
        <v>-83749.98000000004</v>
      </c>
      <c r="H178" s="80">
        <v>3496.83</v>
      </c>
      <c r="I178" s="80">
        <v>1015.8999999999999</v>
      </c>
      <c r="J178" s="82">
        <f t="shared" si="131"/>
        <v>2480.9300000000003</v>
      </c>
      <c r="K178" s="83">
        <f t="shared" si="132"/>
        <v>0.29052027121707369</v>
      </c>
      <c r="L178" s="84">
        <v>567.12</v>
      </c>
      <c r="M178" s="84">
        <v>828.83999999999992</v>
      </c>
      <c r="N178" s="82">
        <f t="shared" si="133"/>
        <v>-261.71999999999991</v>
      </c>
      <c r="O178" s="83">
        <f t="shared" si="134"/>
        <v>1.4614896318239525</v>
      </c>
      <c r="P178" s="84">
        <v>2481.54</v>
      </c>
      <c r="Q178" s="84">
        <v>1892.22</v>
      </c>
      <c r="R178" s="82">
        <f t="shared" si="135"/>
        <v>589.31999999999994</v>
      </c>
      <c r="S178" s="83">
        <f t="shared" si="136"/>
        <v>0.76251843613240167</v>
      </c>
      <c r="T178" s="84">
        <v>460.62</v>
      </c>
      <c r="U178" s="84">
        <v>407.52</v>
      </c>
      <c r="V178" s="82">
        <f t="shared" si="137"/>
        <v>53.100000000000023</v>
      </c>
      <c r="W178" s="83">
        <f t="shared" si="138"/>
        <v>0.88472059398202418</v>
      </c>
      <c r="X178" s="84">
        <v>257.28000000000003</v>
      </c>
      <c r="Y178" s="84">
        <v>0</v>
      </c>
      <c r="Z178" s="82">
        <f t="shared" si="139"/>
        <v>257.28000000000003</v>
      </c>
      <c r="AA178" s="83">
        <f t="shared" si="125"/>
        <v>0</v>
      </c>
      <c r="AB178" s="84">
        <v>3527.25</v>
      </c>
      <c r="AC178" s="84">
        <v>115.49</v>
      </c>
      <c r="AD178" s="82">
        <f t="shared" si="140"/>
        <v>3411.76</v>
      </c>
      <c r="AE178" s="83">
        <f t="shared" si="141"/>
        <v>3.2742221277198946E-2</v>
      </c>
      <c r="AF178" s="84">
        <v>691.62</v>
      </c>
      <c r="AG178" s="84">
        <v>0</v>
      </c>
      <c r="AH178" s="82">
        <f t="shared" si="142"/>
        <v>691.62</v>
      </c>
      <c r="AI178" s="85">
        <f t="shared" si="143"/>
        <v>0</v>
      </c>
      <c r="AJ178" s="84">
        <v>2314.17</v>
      </c>
      <c r="AK178" s="84">
        <v>2539.98</v>
      </c>
      <c r="AL178" s="82">
        <f t="shared" si="144"/>
        <v>-225.80999999999995</v>
      </c>
      <c r="AM178" s="86">
        <f t="shared" si="145"/>
        <v>1.0975771010772761</v>
      </c>
      <c r="AN178" s="80">
        <v>0</v>
      </c>
      <c r="AO178" s="80">
        <v>0</v>
      </c>
      <c r="AP178" s="87">
        <f t="shared" si="146"/>
        <v>0</v>
      </c>
      <c r="AQ178" s="83"/>
      <c r="AR178" s="84">
        <v>0</v>
      </c>
      <c r="AS178" s="84">
        <v>0</v>
      </c>
      <c r="AT178" s="87">
        <f t="shared" si="127"/>
        <v>0</v>
      </c>
      <c r="AU178" s="96"/>
      <c r="AV178" s="80">
        <v>778.77</v>
      </c>
      <c r="AW178" s="80">
        <v>4140.24</v>
      </c>
      <c r="AX178" s="87">
        <f t="shared" si="147"/>
        <v>-3361.47</v>
      </c>
      <c r="AY178" s="83">
        <f t="shared" si="148"/>
        <v>5.3163835278708733</v>
      </c>
      <c r="AZ178" s="90">
        <v>0</v>
      </c>
      <c r="BA178" s="82">
        <v>0</v>
      </c>
      <c r="BB178" s="82">
        <f t="shared" si="149"/>
        <v>0</v>
      </c>
      <c r="BC178" s="91"/>
      <c r="BD178" s="84">
        <v>14225.22</v>
      </c>
      <c r="BE178" s="84">
        <v>10109.219999999999</v>
      </c>
      <c r="BF178" s="87">
        <f t="shared" si="150"/>
        <v>4116</v>
      </c>
      <c r="BG178" s="83">
        <f t="shared" si="151"/>
        <v>0.71065473855588879</v>
      </c>
      <c r="BH178" s="84">
        <v>1885.3500000000001</v>
      </c>
      <c r="BI178" s="84">
        <v>0</v>
      </c>
      <c r="BJ178" s="82">
        <f t="shared" si="152"/>
        <v>1885.3500000000001</v>
      </c>
      <c r="BK178" s="86">
        <f t="shared" si="153"/>
        <v>0</v>
      </c>
      <c r="BL178" s="80">
        <v>2031.96</v>
      </c>
      <c r="BM178" s="80">
        <v>0</v>
      </c>
      <c r="BN178" s="82">
        <f t="shared" si="154"/>
        <v>2031.96</v>
      </c>
      <c r="BO178" s="86">
        <f t="shared" si="155"/>
        <v>0</v>
      </c>
      <c r="BP178" s="80">
        <v>564.36</v>
      </c>
      <c r="BQ178" s="80">
        <v>0</v>
      </c>
      <c r="BR178" s="82">
        <f t="shared" si="156"/>
        <v>564.36</v>
      </c>
      <c r="BS178" s="86">
        <f t="shared" si="157"/>
        <v>0</v>
      </c>
      <c r="BT178" s="80">
        <v>1496.67</v>
      </c>
      <c r="BU178" s="80">
        <v>0</v>
      </c>
      <c r="BV178" s="82">
        <f t="shared" si="158"/>
        <v>1496.67</v>
      </c>
      <c r="BW178" s="86">
        <f t="shared" si="159"/>
        <v>0</v>
      </c>
      <c r="BX178" s="80">
        <v>1351.41</v>
      </c>
      <c r="BY178" s="80">
        <v>0</v>
      </c>
      <c r="BZ178" s="82">
        <f t="shared" si="160"/>
        <v>1351.41</v>
      </c>
      <c r="CA178" s="86">
        <f t="shared" si="126"/>
        <v>0</v>
      </c>
      <c r="CB178" s="80">
        <v>1496.67</v>
      </c>
      <c r="CC178" s="80">
        <v>531.71</v>
      </c>
      <c r="CD178" s="82">
        <f t="shared" si="161"/>
        <v>964.96</v>
      </c>
      <c r="CE178" s="83">
        <f t="shared" si="162"/>
        <v>0.35526201500664811</v>
      </c>
      <c r="CF178" s="84">
        <v>80.22</v>
      </c>
      <c r="CG178" s="84">
        <v>0</v>
      </c>
      <c r="CH178" s="82">
        <f t="shared" si="163"/>
        <v>80.22</v>
      </c>
      <c r="CI178" s="86">
        <f t="shared" si="164"/>
        <v>0</v>
      </c>
      <c r="CJ178" s="80">
        <v>0</v>
      </c>
      <c r="CK178" s="81">
        <v>0</v>
      </c>
      <c r="CL178" s="81">
        <v>0</v>
      </c>
      <c r="CM178" s="92"/>
      <c r="CN178" s="93">
        <v>9484.86</v>
      </c>
      <c r="CO178" s="93">
        <v>16281.320429750811</v>
      </c>
      <c r="CP178" s="87">
        <f t="shared" si="165"/>
        <v>-6796.4604297508104</v>
      </c>
      <c r="CQ178" s="94">
        <f t="shared" si="166"/>
        <v>1.716558855876714</v>
      </c>
      <c r="CR178" s="80">
        <v>5448.57</v>
      </c>
      <c r="CS178" s="80">
        <v>7137.3099999999995</v>
      </c>
      <c r="CT178" s="87">
        <f t="shared" si="167"/>
        <v>-1688.7399999999998</v>
      </c>
      <c r="CU178" s="94">
        <f t="shared" si="168"/>
        <v>1.3099418746570202</v>
      </c>
      <c r="CV178" s="80">
        <v>2785.83</v>
      </c>
      <c r="CW178" s="80">
        <v>0</v>
      </c>
      <c r="CX178" s="87">
        <f t="shared" si="169"/>
        <v>2785.83</v>
      </c>
      <c r="CY178" s="86">
        <f t="shared" si="170"/>
        <v>0</v>
      </c>
      <c r="CZ178" s="80">
        <v>463.38</v>
      </c>
      <c r="DA178" s="80">
        <v>402.72</v>
      </c>
      <c r="DB178" s="87">
        <f t="shared" si="171"/>
        <v>60.659999999999968</v>
      </c>
      <c r="DC178" s="86">
        <f t="shared" si="172"/>
        <v>0.86909232163666972</v>
      </c>
      <c r="DD178" s="80">
        <v>52.56</v>
      </c>
      <c r="DE178" s="80">
        <v>0</v>
      </c>
      <c r="DF178" s="87">
        <f t="shared" si="173"/>
        <v>52.56</v>
      </c>
      <c r="DG178" s="86">
        <f t="shared" si="174"/>
        <v>0</v>
      </c>
      <c r="DH178" s="95">
        <v>2689.02</v>
      </c>
      <c r="DI178" s="95">
        <v>1622.3</v>
      </c>
      <c r="DJ178" s="87">
        <f t="shared" si="175"/>
        <v>1066.72</v>
      </c>
      <c r="DK178" s="94">
        <f t="shared" si="176"/>
        <v>0.60330529337825678</v>
      </c>
      <c r="DL178" s="80">
        <v>0</v>
      </c>
      <c r="DM178" s="80">
        <v>0</v>
      </c>
      <c r="DN178" s="87">
        <f t="shared" si="177"/>
        <v>0</v>
      </c>
      <c r="DO178" s="96"/>
      <c r="DP178" s="80">
        <v>0</v>
      </c>
      <c r="DQ178" s="80">
        <v>0</v>
      </c>
      <c r="DR178" s="82">
        <f t="shared" si="178"/>
        <v>0</v>
      </c>
      <c r="DS178" s="96"/>
      <c r="DT178" s="97">
        <v>2931.06</v>
      </c>
      <c r="DU178" s="97">
        <v>2351.2399999999998</v>
      </c>
      <c r="DV178" s="98">
        <f t="shared" si="181"/>
        <v>61562.34</v>
      </c>
      <c r="DW178" s="87">
        <f t="shared" si="182"/>
        <v>49376.010429750815</v>
      </c>
      <c r="DX178" s="87">
        <f t="shared" si="179"/>
        <v>12186.329570249181</v>
      </c>
      <c r="DY178" s="83">
        <f t="shared" si="180"/>
        <v>0.80204895443790503</v>
      </c>
      <c r="DZ178" s="108"/>
      <c r="EA178" s="100">
        <f t="shared" si="128"/>
        <v>-26456.33042975088</v>
      </c>
      <c r="EB178" s="91">
        <f t="shared" si="129"/>
        <v>-71259.050000000032</v>
      </c>
      <c r="EC178" s="101"/>
      <c r="ED178" s="101"/>
      <c r="EE178" s="102">
        <v>20520.780000000002</v>
      </c>
      <c r="EF178" s="102">
        <v>11137.310000000001</v>
      </c>
      <c r="EG178" s="103">
        <f t="shared" si="183"/>
        <v>11137.310000000001</v>
      </c>
      <c r="EH178" s="104">
        <f t="shared" si="187"/>
        <v>0.54273326842351999</v>
      </c>
      <c r="EI178" s="101"/>
      <c r="EJ178" s="101"/>
      <c r="EK178" s="101" t="s">
        <v>177</v>
      </c>
      <c r="EM178" s="101"/>
      <c r="EN178" s="101"/>
    </row>
    <row r="179" spans="1:144" s="1" customFormat="1" ht="15.75" customHeight="1" x14ac:dyDescent="0.25">
      <c r="A179" s="105" t="s">
        <v>178</v>
      </c>
      <c r="B179" s="106">
        <v>5</v>
      </c>
      <c r="C179" s="107">
        <v>4</v>
      </c>
      <c r="D179" s="76" t="s">
        <v>459</v>
      </c>
      <c r="E179" s="77">
        <v>2736.6</v>
      </c>
      <c r="F179" s="78">
        <v>55236.680000000008</v>
      </c>
      <c r="G179" s="79">
        <v>15881.169999999995</v>
      </c>
      <c r="H179" s="80">
        <v>2235.54</v>
      </c>
      <c r="I179" s="80">
        <v>391.16</v>
      </c>
      <c r="J179" s="82">
        <f t="shared" si="131"/>
        <v>1844.3799999999999</v>
      </c>
      <c r="K179" s="83">
        <f t="shared" si="132"/>
        <v>0.17497338450665165</v>
      </c>
      <c r="L179" s="84">
        <v>350.54999999999995</v>
      </c>
      <c r="M179" s="84">
        <v>2.06</v>
      </c>
      <c r="N179" s="82">
        <f t="shared" si="133"/>
        <v>348.48999999999995</v>
      </c>
      <c r="O179" s="83">
        <f t="shared" si="134"/>
        <v>5.8764798174297545E-3</v>
      </c>
      <c r="P179" s="84">
        <v>1434.24</v>
      </c>
      <c r="Q179" s="84">
        <v>1101.1100000000001</v>
      </c>
      <c r="R179" s="82">
        <f t="shared" si="135"/>
        <v>333.12999999999988</v>
      </c>
      <c r="S179" s="83">
        <f t="shared" si="136"/>
        <v>0.76773064480142805</v>
      </c>
      <c r="T179" s="84">
        <v>272.58</v>
      </c>
      <c r="U179" s="84">
        <v>241.94</v>
      </c>
      <c r="V179" s="82">
        <f t="shared" si="137"/>
        <v>30.639999999999986</v>
      </c>
      <c r="W179" s="83">
        <f t="shared" si="138"/>
        <v>0.88759263335534522</v>
      </c>
      <c r="X179" s="84">
        <v>114.12</v>
      </c>
      <c r="Y179" s="84">
        <v>0</v>
      </c>
      <c r="Z179" s="82">
        <f t="shared" si="139"/>
        <v>114.12</v>
      </c>
      <c r="AA179" s="83">
        <f t="shared" si="125"/>
        <v>0</v>
      </c>
      <c r="AB179" s="84">
        <v>1765.1100000000001</v>
      </c>
      <c r="AC179" s="84">
        <v>2498.63</v>
      </c>
      <c r="AD179" s="82">
        <f t="shared" si="140"/>
        <v>-733.52</v>
      </c>
      <c r="AE179" s="83">
        <f t="shared" si="141"/>
        <v>1.4155661686807055</v>
      </c>
      <c r="AF179" s="84">
        <v>410.49</v>
      </c>
      <c r="AG179" s="84">
        <v>4316.5600000000004</v>
      </c>
      <c r="AH179" s="82">
        <f t="shared" si="142"/>
        <v>-3906.0700000000006</v>
      </c>
      <c r="AI179" s="85">
        <f t="shared" si="143"/>
        <v>10.515627664498528</v>
      </c>
      <c r="AJ179" s="84">
        <v>1374.33</v>
      </c>
      <c r="AK179" s="84">
        <v>3263.04</v>
      </c>
      <c r="AL179" s="82">
        <f t="shared" si="144"/>
        <v>-1888.71</v>
      </c>
      <c r="AM179" s="86">
        <f t="shared" si="145"/>
        <v>2.3742769203902996</v>
      </c>
      <c r="AN179" s="80">
        <v>0</v>
      </c>
      <c r="AO179" s="80">
        <v>0</v>
      </c>
      <c r="AP179" s="87">
        <f t="shared" si="146"/>
        <v>0</v>
      </c>
      <c r="AQ179" s="83"/>
      <c r="AR179" s="84">
        <v>0</v>
      </c>
      <c r="AS179" s="84">
        <v>0</v>
      </c>
      <c r="AT179" s="87">
        <f t="shared" si="127"/>
        <v>0</v>
      </c>
      <c r="AU179" s="96"/>
      <c r="AV179" s="80">
        <v>518.84999999999991</v>
      </c>
      <c r="AW179" s="80">
        <v>0</v>
      </c>
      <c r="AX179" s="87">
        <f t="shared" si="147"/>
        <v>518.84999999999991</v>
      </c>
      <c r="AY179" s="83">
        <f t="shared" si="148"/>
        <v>0</v>
      </c>
      <c r="AZ179" s="90">
        <v>0</v>
      </c>
      <c r="BA179" s="82">
        <v>0</v>
      </c>
      <c r="BB179" s="82">
        <f t="shared" si="149"/>
        <v>0</v>
      </c>
      <c r="BC179" s="91"/>
      <c r="BD179" s="84">
        <v>7522.6500000000005</v>
      </c>
      <c r="BE179" s="84">
        <v>3970.42</v>
      </c>
      <c r="BF179" s="87">
        <f t="shared" si="150"/>
        <v>3552.2300000000005</v>
      </c>
      <c r="BG179" s="83">
        <f t="shared" si="151"/>
        <v>0.52779539125175301</v>
      </c>
      <c r="BH179" s="84">
        <v>1177.29</v>
      </c>
      <c r="BI179" s="84">
        <v>0</v>
      </c>
      <c r="BJ179" s="82">
        <f t="shared" si="152"/>
        <v>1177.29</v>
      </c>
      <c r="BK179" s="86">
        <f t="shared" si="153"/>
        <v>0</v>
      </c>
      <c r="BL179" s="80">
        <v>1258.56</v>
      </c>
      <c r="BM179" s="80">
        <v>0</v>
      </c>
      <c r="BN179" s="82">
        <f t="shared" si="154"/>
        <v>1258.56</v>
      </c>
      <c r="BO179" s="86">
        <f t="shared" si="155"/>
        <v>0</v>
      </c>
      <c r="BP179" s="80">
        <v>320.19</v>
      </c>
      <c r="BQ179" s="80">
        <v>0</v>
      </c>
      <c r="BR179" s="82">
        <f t="shared" si="156"/>
        <v>320.19</v>
      </c>
      <c r="BS179" s="86">
        <f t="shared" si="157"/>
        <v>0</v>
      </c>
      <c r="BT179" s="80">
        <v>889.94999999999993</v>
      </c>
      <c r="BU179" s="80">
        <v>0</v>
      </c>
      <c r="BV179" s="82">
        <f t="shared" si="158"/>
        <v>889.94999999999993</v>
      </c>
      <c r="BW179" s="86">
        <f t="shared" si="159"/>
        <v>0</v>
      </c>
      <c r="BX179" s="80">
        <v>600.96</v>
      </c>
      <c r="BY179" s="80">
        <v>0</v>
      </c>
      <c r="BZ179" s="82">
        <f t="shared" si="160"/>
        <v>600.96</v>
      </c>
      <c r="CA179" s="86">
        <f t="shared" si="126"/>
        <v>0</v>
      </c>
      <c r="CB179" s="80">
        <v>732.3</v>
      </c>
      <c r="CC179" s="80">
        <v>919.65</v>
      </c>
      <c r="CD179" s="82">
        <f t="shared" si="161"/>
        <v>-187.35000000000002</v>
      </c>
      <c r="CE179" s="83">
        <f t="shared" si="162"/>
        <v>1.2558377714051618</v>
      </c>
      <c r="CF179" s="84">
        <v>52.53</v>
      </c>
      <c r="CG179" s="84">
        <v>0</v>
      </c>
      <c r="CH179" s="82">
        <f t="shared" si="163"/>
        <v>52.53</v>
      </c>
      <c r="CI179" s="86">
        <f t="shared" si="164"/>
        <v>0</v>
      </c>
      <c r="CJ179" s="80">
        <v>0</v>
      </c>
      <c r="CK179" s="81">
        <v>0</v>
      </c>
      <c r="CL179" s="81">
        <v>0</v>
      </c>
      <c r="CM179" s="92"/>
      <c r="CN179" s="93">
        <v>6595.74</v>
      </c>
      <c r="CO179" s="93">
        <v>9877.4238327760777</v>
      </c>
      <c r="CP179" s="87">
        <f t="shared" si="165"/>
        <v>-3281.6838327760779</v>
      </c>
      <c r="CQ179" s="94">
        <f t="shared" si="166"/>
        <v>1.4975459664535107</v>
      </c>
      <c r="CR179" s="80">
        <v>3615.6000000000004</v>
      </c>
      <c r="CS179" s="80">
        <v>4191.53</v>
      </c>
      <c r="CT179" s="87">
        <f t="shared" si="167"/>
        <v>-575.92999999999938</v>
      </c>
      <c r="CU179" s="94">
        <f t="shared" si="168"/>
        <v>1.1592902975992918</v>
      </c>
      <c r="CV179" s="80">
        <v>1820.94</v>
      </c>
      <c r="CW179" s="80">
        <v>0</v>
      </c>
      <c r="CX179" s="87">
        <f t="shared" si="169"/>
        <v>1820.94</v>
      </c>
      <c r="CY179" s="86">
        <f t="shared" si="170"/>
        <v>0</v>
      </c>
      <c r="CZ179" s="80">
        <v>285.69</v>
      </c>
      <c r="DA179" s="80">
        <v>248.10999999999999</v>
      </c>
      <c r="DB179" s="87">
        <f t="shared" si="171"/>
        <v>37.580000000000013</v>
      </c>
      <c r="DC179" s="86">
        <f t="shared" si="172"/>
        <v>0.86845881899961497</v>
      </c>
      <c r="DD179" s="80">
        <v>32.849999999999994</v>
      </c>
      <c r="DE179" s="80">
        <v>0</v>
      </c>
      <c r="DF179" s="87">
        <f t="shared" si="173"/>
        <v>32.849999999999994</v>
      </c>
      <c r="DG179" s="86">
        <f t="shared" si="174"/>
        <v>0</v>
      </c>
      <c r="DH179" s="95">
        <v>1979.37</v>
      </c>
      <c r="DI179" s="95">
        <v>650.98</v>
      </c>
      <c r="DJ179" s="87">
        <f t="shared" si="175"/>
        <v>1328.3899999999999</v>
      </c>
      <c r="DK179" s="94">
        <f t="shared" si="176"/>
        <v>0.3288824221848366</v>
      </c>
      <c r="DL179" s="80">
        <v>0</v>
      </c>
      <c r="DM179" s="80">
        <v>0</v>
      </c>
      <c r="DN179" s="87">
        <f t="shared" si="177"/>
        <v>0</v>
      </c>
      <c r="DO179" s="96"/>
      <c r="DP179" s="80">
        <v>0</v>
      </c>
      <c r="DQ179" s="80">
        <v>0</v>
      </c>
      <c r="DR179" s="82">
        <f t="shared" si="178"/>
        <v>0</v>
      </c>
      <c r="DS179" s="96"/>
      <c r="DT179" s="97">
        <v>1768.38</v>
      </c>
      <c r="DU179" s="97">
        <v>1583.63</v>
      </c>
      <c r="DV179" s="98">
        <f t="shared" si="181"/>
        <v>37128.81</v>
      </c>
      <c r="DW179" s="87">
        <f t="shared" si="182"/>
        <v>33256.243832776083</v>
      </c>
      <c r="DX179" s="87">
        <f t="shared" si="179"/>
        <v>3872.5661672239148</v>
      </c>
      <c r="DY179" s="83">
        <f t="shared" si="180"/>
        <v>0.89569915741377337</v>
      </c>
      <c r="DZ179" s="108"/>
      <c r="EA179" s="100">
        <f t="shared" si="128"/>
        <v>59109.246167223922</v>
      </c>
      <c r="EB179" s="91">
        <f t="shared" si="129"/>
        <v>23545.529999999992</v>
      </c>
      <c r="EC179" s="101"/>
      <c r="ED179" s="101"/>
      <c r="EE179" s="102">
        <v>12376.270000000004</v>
      </c>
      <c r="EF179" s="102">
        <v>23377.48</v>
      </c>
      <c r="EG179" s="103">
        <f t="shared" si="183"/>
        <v>23377.48</v>
      </c>
      <c r="EH179" s="104">
        <f t="shared" si="187"/>
        <v>1.8888954426495215</v>
      </c>
      <c r="EI179" s="101"/>
      <c r="EJ179" s="101"/>
      <c r="EK179" s="101" t="s">
        <v>178</v>
      </c>
      <c r="EM179" s="101"/>
      <c r="EN179" s="101"/>
    </row>
    <row r="180" spans="1:144" s="1" customFormat="1" ht="15.75" customHeight="1" x14ac:dyDescent="0.25">
      <c r="A180" s="105" t="s">
        <v>179</v>
      </c>
      <c r="B180" s="106">
        <v>5</v>
      </c>
      <c r="C180" s="107">
        <v>4</v>
      </c>
      <c r="D180" s="76" t="s">
        <v>460</v>
      </c>
      <c r="E180" s="77">
        <v>2749.53</v>
      </c>
      <c r="F180" s="78">
        <v>-8635.260000000002</v>
      </c>
      <c r="G180" s="79">
        <v>667.91999999999211</v>
      </c>
      <c r="H180" s="80">
        <v>2150.15</v>
      </c>
      <c r="I180" s="80">
        <v>389.82000000000005</v>
      </c>
      <c r="J180" s="82">
        <f t="shared" si="131"/>
        <v>1760.33</v>
      </c>
      <c r="K180" s="83">
        <f t="shared" si="132"/>
        <v>0.18129897914099019</v>
      </c>
      <c r="L180" s="84">
        <v>350.53</v>
      </c>
      <c r="M180" s="84">
        <v>2.06</v>
      </c>
      <c r="N180" s="82">
        <f t="shared" si="133"/>
        <v>348.46999999999997</v>
      </c>
      <c r="O180" s="83">
        <f t="shared" si="134"/>
        <v>5.8768151085499109E-3</v>
      </c>
      <c r="P180" s="84">
        <v>1440.85</v>
      </c>
      <c r="Q180" s="84">
        <v>1106.3400000000001</v>
      </c>
      <c r="R180" s="82">
        <f t="shared" si="135"/>
        <v>334.50999999999976</v>
      </c>
      <c r="S180" s="83">
        <f t="shared" si="136"/>
        <v>0.7678384287052783</v>
      </c>
      <c r="T180" s="84">
        <v>274.64999999999998</v>
      </c>
      <c r="U180" s="84">
        <v>243.98000000000002</v>
      </c>
      <c r="V180" s="82">
        <f t="shared" si="137"/>
        <v>30.669999999999959</v>
      </c>
      <c r="W180" s="83">
        <f t="shared" si="138"/>
        <v>0.88833060258510843</v>
      </c>
      <c r="X180" s="84">
        <v>113.81</v>
      </c>
      <c r="Y180" s="84">
        <v>0</v>
      </c>
      <c r="Z180" s="82">
        <f t="shared" si="139"/>
        <v>113.81</v>
      </c>
      <c r="AA180" s="83">
        <f t="shared" si="125"/>
        <v>0</v>
      </c>
      <c r="AB180" s="84">
        <v>1765</v>
      </c>
      <c r="AC180" s="84">
        <v>2522.2400000000002</v>
      </c>
      <c r="AD180" s="82">
        <f t="shared" si="140"/>
        <v>-757.24000000000024</v>
      </c>
      <c r="AE180" s="83">
        <f t="shared" si="141"/>
        <v>1.429031161473088</v>
      </c>
      <c r="AF180" s="84">
        <v>412.39</v>
      </c>
      <c r="AG180" s="84">
        <v>4316.5600000000004</v>
      </c>
      <c r="AH180" s="82">
        <f t="shared" si="142"/>
        <v>-3904.1700000000005</v>
      </c>
      <c r="AI180" s="85">
        <f t="shared" si="143"/>
        <v>10.467179126554962</v>
      </c>
      <c r="AJ180" s="84">
        <v>1380.66</v>
      </c>
      <c r="AK180" s="84">
        <v>1117.48</v>
      </c>
      <c r="AL180" s="82">
        <f t="shared" si="144"/>
        <v>263.18000000000006</v>
      </c>
      <c r="AM180" s="86">
        <f t="shared" si="145"/>
        <v>0.80938102067127315</v>
      </c>
      <c r="AN180" s="80">
        <v>0</v>
      </c>
      <c r="AO180" s="80">
        <v>0</v>
      </c>
      <c r="AP180" s="87">
        <f t="shared" si="146"/>
        <v>0</v>
      </c>
      <c r="AQ180" s="83"/>
      <c r="AR180" s="84">
        <v>0</v>
      </c>
      <c r="AS180" s="84">
        <v>0</v>
      </c>
      <c r="AT180" s="87">
        <f t="shared" si="127"/>
        <v>0</v>
      </c>
      <c r="AU180" s="96"/>
      <c r="AV180" s="80">
        <v>518.78</v>
      </c>
      <c r="AW180" s="80">
        <v>0</v>
      </c>
      <c r="AX180" s="87">
        <f t="shared" si="147"/>
        <v>518.78</v>
      </c>
      <c r="AY180" s="83">
        <f t="shared" si="148"/>
        <v>0</v>
      </c>
      <c r="AZ180" s="90">
        <v>0</v>
      </c>
      <c r="BA180" s="82">
        <v>0</v>
      </c>
      <c r="BB180" s="82">
        <f t="shared" si="149"/>
        <v>0</v>
      </c>
      <c r="BC180" s="91"/>
      <c r="BD180" s="84">
        <v>8325.9699999999993</v>
      </c>
      <c r="BE180" s="84">
        <v>6656.13</v>
      </c>
      <c r="BF180" s="87">
        <f t="shared" si="150"/>
        <v>1669.8399999999992</v>
      </c>
      <c r="BG180" s="83">
        <f t="shared" si="151"/>
        <v>0.79944198693965995</v>
      </c>
      <c r="BH180" s="84">
        <v>1167.8699999999999</v>
      </c>
      <c r="BI180" s="84">
        <v>0</v>
      </c>
      <c r="BJ180" s="82">
        <f t="shared" si="152"/>
        <v>1167.8699999999999</v>
      </c>
      <c r="BK180" s="86">
        <f t="shared" si="153"/>
        <v>0</v>
      </c>
      <c r="BL180" s="80">
        <v>1258.58</v>
      </c>
      <c r="BM180" s="80">
        <v>0</v>
      </c>
      <c r="BN180" s="82">
        <f t="shared" si="154"/>
        <v>1258.58</v>
      </c>
      <c r="BO180" s="86">
        <f t="shared" si="155"/>
        <v>0</v>
      </c>
      <c r="BP180" s="80">
        <v>321.65999999999997</v>
      </c>
      <c r="BQ180" s="80">
        <v>0</v>
      </c>
      <c r="BR180" s="82">
        <f t="shared" si="156"/>
        <v>321.65999999999997</v>
      </c>
      <c r="BS180" s="86">
        <f t="shared" si="157"/>
        <v>0</v>
      </c>
      <c r="BT180" s="80">
        <v>896.52</v>
      </c>
      <c r="BU180" s="80">
        <v>0</v>
      </c>
      <c r="BV180" s="82">
        <f t="shared" si="158"/>
        <v>896.52</v>
      </c>
      <c r="BW180" s="86">
        <f t="shared" si="159"/>
        <v>0</v>
      </c>
      <c r="BX180" s="80">
        <v>600.43000000000006</v>
      </c>
      <c r="BY180" s="80">
        <v>0</v>
      </c>
      <c r="BZ180" s="82">
        <f t="shared" si="160"/>
        <v>600.43000000000006</v>
      </c>
      <c r="CA180" s="86">
        <f t="shared" si="126"/>
        <v>0</v>
      </c>
      <c r="CB180" s="80">
        <v>732.38</v>
      </c>
      <c r="CC180" s="80">
        <v>256.63</v>
      </c>
      <c r="CD180" s="82">
        <f t="shared" si="161"/>
        <v>475.75</v>
      </c>
      <c r="CE180" s="83">
        <f t="shared" si="162"/>
        <v>0.35040552718534096</v>
      </c>
      <c r="CF180" s="84">
        <v>52.78</v>
      </c>
      <c r="CG180" s="84">
        <v>0</v>
      </c>
      <c r="CH180" s="82">
        <f t="shared" si="163"/>
        <v>52.78</v>
      </c>
      <c r="CI180" s="86">
        <f t="shared" si="164"/>
        <v>0</v>
      </c>
      <c r="CJ180" s="80">
        <v>0</v>
      </c>
      <c r="CK180" s="81">
        <v>0</v>
      </c>
      <c r="CL180" s="81">
        <v>0</v>
      </c>
      <c r="CM180" s="92"/>
      <c r="CN180" s="93">
        <v>5448.38</v>
      </c>
      <c r="CO180" s="93">
        <v>8600.2930770544735</v>
      </c>
      <c r="CP180" s="87">
        <f t="shared" si="165"/>
        <v>-3151.9130770544734</v>
      </c>
      <c r="CQ180" s="94">
        <f t="shared" si="166"/>
        <v>1.5785046338644648</v>
      </c>
      <c r="CR180" s="80">
        <v>3820.29</v>
      </c>
      <c r="CS180" s="80">
        <v>4401.869999999999</v>
      </c>
      <c r="CT180" s="87">
        <f t="shared" si="167"/>
        <v>-581.57999999999902</v>
      </c>
      <c r="CU180" s="94">
        <f t="shared" si="168"/>
        <v>1.1522345162278254</v>
      </c>
      <c r="CV180" s="80">
        <v>1859.01</v>
      </c>
      <c r="CW180" s="80">
        <v>0</v>
      </c>
      <c r="CX180" s="87">
        <f t="shared" si="169"/>
        <v>1859.01</v>
      </c>
      <c r="CY180" s="86">
        <f t="shared" si="170"/>
        <v>0</v>
      </c>
      <c r="CZ180" s="80">
        <v>283.71000000000004</v>
      </c>
      <c r="DA180" s="80">
        <v>247.08999999999997</v>
      </c>
      <c r="DB180" s="87">
        <f t="shared" si="171"/>
        <v>36.620000000000061</v>
      </c>
      <c r="DC180" s="86">
        <f t="shared" si="172"/>
        <v>0.8709245356173555</v>
      </c>
      <c r="DD180" s="80">
        <v>33</v>
      </c>
      <c r="DE180" s="80">
        <v>0</v>
      </c>
      <c r="DF180" s="87">
        <f t="shared" si="173"/>
        <v>33</v>
      </c>
      <c r="DG180" s="86">
        <f t="shared" si="174"/>
        <v>0</v>
      </c>
      <c r="DH180" s="95">
        <v>1744.3600000000001</v>
      </c>
      <c r="DI180" s="95">
        <v>820.82999999999993</v>
      </c>
      <c r="DJ180" s="87">
        <f t="shared" si="175"/>
        <v>923.5300000000002</v>
      </c>
      <c r="DK180" s="94">
        <f t="shared" si="176"/>
        <v>0.47056226925634609</v>
      </c>
      <c r="DL180" s="80">
        <v>0</v>
      </c>
      <c r="DM180" s="80">
        <v>0</v>
      </c>
      <c r="DN180" s="87">
        <f t="shared" si="177"/>
        <v>0</v>
      </c>
      <c r="DO180" s="96"/>
      <c r="DP180" s="80">
        <v>0</v>
      </c>
      <c r="DQ180" s="80">
        <v>0</v>
      </c>
      <c r="DR180" s="82">
        <f t="shared" si="178"/>
        <v>0</v>
      </c>
      <c r="DS180" s="96"/>
      <c r="DT180" s="97">
        <v>1747.7</v>
      </c>
      <c r="DU180" s="97">
        <v>1534.07</v>
      </c>
      <c r="DV180" s="98">
        <f t="shared" si="181"/>
        <v>36699.459999999992</v>
      </c>
      <c r="DW180" s="87">
        <f t="shared" si="182"/>
        <v>32215.393077054476</v>
      </c>
      <c r="DX180" s="87">
        <f t="shared" si="179"/>
        <v>4484.0669229455161</v>
      </c>
      <c r="DY180" s="83">
        <f t="shared" si="180"/>
        <v>0.87781654217948935</v>
      </c>
      <c r="DZ180" s="108"/>
      <c r="EA180" s="100">
        <f t="shared" si="128"/>
        <v>-4151.1930770544859</v>
      </c>
      <c r="EB180" s="91">
        <f t="shared" si="129"/>
        <v>7111.3499999999922</v>
      </c>
      <c r="EC180" s="101"/>
      <c r="ED180" s="101"/>
      <c r="EE180" s="102">
        <v>12235.82</v>
      </c>
      <c r="EF180" s="102">
        <v>13641.560000000001</v>
      </c>
      <c r="EG180" s="103">
        <f t="shared" si="183"/>
        <v>13641.560000000001</v>
      </c>
      <c r="EH180" s="104">
        <f t="shared" si="187"/>
        <v>1.1148872735950677</v>
      </c>
      <c r="EI180" s="101"/>
      <c r="EJ180" s="101"/>
      <c r="EK180" s="101" t="s">
        <v>179</v>
      </c>
      <c r="EM180" s="101"/>
      <c r="EN180" s="101"/>
    </row>
    <row r="181" spans="1:144" s="1" customFormat="1" ht="15.75" customHeight="1" x14ac:dyDescent="0.25">
      <c r="A181" s="105" t="s">
        <v>180</v>
      </c>
      <c r="B181" s="106">
        <v>5</v>
      </c>
      <c r="C181" s="107">
        <v>6</v>
      </c>
      <c r="D181" s="76" t="s">
        <v>461</v>
      </c>
      <c r="E181" s="77">
        <v>4498.1000000000004</v>
      </c>
      <c r="F181" s="78">
        <v>84630.400000000009</v>
      </c>
      <c r="G181" s="79">
        <v>32714.449999999979</v>
      </c>
      <c r="H181" s="80">
        <v>3287.2200000000003</v>
      </c>
      <c r="I181" s="80">
        <v>585.84999999999991</v>
      </c>
      <c r="J181" s="82">
        <f t="shared" si="131"/>
        <v>2701.3700000000003</v>
      </c>
      <c r="K181" s="83">
        <f t="shared" si="132"/>
        <v>0.17822050243062523</v>
      </c>
      <c r="L181" s="84">
        <v>520.89</v>
      </c>
      <c r="M181" s="84">
        <v>3.04</v>
      </c>
      <c r="N181" s="82">
        <f t="shared" si="133"/>
        <v>517.85</v>
      </c>
      <c r="O181" s="83">
        <f t="shared" si="134"/>
        <v>5.8361650252452537E-3</v>
      </c>
      <c r="P181" s="84">
        <v>2420.88</v>
      </c>
      <c r="Q181" s="84">
        <v>1847.61</v>
      </c>
      <c r="R181" s="82">
        <f t="shared" si="135"/>
        <v>573.27000000000021</v>
      </c>
      <c r="S181" s="83">
        <f t="shared" si="136"/>
        <v>0.76319768018241296</v>
      </c>
      <c r="T181" s="84">
        <v>454.77</v>
      </c>
      <c r="U181" s="84">
        <v>402.11</v>
      </c>
      <c r="V181" s="82">
        <f t="shared" si="137"/>
        <v>52.659999999999968</v>
      </c>
      <c r="W181" s="83">
        <f t="shared" si="138"/>
        <v>0.88420520262990088</v>
      </c>
      <c r="X181" s="84">
        <v>256.38</v>
      </c>
      <c r="Y181" s="84">
        <v>0</v>
      </c>
      <c r="Z181" s="82">
        <f t="shared" si="139"/>
        <v>256.38</v>
      </c>
      <c r="AA181" s="83">
        <f t="shared" si="125"/>
        <v>0</v>
      </c>
      <c r="AB181" s="84">
        <v>3527.3999999999996</v>
      </c>
      <c r="AC181" s="84">
        <v>91.88</v>
      </c>
      <c r="AD181" s="82">
        <f t="shared" si="140"/>
        <v>3435.5199999999995</v>
      </c>
      <c r="AE181" s="83">
        <f t="shared" si="141"/>
        <v>2.6047513749503884E-2</v>
      </c>
      <c r="AF181" s="84">
        <v>674.7</v>
      </c>
      <c r="AG181" s="84">
        <v>4077.3</v>
      </c>
      <c r="AH181" s="82">
        <f t="shared" si="142"/>
        <v>-3402.6000000000004</v>
      </c>
      <c r="AI181" s="85">
        <f t="shared" si="143"/>
        <v>6.0431302801244993</v>
      </c>
      <c r="AJ181" s="84">
        <v>2258.94</v>
      </c>
      <c r="AK181" s="84">
        <v>1828.52</v>
      </c>
      <c r="AL181" s="82">
        <f t="shared" si="144"/>
        <v>430.42000000000007</v>
      </c>
      <c r="AM181" s="86">
        <f t="shared" si="145"/>
        <v>0.80945930392130816</v>
      </c>
      <c r="AN181" s="80">
        <v>0</v>
      </c>
      <c r="AO181" s="80">
        <v>0</v>
      </c>
      <c r="AP181" s="87">
        <f t="shared" si="146"/>
        <v>0</v>
      </c>
      <c r="AQ181" s="83"/>
      <c r="AR181" s="84">
        <v>0</v>
      </c>
      <c r="AS181" s="84">
        <v>0</v>
      </c>
      <c r="AT181" s="87">
        <f t="shared" si="127"/>
        <v>0</v>
      </c>
      <c r="AU181" s="96"/>
      <c r="AV181" s="80">
        <v>778.62000000000012</v>
      </c>
      <c r="AW181" s="80">
        <v>0</v>
      </c>
      <c r="AX181" s="87">
        <f t="shared" si="147"/>
        <v>778.62000000000012</v>
      </c>
      <c r="AY181" s="83">
        <f t="shared" si="148"/>
        <v>0</v>
      </c>
      <c r="AZ181" s="90">
        <v>0</v>
      </c>
      <c r="BA181" s="82">
        <v>0</v>
      </c>
      <c r="BB181" s="82">
        <f t="shared" si="149"/>
        <v>0</v>
      </c>
      <c r="BC181" s="91"/>
      <c r="BD181" s="84">
        <v>13660.26</v>
      </c>
      <c r="BE181" s="84">
        <v>0</v>
      </c>
      <c r="BF181" s="87">
        <f t="shared" si="150"/>
        <v>13660.26</v>
      </c>
      <c r="BG181" s="83">
        <f t="shared" si="151"/>
        <v>0</v>
      </c>
      <c r="BH181" s="84">
        <v>1746.1499999999999</v>
      </c>
      <c r="BI181" s="84">
        <v>4561.37</v>
      </c>
      <c r="BJ181" s="82">
        <f t="shared" si="152"/>
        <v>-2815.2200000000003</v>
      </c>
      <c r="BK181" s="86">
        <f t="shared" si="153"/>
        <v>2.6122440798327751</v>
      </c>
      <c r="BL181" s="80">
        <v>1868.97</v>
      </c>
      <c r="BM181" s="80">
        <v>0</v>
      </c>
      <c r="BN181" s="82">
        <f t="shared" si="154"/>
        <v>1868.97</v>
      </c>
      <c r="BO181" s="86">
        <f t="shared" si="155"/>
        <v>0</v>
      </c>
      <c r="BP181" s="80">
        <v>546.51</v>
      </c>
      <c r="BQ181" s="80">
        <v>0</v>
      </c>
      <c r="BR181" s="82">
        <f t="shared" si="156"/>
        <v>546.51</v>
      </c>
      <c r="BS181" s="86">
        <f t="shared" si="157"/>
        <v>0</v>
      </c>
      <c r="BT181" s="80">
        <v>1476.27</v>
      </c>
      <c r="BU181" s="80">
        <v>0</v>
      </c>
      <c r="BV181" s="82">
        <f t="shared" si="158"/>
        <v>1476.27</v>
      </c>
      <c r="BW181" s="86">
        <f t="shared" si="159"/>
        <v>0</v>
      </c>
      <c r="BX181" s="80">
        <v>1352.1299999999999</v>
      </c>
      <c r="BY181" s="80">
        <v>0</v>
      </c>
      <c r="BZ181" s="82">
        <f t="shared" si="160"/>
        <v>1352.1299999999999</v>
      </c>
      <c r="CA181" s="86">
        <f t="shared" si="126"/>
        <v>0</v>
      </c>
      <c r="CB181" s="80">
        <v>1496.52</v>
      </c>
      <c r="CC181" s="80">
        <v>524.04999999999995</v>
      </c>
      <c r="CD181" s="82">
        <f t="shared" si="161"/>
        <v>972.47</v>
      </c>
      <c r="CE181" s="83">
        <f t="shared" si="162"/>
        <v>0.35017908213722498</v>
      </c>
      <c r="CF181" s="84">
        <v>79.62</v>
      </c>
      <c r="CG181" s="84">
        <v>0</v>
      </c>
      <c r="CH181" s="82">
        <f t="shared" si="163"/>
        <v>79.62</v>
      </c>
      <c r="CI181" s="86">
        <f t="shared" si="164"/>
        <v>0</v>
      </c>
      <c r="CJ181" s="80">
        <v>0</v>
      </c>
      <c r="CK181" s="81">
        <v>0</v>
      </c>
      <c r="CL181" s="81">
        <v>0</v>
      </c>
      <c r="CM181" s="92"/>
      <c r="CN181" s="93">
        <v>9219.2999999999993</v>
      </c>
      <c r="CO181" s="93">
        <v>14466.784763557118</v>
      </c>
      <c r="CP181" s="87">
        <f t="shared" si="165"/>
        <v>-5247.4847635571186</v>
      </c>
      <c r="CQ181" s="94">
        <f t="shared" si="166"/>
        <v>1.5691847280766564</v>
      </c>
      <c r="CR181" s="80">
        <v>5501.61</v>
      </c>
      <c r="CS181" s="80">
        <v>6645.7</v>
      </c>
      <c r="CT181" s="87">
        <f t="shared" si="167"/>
        <v>-1144.0900000000001</v>
      </c>
      <c r="CU181" s="94">
        <f t="shared" si="168"/>
        <v>1.207955489393105</v>
      </c>
      <c r="CV181" s="80">
        <v>3045.66</v>
      </c>
      <c r="CW181" s="80">
        <v>0</v>
      </c>
      <c r="CX181" s="87">
        <f t="shared" si="169"/>
        <v>3045.66</v>
      </c>
      <c r="CY181" s="86">
        <f t="shared" si="170"/>
        <v>0</v>
      </c>
      <c r="CZ181" s="80">
        <v>456.12</v>
      </c>
      <c r="DA181" s="80">
        <v>396.81000000000006</v>
      </c>
      <c r="DB181" s="87">
        <f t="shared" si="171"/>
        <v>59.309999999999945</v>
      </c>
      <c r="DC181" s="86">
        <f t="shared" si="172"/>
        <v>0.86996842936069463</v>
      </c>
      <c r="DD181" s="80">
        <v>51.269999999999996</v>
      </c>
      <c r="DE181" s="80">
        <v>0</v>
      </c>
      <c r="DF181" s="87">
        <f t="shared" si="173"/>
        <v>51.269999999999996</v>
      </c>
      <c r="DG181" s="86">
        <f t="shared" si="174"/>
        <v>0</v>
      </c>
      <c r="DH181" s="95">
        <v>1504.6200000000001</v>
      </c>
      <c r="DI181" s="95">
        <v>2182.4499999999998</v>
      </c>
      <c r="DJ181" s="87">
        <f t="shared" si="175"/>
        <v>-677.8299999999997</v>
      </c>
      <c r="DK181" s="94">
        <f t="shared" si="176"/>
        <v>1.4504991293482739</v>
      </c>
      <c r="DL181" s="80">
        <v>0</v>
      </c>
      <c r="DM181" s="80">
        <v>0</v>
      </c>
      <c r="DN181" s="87">
        <f t="shared" si="177"/>
        <v>0</v>
      </c>
      <c r="DO181" s="96"/>
      <c r="DP181" s="80">
        <v>0</v>
      </c>
      <c r="DQ181" s="80">
        <v>0</v>
      </c>
      <c r="DR181" s="82">
        <f t="shared" si="178"/>
        <v>0</v>
      </c>
      <c r="DS181" s="96"/>
      <c r="DT181" s="97">
        <v>2809.5299999999997</v>
      </c>
      <c r="DU181" s="97">
        <v>1880.6799999999998</v>
      </c>
      <c r="DV181" s="98">
        <f t="shared" si="181"/>
        <v>58994.340000000004</v>
      </c>
      <c r="DW181" s="87">
        <f t="shared" si="182"/>
        <v>39494.154763557119</v>
      </c>
      <c r="DX181" s="87">
        <f t="shared" si="179"/>
        <v>19500.185236442885</v>
      </c>
      <c r="DY181" s="83">
        <f t="shared" si="180"/>
        <v>0.66945667607362191</v>
      </c>
      <c r="DZ181" s="108"/>
      <c r="EA181" s="100">
        <f t="shared" si="128"/>
        <v>104130.5852364429</v>
      </c>
      <c r="EB181" s="91">
        <f t="shared" si="129"/>
        <v>49855.45999999997</v>
      </c>
      <c r="EC181" s="101"/>
      <c r="ED181" s="101"/>
      <c r="EE181" s="102">
        <v>19664.780000000002</v>
      </c>
      <c r="EF181" s="102">
        <v>4372.5500000000029</v>
      </c>
      <c r="EG181" s="103">
        <f t="shared" si="183"/>
        <v>4372.5500000000029</v>
      </c>
      <c r="EH181" s="104">
        <f t="shared" si="187"/>
        <v>0.22235438179323655</v>
      </c>
      <c r="EI181" s="101"/>
      <c r="EJ181" s="101"/>
      <c r="EK181" s="101" t="s">
        <v>180</v>
      </c>
      <c r="EM181" s="101"/>
      <c r="EN181" s="101"/>
    </row>
    <row r="182" spans="1:144" s="1" customFormat="1" ht="15.75" customHeight="1" x14ac:dyDescent="0.25">
      <c r="A182" s="105" t="s">
        <v>181</v>
      </c>
      <c r="B182" s="106">
        <v>5</v>
      </c>
      <c r="C182" s="107">
        <v>4</v>
      </c>
      <c r="D182" s="76" t="s">
        <v>462</v>
      </c>
      <c r="E182" s="77">
        <v>2774.1</v>
      </c>
      <c r="F182" s="78">
        <v>-158851.94</v>
      </c>
      <c r="G182" s="79">
        <v>-113131.48999999999</v>
      </c>
      <c r="H182" s="80">
        <v>2236.1999999999998</v>
      </c>
      <c r="I182" s="80">
        <v>727.72</v>
      </c>
      <c r="J182" s="82">
        <f t="shared" si="131"/>
        <v>1508.4799999999998</v>
      </c>
      <c r="K182" s="83">
        <f t="shared" si="132"/>
        <v>0.32542706376889369</v>
      </c>
      <c r="L182" s="84">
        <v>351.21</v>
      </c>
      <c r="M182" s="84">
        <v>499.58</v>
      </c>
      <c r="N182" s="82">
        <f t="shared" si="133"/>
        <v>-148.37</v>
      </c>
      <c r="O182" s="83">
        <f t="shared" si="134"/>
        <v>1.422453802568264</v>
      </c>
      <c r="P182" s="84">
        <v>1455.57</v>
      </c>
      <c r="Q182" s="84">
        <v>1116.1300000000001</v>
      </c>
      <c r="R182" s="82">
        <f t="shared" si="135"/>
        <v>339.43999999999983</v>
      </c>
      <c r="S182" s="83">
        <f t="shared" si="136"/>
        <v>0.76679926077069471</v>
      </c>
      <c r="T182" s="84">
        <v>278.79000000000002</v>
      </c>
      <c r="U182" s="84">
        <v>248.02999999999997</v>
      </c>
      <c r="V182" s="82">
        <f t="shared" si="137"/>
        <v>30.760000000000048</v>
      </c>
      <c r="W182" s="83">
        <f t="shared" si="138"/>
        <v>0.88966605688869738</v>
      </c>
      <c r="X182" s="84">
        <v>114.03</v>
      </c>
      <c r="Y182" s="84">
        <v>0</v>
      </c>
      <c r="Z182" s="82">
        <f t="shared" si="139"/>
        <v>114.03</v>
      </c>
      <c r="AA182" s="83">
        <f t="shared" si="125"/>
        <v>0</v>
      </c>
      <c r="AB182" s="84">
        <v>1765.17</v>
      </c>
      <c r="AC182" s="84">
        <v>44.52</v>
      </c>
      <c r="AD182" s="82">
        <f t="shared" si="140"/>
        <v>1720.65</v>
      </c>
      <c r="AE182" s="83">
        <f t="shared" si="141"/>
        <v>2.5221366780536721E-2</v>
      </c>
      <c r="AF182" s="84">
        <v>416.13</v>
      </c>
      <c r="AG182" s="84">
        <v>0</v>
      </c>
      <c r="AH182" s="82">
        <f t="shared" si="142"/>
        <v>416.13</v>
      </c>
      <c r="AI182" s="85">
        <f t="shared" si="143"/>
        <v>0</v>
      </c>
      <c r="AJ182" s="84">
        <v>1393.17</v>
      </c>
      <c r="AK182" s="84">
        <v>3186.6000000000004</v>
      </c>
      <c r="AL182" s="82">
        <f t="shared" si="144"/>
        <v>-1793.4300000000003</v>
      </c>
      <c r="AM182" s="86">
        <f t="shared" si="145"/>
        <v>2.2873016214819444</v>
      </c>
      <c r="AN182" s="80">
        <v>0</v>
      </c>
      <c r="AO182" s="80">
        <v>0</v>
      </c>
      <c r="AP182" s="87">
        <f t="shared" si="146"/>
        <v>0</v>
      </c>
      <c r="AQ182" s="83"/>
      <c r="AR182" s="84">
        <v>0</v>
      </c>
      <c r="AS182" s="84">
        <v>0</v>
      </c>
      <c r="AT182" s="87">
        <f t="shared" si="127"/>
        <v>0</v>
      </c>
      <c r="AU182" s="96"/>
      <c r="AV182" s="80">
        <v>519.29999999999995</v>
      </c>
      <c r="AW182" s="80">
        <v>2749.66</v>
      </c>
      <c r="AX182" s="87">
        <f t="shared" si="147"/>
        <v>-2230.3599999999997</v>
      </c>
      <c r="AY182" s="83">
        <f t="shared" si="148"/>
        <v>5.2949354900828043</v>
      </c>
      <c r="AZ182" s="90">
        <v>0</v>
      </c>
      <c r="BA182" s="82">
        <v>0</v>
      </c>
      <c r="BB182" s="82">
        <f t="shared" si="149"/>
        <v>0</v>
      </c>
      <c r="BC182" s="91"/>
      <c r="BD182" s="84">
        <v>7676.52</v>
      </c>
      <c r="BE182" s="84">
        <v>0</v>
      </c>
      <c r="BF182" s="87">
        <f t="shared" si="150"/>
        <v>7676.52</v>
      </c>
      <c r="BG182" s="83">
        <f t="shared" si="151"/>
        <v>0</v>
      </c>
      <c r="BH182" s="84">
        <v>1177.6200000000001</v>
      </c>
      <c r="BI182" s="84">
        <v>0</v>
      </c>
      <c r="BJ182" s="82">
        <f t="shared" si="152"/>
        <v>1177.6200000000001</v>
      </c>
      <c r="BK182" s="86">
        <f t="shared" si="153"/>
        <v>0</v>
      </c>
      <c r="BL182" s="80">
        <v>1259.1600000000001</v>
      </c>
      <c r="BM182" s="80">
        <v>0</v>
      </c>
      <c r="BN182" s="82">
        <f t="shared" si="154"/>
        <v>1259.1600000000001</v>
      </c>
      <c r="BO182" s="86">
        <f t="shared" si="155"/>
        <v>0</v>
      </c>
      <c r="BP182" s="80">
        <v>325.40999999999997</v>
      </c>
      <c r="BQ182" s="80">
        <v>0</v>
      </c>
      <c r="BR182" s="82">
        <f t="shared" si="156"/>
        <v>325.40999999999997</v>
      </c>
      <c r="BS182" s="86">
        <f t="shared" si="157"/>
        <v>0</v>
      </c>
      <c r="BT182" s="80">
        <v>910.47</v>
      </c>
      <c r="BU182" s="80">
        <v>0</v>
      </c>
      <c r="BV182" s="82">
        <f t="shared" si="158"/>
        <v>910.47</v>
      </c>
      <c r="BW182" s="86">
        <f t="shared" si="159"/>
        <v>0</v>
      </c>
      <c r="BX182" s="80">
        <v>600.87</v>
      </c>
      <c r="BY182" s="80">
        <v>0</v>
      </c>
      <c r="BZ182" s="82">
        <f t="shared" si="160"/>
        <v>600.87</v>
      </c>
      <c r="CA182" s="86">
        <f t="shared" si="126"/>
        <v>0</v>
      </c>
      <c r="CB182" s="80">
        <v>732.36</v>
      </c>
      <c r="CC182" s="80">
        <v>0</v>
      </c>
      <c r="CD182" s="82">
        <f t="shared" si="161"/>
        <v>732.36</v>
      </c>
      <c r="CE182" s="83">
        <f t="shared" si="162"/>
        <v>0</v>
      </c>
      <c r="CF182" s="84">
        <v>52.44</v>
      </c>
      <c r="CG182" s="84">
        <v>0</v>
      </c>
      <c r="CH182" s="82">
        <f t="shared" si="163"/>
        <v>52.44</v>
      </c>
      <c r="CI182" s="86">
        <f t="shared" si="164"/>
        <v>0</v>
      </c>
      <c r="CJ182" s="80">
        <v>0</v>
      </c>
      <c r="CK182" s="81">
        <v>0</v>
      </c>
      <c r="CL182" s="81">
        <v>0</v>
      </c>
      <c r="CM182" s="92"/>
      <c r="CN182" s="93">
        <v>7444.32</v>
      </c>
      <c r="CO182" s="93">
        <v>10610.211849086294</v>
      </c>
      <c r="CP182" s="87">
        <f t="shared" si="165"/>
        <v>-3165.8918490862943</v>
      </c>
      <c r="CQ182" s="94">
        <f t="shared" si="166"/>
        <v>1.425276163448951</v>
      </c>
      <c r="CR182" s="80">
        <v>3603.57</v>
      </c>
      <c r="CS182" s="80">
        <v>4160.55</v>
      </c>
      <c r="CT182" s="87">
        <f t="shared" si="167"/>
        <v>-556.98</v>
      </c>
      <c r="CU182" s="94">
        <f t="shared" si="168"/>
        <v>1.154563391303624</v>
      </c>
      <c r="CV182" s="80">
        <v>1810.9499999999998</v>
      </c>
      <c r="CW182" s="80">
        <v>0</v>
      </c>
      <c r="CX182" s="87">
        <f t="shared" si="169"/>
        <v>1810.9499999999998</v>
      </c>
      <c r="CY182" s="86">
        <f t="shared" si="170"/>
        <v>0</v>
      </c>
      <c r="CZ182" s="80">
        <v>284.61</v>
      </c>
      <c r="DA182" s="80">
        <v>247.26999999999998</v>
      </c>
      <c r="DB182" s="87">
        <f t="shared" si="171"/>
        <v>37.340000000000032</v>
      </c>
      <c r="DC182" s="86">
        <f t="shared" si="172"/>
        <v>0.8688029232985488</v>
      </c>
      <c r="DD182" s="80">
        <v>31.619999999999997</v>
      </c>
      <c r="DE182" s="80">
        <v>0</v>
      </c>
      <c r="DF182" s="87">
        <f t="shared" si="173"/>
        <v>31.619999999999997</v>
      </c>
      <c r="DG182" s="86">
        <f t="shared" si="174"/>
        <v>0</v>
      </c>
      <c r="DH182" s="95">
        <v>2414.31</v>
      </c>
      <c r="DI182" s="95">
        <v>1842.3</v>
      </c>
      <c r="DJ182" s="87">
        <f t="shared" si="175"/>
        <v>572.01</v>
      </c>
      <c r="DK182" s="94">
        <f t="shared" si="176"/>
        <v>0.76307516433266642</v>
      </c>
      <c r="DL182" s="80">
        <v>0</v>
      </c>
      <c r="DM182" s="80">
        <v>0</v>
      </c>
      <c r="DN182" s="87">
        <f t="shared" si="177"/>
        <v>0</v>
      </c>
      <c r="DO182" s="96"/>
      <c r="DP182" s="80">
        <v>0</v>
      </c>
      <c r="DQ182" s="80">
        <v>0</v>
      </c>
      <c r="DR182" s="82">
        <f t="shared" si="178"/>
        <v>0</v>
      </c>
      <c r="DS182" s="96"/>
      <c r="DT182" s="97">
        <v>1842.54</v>
      </c>
      <c r="DU182" s="97">
        <v>1271.6199999999999</v>
      </c>
      <c r="DV182" s="98">
        <f t="shared" si="181"/>
        <v>38696.339999999997</v>
      </c>
      <c r="DW182" s="87">
        <f t="shared" si="182"/>
        <v>26704.191849086295</v>
      </c>
      <c r="DX182" s="87">
        <f t="shared" si="179"/>
        <v>11992.148150913701</v>
      </c>
      <c r="DY182" s="83">
        <f t="shared" si="180"/>
        <v>0.69009606203290275</v>
      </c>
      <c r="DZ182" s="108"/>
      <c r="EA182" s="100">
        <f t="shared" si="128"/>
        <v>-146859.79184908629</v>
      </c>
      <c r="EB182" s="91">
        <f t="shared" si="129"/>
        <v>-100396.63999999998</v>
      </c>
      <c r="EC182" s="101"/>
      <c r="ED182" s="101"/>
      <c r="EE182" s="102">
        <v>12898.779999999999</v>
      </c>
      <c r="EF182" s="102">
        <v>24098.15</v>
      </c>
      <c r="EG182" s="103">
        <f t="shared" si="183"/>
        <v>24098.15</v>
      </c>
      <c r="EH182" s="104">
        <f t="shared" si="187"/>
        <v>1.8682503306514262</v>
      </c>
      <c r="EI182" s="101"/>
      <c r="EJ182" s="101"/>
      <c r="EK182" s="101" t="s">
        <v>181</v>
      </c>
      <c r="EM182" s="101"/>
      <c r="EN182" s="101"/>
    </row>
    <row r="183" spans="1:144" s="1" customFormat="1" ht="15.75" customHeight="1" x14ac:dyDescent="0.25">
      <c r="A183" s="105" t="s">
        <v>182</v>
      </c>
      <c r="B183" s="106">
        <v>5</v>
      </c>
      <c r="C183" s="107">
        <v>4</v>
      </c>
      <c r="D183" s="76" t="s">
        <v>463</v>
      </c>
      <c r="E183" s="77">
        <v>2930.4</v>
      </c>
      <c r="F183" s="78">
        <v>36850.580000000009</v>
      </c>
      <c r="G183" s="79">
        <v>-20817.249999999989</v>
      </c>
      <c r="H183" s="80">
        <v>2302.17</v>
      </c>
      <c r="I183" s="80">
        <v>728.3</v>
      </c>
      <c r="J183" s="82">
        <f t="shared" si="131"/>
        <v>1573.8700000000001</v>
      </c>
      <c r="K183" s="83">
        <f t="shared" si="132"/>
        <v>0.3163537010733351</v>
      </c>
      <c r="L183" s="84">
        <v>381.51</v>
      </c>
      <c r="M183" s="84">
        <v>679.98</v>
      </c>
      <c r="N183" s="82">
        <f t="shared" si="133"/>
        <v>-298.47000000000003</v>
      </c>
      <c r="O183" s="83">
        <f t="shared" si="134"/>
        <v>1.7823386018715106</v>
      </c>
      <c r="P183" s="84">
        <v>1547.97</v>
      </c>
      <c r="Q183" s="84">
        <v>1185.02</v>
      </c>
      <c r="R183" s="82">
        <f t="shared" si="135"/>
        <v>362.95000000000005</v>
      </c>
      <c r="S183" s="83">
        <f t="shared" si="136"/>
        <v>0.7655316317499693</v>
      </c>
      <c r="T183" s="84">
        <v>293.61</v>
      </c>
      <c r="U183" s="84">
        <v>261.02999999999997</v>
      </c>
      <c r="V183" s="82">
        <f t="shared" si="137"/>
        <v>32.580000000000041</v>
      </c>
      <c r="W183" s="83">
        <f t="shared" si="138"/>
        <v>0.88903647695923149</v>
      </c>
      <c r="X183" s="84">
        <v>128.34</v>
      </c>
      <c r="Y183" s="84">
        <v>0</v>
      </c>
      <c r="Z183" s="82">
        <f t="shared" si="139"/>
        <v>128.34</v>
      </c>
      <c r="AA183" s="83">
        <f t="shared" si="125"/>
        <v>0</v>
      </c>
      <c r="AB183" s="84">
        <v>1765.08</v>
      </c>
      <c r="AC183" s="84">
        <v>67.77000000000001</v>
      </c>
      <c r="AD183" s="82">
        <f t="shared" si="140"/>
        <v>1697.31</v>
      </c>
      <c r="AE183" s="83">
        <f t="shared" si="141"/>
        <v>3.839486028961861E-2</v>
      </c>
      <c r="AF183" s="84">
        <v>439.5</v>
      </c>
      <c r="AG183" s="84">
        <v>3884.94</v>
      </c>
      <c r="AH183" s="82">
        <f t="shared" si="142"/>
        <v>-3445.44</v>
      </c>
      <c r="AI183" s="85">
        <f t="shared" si="143"/>
        <v>8.8394539249146753</v>
      </c>
      <c r="AJ183" s="84">
        <v>1470.6299999999999</v>
      </c>
      <c r="AK183" s="84">
        <v>7849.49</v>
      </c>
      <c r="AL183" s="82">
        <f t="shared" si="144"/>
        <v>-6378.86</v>
      </c>
      <c r="AM183" s="86">
        <f t="shared" si="145"/>
        <v>5.3375016149541352</v>
      </c>
      <c r="AN183" s="80">
        <v>0</v>
      </c>
      <c r="AO183" s="80">
        <v>0</v>
      </c>
      <c r="AP183" s="87">
        <f t="shared" si="146"/>
        <v>0</v>
      </c>
      <c r="AQ183" s="83"/>
      <c r="AR183" s="84">
        <v>0</v>
      </c>
      <c r="AS183" s="84">
        <v>0</v>
      </c>
      <c r="AT183" s="87">
        <f t="shared" si="127"/>
        <v>0</v>
      </c>
      <c r="AU183" s="96"/>
      <c r="AV183" s="80">
        <v>518.64</v>
      </c>
      <c r="AW183" s="80">
        <v>2749.66</v>
      </c>
      <c r="AX183" s="87">
        <f t="shared" si="147"/>
        <v>-2231.02</v>
      </c>
      <c r="AY183" s="83">
        <f t="shared" si="148"/>
        <v>5.3016736078975786</v>
      </c>
      <c r="AZ183" s="90">
        <v>0</v>
      </c>
      <c r="BA183" s="82">
        <v>0</v>
      </c>
      <c r="BB183" s="82">
        <f t="shared" si="149"/>
        <v>0</v>
      </c>
      <c r="BC183" s="91"/>
      <c r="BD183" s="84">
        <v>8991.5999999999985</v>
      </c>
      <c r="BE183" s="84">
        <v>6811.2100000000009</v>
      </c>
      <c r="BF183" s="87">
        <f t="shared" si="150"/>
        <v>2180.3899999999976</v>
      </c>
      <c r="BG183" s="83">
        <f t="shared" si="151"/>
        <v>0.75750811868855394</v>
      </c>
      <c r="BH183" s="84">
        <v>1237.68</v>
      </c>
      <c r="BI183" s="84">
        <v>1581.36</v>
      </c>
      <c r="BJ183" s="82">
        <f t="shared" si="152"/>
        <v>-343.67999999999984</v>
      </c>
      <c r="BK183" s="86">
        <f t="shared" si="153"/>
        <v>1.2776808221834399</v>
      </c>
      <c r="BL183" s="80">
        <v>1368.66</v>
      </c>
      <c r="BM183" s="80">
        <v>5375.42</v>
      </c>
      <c r="BN183" s="82">
        <f t="shared" si="154"/>
        <v>-4006.76</v>
      </c>
      <c r="BO183" s="86">
        <f t="shared" si="155"/>
        <v>3.9275057355369483</v>
      </c>
      <c r="BP183" s="80">
        <v>348.09000000000003</v>
      </c>
      <c r="BQ183" s="80">
        <v>0</v>
      </c>
      <c r="BR183" s="82">
        <f t="shared" si="156"/>
        <v>348.09000000000003</v>
      </c>
      <c r="BS183" s="86">
        <f t="shared" si="157"/>
        <v>0</v>
      </c>
      <c r="BT183" s="80">
        <v>956.37000000000012</v>
      </c>
      <c r="BU183" s="80">
        <v>2214.31</v>
      </c>
      <c r="BV183" s="82">
        <f t="shared" si="158"/>
        <v>-1257.9399999999998</v>
      </c>
      <c r="BW183" s="86">
        <f t="shared" si="159"/>
        <v>2.315327749720296</v>
      </c>
      <c r="BX183" s="80">
        <v>675.96</v>
      </c>
      <c r="BY183" s="80">
        <v>0</v>
      </c>
      <c r="BZ183" s="82">
        <f t="shared" si="160"/>
        <v>675.96</v>
      </c>
      <c r="CA183" s="86">
        <f t="shared" si="126"/>
        <v>0</v>
      </c>
      <c r="CB183" s="80">
        <v>732.24</v>
      </c>
      <c r="CC183" s="80">
        <v>394.72</v>
      </c>
      <c r="CD183" s="82">
        <f t="shared" si="161"/>
        <v>337.52</v>
      </c>
      <c r="CE183" s="83">
        <f t="shared" si="162"/>
        <v>0.53905823227357152</v>
      </c>
      <c r="CF183" s="84">
        <v>52.739999999999995</v>
      </c>
      <c r="CG183" s="84">
        <v>0</v>
      </c>
      <c r="CH183" s="82">
        <f t="shared" si="163"/>
        <v>52.739999999999995</v>
      </c>
      <c r="CI183" s="86">
        <f t="shared" si="164"/>
        <v>0</v>
      </c>
      <c r="CJ183" s="80">
        <v>0</v>
      </c>
      <c r="CK183" s="81">
        <v>0</v>
      </c>
      <c r="CL183" s="81">
        <v>0</v>
      </c>
      <c r="CM183" s="92"/>
      <c r="CN183" s="93">
        <v>6019.59</v>
      </c>
      <c r="CO183" s="93">
        <v>9930.3884243273133</v>
      </c>
      <c r="CP183" s="87">
        <f t="shared" si="165"/>
        <v>-3910.7984243273131</v>
      </c>
      <c r="CQ183" s="94">
        <f t="shared" si="166"/>
        <v>1.6496785369646958</v>
      </c>
      <c r="CR183" s="80">
        <v>3662.04</v>
      </c>
      <c r="CS183" s="80">
        <v>4527.37</v>
      </c>
      <c r="CT183" s="87">
        <f t="shared" si="167"/>
        <v>-865.32999999999993</v>
      </c>
      <c r="CU183" s="94">
        <f t="shared" si="168"/>
        <v>1.2362972550818669</v>
      </c>
      <c r="CV183" s="80">
        <v>1883.7599999999998</v>
      </c>
      <c r="CW183" s="80">
        <v>0</v>
      </c>
      <c r="CX183" s="87">
        <f t="shared" si="169"/>
        <v>1883.7599999999998</v>
      </c>
      <c r="CY183" s="86">
        <f t="shared" si="170"/>
        <v>0</v>
      </c>
      <c r="CZ183" s="80">
        <v>304.14</v>
      </c>
      <c r="DA183" s="80">
        <v>264.05</v>
      </c>
      <c r="DB183" s="87">
        <f t="shared" si="171"/>
        <v>40.089999999999975</v>
      </c>
      <c r="DC183" s="86">
        <f t="shared" si="172"/>
        <v>0.86818570395212735</v>
      </c>
      <c r="DD183" s="80">
        <v>35.160000000000004</v>
      </c>
      <c r="DE183" s="80">
        <v>0</v>
      </c>
      <c r="DF183" s="87">
        <f t="shared" si="173"/>
        <v>35.160000000000004</v>
      </c>
      <c r="DG183" s="86">
        <f t="shared" si="174"/>
        <v>0</v>
      </c>
      <c r="DH183" s="95">
        <v>955.5</v>
      </c>
      <c r="DI183" s="95">
        <v>1024.9100000000001</v>
      </c>
      <c r="DJ183" s="87">
        <f t="shared" si="175"/>
        <v>-69.410000000000082</v>
      </c>
      <c r="DK183" s="94">
        <f t="shared" si="176"/>
        <v>1.0726425954997385</v>
      </c>
      <c r="DL183" s="80">
        <v>0</v>
      </c>
      <c r="DM183" s="80">
        <v>0</v>
      </c>
      <c r="DN183" s="87">
        <f t="shared" si="177"/>
        <v>0</v>
      </c>
      <c r="DO183" s="96"/>
      <c r="DP183" s="80">
        <v>0</v>
      </c>
      <c r="DQ183" s="80">
        <v>0</v>
      </c>
      <c r="DR183" s="82">
        <f t="shared" si="178"/>
        <v>0</v>
      </c>
      <c r="DS183" s="96"/>
      <c r="DT183" s="97">
        <v>1803.75</v>
      </c>
      <c r="DU183" s="97">
        <v>2476.5</v>
      </c>
      <c r="DV183" s="98">
        <f t="shared" si="181"/>
        <v>37874.729999999996</v>
      </c>
      <c r="DW183" s="87">
        <f t="shared" si="182"/>
        <v>52006.428424327307</v>
      </c>
      <c r="DX183" s="87">
        <f t="shared" si="179"/>
        <v>-14131.698424327311</v>
      </c>
      <c r="DY183" s="83">
        <f t="shared" si="180"/>
        <v>1.3731168096598263</v>
      </c>
      <c r="DZ183" s="108"/>
      <c r="EA183" s="100">
        <f t="shared" si="128"/>
        <v>22718.881575672691</v>
      </c>
      <c r="EB183" s="91">
        <f t="shared" si="129"/>
        <v>-22830.929999999997</v>
      </c>
      <c r="EC183" s="101"/>
      <c r="ED183" s="101"/>
      <c r="EE183" s="102">
        <v>12624.910000000002</v>
      </c>
      <c r="EF183" s="102">
        <v>18053.29</v>
      </c>
      <c r="EG183" s="103">
        <f t="shared" si="183"/>
        <v>18053.29</v>
      </c>
      <c r="EH183" s="104">
        <f t="shared" si="187"/>
        <v>1.4299737582287715</v>
      </c>
      <c r="EI183" s="101"/>
      <c r="EJ183" s="101"/>
      <c r="EK183" s="101" t="s">
        <v>182</v>
      </c>
      <c r="EM183" s="101"/>
      <c r="EN183" s="101"/>
    </row>
    <row r="184" spans="1:144" s="1" customFormat="1" ht="15.75" customHeight="1" x14ac:dyDescent="0.25">
      <c r="A184" s="105" t="s">
        <v>183</v>
      </c>
      <c r="B184" s="106">
        <v>5</v>
      </c>
      <c r="C184" s="107">
        <v>6</v>
      </c>
      <c r="D184" s="76" t="s">
        <v>464</v>
      </c>
      <c r="E184" s="77">
        <v>4344.3999999999996</v>
      </c>
      <c r="F184" s="78">
        <v>69756.689999999973</v>
      </c>
      <c r="G184" s="79">
        <v>21971.120000000003</v>
      </c>
      <c r="H184" s="80">
        <v>3103.8599999999997</v>
      </c>
      <c r="I184" s="80">
        <v>401.24</v>
      </c>
      <c r="J184" s="82">
        <f t="shared" si="131"/>
        <v>2702.62</v>
      </c>
      <c r="K184" s="83">
        <f t="shared" si="132"/>
        <v>0.12927129445271374</v>
      </c>
      <c r="L184" s="84">
        <v>587.66999999999996</v>
      </c>
      <c r="M184" s="84">
        <v>3.44</v>
      </c>
      <c r="N184" s="82">
        <f t="shared" si="133"/>
        <v>584.2299999999999</v>
      </c>
      <c r="O184" s="83">
        <f t="shared" si="134"/>
        <v>5.8536253339459225E-3</v>
      </c>
      <c r="P184" s="84">
        <v>2305.11</v>
      </c>
      <c r="Q184" s="84">
        <v>1764.17</v>
      </c>
      <c r="R184" s="82">
        <f t="shared" si="135"/>
        <v>540.94000000000005</v>
      </c>
      <c r="S184" s="83">
        <f t="shared" si="136"/>
        <v>0.76533007101613371</v>
      </c>
      <c r="T184" s="84">
        <v>433.91999999999996</v>
      </c>
      <c r="U184" s="84">
        <v>384.03</v>
      </c>
      <c r="V184" s="82">
        <f t="shared" si="137"/>
        <v>49.889999999999986</v>
      </c>
      <c r="W184" s="83">
        <f t="shared" si="138"/>
        <v>0.88502488938053103</v>
      </c>
      <c r="X184" s="84">
        <v>183.72</v>
      </c>
      <c r="Y184" s="84">
        <v>0</v>
      </c>
      <c r="Z184" s="82">
        <f t="shared" si="139"/>
        <v>183.72</v>
      </c>
      <c r="AA184" s="83">
        <f t="shared" si="125"/>
        <v>0</v>
      </c>
      <c r="AB184" s="84">
        <v>3825.7799999999997</v>
      </c>
      <c r="AC184" s="84">
        <v>122.92</v>
      </c>
      <c r="AD184" s="82">
        <f t="shared" si="140"/>
        <v>3702.8599999999997</v>
      </c>
      <c r="AE184" s="83">
        <f t="shared" si="141"/>
        <v>3.2129395835620453E-2</v>
      </c>
      <c r="AF184" s="84">
        <v>651.54</v>
      </c>
      <c r="AG184" s="84">
        <v>3815.24</v>
      </c>
      <c r="AH184" s="82">
        <f t="shared" si="142"/>
        <v>-3163.7</v>
      </c>
      <c r="AI184" s="85">
        <f t="shared" si="143"/>
        <v>5.855726432759309</v>
      </c>
      <c r="AJ184" s="84">
        <v>2180.0099999999998</v>
      </c>
      <c r="AK184" s="84">
        <v>1765.78</v>
      </c>
      <c r="AL184" s="82">
        <f t="shared" si="144"/>
        <v>414.22999999999979</v>
      </c>
      <c r="AM184" s="86">
        <f t="shared" si="145"/>
        <v>0.80998711015087099</v>
      </c>
      <c r="AN184" s="80">
        <v>0</v>
      </c>
      <c r="AO184" s="80">
        <v>0</v>
      </c>
      <c r="AP184" s="87">
        <f t="shared" si="146"/>
        <v>0</v>
      </c>
      <c r="AQ184" s="83"/>
      <c r="AR184" s="84">
        <v>0</v>
      </c>
      <c r="AS184" s="84">
        <v>0</v>
      </c>
      <c r="AT184" s="87">
        <f t="shared" si="127"/>
        <v>0</v>
      </c>
      <c r="AU184" s="96"/>
      <c r="AV184" s="80">
        <v>677.58</v>
      </c>
      <c r="AW184" s="80">
        <v>0</v>
      </c>
      <c r="AX184" s="87">
        <f t="shared" si="147"/>
        <v>677.58</v>
      </c>
      <c r="AY184" s="83">
        <f t="shared" si="148"/>
        <v>0</v>
      </c>
      <c r="AZ184" s="90">
        <v>0</v>
      </c>
      <c r="BA184" s="82">
        <v>0</v>
      </c>
      <c r="BB184" s="82">
        <f t="shared" si="149"/>
        <v>0</v>
      </c>
      <c r="BC184" s="91"/>
      <c r="BD184" s="84">
        <v>8541.51</v>
      </c>
      <c r="BE184" s="84">
        <v>0</v>
      </c>
      <c r="BF184" s="87">
        <f t="shared" si="150"/>
        <v>8541.51</v>
      </c>
      <c r="BG184" s="83">
        <f t="shared" si="151"/>
        <v>0</v>
      </c>
      <c r="BH184" s="84">
        <v>1675.7400000000002</v>
      </c>
      <c r="BI184" s="84">
        <v>0</v>
      </c>
      <c r="BJ184" s="82">
        <f t="shared" si="152"/>
        <v>1675.7400000000002</v>
      </c>
      <c r="BK184" s="86">
        <f t="shared" si="153"/>
        <v>0</v>
      </c>
      <c r="BL184" s="80">
        <v>2108.34</v>
      </c>
      <c r="BM184" s="80">
        <v>0</v>
      </c>
      <c r="BN184" s="82">
        <f t="shared" si="154"/>
        <v>2108.34</v>
      </c>
      <c r="BO184" s="86">
        <f t="shared" si="155"/>
        <v>0</v>
      </c>
      <c r="BP184" s="80">
        <v>523.83000000000004</v>
      </c>
      <c r="BQ184" s="80">
        <v>0</v>
      </c>
      <c r="BR184" s="82">
        <f t="shared" si="156"/>
        <v>523.83000000000004</v>
      </c>
      <c r="BS184" s="86">
        <f t="shared" si="157"/>
        <v>0</v>
      </c>
      <c r="BT184" s="80">
        <v>1411.1999999999998</v>
      </c>
      <c r="BU184" s="80">
        <v>0</v>
      </c>
      <c r="BV184" s="82">
        <f t="shared" si="158"/>
        <v>1411.1999999999998</v>
      </c>
      <c r="BW184" s="86">
        <f t="shared" si="159"/>
        <v>0</v>
      </c>
      <c r="BX184" s="80">
        <v>968.16000000000008</v>
      </c>
      <c r="BY184" s="80">
        <v>0</v>
      </c>
      <c r="BZ184" s="82">
        <f t="shared" si="160"/>
        <v>968.16000000000008</v>
      </c>
      <c r="CA184" s="86">
        <f t="shared" si="126"/>
        <v>0</v>
      </c>
      <c r="CB184" s="80">
        <v>1574.1000000000001</v>
      </c>
      <c r="CC184" s="80">
        <v>664.67</v>
      </c>
      <c r="CD184" s="82">
        <f t="shared" si="161"/>
        <v>909.43000000000018</v>
      </c>
      <c r="CE184" s="83">
        <f t="shared" si="162"/>
        <v>0.42225398640492973</v>
      </c>
      <c r="CF184" s="84">
        <v>92.52</v>
      </c>
      <c r="CG184" s="84">
        <v>0</v>
      </c>
      <c r="CH184" s="82">
        <f t="shared" si="163"/>
        <v>92.52</v>
      </c>
      <c r="CI184" s="86">
        <f t="shared" si="164"/>
        <v>0</v>
      </c>
      <c r="CJ184" s="80">
        <v>0</v>
      </c>
      <c r="CK184" s="81">
        <v>0</v>
      </c>
      <c r="CL184" s="81">
        <v>0</v>
      </c>
      <c r="CM184" s="92"/>
      <c r="CN184" s="93">
        <v>11276.64</v>
      </c>
      <c r="CO184" s="93">
        <v>18166.081064215141</v>
      </c>
      <c r="CP184" s="87">
        <f t="shared" si="165"/>
        <v>-6889.4410642151415</v>
      </c>
      <c r="CQ184" s="94">
        <f t="shared" si="166"/>
        <v>1.6109480363135775</v>
      </c>
      <c r="CR184" s="80">
        <v>5862.4500000000007</v>
      </c>
      <c r="CS184" s="80">
        <v>7258</v>
      </c>
      <c r="CT184" s="87">
        <f t="shared" si="167"/>
        <v>-1395.5499999999993</v>
      </c>
      <c r="CU184" s="94">
        <f t="shared" si="168"/>
        <v>1.2380489385836977</v>
      </c>
      <c r="CV184" s="80">
        <v>2706.45</v>
      </c>
      <c r="CW184" s="80">
        <v>0</v>
      </c>
      <c r="CX184" s="87">
        <f t="shared" si="169"/>
        <v>2706.45</v>
      </c>
      <c r="CY184" s="86">
        <f t="shared" si="170"/>
        <v>0</v>
      </c>
      <c r="CZ184" s="80">
        <v>350.52</v>
      </c>
      <c r="DA184" s="80">
        <v>304.69</v>
      </c>
      <c r="DB184" s="87">
        <f t="shared" si="171"/>
        <v>45.829999999999984</v>
      </c>
      <c r="DC184" s="86">
        <f t="shared" si="172"/>
        <v>0.8692513979230857</v>
      </c>
      <c r="DD184" s="80">
        <v>39.089999999999996</v>
      </c>
      <c r="DE184" s="80">
        <v>0</v>
      </c>
      <c r="DF184" s="87">
        <f t="shared" si="173"/>
        <v>39.089999999999996</v>
      </c>
      <c r="DG184" s="86">
        <f t="shared" si="174"/>
        <v>0</v>
      </c>
      <c r="DH184" s="95">
        <v>2905.8</v>
      </c>
      <c r="DI184" s="95">
        <v>2576.9399999999996</v>
      </c>
      <c r="DJ184" s="87">
        <f t="shared" si="175"/>
        <v>328.86000000000058</v>
      </c>
      <c r="DK184" s="94">
        <f t="shared" si="176"/>
        <v>0.88682634730538901</v>
      </c>
      <c r="DL184" s="80">
        <v>0</v>
      </c>
      <c r="DM184" s="80">
        <v>0</v>
      </c>
      <c r="DN184" s="87">
        <f t="shared" si="177"/>
        <v>0</v>
      </c>
      <c r="DO184" s="96"/>
      <c r="DP184" s="80">
        <v>0</v>
      </c>
      <c r="DQ184" s="80">
        <v>0</v>
      </c>
      <c r="DR184" s="82">
        <f t="shared" si="178"/>
        <v>0</v>
      </c>
      <c r="DS184" s="96"/>
      <c r="DT184" s="97">
        <v>2699.91</v>
      </c>
      <c r="DU184" s="97">
        <v>1861.3600000000001</v>
      </c>
      <c r="DV184" s="98">
        <f t="shared" si="181"/>
        <v>56685.45</v>
      </c>
      <c r="DW184" s="87">
        <f t="shared" si="182"/>
        <v>39088.561064215137</v>
      </c>
      <c r="DX184" s="87">
        <f t="shared" si="179"/>
        <v>17596.88893578486</v>
      </c>
      <c r="DY184" s="83">
        <f t="shared" si="180"/>
        <v>0.68956956439818573</v>
      </c>
      <c r="DZ184" s="108"/>
      <c r="EA184" s="100">
        <f t="shared" si="128"/>
        <v>87353.578935784841</v>
      </c>
      <c r="EB184" s="91">
        <f t="shared" si="129"/>
        <v>38201.850000000006</v>
      </c>
      <c r="EC184" s="101"/>
      <c r="ED184" s="101"/>
      <c r="EE184" s="102">
        <v>18895.149999999998</v>
      </c>
      <c r="EF184" s="102">
        <v>23324.29</v>
      </c>
      <c r="EG184" s="103">
        <f t="shared" si="183"/>
        <v>23324.29</v>
      </c>
      <c r="EH184" s="104">
        <f t="shared" si="187"/>
        <v>1.2344061835973783</v>
      </c>
      <c r="EI184" s="101"/>
      <c r="EJ184" s="101"/>
      <c r="EK184" s="101" t="s">
        <v>183</v>
      </c>
      <c r="EM184" s="101"/>
      <c r="EN184" s="101"/>
    </row>
    <row r="185" spans="1:144" s="1" customFormat="1" ht="15.75" customHeight="1" x14ac:dyDescent="0.25">
      <c r="A185" s="105" t="s">
        <v>184</v>
      </c>
      <c r="B185" s="106">
        <v>5</v>
      </c>
      <c r="C185" s="107">
        <v>7</v>
      </c>
      <c r="D185" s="76" t="s">
        <v>465</v>
      </c>
      <c r="E185" s="77">
        <v>4508.0200000000004</v>
      </c>
      <c r="F185" s="78">
        <v>-64553.560000000005</v>
      </c>
      <c r="G185" s="79">
        <v>-120484.12000000001</v>
      </c>
      <c r="H185" s="80">
        <v>3403.5299999999997</v>
      </c>
      <c r="I185" s="80">
        <v>404.31</v>
      </c>
      <c r="J185" s="82">
        <f t="shared" si="131"/>
        <v>2999.22</v>
      </c>
      <c r="K185" s="83">
        <f t="shared" si="132"/>
        <v>0.11879137248680048</v>
      </c>
      <c r="L185" s="84">
        <v>549</v>
      </c>
      <c r="M185" s="84">
        <v>3.22</v>
      </c>
      <c r="N185" s="82">
        <f t="shared" si="133"/>
        <v>545.78</v>
      </c>
      <c r="O185" s="83">
        <f t="shared" si="134"/>
        <v>5.8652094717668492E-3</v>
      </c>
      <c r="P185" s="84">
        <v>2396.13</v>
      </c>
      <c r="Q185" s="84">
        <v>1836.6999999999998</v>
      </c>
      <c r="R185" s="82">
        <f t="shared" si="135"/>
        <v>559.43000000000029</v>
      </c>
      <c r="S185" s="83">
        <f t="shared" si="136"/>
        <v>0.76652769257093722</v>
      </c>
      <c r="T185" s="84">
        <v>451.65000000000003</v>
      </c>
      <c r="U185" s="84">
        <v>401.53</v>
      </c>
      <c r="V185" s="82">
        <f t="shared" si="137"/>
        <v>50.120000000000061</v>
      </c>
      <c r="W185" s="83">
        <f t="shared" si="138"/>
        <v>0.88902911546551522</v>
      </c>
      <c r="X185" s="84">
        <v>213.66</v>
      </c>
      <c r="Y185" s="84">
        <v>0</v>
      </c>
      <c r="Z185" s="82">
        <f t="shared" si="139"/>
        <v>213.66</v>
      </c>
      <c r="AA185" s="83">
        <f t="shared" si="125"/>
        <v>0</v>
      </c>
      <c r="AB185" s="84">
        <v>4732.7699999999995</v>
      </c>
      <c r="AC185" s="84">
        <v>147.71</v>
      </c>
      <c r="AD185" s="82">
        <f t="shared" si="140"/>
        <v>4585.0599999999995</v>
      </c>
      <c r="AE185" s="83">
        <f t="shared" si="141"/>
        <v>3.1210052463990438E-2</v>
      </c>
      <c r="AF185" s="84">
        <v>676.11</v>
      </c>
      <c r="AG185" s="84">
        <v>4532.5</v>
      </c>
      <c r="AH185" s="82">
        <f t="shared" si="142"/>
        <v>-3856.39</v>
      </c>
      <c r="AI185" s="85">
        <f t="shared" si="143"/>
        <v>6.7037908032716569</v>
      </c>
      <c r="AJ185" s="84">
        <v>2264.9700000000003</v>
      </c>
      <c r="AK185" s="84">
        <v>2623.58</v>
      </c>
      <c r="AL185" s="82">
        <f t="shared" si="144"/>
        <v>-358.60999999999967</v>
      </c>
      <c r="AM185" s="86">
        <f t="shared" si="145"/>
        <v>1.1583288078870799</v>
      </c>
      <c r="AN185" s="80">
        <v>0</v>
      </c>
      <c r="AO185" s="80">
        <v>0</v>
      </c>
      <c r="AP185" s="87">
        <f t="shared" si="146"/>
        <v>0</v>
      </c>
      <c r="AQ185" s="83"/>
      <c r="AR185" s="84">
        <v>0</v>
      </c>
      <c r="AS185" s="84">
        <v>0</v>
      </c>
      <c r="AT185" s="87">
        <f t="shared" si="127"/>
        <v>0</v>
      </c>
      <c r="AU185" s="96"/>
      <c r="AV185" s="80">
        <v>676.11</v>
      </c>
      <c r="AW185" s="80">
        <v>0</v>
      </c>
      <c r="AX185" s="87">
        <f t="shared" si="147"/>
        <v>676.11</v>
      </c>
      <c r="AY185" s="83">
        <f t="shared" si="148"/>
        <v>0</v>
      </c>
      <c r="AZ185" s="90">
        <v>0</v>
      </c>
      <c r="BA185" s="82">
        <v>0</v>
      </c>
      <c r="BB185" s="82">
        <f t="shared" si="149"/>
        <v>0</v>
      </c>
      <c r="BC185" s="91"/>
      <c r="BD185" s="84">
        <v>9232.9500000000007</v>
      </c>
      <c r="BE185" s="84">
        <v>233.56</v>
      </c>
      <c r="BF185" s="87">
        <f t="shared" si="150"/>
        <v>8999.3900000000012</v>
      </c>
      <c r="BG185" s="83">
        <f t="shared" si="151"/>
        <v>2.5296357068975785E-2</v>
      </c>
      <c r="BH185" s="84">
        <v>1893.12</v>
      </c>
      <c r="BI185" s="84">
        <v>0</v>
      </c>
      <c r="BJ185" s="82">
        <f t="shared" si="152"/>
        <v>1893.12</v>
      </c>
      <c r="BK185" s="86">
        <f t="shared" si="153"/>
        <v>0</v>
      </c>
      <c r="BL185" s="80">
        <v>1971.54</v>
      </c>
      <c r="BM185" s="80">
        <v>0</v>
      </c>
      <c r="BN185" s="82">
        <f t="shared" si="154"/>
        <v>1971.54</v>
      </c>
      <c r="BO185" s="86">
        <f t="shared" si="155"/>
        <v>0</v>
      </c>
      <c r="BP185" s="80">
        <v>530.06999999999994</v>
      </c>
      <c r="BQ185" s="80">
        <v>4072.26</v>
      </c>
      <c r="BR185" s="82">
        <f t="shared" si="156"/>
        <v>-3542.1900000000005</v>
      </c>
      <c r="BS185" s="86">
        <f t="shared" si="157"/>
        <v>7.6824947648423807</v>
      </c>
      <c r="BT185" s="80">
        <v>1469.85</v>
      </c>
      <c r="BU185" s="80">
        <v>0</v>
      </c>
      <c r="BV185" s="82">
        <f t="shared" si="158"/>
        <v>1469.85</v>
      </c>
      <c r="BW185" s="86">
        <f t="shared" si="159"/>
        <v>0</v>
      </c>
      <c r="BX185" s="80">
        <v>1126.4100000000001</v>
      </c>
      <c r="BY185" s="80">
        <v>0</v>
      </c>
      <c r="BZ185" s="82">
        <f t="shared" si="160"/>
        <v>1126.4100000000001</v>
      </c>
      <c r="CA185" s="86">
        <f t="shared" si="126"/>
        <v>0</v>
      </c>
      <c r="CB185" s="80">
        <v>1987.77</v>
      </c>
      <c r="CC185" s="80">
        <v>1839.12</v>
      </c>
      <c r="CD185" s="82">
        <f t="shared" si="161"/>
        <v>148.65000000000009</v>
      </c>
      <c r="CE185" s="83">
        <f t="shared" si="162"/>
        <v>0.92521770627386468</v>
      </c>
      <c r="CF185" s="84">
        <v>100.05000000000001</v>
      </c>
      <c r="CG185" s="84">
        <v>0</v>
      </c>
      <c r="CH185" s="82">
        <f t="shared" si="163"/>
        <v>100.05000000000001</v>
      </c>
      <c r="CI185" s="86">
        <f t="shared" si="164"/>
        <v>0</v>
      </c>
      <c r="CJ185" s="80">
        <v>0</v>
      </c>
      <c r="CK185" s="81">
        <v>0</v>
      </c>
      <c r="CL185" s="81">
        <v>0</v>
      </c>
      <c r="CM185" s="92"/>
      <c r="CN185" s="93">
        <v>8139</v>
      </c>
      <c r="CO185" s="93">
        <v>15252.589409872951</v>
      </c>
      <c r="CP185" s="87">
        <f t="shared" si="165"/>
        <v>-7113.5894098729514</v>
      </c>
      <c r="CQ185" s="94">
        <f t="shared" si="166"/>
        <v>1.8740127054764653</v>
      </c>
      <c r="CR185" s="80">
        <v>6905.7899999999991</v>
      </c>
      <c r="CS185" s="80">
        <v>8432.1299999999992</v>
      </c>
      <c r="CT185" s="87">
        <f t="shared" si="167"/>
        <v>-1526.3400000000001</v>
      </c>
      <c r="CU185" s="94">
        <f t="shared" si="168"/>
        <v>1.2210232283344846</v>
      </c>
      <c r="CV185" s="80">
        <v>3104.7000000000003</v>
      </c>
      <c r="CW185" s="80">
        <v>0</v>
      </c>
      <c r="CX185" s="87">
        <f t="shared" si="169"/>
        <v>3104.7000000000003</v>
      </c>
      <c r="CY185" s="86">
        <f t="shared" si="170"/>
        <v>0</v>
      </c>
      <c r="CZ185" s="80">
        <v>559.83000000000004</v>
      </c>
      <c r="DA185" s="80">
        <v>486.24</v>
      </c>
      <c r="DB185" s="87">
        <f t="shared" si="171"/>
        <v>73.590000000000032</v>
      </c>
      <c r="DC185" s="86">
        <f t="shared" si="172"/>
        <v>0.86854938106210811</v>
      </c>
      <c r="DD185" s="80">
        <v>63.54</v>
      </c>
      <c r="DE185" s="80">
        <v>0</v>
      </c>
      <c r="DF185" s="87">
        <f t="shared" si="173"/>
        <v>63.54</v>
      </c>
      <c r="DG185" s="86">
        <f t="shared" si="174"/>
        <v>0</v>
      </c>
      <c r="DH185" s="95">
        <v>3362.9700000000003</v>
      </c>
      <c r="DI185" s="95">
        <v>2518.9499999999998</v>
      </c>
      <c r="DJ185" s="87">
        <f t="shared" si="175"/>
        <v>844.02000000000044</v>
      </c>
      <c r="DK185" s="94">
        <f t="shared" si="176"/>
        <v>0.74902541503492437</v>
      </c>
      <c r="DL185" s="80">
        <v>0</v>
      </c>
      <c r="DM185" s="80">
        <v>0</v>
      </c>
      <c r="DN185" s="87">
        <f t="shared" si="177"/>
        <v>0</v>
      </c>
      <c r="DO185" s="96"/>
      <c r="DP185" s="80">
        <v>0</v>
      </c>
      <c r="DQ185" s="80">
        <v>0</v>
      </c>
      <c r="DR185" s="82">
        <f t="shared" si="178"/>
        <v>0</v>
      </c>
      <c r="DS185" s="96"/>
      <c r="DT185" s="97">
        <v>2790.8999999999996</v>
      </c>
      <c r="DU185" s="97">
        <v>2139.2199999999998</v>
      </c>
      <c r="DV185" s="98">
        <f t="shared" si="181"/>
        <v>58602.420000000013</v>
      </c>
      <c r="DW185" s="87">
        <f t="shared" si="182"/>
        <v>44923.619409872954</v>
      </c>
      <c r="DX185" s="87">
        <f t="shared" si="179"/>
        <v>13678.800590127059</v>
      </c>
      <c r="DY185" s="83">
        <f t="shared" si="180"/>
        <v>0.76658300817394476</v>
      </c>
      <c r="DZ185" s="108"/>
      <c r="EA185" s="100">
        <f t="shared" si="128"/>
        <v>-50874.759409872946</v>
      </c>
      <c r="EB185" s="91">
        <f t="shared" si="129"/>
        <v>-108317.29999999999</v>
      </c>
      <c r="EC185" s="101"/>
      <c r="ED185" s="101"/>
      <c r="EE185" s="102">
        <v>19534.14</v>
      </c>
      <c r="EF185" s="102">
        <v>19162.379999999997</v>
      </c>
      <c r="EG185" s="103">
        <f t="shared" si="183"/>
        <v>19162.379999999997</v>
      </c>
      <c r="EH185" s="104">
        <f t="shared" si="187"/>
        <v>0.98096870402280301</v>
      </c>
      <c r="EI185" s="101"/>
      <c r="EJ185" s="101"/>
      <c r="EK185" s="101" t="s">
        <v>184</v>
      </c>
      <c r="EM185" s="101"/>
      <c r="EN185" s="101"/>
    </row>
    <row r="186" spans="1:144" s="1" customFormat="1" ht="15.75" customHeight="1" x14ac:dyDescent="0.25">
      <c r="A186" s="105" t="s">
        <v>185</v>
      </c>
      <c r="B186" s="106">
        <v>9</v>
      </c>
      <c r="C186" s="107">
        <v>3</v>
      </c>
      <c r="D186" s="76" t="s">
        <v>466</v>
      </c>
      <c r="E186" s="77">
        <v>5627.1</v>
      </c>
      <c r="F186" s="78">
        <v>-106984.63999999998</v>
      </c>
      <c r="G186" s="79">
        <v>-171410.79000000004</v>
      </c>
      <c r="H186" s="80">
        <v>4659.3500000000004</v>
      </c>
      <c r="I186" s="80">
        <v>601.18000000000006</v>
      </c>
      <c r="J186" s="82">
        <f t="shared" si="131"/>
        <v>4058.17</v>
      </c>
      <c r="K186" s="83">
        <f t="shared" si="132"/>
        <v>0.12902658096086364</v>
      </c>
      <c r="L186" s="84">
        <v>818.75</v>
      </c>
      <c r="M186" s="84">
        <v>4.79</v>
      </c>
      <c r="N186" s="82">
        <f t="shared" si="133"/>
        <v>813.96</v>
      </c>
      <c r="O186" s="83">
        <f t="shared" si="134"/>
        <v>5.850381679389313E-3</v>
      </c>
      <c r="P186" s="84">
        <v>2571.09</v>
      </c>
      <c r="Q186" s="84">
        <v>1964.85</v>
      </c>
      <c r="R186" s="82">
        <f t="shared" si="135"/>
        <v>606.24000000000024</v>
      </c>
      <c r="S186" s="83">
        <f t="shared" si="136"/>
        <v>0.76420895417896684</v>
      </c>
      <c r="T186" s="84">
        <v>557.09</v>
      </c>
      <c r="U186" s="84">
        <v>497.40999999999997</v>
      </c>
      <c r="V186" s="82">
        <f t="shared" si="137"/>
        <v>59.680000000000064</v>
      </c>
      <c r="W186" s="83">
        <f t="shared" si="138"/>
        <v>0.89287188784576987</v>
      </c>
      <c r="X186" s="84">
        <v>187.39</v>
      </c>
      <c r="Y186" s="84">
        <v>0</v>
      </c>
      <c r="Z186" s="82">
        <f t="shared" si="139"/>
        <v>187.39</v>
      </c>
      <c r="AA186" s="83">
        <f t="shared" si="125"/>
        <v>0</v>
      </c>
      <c r="AB186" s="84">
        <v>1892.44</v>
      </c>
      <c r="AC186" s="84">
        <v>460.53000000000003</v>
      </c>
      <c r="AD186" s="82">
        <f t="shared" si="140"/>
        <v>1431.91</v>
      </c>
      <c r="AE186" s="83">
        <f t="shared" si="141"/>
        <v>0.24335249730506647</v>
      </c>
      <c r="AF186" s="84">
        <v>844.07</v>
      </c>
      <c r="AG186" s="84">
        <v>4150.76</v>
      </c>
      <c r="AH186" s="82">
        <f t="shared" si="142"/>
        <v>-3306.69</v>
      </c>
      <c r="AI186" s="85">
        <f t="shared" si="143"/>
        <v>4.9175542312841349</v>
      </c>
      <c r="AJ186" s="84">
        <v>2826</v>
      </c>
      <c r="AK186" s="84">
        <v>10893.630000000001</v>
      </c>
      <c r="AL186" s="82">
        <f t="shared" si="144"/>
        <v>-8067.630000000001</v>
      </c>
      <c r="AM186" s="86">
        <f t="shared" si="145"/>
        <v>3.8547876857749475</v>
      </c>
      <c r="AN186" s="80">
        <v>20038.2</v>
      </c>
      <c r="AO186" s="80">
        <v>20174.009999999998</v>
      </c>
      <c r="AP186" s="87">
        <f t="shared" si="146"/>
        <v>-135.80999999999767</v>
      </c>
      <c r="AQ186" s="83">
        <f t="shared" si="184"/>
        <v>1.0067775548701978</v>
      </c>
      <c r="AR186" s="84">
        <v>0</v>
      </c>
      <c r="AS186" s="84">
        <v>0</v>
      </c>
      <c r="AT186" s="87">
        <f t="shared" si="127"/>
        <v>0</v>
      </c>
      <c r="AU186" s="96"/>
      <c r="AV186" s="80">
        <v>893.03</v>
      </c>
      <c r="AW186" s="80">
        <v>0</v>
      </c>
      <c r="AX186" s="87">
        <f t="shared" si="147"/>
        <v>893.03</v>
      </c>
      <c r="AY186" s="83">
        <f t="shared" si="148"/>
        <v>0</v>
      </c>
      <c r="AZ186" s="90">
        <v>0</v>
      </c>
      <c r="BA186" s="82">
        <v>0</v>
      </c>
      <c r="BB186" s="82">
        <f t="shared" si="149"/>
        <v>0</v>
      </c>
      <c r="BC186" s="91"/>
      <c r="BD186" s="84">
        <v>12894.239999999998</v>
      </c>
      <c r="BE186" s="84">
        <v>1821.8300000000002</v>
      </c>
      <c r="BF186" s="87">
        <f t="shared" si="150"/>
        <v>11072.409999999998</v>
      </c>
      <c r="BG186" s="83">
        <f t="shared" si="151"/>
        <v>0.141290219508866</v>
      </c>
      <c r="BH186" s="84">
        <v>2609.91</v>
      </c>
      <c r="BI186" s="84">
        <v>0</v>
      </c>
      <c r="BJ186" s="82">
        <f t="shared" si="152"/>
        <v>2609.91</v>
      </c>
      <c r="BK186" s="86">
        <f t="shared" si="153"/>
        <v>0</v>
      </c>
      <c r="BL186" s="80">
        <v>2977.9300000000003</v>
      </c>
      <c r="BM186" s="80">
        <v>0</v>
      </c>
      <c r="BN186" s="82">
        <f t="shared" si="154"/>
        <v>2977.9300000000003</v>
      </c>
      <c r="BO186" s="86">
        <f t="shared" si="155"/>
        <v>0</v>
      </c>
      <c r="BP186" s="80">
        <v>771.5</v>
      </c>
      <c r="BQ186" s="80">
        <v>0</v>
      </c>
      <c r="BR186" s="82">
        <f t="shared" si="156"/>
        <v>771.5</v>
      </c>
      <c r="BS186" s="86">
        <f t="shared" si="157"/>
        <v>0</v>
      </c>
      <c r="BT186" s="80">
        <v>1880.62</v>
      </c>
      <c r="BU186" s="80">
        <v>0</v>
      </c>
      <c r="BV186" s="82">
        <f t="shared" si="158"/>
        <v>1880.62</v>
      </c>
      <c r="BW186" s="86">
        <f t="shared" si="159"/>
        <v>0</v>
      </c>
      <c r="BX186" s="80">
        <v>990.95</v>
      </c>
      <c r="BY186" s="80">
        <v>0</v>
      </c>
      <c r="BZ186" s="82">
        <f t="shared" si="160"/>
        <v>990.95</v>
      </c>
      <c r="CA186" s="86">
        <f t="shared" si="126"/>
        <v>0</v>
      </c>
      <c r="CB186" s="80">
        <v>876.17000000000007</v>
      </c>
      <c r="CC186" s="80">
        <v>1480.61</v>
      </c>
      <c r="CD186" s="82">
        <f t="shared" si="161"/>
        <v>-604.43999999999983</v>
      </c>
      <c r="CE186" s="83">
        <f t="shared" si="162"/>
        <v>1.689866121871326</v>
      </c>
      <c r="CF186" s="84">
        <v>87.78</v>
      </c>
      <c r="CG186" s="84">
        <v>0</v>
      </c>
      <c r="CH186" s="82">
        <f t="shared" si="163"/>
        <v>87.78</v>
      </c>
      <c r="CI186" s="86">
        <f t="shared" si="164"/>
        <v>0</v>
      </c>
      <c r="CJ186" s="80">
        <v>0</v>
      </c>
      <c r="CK186" s="81">
        <v>0</v>
      </c>
      <c r="CL186" s="81">
        <v>0</v>
      </c>
      <c r="CM186" s="92"/>
      <c r="CN186" s="93">
        <v>12200.39</v>
      </c>
      <c r="CO186" s="93">
        <v>11633.552120265249</v>
      </c>
      <c r="CP186" s="87">
        <f t="shared" si="165"/>
        <v>566.83787973475046</v>
      </c>
      <c r="CQ186" s="94">
        <f t="shared" si="166"/>
        <v>0.95353936392732108</v>
      </c>
      <c r="CR186" s="80">
        <v>11916.79</v>
      </c>
      <c r="CS186" s="80">
        <v>13955.650000000001</v>
      </c>
      <c r="CT186" s="87">
        <f t="shared" si="167"/>
        <v>-2038.8600000000006</v>
      </c>
      <c r="CU186" s="94">
        <f t="shared" si="168"/>
        <v>1.1710913761172261</v>
      </c>
      <c r="CV186" s="80">
        <v>2300.9700000000003</v>
      </c>
      <c r="CW186" s="80">
        <v>0</v>
      </c>
      <c r="CX186" s="87">
        <f t="shared" si="169"/>
        <v>2300.9700000000003</v>
      </c>
      <c r="CY186" s="86">
        <f t="shared" si="170"/>
        <v>0</v>
      </c>
      <c r="CZ186" s="80">
        <v>371.4</v>
      </c>
      <c r="DA186" s="80">
        <v>316.47000000000003</v>
      </c>
      <c r="DB186" s="87">
        <f t="shared" si="171"/>
        <v>54.92999999999995</v>
      </c>
      <c r="DC186" s="86">
        <f t="shared" si="172"/>
        <v>0.85210016155088864</v>
      </c>
      <c r="DD186" s="80">
        <v>40.53</v>
      </c>
      <c r="DE186" s="80">
        <v>0</v>
      </c>
      <c r="DF186" s="87">
        <f t="shared" si="173"/>
        <v>40.53</v>
      </c>
      <c r="DG186" s="86">
        <f t="shared" si="174"/>
        <v>0</v>
      </c>
      <c r="DH186" s="95">
        <v>3381.41</v>
      </c>
      <c r="DI186" s="95">
        <v>2938.58</v>
      </c>
      <c r="DJ186" s="87">
        <f t="shared" si="175"/>
        <v>442.82999999999993</v>
      </c>
      <c r="DK186" s="94">
        <f t="shared" si="176"/>
        <v>0.86903983841060384</v>
      </c>
      <c r="DL186" s="80">
        <v>4084.7</v>
      </c>
      <c r="DM186" s="80">
        <v>3595.3799999999997</v>
      </c>
      <c r="DN186" s="87">
        <f t="shared" si="177"/>
        <v>489.32000000000016</v>
      </c>
      <c r="DO186" s="96">
        <f t="shared" si="185"/>
        <v>0.88020662472152178</v>
      </c>
      <c r="DP186" s="80">
        <v>0</v>
      </c>
      <c r="DQ186" s="80">
        <v>0</v>
      </c>
      <c r="DR186" s="82">
        <f t="shared" si="178"/>
        <v>0</v>
      </c>
      <c r="DS186" s="96"/>
      <c r="DT186" s="97">
        <v>4742.2299999999996</v>
      </c>
      <c r="DU186" s="97">
        <v>3724.46</v>
      </c>
      <c r="DV186" s="98">
        <f t="shared" si="181"/>
        <v>97414.93</v>
      </c>
      <c r="DW186" s="87">
        <f t="shared" si="182"/>
        <v>78213.692120265274</v>
      </c>
      <c r="DX186" s="87">
        <f t="shared" si="179"/>
        <v>19201.237879734719</v>
      </c>
      <c r="DY186" s="83">
        <f t="shared" si="180"/>
        <v>0.80289224783372815</v>
      </c>
      <c r="DZ186" s="108"/>
      <c r="EA186" s="100">
        <f t="shared" si="128"/>
        <v>-87783.402120265266</v>
      </c>
      <c r="EB186" s="91">
        <f t="shared" si="129"/>
        <v>-151624.13</v>
      </c>
      <c r="EC186" s="101"/>
      <c r="ED186" s="101"/>
      <c r="EE186" s="102">
        <v>32473.23</v>
      </c>
      <c r="EF186" s="102">
        <v>19476.570000000003</v>
      </c>
      <c r="EG186" s="103">
        <f t="shared" si="183"/>
        <v>19476.570000000003</v>
      </c>
      <c r="EH186" s="104">
        <f t="shared" si="187"/>
        <v>0.59977310541636919</v>
      </c>
      <c r="EI186" s="101"/>
      <c r="EJ186" s="101"/>
      <c r="EK186" s="101" t="s">
        <v>185</v>
      </c>
      <c r="EM186" s="101"/>
      <c r="EN186" s="101"/>
    </row>
    <row r="187" spans="1:144" s="1" customFormat="1" ht="15.75" customHeight="1" x14ac:dyDescent="0.25">
      <c r="A187" s="105" t="s">
        <v>186</v>
      </c>
      <c r="B187" s="106">
        <v>9</v>
      </c>
      <c r="C187" s="107">
        <v>3</v>
      </c>
      <c r="D187" s="76" t="s">
        <v>467</v>
      </c>
      <c r="E187" s="77">
        <v>5639.1</v>
      </c>
      <c r="F187" s="78">
        <v>-38539.219999999994</v>
      </c>
      <c r="G187" s="79">
        <v>-74880.690000000061</v>
      </c>
      <c r="H187" s="80">
        <v>4606.7</v>
      </c>
      <c r="I187" s="80">
        <v>600.66999999999996</v>
      </c>
      <c r="J187" s="82">
        <f t="shared" si="131"/>
        <v>4006.0299999999997</v>
      </c>
      <c r="K187" s="83">
        <f t="shared" si="132"/>
        <v>0.13039051815833461</v>
      </c>
      <c r="L187" s="84">
        <v>534.61</v>
      </c>
      <c r="M187" s="84">
        <v>3.12</v>
      </c>
      <c r="N187" s="82">
        <f t="shared" si="133"/>
        <v>531.49</v>
      </c>
      <c r="O187" s="83">
        <f t="shared" si="134"/>
        <v>5.8360300031798885E-3</v>
      </c>
      <c r="P187" s="84">
        <v>2583.35</v>
      </c>
      <c r="Q187" s="84">
        <v>1974.7599999999998</v>
      </c>
      <c r="R187" s="82">
        <f t="shared" si="135"/>
        <v>608.59000000000015</v>
      </c>
      <c r="S187" s="83">
        <f t="shared" si="136"/>
        <v>0.76441829407552198</v>
      </c>
      <c r="T187" s="84">
        <v>558.29</v>
      </c>
      <c r="U187" s="84">
        <v>498.46999999999997</v>
      </c>
      <c r="V187" s="82">
        <f t="shared" si="137"/>
        <v>59.819999999999993</v>
      </c>
      <c r="W187" s="83">
        <f t="shared" si="138"/>
        <v>0.89285138548066423</v>
      </c>
      <c r="X187" s="84">
        <v>187.78</v>
      </c>
      <c r="Y187" s="84">
        <v>0</v>
      </c>
      <c r="Z187" s="82">
        <f t="shared" si="139"/>
        <v>187.78</v>
      </c>
      <c r="AA187" s="83">
        <f t="shared" si="125"/>
        <v>0</v>
      </c>
      <c r="AB187" s="84">
        <v>1593.65</v>
      </c>
      <c r="AC187" s="84">
        <v>928.03</v>
      </c>
      <c r="AD187" s="82">
        <f t="shared" si="140"/>
        <v>665.62000000000012</v>
      </c>
      <c r="AE187" s="83">
        <f t="shared" si="141"/>
        <v>0.58232987167822292</v>
      </c>
      <c r="AF187" s="84">
        <v>845.88</v>
      </c>
      <c r="AG187" s="84">
        <v>4150.76</v>
      </c>
      <c r="AH187" s="82">
        <f t="shared" si="142"/>
        <v>-3304.88</v>
      </c>
      <c r="AI187" s="85">
        <f t="shared" si="143"/>
        <v>4.9070317302690691</v>
      </c>
      <c r="AJ187" s="84">
        <v>2832.03</v>
      </c>
      <c r="AK187" s="84">
        <v>6593.53</v>
      </c>
      <c r="AL187" s="82">
        <f t="shared" si="144"/>
        <v>-3761.4999999999995</v>
      </c>
      <c r="AM187" s="86">
        <f t="shared" si="145"/>
        <v>2.3281992069293049</v>
      </c>
      <c r="AN187" s="80">
        <v>21128.38</v>
      </c>
      <c r="AO187" s="80">
        <v>21014.65</v>
      </c>
      <c r="AP187" s="87">
        <f t="shared" si="146"/>
        <v>113.72999999999956</v>
      </c>
      <c r="AQ187" s="83">
        <f t="shared" si="184"/>
        <v>0.99461719261012915</v>
      </c>
      <c r="AR187" s="84">
        <v>0</v>
      </c>
      <c r="AS187" s="84">
        <v>0</v>
      </c>
      <c r="AT187" s="87">
        <f t="shared" si="127"/>
        <v>0</v>
      </c>
      <c r="AU187" s="96"/>
      <c r="AV187" s="80">
        <v>893.25</v>
      </c>
      <c r="AW187" s="80">
        <v>0</v>
      </c>
      <c r="AX187" s="87">
        <f t="shared" si="147"/>
        <v>893.25</v>
      </c>
      <c r="AY187" s="83">
        <f t="shared" si="148"/>
        <v>0</v>
      </c>
      <c r="AZ187" s="90">
        <v>0</v>
      </c>
      <c r="BA187" s="82">
        <v>0</v>
      </c>
      <c r="BB187" s="82">
        <f t="shared" si="149"/>
        <v>0</v>
      </c>
      <c r="BC187" s="91"/>
      <c r="BD187" s="84">
        <v>10103.279999999999</v>
      </c>
      <c r="BE187" s="84">
        <v>3602.75</v>
      </c>
      <c r="BF187" s="87">
        <f t="shared" si="150"/>
        <v>6500.5299999999988</v>
      </c>
      <c r="BG187" s="83">
        <f t="shared" si="151"/>
        <v>0.35659211661955331</v>
      </c>
      <c r="BH187" s="84">
        <v>2564.7399999999998</v>
      </c>
      <c r="BI187" s="84">
        <v>0</v>
      </c>
      <c r="BJ187" s="82">
        <f t="shared" si="152"/>
        <v>2564.7399999999998</v>
      </c>
      <c r="BK187" s="86">
        <f t="shared" si="153"/>
        <v>0</v>
      </c>
      <c r="BL187" s="80">
        <v>1979.37</v>
      </c>
      <c r="BM187" s="80">
        <v>0</v>
      </c>
      <c r="BN187" s="82">
        <f t="shared" si="154"/>
        <v>1979.37</v>
      </c>
      <c r="BO187" s="86">
        <f t="shared" si="155"/>
        <v>0</v>
      </c>
      <c r="BP187" s="80">
        <v>774.82999999999993</v>
      </c>
      <c r="BQ187" s="80">
        <v>0</v>
      </c>
      <c r="BR187" s="82">
        <f t="shared" si="156"/>
        <v>774.82999999999993</v>
      </c>
      <c r="BS187" s="86">
        <f t="shared" si="157"/>
        <v>0</v>
      </c>
      <c r="BT187" s="80">
        <v>1882.95</v>
      </c>
      <c r="BU187" s="80">
        <v>327.11</v>
      </c>
      <c r="BV187" s="82">
        <f t="shared" si="158"/>
        <v>1555.8400000000001</v>
      </c>
      <c r="BW187" s="86">
        <f t="shared" si="159"/>
        <v>0.17372208502615577</v>
      </c>
      <c r="BX187" s="80">
        <v>991.38</v>
      </c>
      <c r="BY187" s="80">
        <v>0</v>
      </c>
      <c r="BZ187" s="82">
        <f t="shared" si="160"/>
        <v>991.38</v>
      </c>
      <c r="CA187" s="86">
        <f t="shared" si="126"/>
        <v>0</v>
      </c>
      <c r="CB187" s="80">
        <v>524.45000000000005</v>
      </c>
      <c r="CC187" s="80">
        <v>1272.03</v>
      </c>
      <c r="CD187" s="82">
        <f t="shared" si="161"/>
        <v>-747.57999999999993</v>
      </c>
      <c r="CE187" s="83">
        <f t="shared" si="162"/>
        <v>2.4254552388216224</v>
      </c>
      <c r="CF187" s="84">
        <v>89.67</v>
      </c>
      <c r="CG187" s="84">
        <v>0</v>
      </c>
      <c r="CH187" s="82">
        <f t="shared" si="163"/>
        <v>89.67</v>
      </c>
      <c r="CI187" s="86">
        <f t="shared" si="164"/>
        <v>0</v>
      </c>
      <c r="CJ187" s="80">
        <v>0</v>
      </c>
      <c r="CK187" s="81">
        <v>0</v>
      </c>
      <c r="CL187" s="81">
        <v>0</v>
      </c>
      <c r="CM187" s="92"/>
      <c r="CN187" s="93">
        <v>17988.66</v>
      </c>
      <c r="CO187" s="93">
        <v>18763.492748984019</v>
      </c>
      <c r="CP187" s="87">
        <f t="shared" si="165"/>
        <v>-774.83274898401942</v>
      </c>
      <c r="CQ187" s="94">
        <f t="shared" si="166"/>
        <v>1.0430734000744926</v>
      </c>
      <c r="CR187" s="80">
        <v>12671.41</v>
      </c>
      <c r="CS187" s="80">
        <v>15084.93</v>
      </c>
      <c r="CT187" s="87">
        <f t="shared" si="167"/>
        <v>-2413.5200000000004</v>
      </c>
      <c r="CU187" s="94">
        <f t="shared" si="168"/>
        <v>1.1904697267312794</v>
      </c>
      <c r="CV187" s="80">
        <v>1967.54</v>
      </c>
      <c r="CW187" s="80">
        <v>0</v>
      </c>
      <c r="CX187" s="87">
        <f t="shared" si="169"/>
        <v>1967.54</v>
      </c>
      <c r="CY187" s="86">
        <f t="shared" si="170"/>
        <v>0</v>
      </c>
      <c r="CZ187" s="80">
        <v>373.87</v>
      </c>
      <c r="DA187" s="80">
        <v>319.07</v>
      </c>
      <c r="DB187" s="87">
        <f t="shared" si="171"/>
        <v>54.800000000000011</v>
      </c>
      <c r="DC187" s="86">
        <f t="shared" si="172"/>
        <v>0.85342498729504901</v>
      </c>
      <c r="DD187" s="80">
        <v>42.3</v>
      </c>
      <c r="DE187" s="80">
        <v>0</v>
      </c>
      <c r="DF187" s="87">
        <f t="shared" si="173"/>
        <v>42.3</v>
      </c>
      <c r="DG187" s="86">
        <f t="shared" si="174"/>
        <v>0</v>
      </c>
      <c r="DH187" s="95">
        <v>4193.91</v>
      </c>
      <c r="DI187" s="95">
        <v>4512.51</v>
      </c>
      <c r="DJ187" s="87">
        <f t="shared" si="175"/>
        <v>-318.60000000000036</v>
      </c>
      <c r="DK187" s="94">
        <f t="shared" si="176"/>
        <v>1.0759672954355244</v>
      </c>
      <c r="DL187" s="80">
        <v>5113.2199999999993</v>
      </c>
      <c r="DM187" s="80">
        <v>5515.93</v>
      </c>
      <c r="DN187" s="87">
        <f t="shared" si="177"/>
        <v>-402.71000000000095</v>
      </c>
      <c r="DO187" s="96">
        <f t="shared" si="185"/>
        <v>1.0787585904772337</v>
      </c>
      <c r="DP187" s="80">
        <v>0</v>
      </c>
      <c r="DQ187" s="80">
        <v>0</v>
      </c>
      <c r="DR187" s="82">
        <f t="shared" si="178"/>
        <v>0</v>
      </c>
      <c r="DS187" s="96"/>
      <c r="DT187" s="97">
        <v>4955.99</v>
      </c>
      <c r="DU187" s="97">
        <v>4258.1000000000004</v>
      </c>
      <c r="DV187" s="98">
        <f t="shared" si="181"/>
        <v>101981.48999999999</v>
      </c>
      <c r="DW187" s="87">
        <f t="shared" si="182"/>
        <v>89419.912748984032</v>
      </c>
      <c r="DX187" s="87">
        <f t="shared" si="179"/>
        <v>12561.577251015959</v>
      </c>
      <c r="DY187" s="83">
        <f t="shared" si="180"/>
        <v>0.8768249292002307</v>
      </c>
      <c r="DZ187" s="108"/>
      <c r="EA187" s="100">
        <f t="shared" si="128"/>
        <v>-25977.642748984035</v>
      </c>
      <c r="EB187" s="91">
        <f t="shared" si="129"/>
        <v>-61171.910000000062</v>
      </c>
      <c r="EC187" s="101"/>
      <c r="ED187" s="101"/>
      <c r="EE187" s="102">
        <v>33995.909999999996</v>
      </c>
      <c r="EF187" s="102">
        <v>19943.82</v>
      </c>
      <c r="EG187" s="103">
        <f t="shared" si="183"/>
        <v>19943.82</v>
      </c>
      <c r="EH187" s="104">
        <f t="shared" si="187"/>
        <v>0.58665351214307848</v>
      </c>
      <c r="EI187" s="101"/>
      <c r="EJ187" s="101"/>
      <c r="EK187" s="101" t="s">
        <v>186</v>
      </c>
      <c r="EM187" s="101"/>
      <c r="EN187" s="101"/>
    </row>
    <row r="188" spans="1:144" s="1" customFormat="1" ht="15.75" customHeight="1" x14ac:dyDescent="0.25">
      <c r="A188" s="105" t="s">
        <v>187</v>
      </c>
      <c r="B188" s="106">
        <v>5</v>
      </c>
      <c r="C188" s="107">
        <v>8</v>
      </c>
      <c r="D188" s="76" t="s">
        <v>468</v>
      </c>
      <c r="E188" s="77">
        <v>5958.1</v>
      </c>
      <c r="F188" s="78">
        <v>217889.99</v>
      </c>
      <c r="G188" s="79">
        <v>57857.049999999967</v>
      </c>
      <c r="H188" s="80">
        <v>4418.16</v>
      </c>
      <c r="I188" s="80">
        <v>1300.7</v>
      </c>
      <c r="J188" s="82">
        <f t="shared" si="131"/>
        <v>3117.46</v>
      </c>
      <c r="K188" s="83">
        <f t="shared" si="132"/>
        <v>0.29439857316167817</v>
      </c>
      <c r="L188" s="84">
        <v>773.87999999999988</v>
      </c>
      <c r="M188" s="84">
        <v>775.85</v>
      </c>
      <c r="N188" s="82">
        <f t="shared" si="133"/>
        <v>-1.970000000000141</v>
      </c>
      <c r="O188" s="83">
        <f t="shared" si="134"/>
        <v>1.0025456143071279</v>
      </c>
      <c r="P188" s="84">
        <v>3201.0299999999997</v>
      </c>
      <c r="Q188" s="84">
        <v>2441.66</v>
      </c>
      <c r="R188" s="82">
        <f t="shared" si="135"/>
        <v>759.36999999999989</v>
      </c>
      <c r="S188" s="83">
        <f t="shared" si="136"/>
        <v>0.76277323236583228</v>
      </c>
      <c r="T188" s="84">
        <v>602.31000000000006</v>
      </c>
      <c r="U188" s="84">
        <v>534.76</v>
      </c>
      <c r="V188" s="82">
        <f t="shared" si="137"/>
        <v>67.550000000000068</v>
      </c>
      <c r="W188" s="83">
        <f t="shared" si="138"/>
        <v>0.88784845013365199</v>
      </c>
      <c r="X188" s="84">
        <v>369.96</v>
      </c>
      <c r="Y188" s="84">
        <v>0</v>
      </c>
      <c r="Z188" s="82">
        <f t="shared" si="139"/>
        <v>369.96</v>
      </c>
      <c r="AA188" s="83">
        <f t="shared" si="125"/>
        <v>0</v>
      </c>
      <c r="AB188" s="84">
        <v>5671.0499999999993</v>
      </c>
      <c r="AC188" s="84">
        <v>314.72000000000003</v>
      </c>
      <c r="AD188" s="82">
        <f t="shared" si="140"/>
        <v>5356.329999999999</v>
      </c>
      <c r="AE188" s="83">
        <f t="shared" si="141"/>
        <v>5.5495895821761412E-2</v>
      </c>
      <c r="AF188" s="84">
        <v>893.64</v>
      </c>
      <c r="AG188" s="84">
        <v>5698.07</v>
      </c>
      <c r="AH188" s="82">
        <f t="shared" si="142"/>
        <v>-4804.4299999999994</v>
      </c>
      <c r="AI188" s="85">
        <f t="shared" si="143"/>
        <v>6.3762477060113687</v>
      </c>
      <c r="AJ188" s="84">
        <v>2990.13</v>
      </c>
      <c r="AK188" s="84">
        <v>2421.8199999999997</v>
      </c>
      <c r="AL188" s="82">
        <f t="shared" si="144"/>
        <v>568.3100000000004</v>
      </c>
      <c r="AM188" s="86">
        <f t="shared" si="145"/>
        <v>0.80993802945022442</v>
      </c>
      <c r="AN188" s="80">
        <v>0</v>
      </c>
      <c r="AO188" s="80">
        <v>0</v>
      </c>
      <c r="AP188" s="87">
        <f t="shared" si="146"/>
        <v>0</v>
      </c>
      <c r="AQ188" s="83"/>
      <c r="AR188" s="84">
        <v>0</v>
      </c>
      <c r="AS188" s="84">
        <v>0</v>
      </c>
      <c r="AT188" s="87">
        <f t="shared" si="127"/>
        <v>0</v>
      </c>
      <c r="AU188" s="96"/>
      <c r="AV188" s="80">
        <v>1029.48</v>
      </c>
      <c r="AW188" s="80">
        <v>0</v>
      </c>
      <c r="AX188" s="87">
        <f t="shared" si="147"/>
        <v>1029.48</v>
      </c>
      <c r="AY188" s="83">
        <f t="shared" si="148"/>
        <v>0</v>
      </c>
      <c r="AZ188" s="90">
        <v>0</v>
      </c>
      <c r="BA188" s="82">
        <v>0</v>
      </c>
      <c r="BB188" s="82">
        <f t="shared" si="149"/>
        <v>0</v>
      </c>
      <c r="BC188" s="91"/>
      <c r="BD188" s="84">
        <v>15987.24</v>
      </c>
      <c r="BE188" s="84">
        <v>501.03999999999996</v>
      </c>
      <c r="BF188" s="87">
        <f t="shared" si="150"/>
        <v>15486.2</v>
      </c>
      <c r="BG188" s="83">
        <f t="shared" si="151"/>
        <v>3.1339993644931834E-2</v>
      </c>
      <c r="BH188" s="84">
        <v>2327.04</v>
      </c>
      <c r="BI188" s="84">
        <v>0</v>
      </c>
      <c r="BJ188" s="82">
        <f t="shared" si="152"/>
        <v>2327.04</v>
      </c>
      <c r="BK188" s="86">
        <f t="shared" si="153"/>
        <v>0</v>
      </c>
      <c r="BL188" s="80">
        <v>2777.43</v>
      </c>
      <c r="BM188" s="80">
        <v>0</v>
      </c>
      <c r="BN188" s="82">
        <f t="shared" si="154"/>
        <v>2777.43</v>
      </c>
      <c r="BO188" s="86">
        <f t="shared" si="155"/>
        <v>0</v>
      </c>
      <c r="BP188" s="80">
        <v>727.41</v>
      </c>
      <c r="BQ188" s="80">
        <v>0</v>
      </c>
      <c r="BR188" s="82">
        <f t="shared" si="156"/>
        <v>727.41</v>
      </c>
      <c r="BS188" s="86">
        <f t="shared" si="157"/>
        <v>0</v>
      </c>
      <c r="BT188" s="80">
        <v>1955.28</v>
      </c>
      <c r="BU188" s="80">
        <v>0</v>
      </c>
      <c r="BV188" s="82">
        <f t="shared" si="158"/>
        <v>1955.28</v>
      </c>
      <c r="BW188" s="86">
        <f t="shared" si="159"/>
        <v>0</v>
      </c>
      <c r="BX188" s="80">
        <v>1951.71</v>
      </c>
      <c r="BY188" s="80">
        <v>0</v>
      </c>
      <c r="BZ188" s="82">
        <f t="shared" si="160"/>
        <v>1951.71</v>
      </c>
      <c r="CA188" s="86">
        <f t="shared" si="126"/>
        <v>0</v>
      </c>
      <c r="CB188" s="80">
        <v>2430.7200000000003</v>
      </c>
      <c r="CC188" s="80">
        <v>0</v>
      </c>
      <c r="CD188" s="82">
        <f t="shared" si="161"/>
        <v>2430.7200000000003</v>
      </c>
      <c r="CE188" s="83">
        <f t="shared" si="162"/>
        <v>0</v>
      </c>
      <c r="CF188" s="84">
        <v>107.25</v>
      </c>
      <c r="CG188" s="84">
        <v>0</v>
      </c>
      <c r="CH188" s="82">
        <f t="shared" si="163"/>
        <v>107.25</v>
      </c>
      <c r="CI188" s="86">
        <f t="shared" si="164"/>
        <v>0</v>
      </c>
      <c r="CJ188" s="80">
        <v>0</v>
      </c>
      <c r="CK188" s="81">
        <v>0</v>
      </c>
      <c r="CL188" s="81">
        <v>0</v>
      </c>
      <c r="CM188" s="92"/>
      <c r="CN188" s="93">
        <v>10001.64</v>
      </c>
      <c r="CO188" s="93">
        <v>16545.998907798465</v>
      </c>
      <c r="CP188" s="87">
        <f t="shared" si="165"/>
        <v>-6544.3589077984652</v>
      </c>
      <c r="CQ188" s="94">
        <f t="shared" si="166"/>
        <v>1.6543285808925803</v>
      </c>
      <c r="CR188" s="80">
        <v>7469.07</v>
      </c>
      <c r="CS188" s="80">
        <v>8661.74</v>
      </c>
      <c r="CT188" s="87">
        <f t="shared" si="167"/>
        <v>-1192.67</v>
      </c>
      <c r="CU188" s="94">
        <f t="shared" si="168"/>
        <v>1.1596811919020709</v>
      </c>
      <c r="CV188" s="80">
        <v>3733.6499999999996</v>
      </c>
      <c r="CW188" s="80">
        <v>0</v>
      </c>
      <c r="CX188" s="87">
        <f t="shared" si="169"/>
        <v>3733.6499999999996</v>
      </c>
      <c r="CY188" s="86">
        <f t="shared" si="170"/>
        <v>0</v>
      </c>
      <c r="CZ188" s="80">
        <v>629.13</v>
      </c>
      <c r="DA188" s="80">
        <v>546.91999999999996</v>
      </c>
      <c r="DB188" s="87">
        <f t="shared" si="171"/>
        <v>82.210000000000036</v>
      </c>
      <c r="DC188" s="86">
        <f t="shared" si="172"/>
        <v>0.8693274839858216</v>
      </c>
      <c r="DD188" s="80">
        <v>71.489999999999995</v>
      </c>
      <c r="DE188" s="80">
        <v>0</v>
      </c>
      <c r="DF188" s="87">
        <f t="shared" si="173"/>
        <v>71.489999999999995</v>
      </c>
      <c r="DG188" s="86">
        <f t="shared" si="174"/>
        <v>0</v>
      </c>
      <c r="DH188" s="95">
        <v>4049.9700000000003</v>
      </c>
      <c r="DI188" s="95">
        <v>3332.04</v>
      </c>
      <c r="DJ188" s="87">
        <f t="shared" si="175"/>
        <v>717.93000000000029</v>
      </c>
      <c r="DK188" s="94">
        <f t="shared" si="176"/>
        <v>0.82273202023718683</v>
      </c>
      <c r="DL188" s="80">
        <v>0</v>
      </c>
      <c r="DM188" s="80">
        <v>0</v>
      </c>
      <c r="DN188" s="87">
        <f t="shared" si="177"/>
        <v>0</v>
      </c>
      <c r="DO188" s="96"/>
      <c r="DP188" s="80">
        <v>0</v>
      </c>
      <c r="DQ188" s="80">
        <v>0</v>
      </c>
      <c r="DR188" s="82">
        <f t="shared" si="178"/>
        <v>0</v>
      </c>
      <c r="DS188" s="96"/>
      <c r="DT188" s="97">
        <v>3708.63</v>
      </c>
      <c r="DU188" s="97">
        <v>2153.7600000000002</v>
      </c>
      <c r="DV188" s="98">
        <f t="shared" si="181"/>
        <v>77877.299999999988</v>
      </c>
      <c r="DW188" s="87">
        <f t="shared" si="182"/>
        <v>45229.078907798466</v>
      </c>
      <c r="DX188" s="87">
        <f t="shared" si="179"/>
        <v>32648.221092201522</v>
      </c>
      <c r="DY188" s="83">
        <f t="shared" si="180"/>
        <v>0.58077358752548525</v>
      </c>
      <c r="DZ188" s="108"/>
      <c r="EA188" s="100">
        <f t="shared" si="128"/>
        <v>250538.21109220153</v>
      </c>
      <c r="EB188" s="91">
        <f t="shared" si="129"/>
        <v>85620.089999999967</v>
      </c>
      <c r="EC188" s="101"/>
      <c r="ED188" s="101"/>
      <c r="EE188" s="102">
        <v>25959.1</v>
      </c>
      <c r="EF188" s="102">
        <v>29932.71</v>
      </c>
      <c r="EG188" s="103">
        <f t="shared" si="183"/>
        <v>29932.71</v>
      </c>
      <c r="EH188" s="104">
        <f t="shared" si="187"/>
        <v>1.1530719477948004</v>
      </c>
      <c r="EI188" s="101"/>
      <c r="EJ188" s="101"/>
      <c r="EK188" s="101" t="s">
        <v>187</v>
      </c>
      <c r="EM188" s="101"/>
      <c r="EN188" s="101"/>
    </row>
    <row r="189" spans="1:144" s="1" customFormat="1" ht="15.75" customHeight="1" x14ac:dyDescent="0.25">
      <c r="A189" s="105" t="s">
        <v>188</v>
      </c>
      <c r="B189" s="106">
        <v>5</v>
      </c>
      <c r="C189" s="107">
        <v>4</v>
      </c>
      <c r="D189" s="76" t="s">
        <v>469</v>
      </c>
      <c r="E189" s="77">
        <v>2899.63</v>
      </c>
      <c r="F189" s="78">
        <v>68395.05</v>
      </c>
      <c r="G189" s="79">
        <v>11713.650000000012</v>
      </c>
      <c r="H189" s="80">
        <v>2300.7599999999998</v>
      </c>
      <c r="I189" s="80">
        <v>391.78</v>
      </c>
      <c r="J189" s="82">
        <f t="shared" si="131"/>
        <v>1908.9799999999998</v>
      </c>
      <c r="K189" s="83">
        <f t="shared" si="132"/>
        <v>0.17028286305394741</v>
      </c>
      <c r="L189" s="84">
        <v>394.91999999999996</v>
      </c>
      <c r="M189" s="84">
        <v>2.2999999999999998</v>
      </c>
      <c r="N189" s="82">
        <f t="shared" si="133"/>
        <v>392.61999999999995</v>
      </c>
      <c r="O189" s="83">
        <f t="shared" si="134"/>
        <v>5.8239643472095615E-3</v>
      </c>
      <c r="P189" s="84">
        <v>1526.58</v>
      </c>
      <c r="Q189" s="84">
        <v>1169.06</v>
      </c>
      <c r="R189" s="82">
        <f t="shared" si="135"/>
        <v>357.52</v>
      </c>
      <c r="S189" s="83">
        <f t="shared" si="136"/>
        <v>0.76580329887722887</v>
      </c>
      <c r="T189" s="84">
        <v>291.39</v>
      </c>
      <c r="U189" s="84">
        <v>259.13</v>
      </c>
      <c r="V189" s="82">
        <f t="shared" si="137"/>
        <v>32.259999999999991</v>
      </c>
      <c r="W189" s="83">
        <f t="shared" si="138"/>
        <v>0.88928926867771718</v>
      </c>
      <c r="X189" s="84">
        <v>128.72999999999999</v>
      </c>
      <c r="Y189" s="84">
        <v>0</v>
      </c>
      <c r="Z189" s="82">
        <f t="shared" si="139"/>
        <v>128.72999999999999</v>
      </c>
      <c r="AA189" s="83">
        <f t="shared" si="125"/>
        <v>0</v>
      </c>
      <c r="AB189" s="84">
        <v>1765.8000000000002</v>
      </c>
      <c r="AC189" s="84">
        <v>44.52</v>
      </c>
      <c r="AD189" s="82">
        <f t="shared" si="140"/>
        <v>1721.2800000000002</v>
      </c>
      <c r="AE189" s="83">
        <f t="shared" si="141"/>
        <v>2.5212368331634386E-2</v>
      </c>
      <c r="AF189" s="84">
        <v>434.90999999999997</v>
      </c>
      <c r="AG189" s="84">
        <v>2664.59</v>
      </c>
      <c r="AH189" s="82">
        <f t="shared" si="142"/>
        <v>-2229.6800000000003</v>
      </c>
      <c r="AI189" s="85">
        <f t="shared" si="143"/>
        <v>6.1267618587753798</v>
      </c>
      <c r="AJ189" s="84">
        <v>1455.24</v>
      </c>
      <c r="AK189" s="84">
        <v>1178.67</v>
      </c>
      <c r="AL189" s="82">
        <f t="shared" si="144"/>
        <v>276.56999999999994</v>
      </c>
      <c r="AM189" s="86">
        <f t="shared" si="145"/>
        <v>0.8099488744124681</v>
      </c>
      <c r="AN189" s="80">
        <v>0</v>
      </c>
      <c r="AO189" s="80">
        <v>0</v>
      </c>
      <c r="AP189" s="87">
        <f t="shared" si="146"/>
        <v>0</v>
      </c>
      <c r="AQ189" s="83"/>
      <c r="AR189" s="84">
        <v>0</v>
      </c>
      <c r="AS189" s="84">
        <v>0</v>
      </c>
      <c r="AT189" s="87">
        <f t="shared" si="127"/>
        <v>0</v>
      </c>
      <c r="AU189" s="96"/>
      <c r="AV189" s="80">
        <v>518.43000000000006</v>
      </c>
      <c r="AW189" s="80">
        <v>2781.05</v>
      </c>
      <c r="AX189" s="87">
        <f t="shared" si="147"/>
        <v>-2262.62</v>
      </c>
      <c r="AY189" s="83">
        <f t="shared" si="148"/>
        <v>5.3643693459097657</v>
      </c>
      <c r="AZ189" s="90">
        <v>0</v>
      </c>
      <c r="BA189" s="82">
        <v>0</v>
      </c>
      <c r="BB189" s="82">
        <f t="shared" si="149"/>
        <v>0</v>
      </c>
      <c r="BC189" s="91"/>
      <c r="BD189" s="84">
        <v>8841.99</v>
      </c>
      <c r="BE189" s="84">
        <v>13324.7</v>
      </c>
      <c r="BF189" s="87">
        <f t="shared" si="150"/>
        <v>-4482.7100000000009</v>
      </c>
      <c r="BG189" s="83">
        <f t="shared" si="151"/>
        <v>1.506979763605252</v>
      </c>
      <c r="BH189" s="84">
        <v>1237.8000000000002</v>
      </c>
      <c r="BI189" s="84">
        <v>0</v>
      </c>
      <c r="BJ189" s="82">
        <f t="shared" si="152"/>
        <v>1237.8000000000002</v>
      </c>
      <c r="BK189" s="86">
        <f t="shared" si="153"/>
        <v>0</v>
      </c>
      <c r="BL189" s="80">
        <v>1416.1200000000001</v>
      </c>
      <c r="BM189" s="80">
        <v>0</v>
      </c>
      <c r="BN189" s="82">
        <f t="shared" si="154"/>
        <v>1416.1200000000001</v>
      </c>
      <c r="BO189" s="86">
        <f t="shared" si="155"/>
        <v>0</v>
      </c>
      <c r="BP189" s="80">
        <v>343.59000000000003</v>
      </c>
      <c r="BQ189" s="80">
        <v>0</v>
      </c>
      <c r="BR189" s="82">
        <f t="shared" si="156"/>
        <v>343.59000000000003</v>
      </c>
      <c r="BS189" s="86">
        <f t="shared" si="157"/>
        <v>0</v>
      </c>
      <c r="BT189" s="80">
        <v>949.86</v>
      </c>
      <c r="BU189" s="80">
        <v>0</v>
      </c>
      <c r="BV189" s="82">
        <f t="shared" si="158"/>
        <v>949.86</v>
      </c>
      <c r="BW189" s="86">
        <f t="shared" si="159"/>
        <v>0</v>
      </c>
      <c r="BX189" s="80">
        <v>675.87</v>
      </c>
      <c r="BY189" s="80">
        <v>0</v>
      </c>
      <c r="BZ189" s="82">
        <f t="shared" si="160"/>
        <v>675.87</v>
      </c>
      <c r="CA189" s="86">
        <f t="shared" si="126"/>
        <v>0</v>
      </c>
      <c r="CB189" s="80">
        <v>732.42</v>
      </c>
      <c r="CC189" s="80">
        <v>0</v>
      </c>
      <c r="CD189" s="82">
        <f t="shared" si="161"/>
        <v>732.42</v>
      </c>
      <c r="CE189" s="83">
        <f t="shared" si="162"/>
        <v>0</v>
      </c>
      <c r="CF189" s="84">
        <v>53.070000000000007</v>
      </c>
      <c r="CG189" s="84">
        <v>0</v>
      </c>
      <c r="CH189" s="82">
        <f t="shared" si="163"/>
        <v>53.070000000000007</v>
      </c>
      <c r="CI189" s="86">
        <f t="shared" si="164"/>
        <v>0</v>
      </c>
      <c r="CJ189" s="80">
        <v>0</v>
      </c>
      <c r="CK189" s="81">
        <v>0</v>
      </c>
      <c r="CL189" s="81">
        <v>0</v>
      </c>
      <c r="CM189" s="92"/>
      <c r="CN189" s="93">
        <v>5487</v>
      </c>
      <c r="CO189" s="93">
        <v>8462.168838729187</v>
      </c>
      <c r="CP189" s="87">
        <f t="shared" si="165"/>
        <v>-2975.168838729187</v>
      </c>
      <c r="CQ189" s="94">
        <f t="shared" si="166"/>
        <v>1.5422214030853265</v>
      </c>
      <c r="CR189" s="80">
        <v>3869.07</v>
      </c>
      <c r="CS189" s="80">
        <v>4457.8599999999997</v>
      </c>
      <c r="CT189" s="87">
        <f t="shared" si="167"/>
        <v>-588.78999999999951</v>
      </c>
      <c r="CU189" s="94">
        <f t="shared" si="168"/>
        <v>1.1521786889355838</v>
      </c>
      <c r="CV189" s="80">
        <v>1854.5099999999998</v>
      </c>
      <c r="CW189" s="80">
        <v>0</v>
      </c>
      <c r="CX189" s="87">
        <f t="shared" si="169"/>
        <v>1854.5099999999998</v>
      </c>
      <c r="CY189" s="86">
        <f t="shared" si="170"/>
        <v>0</v>
      </c>
      <c r="CZ189" s="80">
        <v>286.17</v>
      </c>
      <c r="DA189" s="80">
        <v>248.32</v>
      </c>
      <c r="DB189" s="87">
        <f t="shared" si="171"/>
        <v>37.850000000000023</v>
      </c>
      <c r="DC189" s="86">
        <f t="shared" si="172"/>
        <v>0.86773596114197848</v>
      </c>
      <c r="DD189" s="80">
        <v>32.19</v>
      </c>
      <c r="DE189" s="80">
        <v>0</v>
      </c>
      <c r="DF189" s="87">
        <f t="shared" si="173"/>
        <v>32.19</v>
      </c>
      <c r="DG189" s="86">
        <f t="shared" si="174"/>
        <v>0</v>
      </c>
      <c r="DH189" s="95">
        <v>2220.7200000000003</v>
      </c>
      <c r="DI189" s="95">
        <v>2146.7399999999998</v>
      </c>
      <c r="DJ189" s="87">
        <f t="shared" si="175"/>
        <v>73.980000000000473</v>
      </c>
      <c r="DK189" s="94">
        <f t="shared" si="176"/>
        <v>0.96668648006052071</v>
      </c>
      <c r="DL189" s="80">
        <v>0</v>
      </c>
      <c r="DM189" s="80">
        <v>0</v>
      </c>
      <c r="DN189" s="87">
        <f t="shared" si="177"/>
        <v>0</v>
      </c>
      <c r="DO189" s="96"/>
      <c r="DP189" s="80">
        <v>0</v>
      </c>
      <c r="DQ189" s="80">
        <v>0</v>
      </c>
      <c r="DR189" s="82">
        <f t="shared" si="178"/>
        <v>0</v>
      </c>
      <c r="DS189" s="96"/>
      <c r="DT189" s="97">
        <v>1840.62</v>
      </c>
      <c r="DU189" s="97">
        <v>1856.5500000000002</v>
      </c>
      <c r="DV189" s="98">
        <f t="shared" si="181"/>
        <v>38657.760000000002</v>
      </c>
      <c r="DW189" s="87">
        <f t="shared" si="182"/>
        <v>38987.438838729184</v>
      </c>
      <c r="DX189" s="87">
        <f t="shared" si="179"/>
        <v>-329.67883872918173</v>
      </c>
      <c r="DY189" s="83">
        <f t="shared" si="180"/>
        <v>1.0085281412769178</v>
      </c>
      <c r="DZ189" s="108"/>
      <c r="EA189" s="100">
        <f t="shared" si="128"/>
        <v>68065.371161270814</v>
      </c>
      <c r="EB189" s="91">
        <f t="shared" si="129"/>
        <v>12639.670000000015</v>
      </c>
      <c r="EC189" s="101"/>
      <c r="ED189" s="101"/>
      <c r="EE189" s="102">
        <v>12885.920000000002</v>
      </c>
      <c r="EF189" s="102">
        <v>25276.660000000003</v>
      </c>
      <c r="EG189" s="103">
        <f t="shared" si="183"/>
        <v>25276.660000000003</v>
      </c>
      <c r="EH189" s="104">
        <f t="shared" si="187"/>
        <v>1.961572010380322</v>
      </c>
      <c r="EI189" s="101"/>
      <c r="EJ189" s="101"/>
      <c r="EK189" s="101" t="s">
        <v>188</v>
      </c>
      <c r="EM189" s="101"/>
      <c r="EN189" s="101"/>
    </row>
    <row r="190" spans="1:144" s="1" customFormat="1" ht="15.75" customHeight="1" x14ac:dyDescent="0.25">
      <c r="A190" s="105" t="s">
        <v>189</v>
      </c>
      <c r="B190" s="106">
        <v>5</v>
      </c>
      <c r="C190" s="107">
        <v>4</v>
      </c>
      <c r="D190" s="76" t="s">
        <v>470</v>
      </c>
      <c r="E190" s="77">
        <v>2907.1</v>
      </c>
      <c r="F190" s="78">
        <v>110316.78</v>
      </c>
      <c r="G190" s="79">
        <v>73876.410000000018</v>
      </c>
      <c r="H190" s="80">
        <v>2291.64</v>
      </c>
      <c r="I190" s="80">
        <v>391.68</v>
      </c>
      <c r="J190" s="82">
        <f t="shared" si="131"/>
        <v>1899.9599999999998</v>
      </c>
      <c r="K190" s="83">
        <f t="shared" si="132"/>
        <v>0.17091689794208514</v>
      </c>
      <c r="L190" s="84">
        <v>350.54999999999995</v>
      </c>
      <c r="M190" s="84">
        <v>2.06</v>
      </c>
      <c r="N190" s="82">
        <f t="shared" si="133"/>
        <v>348.48999999999995</v>
      </c>
      <c r="O190" s="83">
        <f t="shared" si="134"/>
        <v>5.8764798174297545E-3</v>
      </c>
      <c r="P190" s="84">
        <v>1539.9900000000002</v>
      </c>
      <c r="Q190" s="84">
        <v>1178.6100000000001</v>
      </c>
      <c r="R190" s="82">
        <f t="shared" si="135"/>
        <v>361.38000000000011</v>
      </c>
      <c r="S190" s="83">
        <f t="shared" si="136"/>
        <v>0.76533613854635418</v>
      </c>
      <c r="T190" s="84">
        <v>289.5</v>
      </c>
      <c r="U190" s="84">
        <v>256.97000000000003</v>
      </c>
      <c r="V190" s="82">
        <f t="shared" si="137"/>
        <v>32.529999999999973</v>
      </c>
      <c r="W190" s="83">
        <f t="shared" si="138"/>
        <v>0.88763385146804841</v>
      </c>
      <c r="X190" s="84">
        <v>128.19</v>
      </c>
      <c r="Y190" s="84">
        <v>0</v>
      </c>
      <c r="Z190" s="82">
        <f t="shared" si="139"/>
        <v>128.19</v>
      </c>
      <c r="AA190" s="83">
        <f t="shared" si="125"/>
        <v>0</v>
      </c>
      <c r="AB190" s="84">
        <v>1764.96</v>
      </c>
      <c r="AC190" s="84">
        <v>44.52</v>
      </c>
      <c r="AD190" s="82">
        <f t="shared" si="140"/>
        <v>1720.44</v>
      </c>
      <c r="AE190" s="83">
        <f t="shared" si="141"/>
        <v>2.5224367691052491E-2</v>
      </c>
      <c r="AF190" s="84">
        <v>436.02</v>
      </c>
      <c r="AG190" s="84">
        <v>0</v>
      </c>
      <c r="AH190" s="82">
        <f t="shared" si="142"/>
        <v>436.02</v>
      </c>
      <c r="AI190" s="85">
        <f t="shared" si="143"/>
        <v>0</v>
      </c>
      <c r="AJ190" s="84">
        <v>1459.74</v>
      </c>
      <c r="AK190" s="84">
        <v>3240.49</v>
      </c>
      <c r="AL190" s="82">
        <f t="shared" si="144"/>
        <v>-1780.7499999999998</v>
      </c>
      <c r="AM190" s="86">
        <f t="shared" si="145"/>
        <v>2.2199090248948443</v>
      </c>
      <c r="AN190" s="80">
        <v>0</v>
      </c>
      <c r="AO190" s="80">
        <v>0</v>
      </c>
      <c r="AP190" s="87">
        <f t="shared" si="146"/>
        <v>0</v>
      </c>
      <c r="AQ190" s="83"/>
      <c r="AR190" s="84">
        <v>0</v>
      </c>
      <c r="AS190" s="84">
        <v>0</v>
      </c>
      <c r="AT190" s="87">
        <f t="shared" si="127"/>
        <v>0</v>
      </c>
      <c r="AU190" s="96"/>
      <c r="AV190" s="80">
        <v>518.84999999999991</v>
      </c>
      <c r="AW190" s="80">
        <v>2781.05</v>
      </c>
      <c r="AX190" s="87">
        <f t="shared" si="147"/>
        <v>-2262.2000000000003</v>
      </c>
      <c r="AY190" s="83">
        <f t="shared" si="148"/>
        <v>5.3600269827503144</v>
      </c>
      <c r="AZ190" s="90">
        <v>0</v>
      </c>
      <c r="BA190" s="82">
        <v>0</v>
      </c>
      <c r="BB190" s="82">
        <f t="shared" si="149"/>
        <v>0</v>
      </c>
      <c r="BC190" s="91"/>
      <c r="BD190" s="84">
        <v>6557.5499999999993</v>
      </c>
      <c r="BE190" s="84">
        <v>78787.240000000005</v>
      </c>
      <c r="BF190" s="87">
        <f t="shared" si="150"/>
        <v>-72229.69</v>
      </c>
      <c r="BG190" s="83">
        <f t="shared" si="151"/>
        <v>12.014737211306054</v>
      </c>
      <c r="BH190" s="84">
        <v>1221.69</v>
      </c>
      <c r="BI190" s="84">
        <v>0</v>
      </c>
      <c r="BJ190" s="82">
        <f t="shared" si="152"/>
        <v>1221.69</v>
      </c>
      <c r="BK190" s="86">
        <f t="shared" si="153"/>
        <v>0</v>
      </c>
      <c r="BL190" s="80">
        <v>1258.32</v>
      </c>
      <c r="BM190" s="80">
        <v>0</v>
      </c>
      <c r="BN190" s="82">
        <f t="shared" si="154"/>
        <v>1258.32</v>
      </c>
      <c r="BO190" s="86">
        <f t="shared" si="155"/>
        <v>0</v>
      </c>
      <c r="BP190" s="80">
        <v>344.46</v>
      </c>
      <c r="BQ190" s="80">
        <v>0</v>
      </c>
      <c r="BR190" s="82">
        <f t="shared" si="156"/>
        <v>344.46</v>
      </c>
      <c r="BS190" s="86">
        <f t="shared" si="157"/>
        <v>0</v>
      </c>
      <c r="BT190" s="80">
        <v>944.40000000000009</v>
      </c>
      <c r="BU190" s="80">
        <v>0</v>
      </c>
      <c r="BV190" s="82">
        <f t="shared" si="158"/>
        <v>944.40000000000009</v>
      </c>
      <c r="BW190" s="86">
        <f t="shared" si="159"/>
        <v>0</v>
      </c>
      <c r="BX190" s="80">
        <v>675.81000000000006</v>
      </c>
      <c r="BY190" s="80">
        <v>0</v>
      </c>
      <c r="BZ190" s="82">
        <f t="shared" si="160"/>
        <v>675.81000000000006</v>
      </c>
      <c r="CA190" s="86">
        <f t="shared" si="126"/>
        <v>0</v>
      </c>
      <c r="CB190" s="80">
        <v>732.48</v>
      </c>
      <c r="CC190" s="80">
        <v>0</v>
      </c>
      <c r="CD190" s="82">
        <f t="shared" si="161"/>
        <v>732.48</v>
      </c>
      <c r="CE190" s="83">
        <f t="shared" si="162"/>
        <v>0</v>
      </c>
      <c r="CF190" s="84">
        <v>52.320000000000007</v>
      </c>
      <c r="CG190" s="84">
        <v>0</v>
      </c>
      <c r="CH190" s="82">
        <f t="shared" si="163"/>
        <v>52.320000000000007</v>
      </c>
      <c r="CI190" s="86">
        <f t="shared" si="164"/>
        <v>0</v>
      </c>
      <c r="CJ190" s="80">
        <v>0</v>
      </c>
      <c r="CK190" s="81">
        <v>0</v>
      </c>
      <c r="CL190" s="81">
        <v>0</v>
      </c>
      <c r="CM190" s="92"/>
      <c r="CN190" s="93">
        <v>9236.369999999999</v>
      </c>
      <c r="CO190" s="93">
        <v>14235.935149010662</v>
      </c>
      <c r="CP190" s="87">
        <f t="shared" si="165"/>
        <v>-4999.5651490106629</v>
      </c>
      <c r="CQ190" s="94">
        <f t="shared" si="166"/>
        <v>1.5412911294167149</v>
      </c>
      <c r="CR190" s="80">
        <v>3733.9500000000003</v>
      </c>
      <c r="CS190" s="80">
        <v>4849.5599999999995</v>
      </c>
      <c r="CT190" s="87">
        <f t="shared" si="167"/>
        <v>-1115.6099999999992</v>
      </c>
      <c r="CU190" s="94">
        <f t="shared" si="168"/>
        <v>1.2987747559554892</v>
      </c>
      <c r="CV190" s="80">
        <v>1740.54</v>
      </c>
      <c r="CW190" s="80">
        <v>0</v>
      </c>
      <c r="CX190" s="87">
        <f t="shared" si="169"/>
        <v>1740.54</v>
      </c>
      <c r="CY190" s="86">
        <f t="shared" si="170"/>
        <v>0</v>
      </c>
      <c r="CZ190" s="80">
        <v>287.76</v>
      </c>
      <c r="DA190" s="80">
        <v>250.14</v>
      </c>
      <c r="DB190" s="87">
        <f t="shared" si="171"/>
        <v>37.620000000000005</v>
      </c>
      <c r="DC190" s="86">
        <f t="shared" si="172"/>
        <v>0.86926605504587151</v>
      </c>
      <c r="DD190" s="80">
        <v>32.25</v>
      </c>
      <c r="DE190" s="80">
        <v>0</v>
      </c>
      <c r="DF190" s="87">
        <f t="shared" si="173"/>
        <v>32.25</v>
      </c>
      <c r="DG190" s="86">
        <f t="shared" si="174"/>
        <v>0</v>
      </c>
      <c r="DH190" s="95">
        <v>1870.47</v>
      </c>
      <c r="DI190" s="95">
        <v>2080.71</v>
      </c>
      <c r="DJ190" s="87">
        <f t="shared" si="175"/>
        <v>-210.24</v>
      </c>
      <c r="DK190" s="94">
        <f t="shared" si="176"/>
        <v>1.1123995573305105</v>
      </c>
      <c r="DL190" s="80">
        <v>0</v>
      </c>
      <c r="DM190" s="80">
        <v>0</v>
      </c>
      <c r="DN190" s="87">
        <f t="shared" si="177"/>
        <v>0</v>
      </c>
      <c r="DO190" s="96"/>
      <c r="DP190" s="80">
        <v>0</v>
      </c>
      <c r="DQ190" s="80">
        <v>0</v>
      </c>
      <c r="DR190" s="82">
        <f t="shared" si="178"/>
        <v>0</v>
      </c>
      <c r="DS190" s="96"/>
      <c r="DT190" s="97">
        <v>1873.08</v>
      </c>
      <c r="DU190" s="97">
        <v>5404.9400000000005</v>
      </c>
      <c r="DV190" s="98">
        <f t="shared" si="181"/>
        <v>39340.89</v>
      </c>
      <c r="DW190" s="87">
        <f t="shared" si="182"/>
        <v>113503.90514901068</v>
      </c>
      <c r="DX190" s="87">
        <f t="shared" si="179"/>
        <v>-74163.01514901068</v>
      </c>
      <c r="DY190" s="83">
        <f t="shared" si="180"/>
        <v>2.8851382149466036</v>
      </c>
      <c r="DZ190" s="108"/>
      <c r="EA190" s="100">
        <f t="shared" si="128"/>
        <v>36153.764850989304</v>
      </c>
      <c r="EB190" s="91">
        <f t="shared" si="129"/>
        <v>6876.2000000000171</v>
      </c>
      <c r="EC190" s="101"/>
      <c r="ED190" s="101"/>
      <c r="EE190" s="102">
        <v>13113.63</v>
      </c>
      <c r="EF190" s="102">
        <v>16926.580000000002</v>
      </c>
      <c r="EG190" s="103">
        <f t="shared" si="183"/>
        <v>16926.580000000002</v>
      </c>
      <c r="EH190" s="104">
        <f t="shared" si="187"/>
        <v>1.2907623594687361</v>
      </c>
      <c r="EI190" s="101"/>
      <c r="EJ190" s="101"/>
      <c r="EK190" s="101" t="s">
        <v>189</v>
      </c>
      <c r="EM190" s="101"/>
      <c r="EN190" s="101"/>
    </row>
    <row r="191" spans="1:144" s="1" customFormat="1" ht="15.75" customHeight="1" x14ac:dyDescent="0.25">
      <c r="A191" s="105" t="s">
        <v>190</v>
      </c>
      <c r="B191" s="106">
        <v>5</v>
      </c>
      <c r="C191" s="107">
        <v>4</v>
      </c>
      <c r="D191" s="76" t="s">
        <v>471</v>
      </c>
      <c r="E191" s="77">
        <v>2876.4</v>
      </c>
      <c r="F191" s="78">
        <v>26301.909999999993</v>
      </c>
      <c r="G191" s="79">
        <v>-10572.670000000002</v>
      </c>
      <c r="H191" s="80">
        <v>2247.8000000000002</v>
      </c>
      <c r="I191" s="80">
        <v>391.25</v>
      </c>
      <c r="J191" s="82">
        <f t="shared" si="131"/>
        <v>1856.5500000000002</v>
      </c>
      <c r="K191" s="83">
        <f t="shared" si="132"/>
        <v>0.17405907998932288</v>
      </c>
      <c r="L191" s="84">
        <v>351.19</v>
      </c>
      <c r="M191" s="84">
        <v>2.06</v>
      </c>
      <c r="N191" s="82">
        <f t="shared" si="133"/>
        <v>349.13</v>
      </c>
      <c r="O191" s="83">
        <f t="shared" si="134"/>
        <v>5.8657706654517503E-3</v>
      </c>
      <c r="P191" s="84">
        <v>1509.17</v>
      </c>
      <c r="Q191" s="84">
        <v>1156.3699999999999</v>
      </c>
      <c r="R191" s="82">
        <f t="shared" si="135"/>
        <v>352.80000000000018</v>
      </c>
      <c r="S191" s="83">
        <f t="shared" si="136"/>
        <v>0.76622911931724047</v>
      </c>
      <c r="T191" s="84">
        <v>288.2</v>
      </c>
      <c r="U191" s="84">
        <v>256.21000000000004</v>
      </c>
      <c r="V191" s="82">
        <f t="shared" si="137"/>
        <v>31.989999999999952</v>
      </c>
      <c r="W191" s="83">
        <f t="shared" si="138"/>
        <v>0.88900069396252623</v>
      </c>
      <c r="X191" s="84">
        <v>113.9</v>
      </c>
      <c r="Y191" s="84">
        <v>0</v>
      </c>
      <c r="Z191" s="82">
        <f t="shared" si="139"/>
        <v>113.9</v>
      </c>
      <c r="AA191" s="83">
        <f t="shared" si="125"/>
        <v>0</v>
      </c>
      <c r="AB191" s="84">
        <v>1765.4499999999998</v>
      </c>
      <c r="AC191" s="84">
        <v>44.52</v>
      </c>
      <c r="AD191" s="82">
        <f t="shared" si="140"/>
        <v>1720.9299999999998</v>
      </c>
      <c r="AE191" s="83">
        <f t="shared" si="141"/>
        <v>2.521736667705118E-2</v>
      </c>
      <c r="AF191" s="84">
        <v>431.44</v>
      </c>
      <c r="AG191" s="84">
        <v>3813</v>
      </c>
      <c r="AH191" s="82">
        <f t="shared" si="142"/>
        <v>-3381.56</v>
      </c>
      <c r="AI191" s="85">
        <f t="shared" si="143"/>
        <v>8.8378453550899323</v>
      </c>
      <c r="AJ191" s="84">
        <v>1443.5900000000001</v>
      </c>
      <c r="AK191" s="84">
        <v>1169.28</v>
      </c>
      <c r="AL191" s="82">
        <f t="shared" si="144"/>
        <v>274.31000000000017</v>
      </c>
      <c r="AM191" s="86">
        <f t="shared" si="145"/>
        <v>0.80998067318282885</v>
      </c>
      <c r="AN191" s="80">
        <v>0</v>
      </c>
      <c r="AO191" s="80">
        <v>0</v>
      </c>
      <c r="AP191" s="87">
        <f t="shared" si="146"/>
        <v>0</v>
      </c>
      <c r="AQ191" s="83"/>
      <c r="AR191" s="84">
        <v>0</v>
      </c>
      <c r="AS191" s="84">
        <v>0</v>
      </c>
      <c r="AT191" s="87">
        <f t="shared" si="127"/>
        <v>0</v>
      </c>
      <c r="AU191" s="96"/>
      <c r="AV191" s="80">
        <v>518.59</v>
      </c>
      <c r="AW191" s="80">
        <v>2781.05</v>
      </c>
      <c r="AX191" s="87">
        <f t="shared" si="147"/>
        <v>-2262.46</v>
      </c>
      <c r="AY191" s="83">
        <f t="shared" si="148"/>
        <v>5.3627142829595638</v>
      </c>
      <c r="AZ191" s="90">
        <v>0</v>
      </c>
      <c r="BA191" s="82">
        <v>0</v>
      </c>
      <c r="BB191" s="82">
        <f t="shared" si="149"/>
        <v>0</v>
      </c>
      <c r="BC191" s="91"/>
      <c r="BD191" s="84">
        <v>7979.0300000000007</v>
      </c>
      <c r="BE191" s="84">
        <v>2333.38</v>
      </c>
      <c r="BF191" s="87">
        <f t="shared" si="150"/>
        <v>5645.6500000000005</v>
      </c>
      <c r="BG191" s="83">
        <f t="shared" si="151"/>
        <v>0.29243905587521291</v>
      </c>
      <c r="BH191" s="84">
        <v>1187.3200000000002</v>
      </c>
      <c r="BI191" s="84">
        <v>0</v>
      </c>
      <c r="BJ191" s="82">
        <f t="shared" si="152"/>
        <v>1187.3200000000002</v>
      </c>
      <c r="BK191" s="86">
        <f t="shared" si="153"/>
        <v>0</v>
      </c>
      <c r="BL191" s="80">
        <v>1258.95</v>
      </c>
      <c r="BM191" s="80">
        <v>0</v>
      </c>
      <c r="BN191" s="82">
        <f t="shared" si="154"/>
        <v>1258.95</v>
      </c>
      <c r="BO191" s="86">
        <f t="shared" si="155"/>
        <v>0</v>
      </c>
      <c r="BP191" s="80">
        <v>339.11</v>
      </c>
      <c r="BQ191" s="80">
        <v>0</v>
      </c>
      <c r="BR191" s="82">
        <f t="shared" si="156"/>
        <v>339.11</v>
      </c>
      <c r="BS191" s="86">
        <f t="shared" si="157"/>
        <v>0</v>
      </c>
      <c r="BT191" s="80">
        <v>939.68000000000006</v>
      </c>
      <c r="BU191" s="80">
        <v>0</v>
      </c>
      <c r="BV191" s="82">
        <f t="shared" si="158"/>
        <v>939.68000000000006</v>
      </c>
      <c r="BW191" s="86">
        <f t="shared" si="159"/>
        <v>0</v>
      </c>
      <c r="BX191" s="80">
        <v>600.56999999999994</v>
      </c>
      <c r="BY191" s="80">
        <v>0</v>
      </c>
      <c r="BZ191" s="82">
        <f t="shared" si="160"/>
        <v>600.56999999999994</v>
      </c>
      <c r="CA191" s="86">
        <f t="shared" si="126"/>
        <v>0</v>
      </c>
      <c r="CB191" s="80">
        <v>732.59</v>
      </c>
      <c r="CC191" s="80">
        <v>0</v>
      </c>
      <c r="CD191" s="82">
        <f t="shared" si="161"/>
        <v>732.59</v>
      </c>
      <c r="CE191" s="83">
        <f t="shared" si="162"/>
        <v>0</v>
      </c>
      <c r="CF191" s="84">
        <v>52.64</v>
      </c>
      <c r="CG191" s="84">
        <v>0</v>
      </c>
      <c r="CH191" s="82">
        <f t="shared" si="163"/>
        <v>52.64</v>
      </c>
      <c r="CI191" s="86">
        <f t="shared" si="164"/>
        <v>0</v>
      </c>
      <c r="CJ191" s="80">
        <v>0</v>
      </c>
      <c r="CK191" s="81">
        <v>0</v>
      </c>
      <c r="CL191" s="81">
        <v>0</v>
      </c>
      <c r="CM191" s="92"/>
      <c r="CN191" s="93">
        <v>6696.7999999999993</v>
      </c>
      <c r="CO191" s="93">
        <v>11375.705400041317</v>
      </c>
      <c r="CP191" s="87">
        <f t="shared" si="165"/>
        <v>-4678.905400041318</v>
      </c>
      <c r="CQ191" s="94">
        <f t="shared" si="166"/>
        <v>1.6986777864116174</v>
      </c>
      <c r="CR191" s="80">
        <v>3693.13</v>
      </c>
      <c r="CS191" s="80">
        <v>4542.7099999999991</v>
      </c>
      <c r="CT191" s="87">
        <f t="shared" si="167"/>
        <v>-849.57999999999902</v>
      </c>
      <c r="CU191" s="94">
        <f t="shared" si="168"/>
        <v>1.2300433507620905</v>
      </c>
      <c r="CV191" s="80">
        <v>1816.3600000000001</v>
      </c>
      <c r="CW191" s="80">
        <v>0</v>
      </c>
      <c r="CX191" s="87">
        <f t="shared" si="169"/>
        <v>1816.3600000000001</v>
      </c>
      <c r="CY191" s="86">
        <f t="shared" si="170"/>
        <v>0</v>
      </c>
      <c r="CZ191" s="80">
        <v>284.75</v>
      </c>
      <c r="DA191" s="80">
        <v>247.60000000000002</v>
      </c>
      <c r="DB191" s="87">
        <f t="shared" si="171"/>
        <v>37.149999999999977</v>
      </c>
      <c r="DC191" s="86">
        <f t="shared" si="172"/>
        <v>0.8695346795434592</v>
      </c>
      <c r="DD191" s="80">
        <v>31.92</v>
      </c>
      <c r="DE191" s="80">
        <v>0</v>
      </c>
      <c r="DF191" s="87">
        <f t="shared" si="173"/>
        <v>31.92</v>
      </c>
      <c r="DG191" s="86">
        <f t="shared" si="174"/>
        <v>0</v>
      </c>
      <c r="DH191" s="95">
        <v>1475.52</v>
      </c>
      <c r="DI191" s="95">
        <v>2084.06</v>
      </c>
      <c r="DJ191" s="87">
        <f t="shared" si="175"/>
        <v>-608.54</v>
      </c>
      <c r="DK191" s="94">
        <f t="shared" si="176"/>
        <v>1.4124240945564954</v>
      </c>
      <c r="DL191" s="80">
        <v>0</v>
      </c>
      <c r="DM191" s="80">
        <v>0</v>
      </c>
      <c r="DN191" s="87">
        <f t="shared" si="177"/>
        <v>0</v>
      </c>
      <c r="DO191" s="96"/>
      <c r="DP191" s="80">
        <v>0</v>
      </c>
      <c r="DQ191" s="80">
        <v>0</v>
      </c>
      <c r="DR191" s="82">
        <f t="shared" si="178"/>
        <v>0</v>
      </c>
      <c r="DS191" s="96"/>
      <c r="DT191" s="97">
        <v>1787.9</v>
      </c>
      <c r="DU191" s="97">
        <v>1509.85</v>
      </c>
      <c r="DV191" s="98">
        <f t="shared" si="181"/>
        <v>37545.599999999999</v>
      </c>
      <c r="DW191" s="87">
        <f t="shared" si="182"/>
        <v>31707.045400041312</v>
      </c>
      <c r="DX191" s="87">
        <f t="shared" si="179"/>
        <v>5838.5545999586866</v>
      </c>
      <c r="DY191" s="83">
        <f t="shared" si="180"/>
        <v>0.84449430559216832</v>
      </c>
      <c r="DZ191" s="108"/>
      <c r="EA191" s="100">
        <f t="shared" si="128"/>
        <v>32140.464599958683</v>
      </c>
      <c r="EB191" s="91">
        <f t="shared" si="129"/>
        <v>183.83999999999924</v>
      </c>
      <c r="EC191" s="101"/>
      <c r="ED191" s="101"/>
      <c r="EE191" s="102">
        <v>12514.04</v>
      </c>
      <c r="EF191" s="102">
        <v>2986.3599999999988</v>
      </c>
      <c r="EG191" s="103">
        <f t="shared" si="183"/>
        <v>2986.3599999999988</v>
      </c>
      <c r="EH191" s="104">
        <v>0</v>
      </c>
      <c r="EI191" s="101"/>
      <c r="EJ191" s="101"/>
      <c r="EK191" s="101" t="s">
        <v>190</v>
      </c>
      <c r="EM191" s="101"/>
      <c r="EN191" s="101"/>
    </row>
    <row r="192" spans="1:144" s="1" customFormat="1" ht="15.75" customHeight="1" x14ac:dyDescent="0.25">
      <c r="A192" s="105" t="s">
        <v>191</v>
      </c>
      <c r="B192" s="106">
        <v>5</v>
      </c>
      <c r="C192" s="107">
        <v>4</v>
      </c>
      <c r="D192" s="76" t="s">
        <v>472</v>
      </c>
      <c r="E192" s="77">
        <v>2871.09</v>
      </c>
      <c r="F192" s="78">
        <v>22290.670000000002</v>
      </c>
      <c r="G192" s="79">
        <v>-16393.48</v>
      </c>
      <c r="H192" s="80">
        <v>2240.61</v>
      </c>
      <c r="I192" s="80">
        <v>391.16</v>
      </c>
      <c r="J192" s="82">
        <f t="shared" si="131"/>
        <v>1849.45</v>
      </c>
      <c r="K192" s="83">
        <f t="shared" si="132"/>
        <v>0.17457745881701858</v>
      </c>
      <c r="L192" s="84">
        <v>351.75</v>
      </c>
      <c r="M192" s="84">
        <v>2.06</v>
      </c>
      <c r="N192" s="82">
        <f t="shared" si="133"/>
        <v>349.69</v>
      </c>
      <c r="O192" s="83">
        <f t="shared" si="134"/>
        <v>5.856432125088842E-3</v>
      </c>
      <c r="P192" s="84">
        <v>1512.15</v>
      </c>
      <c r="Q192" s="84">
        <v>1157.27</v>
      </c>
      <c r="R192" s="82">
        <f t="shared" si="135"/>
        <v>354.88000000000011</v>
      </c>
      <c r="S192" s="83">
        <f t="shared" si="136"/>
        <v>0.76531428760374298</v>
      </c>
      <c r="T192" s="84">
        <v>287.07</v>
      </c>
      <c r="U192" s="84">
        <v>254.58</v>
      </c>
      <c r="V192" s="82">
        <f t="shared" si="137"/>
        <v>32.489999999999981</v>
      </c>
      <c r="W192" s="83">
        <f t="shared" si="138"/>
        <v>0.88682202947016409</v>
      </c>
      <c r="X192" s="84">
        <v>114.66</v>
      </c>
      <c r="Y192" s="84">
        <v>0</v>
      </c>
      <c r="Z192" s="82">
        <f t="shared" si="139"/>
        <v>114.66</v>
      </c>
      <c r="AA192" s="83">
        <f t="shared" si="125"/>
        <v>0</v>
      </c>
      <c r="AB192" s="84">
        <v>1768.1999999999998</v>
      </c>
      <c r="AC192" s="84">
        <v>44.52</v>
      </c>
      <c r="AD192" s="82">
        <f t="shared" si="140"/>
        <v>1723.6799999999998</v>
      </c>
      <c r="AE192" s="83">
        <f t="shared" si="141"/>
        <v>2.5178147268408554E-2</v>
      </c>
      <c r="AF192" s="84">
        <v>431.04</v>
      </c>
      <c r="AG192" s="84">
        <v>3813</v>
      </c>
      <c r="AH192" s="82">
        <f t="shared" si="142"/>
        <v>-3381.96</v>
      </c>
      <c r="AI192" s="85">
        <f t="shared" si="143"/>
        <v>8.846046770601335</v>
      </c>
      <c r="AJ192" s="84">
        <v>1441.44</v>
      </c>
      <c r="AK192" s="84">
        <v>1168.18</v>
      </c>
      <c r="AL192" s="82">
        <f t="shared" si="144"/>
        <v>273.26</v>
      </c>
      <c r="AM192" s="86">
        <f t="shared" si="145"/>
        <v>0.81042568542568549</v>
      </c>
      <c r="AN192" s="80">
        <v>0</v>
      </c>
      <c r="AO192" s="80">
        <v>0</v>
      </c>
      <c r="AP192" s="87">
        <f t="shared" si="146"/>
        <v>0</v>
      </c>
      <c r="AQ192" s="83"/>
      <c r="AR192" s="84">
        <v>0</v>
      </c>
      <c r="AS192" s="84">
        <v>0</v>
      </c>
      <c r="AT192" s="87">
        <f t="shared" si="127"/>
        <v>0</v>
      </c>
      <c r="AU192" s="96"/>
      <c r="AV192" s="80">
        <v>519</v>
      </c>
      <c r="AW192" s="80">
        <v>2781.05</v>
      </c>
      <c r="AX192" s="87">
        <f t="shared" si="147"/>
        <v>-2262.0500000000002</v>
      </c>
      <c r="AY192" s="83">
        <f t="shared" si="148"/>
        <v>5.3584778420038539</v>
      </c>
      <c r="AZ192" s="90">
        <v>0</v>
      </c>
      <c r="BA192" s="82">
        <v>0</v>
      </c>
      <c r="BB192" s="82">
        <f t="shared" si="149"/>
        <v>0</v>
      </c>
      <c r="BC192" s="91"/>
      <c r="BD192" s="84">
        <v>7844.34</v>
      </c>
      <c r="BE192" s="84">
        <v>31101.07</v>
      </c>
      <c r="BF192" s="87">
        <f t="shared" si="150"/>
        <v>-23256.73</v>
      </c>
      <c r="BG192" s="83">
        <f t="shared" si="151"/>
        <v>3.9647784262283379</v>
      </c>
      <c r="BH192" s="84">
        <v>1180.23</v>
      </c>
      <c r="BI192" s="84">
        <v>0</v>
      </c>
      <c r="BJ192" s="82">
        <f t="shared" si="152"/>
        <v>1180.23</v>
      </c>
      <c r="BK192" s="86">
        <f t="shared" si="153"/>
        <v>0</v>
      </c>
      <c r="BL192" s="80">
        <v>1261.26</v>
      </c>
      <c r="BM192" s="80">
        <v>0</v>
      </c>
      <c r="BN192" s="82">
        <f t="shared" si="154"/>
        <v>1261.26</v>
      </c>
      <c r="BO192" s="86">
        <f t="shared" si="155"/>
        <v>0</v>
      </c>
      <c r="BP192" s="80">
        <v>339.65999999999997</v>
      </c>
      <c r="BQ192" s="80">
        <v>0</v>
      </c>
      <c r="BR192" s="82">
        <f t="shared" si="156"/>
        <v>339.65999999999997</v>
      </c>
      <c r="BS192" s="86">
        <f t="shared" si="157"/>
        <v>0</v>
      </c>
      <c r="BT192" s="80">
        <v>937.11</v>
      </c>
      <c r="BU192" s="80">
        <v>0</v>
      </c>
      <c r="BV192" s="82">
        <f t="shared" si="158"/>
        <v>937.11</v>
      </c>
      <c r="BW192" s="86">
        <f t="shared" si="159"/>
        <v>0</v>
      </c>
      <c r="BX192" s="80">
        <v>601.74</v>
      </c>
      <c r="BY192" s="80">
        <v>0</v>
      </c>
      <c r="BZ192" s="82">
        <f t="shared" si="160"/>
        <v>601.74</v>
      </c>
      <c r="CA192" s="86">
        <f t="shared" si="126"/>
        <v>0</v>
      </c>
      <c r="CB192" s="80">
        <v>733.65000000000009</v>
      </c>
      <c r="CC192" s="80">
        <v>0</v>
      </c>
      <c r="CD192" s="82">
        <f t="shared" si="161"/>
        <v>733.65000000000009</v>
      </c>
      <c r="CE192" s="83">
        <f t="shared" si="162"/>
        <v>0</v>
      </c>
      <c r="CF192" s="84">
        <v>52.59</v>
      </c>
      <c r="CG192" s="84">
        <v>0</v>
      </c>
      <c r="CH192" s="82">
        <f t="shared" si="163"/>
        <v>52.59</v>
      </c>
      <c r="CI192" s="86">
        <f t="shared" si="164"/>
        <v>0</v>
      </c>
      <c r="CJ192" s="80">
        <v>0</v>
      </c>
      <c r="CK192" s="81">
        <v>0</v>
      </c>
      <c r="CL192" s="81">
        <v>0</v>
      </c>
      <c r="CM192" s="92"/>
      <c r="CN192" s="93">
        <v>7926.24</v>
      </c>
      <c r="CO192" s="93">
        <v>13031.170107631468</v>
      </c>
      <c r="CP192" s="87">
        <f t="shared" si="165"/>
        <v>-5104.9301076314678</v>
      </c>
      <c r="CQ192" s="94">
        <f t="shared" si="166"/>
        <v>1.6440544454408985</v>
      </c>
      <c r="CR192" s="80">
        <v>3695.01</v>
      </c>
      <c r="CS192" s="80">
        <v>4539.92</v>
      </c>
      <c r="CT192" s="87">
        <f t="shared" si="167"/>
        <v>-844.90999999999985</v>
      </c>
      <c r="CU192" s="94">
        <f t="shared" si="168"/>
        <v>1.2286624393438719</v>
      </c>
      <c r="CV192" s="80">
        <v>1878.54</v>
      </c>
      <c r="CW192" s="80">
        <v>0</v>
      </c>
      <c r="CX192" s="87">
        <f t="shared" si="169"/>
        <v>1878.54</v>
      </c>
      <c r="CY192" s="86">
        <f t="shared" si="170"/>
        <v>0</v>
      </c>
      <c r="CZ192" s="80">
        <v>286.23</v>
      </c>
      <c r="DA192" s="80">
        <v>248.35000000000002</v>
      </c>
      <c r="DB192" s="87">
        <f t="shared" si="171"/>
        <v>37.879999999999995</v>
      </c>
      <c r="DC192" s="86">
        <f t="shared" si="172"/>
        <v>0.86765887572930867</v>
      </c>
      <c r="DD192" s="80">
        <v>31.89</v>
      </c>
      <c r="DE192" s="80">
        <v>0</v>
      </c>
      <c r="DF192" s="87">
        <f t="shared" si="173"/>
        <v>31.89</v>
      </c>
      <c r="DG192" s="86">
        <f t="shared" si="174"/>
        <v>0</v>
      </c>
      <c r="DH192" s="95">
        <v>1082.82</v>
      </c>
      <c r="DI192" s="95">
        <v>849.81000000000006</v>
      </c>
      <c r="DJ192" s="87">
        <f t="shared" si="175"/>
        <v>233.00999999999988</v>
      </c>
      <c r="DK192" s="94">
        <f t="shared" si="176"/>
        <v>0.78481188009087388</v>
      </c>
      <c r="DL192" s="80">
        <v>0</v>
      </c>
      <c r="DM192" s="80">
        <v>0</v>
      </c>
      <c r="DN192" s="87">
        <f t="shared" si="177"/>
        <v>0</v>
      </c>
      <c r="DO192" s="96"/>
      <c r="DP192" s="80">
        <v>0</v>
      </c>
      <c r="DQ192" s="80">
        <v>0</v>
      </c>
      <c r="DR192" s="82">
        <f t="shared" si="178"/>
        <v>0</v>
      </c>
      <c r="DS192" s="96"/>
      <c r="DT192" s="97">
        <v>1825.9499999999998</v>
      </c>
      <c r="DU192" s="97">
        <v>2969.11</v>
      </c>
      <c r="DV192" s="98">
        <f t="shared" si="181"/>
        <v>38343.179999999993</v>
      </c>
      <c r="DW192" s="87">
        <f t="shared" si="182"/>
        <v>62351.250107631466</v>
      </c>
      <c r="DX192" s="87">
        <f t="shared" si="179"/>
        <v>-24008.070107631473</v>
      </c>
      <c r="DY192" s="83">
        <f t="shared" si="180"/>
        <v>1.62613664562072</v>
      </c>
      <c r="DZ192" s="108"/>
      <c r="EA192" s="100">
        <f t="shared" si="128"/>
        <v>-1717.4001076314744</v>
      </c>
      <c r="EB192" s="91">
        <f t="shared" si="129"/>
        <v>-34543.969999999994</v>
      </c>
      <c r="EC192" s="101"/>
      <c r="ED192" s="101"/>
      <c r="EE192" s="102">
        <v>12781.06</v>
      </c>
      <c r="EF192" s="102">
        <v>13364.94</v>
      </c>
      <c r="EG192" s="103">
        <f t="shared" si="183"/>
        <v>13364.94</v>
      </c>
      <c r="EH192" s="104">
        <f>EG192/EE192</f>
        <v>1.0456832218923939</v>
      </c>
      <c r="EI192" s="101"/>
      <c r="EJ192" s="101"/>
      <c r="EK192" s="101" t="s">
        <v>191</v>
      </c>
      <c r="EM192" s="101"/>
      <c r="EN192" s="101"/>
    </row>
    <row r="193" spans="1:144" s="1" customFormat="1" ht="15.75" customHeight="1" x14ac:dyDescent="0.25">
      <c r="A193" s="105" t="s">
        <v>192</v>
      </c>
      <c r="B193" s="106">
        <v>5</v>
      </c>
      <c r="C193" s="107">
        <v>2</v>
      </c>
      <c r="D193" s="76" t="s">
        <v>473</v>
      </c>
      <c r="E193" s="77">
        <v>1883.2</v>
      </c>
      <c r="F193" s="78">
        <v>-14082.45</v>
      </c>
      <c r="G193" s="79">
        <v>33941.629999999997</v>
      </c>
      <c r="H193" s="80">
        <v>1556.46</v>
      </c>
      <c r="I193" s="80">
        <v>200.68</v>
      </c>
      <c r="J193" s="82">
        <f t="shared" si="131"/>
        <v>1355.78</v>
      </c>
      <c r="K193" s="83">
        <f t="shared" si="132"/>
        <v>0.12893360574637319</v>
      </c>
      <c r="L193" s="84">
        <v>266.10000000000002</v>
      </c>
      <c r="M193" s="84">
        <v>1.56</v>
      </c>
      <c r="N193" s="82">
        <f t="shared" si="133"/>
        <v>264.54000000000002</v>
      </c>
      <c r="O193" s="83">
        <f t="shared" si="134"/>
        <v>5.8624577226606533E-3</v>
      </c>
      <c r="P193" s="84">
        <v>989.81999999999994</v>
      </c>
      <c r="Q193" s="84">
        <v>755.25</v>
      </c>
      <c r="R193" s="82">
        <f t="shared" si="135"/>
        <v>234.56999999999994</v>
      </c>
      <c r="S193" s="83">
        <f t="shared" si="136"/>
        <v>0.76301751833666731</v>
      </c>
      <c r="T193" s="84">
        <v>182.49</v>
      </c>
      <c r="U193" s="84">
        <v>162.69</v>
      </c>
      <c r="V193" s="82">
        <f t="shared" si="137"/>
        <v>19.800000000000011</v>
      </c>
      <c r="W193" s="83">
        <f t="shared" si="138"/>
        <v>0.89150090415913197</v>
      </c>
      <c r="X193" s="84">
        <v>64.41</v>
      </c>
      <c r="Y193" s="84">
        <v>0</v>
      </c>
      <c r="Z193" s="82">
        <f t="shared" si="139"/>
        <v>64.41</v>
      </c>
      <c r="AA193" s="83">
        <f t="shared" si="125"/>
        <v>0</v>
      </c>
      <c r="AB193" s="84">
        <v>727.11</v>
      </c>
      <c r="AC193" s="84">
        <v>1003.9499999999999</v>
      </c>
      <c r="AD193" s="82">
        <f t="shared" si="140"/>
        <v>-276.83999999999992</v>
      </c>
      <c r="AE193" s="83">
        <f t="shared" si="141"/>
        <v>1.3807401906176506</v>
      </c>
      <c r="AF193" s="84">
        <v>282.48</v>
      </c>
      <c r="AG193" s="84">
        <v>2246.08</v>
      </c>
      <c r="AH193" s="82">
        <f t="shared" si="142"/>
        <v>-1963.6</v>
      </c>
      <c r="AI193" s="85">
        <f t="shared" si="143"/>
        <v>7.9512885868026046</v>
      </c>
      <c r="AJ193" s="84">
        <v>945.18000000000006</v>
      </c>
      <c r="AK193" s="84">
        <v>765.54</v>
      </c>
      <c r="AL193" s="82">
        <f t="shared" si="144"/>
        <v>179.6400000000001</v>
      </c>
      <c r="AM193" s="86">
        <f t="shared" si="145"/>
        <v>0.8099409636259759</v>
      </c>
      <c r="AN193" s="80">
        <v>0</v>
      </c>
      <c r="AO193" s="80">
        <v>0</v>
      </c>
      <c r="AP193" s="87">
        <f t="shared" si="146"/>
        <v>0</v>
      </c>
      <c r="AQ193" s="83"/>
      <c r="AR193" s="84">
        <v>0</v>
      </c>
      <c r="AS193" s="84">
        <v>0</v>
      </c>
      <c r="AT193" s="87">
        <f t="shared" si="127"/>
        <v>0</v>
      </c>
      <c r="AU193" s="96"/>
      <c r="AV193" s="80">
        <v>345.75</v>
      </c>
      <c r="AW193" s="80">
        <v>1833.11</v>
      </c>
      <c r="AX193" s="87">
        <f t="shared" si="147"/>
        <v>-1487.36</v>
      </c>
      <c r="AY193" s="83">
        <f t="shared" si="148"/>
        <v>5.3018365871294284</v>
      </c>
      <c r="AZ193" s="90">
        <v>0</v>
      </c>
      <c r="BA193" s="82">
        <v>0</v>
      </c>
      <c r="BB193" s="82">
        <f t="shared" si="149"/>
        <v>0</v>
      </c>
      <c r="BC193" s="91"/>
      <c r="BD193" s="84">
        <v>6028.11</v>
      </c>
      <c r="BE193" s="84">
        <v>1447.6899999999998</v>
      </c>
      <c r="BF193" s="87">
        <f t="shared" si="150"/>
        <v>4580.42</v>
      </c>
      <c r="BG193" s="83">
        <f t="shared" si="151"/>
        <v>0.24015653330811812</v>
      </c>
      <c r="BH193" s="84">
        <v>842.33999999999992</v>
      </c>
      <c r="BI193" s="84">
        <v>0</v>
      </c>
      <c r="BJ193" s="82">
        <f t="shared" si="152"/>
        <v>842.33999999999992</v>
      </c>
      <c r="BK193" s="86">
        <f t="shared" si="153"/>
        <v>0</v>
      </c>
      <c r="BL193" s="80">
        <v>955.34999999999991</v>
      </c>
      <c r="BM193" s="80">
        <v>0</v>
      </c>
      <c r="BN193" s="82">
        <f t="shared" si="154"/>
        <v>955.34999999999991</v>
      </c>
      <c r="BO193" s="86">
        <f t="shared" si="155"/>
        <v>0</v>
      </c>
      <c r="BP193" s="80">
        <v>227.10000000000002</v>
      </c>
      <c r="BQ193" s="80">
        <v>0</v>
      </c>
      <c r="BR193" s="82">
        <f t="shared" si="156"/>
        <v>227.10000000000002</v>
      </c>
      <c r="BS193" s="86">
        <f t="shared" si="157"/>
        <v>0</v>
      </c>
      <c r="BT193" s="80">
        <v>598.29</v>
      </c>
      <c r="BU193" s="80">
        <v>0</v>
      </c>
      <c r="BV193" s="82">
        <f t="shared" si="158"/>
        <v>598.29</v>
      </c>
      <c r="BW193" s="86">
        <f t="shared" si="159"/>
        <v>0</v>
      </c>
      <c r="BX193" s="80">
        <v>337.83</v>
      </c>
      <c r="BY193" s="80">
        <v>0</v>
      </c>
      <c r="BZ193" s="82">
        <f t="shared" si="160"/>
        <v>337.83</v>
      </c>
      <c r="CA193" s="86">
        <f t="shared" si="126"/>
        <v>0</v>
      </c>
      <c r="CB193" s="80">
        <v>328.79999999999995</v>
      </c>
      <c r="CC193" s="80">
        <v>256.63</v>
      </c>
      <c r="CD193" s="82">
        <f t="shared" si="161"/>
        <v>72.169999999999959</v>
      </c>
      <c r="CE193" s="83">
        <f t="shared" si="162"/>
        <v>0.78050486618004877</v>
      </c>
      <c r="CF193" s="84">
        <v>34.47</v>
      </c>
      <c r="CG193" s="84">
        <v>0</v>
      </c>
      <c r="CH193" s="82">
        <f t="shared" si="163"/>
        <v>34.47</v>
      </c>
      <c r="CI193" s="86">
        <f t="shared" si="164"/>
        <v>0</v>
      </c>
      <c r="CJ193" s="80">
        <v>0</v>
      </c>
      <c r="CK193" s="81">
        <v>0</v>
      </c>
      <c r="CL193" s="81">
        <v>0</v>
      </c>
      <c r="CM193" s="92"/>
      <c r="CN193" s="93">
        <v>4307.25</v>
      </c>
      <c r="CO193" s="93">
        <v>6813.1543121236764</v>
      </c>
      <c r="CP193" s="87">
        <f t="shared" si="165"/>
        <v>-2505.9043121236764</v>
      </c>
      <c r="CQ193" s="94">
        <f t="shared" si="166"/>
        <v>1.5817875238548207</v>
      </c>
      <c r="CR193" s="80">
        <v>1862.1000000000001</v>
      </c>
      <c r="CS193" s="80">
        <v>2468.7799999999997</v>
      </c>
      <c r="CT193" s="87">
        <f t="shared" si="167"/>
        <v>-606.67999999999961</v>
      </c>
      <c r="CU193" s="94">
        <f t="shared" si="168"/>
        <v>1.3258041995596368</v>
      </c>
      <c r="CV193" s="80">
        <v>1095.4499999999998</v>
      </c>
      <c r="CW193" s="80">
        <v>0</v>
      </c>
      <c r="CX193" s="87">
        <f t="shared" si="169"/>
        <v>1095.4499999999998</v>
      </c>
      <c r="CY193" s="86">
        <f t="shared" si="170"/>
        <v>0</v>
      </c>
      <c r="CZ193" s="80">
        <v>175.14000000000001</v>
      </c>
      <c r="DA193" s="80">
        <v>152.04</v>
      </c>
      <c r="DB193" s="87">
        <f t="shared" si="171"/>
        <v>23.100000000000023</v>
      </c>
      <c r="DC193" s="86">
        <f t="shared" si="172"/>
        <v>0.86810551558752991</v>
      </c>
      <c r="DD193" s="80">
        <v>19.77</v>
      </c>
      <c r="DE193" s="80">
        <v>0</v>
      </c>
      <c r="DF193" s="87">
        <f t="shared" si="173"/>
        <v>19.77</v>
      </c>
      <c r="DG193" s="86">
        <f t="shared" si="174"/>
        <v>0</v>
      </c>
      <c r="DH193" s="95">
        <v>977.94</v>
      </c>
      <c r="DI193" s="95">
        <v>1075.6599999999999</v>
      </c>
      <c r="DJ193" s="87">
        <f t="shared" si="175"/>
        <v>-97.7199999999998</v>
      </c>
      <c r="DK193" s="94">
        <f t="shared" si="176"/>
        <v>1.0999243307360367</v>
      </c>
      <c r="DL193" s="80">
        <v>0</v>
      </c>
      <c r="DM193" s="80">
        <v>0</v>
      </c>
      <c r="DN193" s="87">
        <f t="shared" si="177"/>
        <v>0</v>
      </c>
      <c r="DO193" s="96"/>
      <c r="DP193" s="80">
        <v>0</v>
      </c>
      <c r="DQ193" s="80">
        <v>0</v>
      </c>
      <c r="DR193" s="82">
        <f t="shared" si="178"/>
        <v>0</v>
      </c>
      <c r="DS193" s="96"/>
      <c r="DT193" s="97">
        <v>1157.58</v>
      </c>
      <c r="DU193" s="97">
        <v>959.15</v>
      </c>
      <c r="DV193" s="98">
        <f t="shared" si="181"/>
        <v>24307.32</v>
      </c>
      <c r="DW193" s="87">
        <f t="shared" si="182"/>
        <v>20141.96431212368</v>
      </c>
      <c r="DX193" s="87">
        <f t="shared" si="179"/>
        <v>4165.3556878763193</v>
      </c>
      <c r="DY193" s="83">
        <f t="shared" si="180"/>
        <v>0.82863780590059621</v>
      </c>
      <c r="DZ193" s="108"/>
      <c r="EA193" s="100">
        <f t="shared" si="128"/>
        <v>-9917.0943121236814</v>
      </c>
      <c r="EB193" s="91">
        <f t="shared" si="129"/>
        <v>41589.599999999999</v>
      </c>
      <c r="EC193" s="101"/>
      <c r="ED193" s="101"/>
      <c r="EE193" s="102">
        <v>8102.4399999999987</v>
      </c>
      <c r="EF193" s="102">
        <v>8801.510000000002</v>
      </c>
      <c r="EG193" s="103">
        <f t="shared" si="183"/>
        <v>8801.510000000002</v>
      </c>
      <c r="EH193" s="104">
        <f>EG193/EE193</f>
        <v>1.0862789480699646</v>
      </c>
      <c r="EI193" s="101"/>
      <c r="EJ193" s="101"/>
      <c r="EK193" s="101" t="s">
        <v>192</v>
      </c>
      <c r="EM193" s="101"/>
      <c r="EN193" s="101"/>
    </row>
    <row r="194" spans="1:144" s="1" customFormat="1" ht="15.75" customHeight="1" x14ac:dyDescent="0.25">
      <c r="A194" s="105" t="s">
        <v>193</v>
      </c>
      <c r="B194" s="106">
        <v>5</v>
      </c>
      <c r="C194" s="107">
        <v>4</v>
      </c>
      <c r="D194" s="76" t="s">
        <v>474</v>
      </c>
      <c r="E194" s="77">
        <v>2747.2</v>
      </c>
      <c r="F194" s="78">
        <v>31399.990000000009</v>
      </c>
      <c r="G194" s="79">
        <v>40023.170000000013</v>
      </c>
      <c r="H194" s="80">
        <v>2236.77</v>
      </c>
      <c r="I194" s="80">
        <v>391.16</v>
      </c>
      <c r="J194" s="82">
        <f t="shared" si="131"/>
        <v>1845.61</v>
      </c>
      <c r="K194" s="83">
        <f t="shared" si="132"/>
        <v>0.17487716662866545</v>
      </c>
      <c r="L194" s="84">
        <v>351.09000000000003</v>
      </c>
      <c r="M194" s="84">
        <v>2.06</v>
      </c>
      <c r="N194" s="82">
        <f t="shared" si="133"/>
        <v>349.03000000000003</v>
      </c>
      <c r="O194" s="83">
        <f t="shared" si="134"/>
        <v>5.8674413967928444E-3</v>
      </c>
      <c r="P194" s="84">
        <v>1438.1399999999999</v>
      </c>
      <c r="Q194" s="84">
        <v>1103.5</v>
      </c>
      <c r="R194" s="82">
        <f t="shared" si="135"/>
        <v>334.63999999999987</v>
      </c>
      <c r="S194" s="83">
        <f t="shared" si="136"/>
        <v>0.76731055390991143</v>
      </c>
      <c r="T194" s="84">
        <v>275.28000000000003</v>
      </c>
      <c r="U194" s="84">
        <v>244.71</v>
      </c>
      <c r="V194" s="82">
        <f t="shared" si="137"/>
        <v>30.570000000000022</v>
      </c>
      <c r="W194" s="83">
        <f t="shared" si="138"/>
        <v>0.8889494333042719</v>
      </c>
      <c r="X194" s="84">
        <v>113.72999999999999</v>
      </c>
      <c r="Y194" s="84">
        <v>0</v>
      </c>
      <c r="Z194" s="82">
        <f t="shared" si="139"/>
        <v>113.72999999999999</v>
      </c>
      <c r="AA194" s="83">
        <f t="shared" si="125"/>
        <v>0</v>
      </c>
      <c r="AB194" s="84">
        <v>1765.3500000000001</v>
      </c>
      <c r="AC194" s="84">
        <v>44.52</v>
      </c>
      <c r="AD194" s="82">
        <f t="shared" si="140"/>
        <v>1720.8300000000002</v>
      </c>
      <c r="AE194" s="83">
        <f t="shared" si="141"/>
        <v>2.5218795139773983E-2</v>
      </c>
      <c r="AF194" s="84">
        <v>412.08000000000004</v>
      </c>
      <c r="AG194" s="84">
        <v>0</v>
      </c>
      <c r="AH194" s="82">
        <f t="shared" si="142"/>
        <v>412.08000000000004</v>
      </c>
      <c r="AI194" s="85">
        <f t="shared" si="143"/>
        <v>0</v>
      </c>
      <c r="AJ194" s="84">
        <v>1378.8000000000002</v>
      </c>
      <c r="AK194" s="84">
        <v>7568.54</v>
      </c>
      <c r="AL194" s="82">
        <f t="shared" si="144"/>
        <v>-6189.74</v>
      </c>
      <c r="AM194" s="86">
        <f t="shared" si="145"/>
        <v>5.4892225123295608</v>
      </c>
      <c r="AN194" s="80">
        <v>0</v>
      </c>
      <c r="AO194" s="80">
        <v>0</v>
      </c>
      <c r="AP194" s="87">
        <f t="shared" si="146"/>
        <v>0</v>
      </c>
      <c r="AQ194" s="83"/>
      <c r="AR194" s="84">
        <v>0</v>
      </c>
      <c r="AS194" s="84">
        <v>0</v>
      </c>
      <c r="AT194" s="87">
        <f t="shared" si="127"/>
        <v>0</v>
      </c>
      <c r="AU194" s="96"/>
      <c r="AV194" s="80">
        <v>519.21</v>
      </c>
      <c r="AW194" s="80">
        <v>2749.66</v>
      </c>
      <c r="AX194" s="87">
        <f t="shared" si="147"/>
        <v>-2230.4499999999998</v>
      </c>
      <c r="AY194" s="83">
        <f t="shared" si="148"/>
        <v>5.2958533156141057</v>
      </c>
      <c r="AZ194" s="90">
        <v>0</v>
      </c>
      <c r="BA194" s="82">
        <v>0</v>
      </c>
      <c r="BB194" s="82">
        <f t="shared" si="149"/>
        <v>0</v>
      </c>
      <c r="BC194" s="91"/>
      <c r="BD194" s="84">
        <v>8037.18</v>
      </c>
      <c r="BE194" s="84">
        <v>17862.899999999998</v>
      </c>
      <c r="BF194" s="87">
        <f t="shared" si="150"/>
        <v>-9825.7199999999975</v>
      </c>
      <c r="BG194" s="83">
        <f t="shared" si="151"/>
        <v>2.2225332765970149</v>
      </c>
      <c r="BH194" s="84">
        <v>1177.71</v>
      </c>
      <c r="BI194" s="84">
        <v>0</v>
      </c>
      <c r="BJ194" s="82">
        <f t="shared" si="152"/>
        <v>1177.71</v>
      </c>
      <c r="BK194" s="86">
        <f t="shared" si="153"/>
        <v>0</v>
      </c>
      <c r="BL194" s="80">
        <v>1258.5</v>
      </c>
      <c r="BM194" s="80">
        <v>4859.74</v>
      </c>
      <c r="BN194" s="82">
        <f t="shared" si="154"/>
        <v>-3601.24</v>
      </c>
      <c r="BO194" s="86">
        <f t="shared" si="155"/>
        <v>3.8615335717123558</v>
      </c>
      <c r="BP194" s="80">
        <v>321.42</v>
      </c>
      <c r="BQ194" s="80">
        <v>0</v>
      </c>
      <c r="BR194" s="82">
        <f t="shared" si="156"/>
        <v>321.42</v>
      </c>
      <c r="BS194" s="86">
        <f t="shared" si="157"/>
        <v>0</v>
      </c>
      <c r="BT194" s="80">
        <v>898.31999999999994</v>
      </c>
      <c r="BU194" s="80">
        <v>0</v>
      </c>
      <c r="BV194" s="82">
        <f t="shared" si="158"/>
        <v>898.31999999999994</v>
      </c>
      <c r="BW194" s="86">
        <f t="shared" si="159"/>
        <v>0</v>
      </c>
      <c r="BX194" s="80">
        <v>600.81000000000006</v>
      </c>
      <c r="BY194" s="80">
        <v>0</v>
      </c>
      <c r="BZ194" s="82">
        <f t="shared" si="160"/>
        <v>600.81000000000006</v>
      </c>
      <c r="CA194" s="86">
        <f t="shared" si="126"/>
        <v>0</v>
      </c>
      <c r="CB194" s="80">
        <v>732.66</v>
      </c>
      <c r="CC194" s="80">
        <v>0</v>
      </c>
      <c r="CD194" s="82">
        <f t="shared" si="161"/>
        <v>732.66</v>
      </c>
      <c r="CE194" s="83">
        <f t="shared" si="162"/>
        <v>0</v>
      </c>
      <c r="CF194" s="84">
        <v>52.739999999999995</v>
      </c>
      <c r="CG194" s="84">
        <v>0</v>
      </c>
      <c r="CH194" s="82">
        <f t="shared" si="163"/>
        <v>52.739999999999995</v>
      </c>
      <c r="CI194" s="86">
        <f t="shared" si="164"/>
        <v>0</v>
      </c>
      <c r="CJ194" s="80">
        <v>0</v>
      </c>
      <c r="CK194" s="81">
        <v>0</v>
      </c>
      <c r="CL194" s="81">
        <v>0</v>
      </c>
      <c r="CM194" s="92"/>
      <c r="CN194" s="93">
        <v>6422.64</v>
      </c>
      <c r="CO194" s="93">
        <v>9653.8489772917219</v>
      </c>
      <c r="CP194" s="87">
        <f t="shared" si="165"/>
        <v>-3231.2089772917216</v>
      </c>
      <c r="CQ194" s="94">
        <f t="shared" si="166"/>
        <v>1.5030966981321889</v>
      </c>
      <c r="CR194" s="80">
        <v>3648.54</v>
      </c>
      <c r="CS194" s="80">
        <v>4211.5600000000004</v>
      </c>
      <c r="CT194" s="87">
        <f t="shared" si="167"/>
        <v>-563.02000000000044</v>
      </c>
      <c r="CU194" s="94">
        <f t="shared" si="168"/>
        <v>1.1543137803066432</v>
      </c>
      <c r="CV194" s="80">
        <v>1888.1399999999999</v>
      </c>
      <c r="CW194" s="80">
        <v>0</v>
      </c>
      <c r="CX194" s="87">
        <f t="shared" si="169"/>
        <v>1888.1399999999999</v>
      </c>
      <c r="CY194" s="86">
        <f t="shared" si="170"/>
        <v>0</v>
      </c>
      <c r="CZ194" s="80">
        <v>285.99</v>
      </c>
      <c r="DA194" s="80">
        <v>248.10999999999999</v>
      </c>
      <c r="DB194" s="87">
        <f t="shared" si="171"/>
        <v>37.880000000000024</v>
      </c>
      <c r="DC194" s="86">
        <f t="shared" si="172"/>
        <v>0.86754781635721523</v>
      </c>
      <c r="DD194" s="80">
        <v>32.97</v>
      </c>
      <c r="DE194" s="80">
        <v>0</v>
      </c>
      <c r="DF194" s="87">
        <f t="shared" si="173"/>
        <v>32.97</v>
      </c>
      <c r="DG194" s="86">
        <f t="shared" si="174"/>
        <v>0</v>
      </c>
      <c r="DH194" s="95">
        <v>2207.91</v>
      </c>
      <c r="DI194" s="95">
        <v>1876.04</v>
      </c>
      <c r="DJ194" s="87">
        <f t="shared" si="175"/>
        <v>331.86999999999989</v>
      </c>
      <c r="DK194" s="94">
        <f t="shared" si="176"/>
        <v>0.84969043122228716</v>
      </c>
      <c r="DL194" s="80">
        <v>0</v>
      </c>
      <c r="DM194" s="80">
        <v>0</v>
      </c>
      <c r="DN194" s="87">
        <f t="shared" si="177"/>
        <v>0</v>
      </c>
      <c r="DO194" s="96"/>
      <c r="DP194" s="80">
        <v>0</v>
      </c>
      <c r="DQ194" s="80">
        <v>0</v>
      </c>
      <c r="DR194" s="82">
        <f t="shared" si="178"/>
        <v>0</v>
      </c>
      <c r="DS194" s="96"/>
      <c r="DT194" s="97">
        <v>1802.4299999999998</v>
      </c>
      <c r="DU194" s="97">
        <v>2540.8199999999997</v>
      </c>
      <c r="DV194" s="98">
        <f t="shared" si="181"/>
        <v>37858.410000000011</v>
      </c>
      <c r="DW194" s="87">
        <f t="shared" si="182"/>
        <v>53357.168977291716</v>
      </c>
      <c r="DX194" s="87">
        <f t="shared" si="179"/>
        <v>-15498.758977291705</v>
      </c>
      <c r="DY194" s="83">
        <f t="shared" si="180"/>
        <v>1.4093874776381707</v>
      </c>
      <c r="DZ194" s="108"/>
      <c r="EA194" s="100">
        <f t="shared" si="128"/>
        <v>15901.231022708307</v>
      </c>
      <c r="EB194" s="91">
        <f t="shared" si="129"/>
        <v>30379.870000000014</v>
      </c>
      <c r="EC194" s="101"/>
      <c r="ED194" s="101"/>
      <c r="EE194" s="102">
        <v>12619.470000000001</v>
      </c>
      <c r="EF194" s="102">
        <v>17324.160000000003</v>
      </c>
      <c r="EG194" s="103">
        <f t="shared" si="183"/>
        <v>17324.160000000003</v>
      </c>
      <c r="EH194" s="104">
        <f t="shared" ref="EH194:EH228" si="188">EG194/EE194</f>
        <v>1.3728120119149221</v>
      </c>
      <c r="EI194" s="101"/>
      <c r="EJ194" s="101"/>
      <c r="EK194" s="101" t="s">
        <v>193</v>
      </c>
      <c r="EM194" s="101"/>
      <c r="EN194" s="101"/>
    </row>
    <row r="195" spans="1:144" s="1" customFormat="1" ht="15.75" customHeight="1" x14ac:dyDescent="0.25">
      <c r="A195" s="105" t="s">
        <v>194</v>
      </c>
      <c r="B195" s="106">
        <v>5</v>
      </c>
      <c r="C195" s="107">
        <v>4</v>
      </c>
      <c r="D195" s="76" t="s">
        <v>475</v>
      </c>
      <c r="E195" s="77">
        <v>3310</v>
      </c>
      <c r="F195" s="78">
        <v>84209.13</v>
      </c>
      <c r="G195" s="79">
        <v>49502.720000000016</v>
      </c>
      <c r="H195" s="80">
        <v>2163.75</v>
      </c>
      <c r="I195" s="80">
        <v>694.36</v>
      </c>
      <c r="J195" s="82">
        <f t="shared" si="131"/>
        <v>1469.3899999999999</v>
      </c>
      <c r="K195" s="83">
        <f t="shared" si="132"/>
        <v>0.32090583477758522</v>
      </c>
      <c r="L195" s="84">
        <v>421.02</v>
      </c>
      <c r="M195" s="84">
        <v>468.07</v>
      </c>
      <c r="N195" s="82">
        <f t="shared" si="133"/>
        <v>-47.050000000000011</v>
      </c>
      <c r="O195" s="83">
        <f t="shared" si="134"/>
        <v>1.111752410811838</v>
      </c>
      <c r="P195" s="84">
        <v>1771.53</v>
      </c>
      <c r="Q195" s="84">
        <v>1350.84</v>
      </c>
      <c r="R195" s="82">
        <f t="shared" si="135"/>
        <v>420.69000000000005</v>
      </c>
      <c r="S195" s="83">
        <f t="shared" si="136"/>
        <v>0.76252730690420145</v>
      </c>
      <c r="T195" s="84">
        <v>326.70000000000005</v>
      </c>
      <c r="U195" s="84">
        <v>291.49</v>
      </c>
      <c r="V195" s="82">
        <f t="shared" si="137"/>
        <v>35.210000000000036</v>
      </c>
      <c r="W195" s="83">
        <f t="shared" si="138"/>
        <v>0.89222528313437399</v>
      </c>
      <c r="X195" s="84">
        <v>147.96</v>
      </c>
      <c r="Y195" s="84">
        <v>0</v>
      </c>
      <c r="Z195" s="82">
        <f t="shared" si="139"/>
        <v>147.96</v>
      </c>
      <c r="AA195" s="83">
        <f t="shared" si="125"/>
        <v>0</v>
      </c>
      <c r="AB195" s="84">
        <v>1912.53</v>
      </c>
      <c r="AC195" s="84">
        <v>2568.42</v>
      </c>
      <c r="AD195" s="82">
        <f t="shared" si="140"/>
        <v>-655.8900000000001</v>
      </c>
      <c r="AE195" s="83">
        <f t="shared" si="141"/>
        <v>1.3429436400997632</v>
      </c>
      <c r="AF195" s="84">
        <v>496.5</v>
      </c>
      <c r="AG195" s="84">
        <v>0</v>
      </c>
      <c r="AH195" s="82">
        <f t="shared" si="142"/>
        <v>496.5</v>
      </c>
      <c r="AI195" s="85">
        <f t="shared" si="143"/>
        <v>0</v>
      </c>
      <c r="AJ195" s="84">
        <v>1661.28</v>
      </c>
      <c r="AK195" s="84">
        <v>8609.2100000000009</v>
      </c>
      <c r="AL195" s="82">
        <f t="shared" si="144"/>
        <v>-6947.9300000000012</v>
      </c>
      <c r="AM195" s="86">
        <f t="shared" si="145"/>
        <v>5.1822751131657521</v>
      </c>
      <c r="AN195" s="80">
        <v>0</v>
      </c>
      <c r="AO195" s="80">
        <v>0</v>
      </c>
      <c r="AP195" s="87">
        <f t="shared" si="146"/>
        <v>0</v>
      </c>
      <c r="AQ195" s="83"/>
      <c r="AR195" s="84">
        <v>0</v>
      </c>
      <c r="AS195" s="84">
        <v>0</v>
      </c>
      <c r="AT195" s="87">
        <f t="shared" si="127"/>
        <v>0</v>
      </c>
      <c r="AU195" s="96"/>
      <c r="AV195" s="80">
        <v>465.72</v>
      </c>
      <c r="AW195" s="80">
        <v>0</v>
      </c>
      <c r="AX195" s="87">
        <f t="shared" si="147"/>
        <v>465.72</v>
      </c>
      <c r="AY195" s="83">
        <f t="shared" si="148"/>
        <v>0</v>
      </c>
      <c r="AZ195" s="90">
        <v>0</v>
      </c>
      <c r="BA195" s="82">
        <v>0</v>
      </c>
      <c r="BB195" s="82">
        <f t="shared" si="149"/>
        <v>0</v>
      </c>
      <c r="BC195" s="91"/>
      <c r="BD195" s="84">
        <v>5159.6400000000003</v>
      </c>
      <c r="BE195" s="84">
        <v>68315.840000000011</v>
      </c>
      <c r="BF195" s="87">
        <f t="shared" si="150"/>
        <v>-63156.200000000012</v>
      </c>
      <c r="BG195" s="83">
        <f t="shared" si="151"/>
        <v>13.24042762673365</v>
      </c>
      <c r="BH195" s="84">
        <v>1214.43</v>
      </c>
      <c r="BI195" s="84">
        <v>0</v>
      </c>
      <c r="BJ195" s="82">
        <f t="shared" si="152"/>
        <v>1214.43</v>
      </c>
      <c r="BK195" s="86">
        <f t="shared" si="153"/>
        <v>0</v>
      </c>
      <c r="BL195" s="80">
        <v>1509.3600000000001</v>
      </c>
      <c r="BM195" s="80">
        <v>0</v>
      </c>
      <c r="BN195" s="82">
        <f t="shared" si="154"/>
        <v>1509.3600000000001</v>
      </c>
      <c r="BO195" s="86">
        <f t="shared" si="155"/>
        <v>0</v>
      </c>
      <c r="BP195" s="80">
        <v>404.15999999999997</v>
      </c>
      <c r="BQ195" s="80">
        <v>0</v>
      </c>
      <c r="BR195" s="82">
        <f t="shared" si="156"/>
        <v>404.15999999999997</v>
      </c>
      <c r="BS195" s="86">
        <f t="shared" si="157"/>
        <v>0</v>
      </c>
      <c r="BT195" s="80">
        <v>1063.5</v>
      </c>
      <c r="BU195" s="80">
        <v>0</v>
      </c>
      <c r="BV195" s="82">
        <f t="shared" si="158"/>
        <v>1063.5</v>
      </c>
      <c r="BW195" s="86">
        <f t="shared" si="159"/>
        <v>0</v>
      </c>
      <c r="BX195" s="80">
        <v>0</v>
      </c>
      <c r="BY195" s="80">
        <v>0</v>
      </c>
      <c r="BZ195" s="82">
        <f t="shared" si="160"/>
        <v>0</v>
      </c>
      <c r="CA195" s="86"/>
      <c r="CB195" s="80">
        <v>802.34999999999991</v>
      </c>
      <c r="CC195" s="80">
        <v>0</v>
      </c>
      <c r="CD195" s="82">
        <f t="shared" si="161"/>
        <v>802.34999999999991</v>
      </c>
      <c r="CE195" s="83">
        <f t="shared" si="162"/>
        <v>0</v>
      </c>
      <c r="CF195" s="84">
        <v>60.570000000000007</v>
      </c>
      <c r="CG195" s="84">
        <v>0</v>
      </c>
      <c r="CH195" s="82">
        <f t="shared" si="163"/>
        <v>60.570000000000007</v>
      </c>
      <c r="CI195" s="86">
        <f t="shared" si="164"/>
        <v>0</v>
      </c>
      <c r="CJ195" s="80">
        <v>0</v>
      </c>
      <c r="CK195" s="81">
        <v>0</v>
      </c>
      <c r="CL195" s="81">
        <v>0</v>
      </c>
      <c r="CM195" s="92"/>
      <c r="CN195" s="93">
        <v>3554.94</v>
      </c>
      <c r="CO195" s="93">
        <v>8866.8517830966339</v>
      </c>
      <c r="CP195" s="87">
        <f t="shared" si="165"/>
        <v>-5311.9117830966334</v>
      </c>
      <c r="CQ195" s="94">
        <f t="shared" si="166"/>
        <v>2.494233878236098</v>
      </c>
      <c r="CR195" s="80">
        <v>3574.7999999999997</v>
      </c>
      <c r="CS195" s="80">
        <v>5056.25</v>
      </c>
      <c r="CT195" s="87">
        <f t="shared" si="167"/>
        <v>-1481.4500000000003</v>
      </c>
      <c r="CU195" s="94">
        <f t="shared" si="168"/>
        <v>1.4144147924359405</v>
      </c>
      <c r="CV195" s="80">
        <v>1261.1100000000001</v>
      </c>
      <c r="CW195" s="80">
        <v>0</v>
      </c>
      <c r="CX195" s="87">
        <f t="shared" si="169"/>
        <v>1261.1100000000001</v>
      </c>
      <c r="CY195" s="86">
        <f t="shared" si="170"/>
        <v>0</v>
      </c>
      <c r="CZ195" s="80">
        <v>364.44</v>
      </c>
      <c r="DA195" s="80">
        <v>309.12</v>
      </c>
      <c r="DB195" s="87">
        <f t="shared" si="171"/>
        <v>55.319999999999993</v>
      </c>
      <c r="DC195" s="86">
        <f t="shared" si="172"/>
        <v>0.84820546592031609</v>
      </c>
      <c r="DD195" s="80">
        <v>41.7</v>
      </c>
      <c r="DE195" s="80">
        <v>0</v>
      </c>
      <c r="DF195" s="87">
        <f t="shared" si="173"/>
        <v>41.7</v>
      </c>
      <c r="DG195" s="86">
        <f t="shared" si="174"/>
        <v>0</v>
      </c>
      <c r="DH195" s="95">
        <v>1881.75</v>
      </c>
      <c r="DI195" s="95">
        <v>1265.1100000000001</v>
      </c>
      <c r="DJ195" s="87">
        <f t="shared" si="175"/>
        <v>616.63999999999987</v>
      </c>
      <c r="DK195" s="94">
        <f t="shared" si="176"/>
        <v>0.67230503520658969</v>
      </c>
      <c r="DL195" s="80">
        <v>0</v>
      </c>
      <c r="DM195" s="80">
        <v>0</v>
      </c>
      <c r="DN195" s="87">
        <f t="shared" si="177"/>
        <v>0</v>
      </c>
      <c r="DO195" s="96"/>
      <c r="DP195" s="80">
        <v>0</v>
      </c>
      <c r="DQ195" s="80">
        <v>0</v>
      </c>
      <c r="DR195" s="82">
        <f t="shared" si="178"/>
        <v>0</v>
      </c>
      <c r="DS195" s="96"/>
      <c r="DT195" s="97">
        <v>1513.3799999999999</v>
      </c>
      <c r="DU195" s="97">
        <v>4889.78</v>
      </c>
      <c r="DV195" s="98">
        <f t="shared" si="181"/>
        <v>31773.120000000003</v>
      </c>
      <c r="DW195" s="87">
        <f t="shared" si="182"/>
        <v>102685.34178309665</v>
      </c>
      <c r="DX195" s="87">
        <f t="shared" si="179"/>
        <v>-70912.22178309664</v>
      </c>
      <c r="DY195" s="83">
        <f t="shared" si="180"/>
        <v>3.2318306097448612</v>
      </c>
      <c r="DZ195" s="108"/>
      <c r="EA195" s="100">
        <f t="shared" si="128"/>
        <v>13296.90821690335</v>
      </c>
      <c r="EB195" s="91">
        <f t="shared" si="129"/>
        <v>-8599.1099999999951</v>
      </c>
      <c r="EC195" s="101"/>
      <c r="ED195" s="101"/>
      <c r="EE195" s="102">
        <v>10591.04</v>
      </c>
      <c r="EF195" s="102">
        <v>14674.07</v>
      </c>
      <c r="EG195" s="103">
        <f t="shared" si="183"/>
        <v>14674.07</v>
      </c>
      <c r="EH195" s="104">
        <f t="shared" si="188"/>
        <v>1.385517380729371</v>
      </c>
      <c r="EI195" s="101"/>
      <c r="EJ195" s="101"/>
      <c r="EK195" s="101" t="s">
        <v>194</v>
      </c>
      <c r="EM195" s="101"/>
      <c r="EN195" s="101"/>
    </row>
    <row r="196" spans="1:144" s="1" customFormat="1" ht="15.75" customHeight="1" x14ac:dyDescent="0.25">
      <c r="A196" s="105" t="s">
        <v>195</v>
      </c>
      <c r="B196" s="106">
        <v>3</v>
      </c>
      <c r="C196" s="107">
        <v>4</v>
      </c>
      <c r="D196" s="76" t="s">
        <v>476</v>
      </c>
      <c r="E196" s="77">
        <v>1593.6</v>
      </c>
      <c r="F196" s="78">
        <v>45172.92</v>
      </c>
      <c r="G196" s="79">
        <v>27119.229999999996</v>
      </c>
      <c r="H196" s="80">
        <v>1187.07</v>
      </c>
      <c r="I196" s="80">
        <v>682.66</v>
      </c>
      <c r="J196" s="82">
        <f t="shared" si="131"/>
        <v>504.40999999999997</v>
      </c>
      <c r="K196" s="83">
        <f t="shared" si="132"/>
        <v>0.57507981837633837</v>
      </c>
      <c r="L196" s="84">
        <v>319.83</v>
      </c>
      <c r="M196" s="84">
        <v>467.49</v>
      </c>
      <c r="N196" s="82">
        <f t="shared" si="133"/>
        <v>-147.66000000000003</v>
      </c>
      <c r="O196" s="83">
        <f t="shared" si="134"/>
        <v>1.4616827689710159</v>
      </c>
      <c r="P196" s="84">
        <v>852.90000000000009</v>
      </c>
      <c r="Q196" s="84">
        <v>656.28</v>
      </c>
      <c r="R196" s="82">
        <f t="shared" si="135"/>
        <v>196.62000000000012</v>
      </c>
      <c r="S196" s="83">
        <f t="shared" si="136"/>
        <v>0.76946887091100935</v>
      </c>
      <c r="T196" s="84">
        <v>164.46</v>
      </c>
      <c r="U196" s="84">
        <v>146.27000000000001</v>
      </c>
      <c r="V196" s="82">
        <f t="shared" si="137"/>
        <v>18.189999999999998</v>
      </c>
      <c r="W196" s="83">
        <f t="shared" si="138"/>
        <v>0.88939559771372978</v>
      </c>
      <c r="X196" s="84">
        <v>0</v>
      </c>
      <c r="Y196" s="84">
        <v>0</v>
      </c>
      <c r="Z196" s="82">
        <f t="shared" si="139"/>
        <v>0</v>
      </c>
      <c r="AA196" s="83"/>
      <c r="AB196" s="84">
        <v>1338.6299999999999</v>
      </c>
      <c r="AC196" s="84">
        <v>1878.94</v>
      </c>
      <c r="AD196" s="82">
        <f t="shared" si="140"/>
        <v>-540.31000000000017</v>
      </c>
      <c r="AE196" s="83">
        <f t="shared" si="141"/>
        <v>1.4036290834659317</v>
      </c>
      <c r="AF196" s="84">
        <v>239.04000000000002</v>
      </c>
      <c r="AG196" s="84">
        <v>0</v>
      </c>
      <c r="AH196" s="82">
        <f t="shared" si="142"/>
        <v>239.04000000000002</v>
      </c>
      <c r="AI196" s="85">
        <f t="shared" si="143"/>
        <v>0</v>
      </c>
      <c r="AJ196" s="84">
        <v>799.34999999999991</v>
      </c>
      <c r="AK196" s="84">
        <v>647.80000000000007</v>
      </c>
      <c r="AL196" s="82">
        <f t="shared" si="144"/>
        <v>151.54999999999984</v>
      </c>
      <c r="AM196" s="86">
        <f t="shared" si="145"/>
        <v>0.81040845687120799</v>
      </c>
      <c r="AN196" s="80">
        <v>0</v>
      </c>
      <c r="AO196" s="80">
        <v>0</v>
      </c>
      <c r="AP196" s="87">
        <f t="shared" si="146"/>
        <v>0</v>
      </c>
      <c r="AQ196" s="83"/>
      <c r="AR196" s="84">
        <v>0</v>
      </c>
      <c r="AS196" s="84">
        <v>0</v>
      </c>
      <c r="AT196" s="87">
        <f t="shared" si="127"/>
        <v>0</v>
      </c>
      <c r="AU196" s="96"/>
      <c r="AV196" s="80">
        <v>192.66</v>
      </c>
      <c r="AW196" s="80">
        <v>0</v>
      </c>
      <c r="AX196" s="87">
        <f t="shared" si="147"/>
        <v>192.66</v>
      </c>
      <c r="AY196" s="83">
        <f t="shared" si="148"/>
        <v>0</v>
      </c>
      <c r="AZ196" s="90">
        <v>0</v>
      </c>
      <c r="BA196" s="82">
        <v>0</v>
      </c>
      <c r="BB196" s="82">
        <f t="shared" si="149"/>
        <v>0</v>
      </c>
      <c r="BC196" s="91"/>
      <c r="BD196" s="84">
        <v>3876.2699999999995</v>
      </c>
      <c r="BE196" s="84">
        <v>7495.84</v>
      </c>
      <c r="BF196" s="87">
        <f t="shared" si="150"/>
        <v>-3619.5700000000006</v>
      </c>
      <c r="BG196" s="83">
        <f t="shared" si="151"/>
        <v>1.9337765429136775</v>
      </c>
      <c r="BH196" s="84">
        <v>666.45</v>
      </c>
      <c r="BI196" s="84">
        <v>0</v>
      </c>
      <c r="BJ196" s="82">
        <f t="shared" si="152"/>
        <v>666.45</v>
      </c>
      <c r="BK196" s="86">
        <f t="shared" si="153"/>
        <v>0</v>
      </c>
      <c r="BL196" s="80">
        <v>1147.3799999999999</v>
      </c>
      <c r="BM196" s="80">
        <v>0</v>
      </c>
      <c r="BN196" s="82">
        <f t="shared" si="154"/>
        <v>1147.3799999999999</v>
      </c>
      <c r="BO196" s="86">
        <f t="shared" si="155"/>
        <v>0</v>
      </c>
      <c r="BP196" s="80">
        <v>181.68</v>
      </c>
      <c r="BQ196" s="80">
        <v>0</v>
      </c>
      <c r="BR196" s="82">
        <f t="shared" si="156"/>
        <v>181.68</v>
      </c>
      <c r="BS196" s="86">
        <f t="shared" si="157"/>
        <v>0</v>
      </c>
      <c r="BT196" s="80">
        <v>538.31999999999994</v>
      </c>
      <c r="BU196" s="80">
        <v>0</v>
      </c>
      <c r="BV196" s="82">
        <f t="shared" si="158"/>
        <v>538.31999999999994</v>
      </c>
      <c r="BW196" s="86">
        <f t="shared" si="159"/>
        <v>0</v>
      </c>
      <c r="BX196" s="80">
        <v>0</v>
      </c>
      <c r="BY196" s="80">
        <v>0</v>
      </c>
      <c r="BZ196" s="82">
        <f t="shared" si="160"/>
        <v>0</v>
      </c>
      <c r="CA196" s="86"/>
      <c r="CB196" s="80">
        <v>583.26</v>
      </c>
      <c r="CC196" s="80">
        <v>0</v>
      </c>
      <c r="CD196" s="82">
        <f t="shared" si="161"/>
        <v>583.26</v>
      </c>
      <c r="CE196" s="83">
        <f t="shared" si="162"/>
        <v>0</v>
      </c>
      <c r="CF196" s="84">
        <v>29.64</v>
      </c>
      <c r="CG196" s="84">
        <v>0</v>
      </c>
      <c r="CH196" s="82">
        <f t="shared" si="163"/>
        <v>29.64</v>
      </c>
      <c r="CI196" s="86">
        <f t="shared" si="164"/>
        <v>0</v>
      </c>
      <c r="CJ196" s="80">
        <v>0</v>
      </c>
      <c r="CK196" s="81">
        <v>0</v>
      </c>
      <c r="CL196" s="81">
        <v>0</v>
      </c>
      <c r="CM196" s="92"/>
      <c r="CN196" s="93">
        <v>2512.3200000000002</v>
      </c>
      <c r="CO196" s="93">
        <v>7053.273231464249</v>
      </c>
      <c r="CP196" s="87">
        <f t="shared" si="165"/>
        <v>-4540.9532314642493</v>
      </c>
      <c r="CQ196" s="94">
        <f t="shared" si="166"/>
        <v>2.8074740604159696</v>
      </c>
      <c r="CR196" s="80">
        <v>2706.8999999999996</v>
      </c>
      <c r="CS196" s="80">
        <v>3904.76</v>
      </c>
      <c r="CT196" s="87">
        <f t="shared" si="167"/>
        <v>-1197.8600000000006</v>
      </c>
      <c r="CU196" s="94">
        <f t="shared" si="168"/>
        <v>1.4425209649414461</v>
      </c>
      <c r="CV196" s="80">
        <v>1146.9000000000001</v>
      </c>
      <c r="CW196" s="80">
        <v>0</v>
      </c>
      <c r="CX196" s="87">
        <f t="shared" si="169"/>
        <v>1146.9000000000001</v>
      </c>
      <c r="CY196" s="86">
        <f t="shared" si="170"/>
        <v>0</v>
      </c>
      <c r="CZ196" s="80">
        <v>319.35000000000002</v>
      </c>
      <c r="DA196" s="80">
        <v>277.74</v>
      </c>
      <c r="DB196" s="87">
        <f t="shared" si="171"/>
        <v>41.610000000000014</v>
      </c>
      <c r="DC196" s="86">
        <f t="shared" si="172"/>
        <v>0.86970408642555186</v>
      </c>
      <c r="DD196" s="80">
        <v>36.33</v>
      </c>
      <c r="DE196" s="80">
        <v>0</v>
      </c>
      <c r="DF196" s="87">
        <f t="shared" si="173"/>
        <v>36.33</v>
      </c>
      <c r="DG196" s="86">
        <f t="shared" si="174"/>
        <v>0</v>
      </c>
      <c r="DH196" s="95">
        <v>1401.72</v>
      </c>
      <c r="DI196" s="95">
        <v>1074.77</v>
      </c>
      <c r="DJ196" s="87">
        <f t="shared" si="175"/>
        <v>326.95000000000005</v>
      </c>
      <c r="DK196" s="94">
        <f t="shared" si="176"/>
        <v>0.76675084895699563</v>
      </c>
      <c r="DL196" s="80">
        <v>0</v>
      </c>
      <c r="DM196" s="80">
        <v>0</v>
      </c>
      <c r="DN196" s="87">
        <f t="shared" si="177"/>
        <v>0</v>
      </c>
      <c r="DO196" s="96"/>
      <c r="DP196" s="80">
        <v>0</v>
      </c>
      <c r="DQ196" s="80">
        <v>0</v>
      </c>
      <c r="DR196" s="82">
        <f t="shared" si="178"/>
        <v>0</v>
      </c>
      <c r="DS196" s="96"/>
      <c r="DT196" s="97">
        <v>1012.11</v>
      </c>
      <c r="DU196" s="97">
        <v>1214.29</v>
      </c>
      <c r="DV196" s="98">
        <f t="shared" si="181"/>
        <v>21252.57</v>
      </c>
      <c r="DW196" s="87">
        <f t="shared" si="182"/>
        <v>25500.113231464249</v>
      </c>
      <c r="DX196" s="87">
        <f t="shared" si="179"/>
        <v>-4247.5432314642494</v>
      </c>
      <c r="DY196" s="83">
        <f t="shared" si="180"/>
        <v>1.1998602160333667</v>
      </c>
      <c r="DZ196" s="108"/>
      <c r="EA196" s="100">
        <f t="shared" si="128"/>
        <v>40925.376768535745</v>
      </c>
      <c r="EB196" s="91">
        <f t="shared" si="129"/>
        <v>26646.389999999996</v>
      </c>
      <c r="EC196" s="101"/>
      <c r="ED196" s="101"/>
      <c r="EE196" s="102">
        <v>7084.19</v>
      </c>
      <c r="EF196" s="102">
        <v>14980.380000000001</v>
      </c>
      <c r="EG196" s="103">
        <f t="shared" si="183"/>
        <v>14980.380000000001</v>
      </c>
      <c r="EH196" s="104">
        <f t="shared" si="188"/>
        <v>2.1146214316668526</v>
      </c>
      <c r="EI196" s="101"/>
      <c r="EJ196" s="101"/>
      <c r="EK196" s="101" t="s">
        <v>195</v>
      </c>
      <c r="EM196" s="101"/>
      <c r="EN196" s="101"/>
    </row>
    <row r="197" spans="1:144" s="1" customFormat="1" ht="15.75" customHeight="1" x14ac:dyDescent="0.25">
      <c r="A197" s="105" t="s">
        <v>196</v>
      </c>
      <c r="B197" s="106">
        <v>2</v>
      </c>
      <c r="C197" s="107">
        <v>1</v>
      </c>
      <c r="D197" s="76" t="s">
        <v>477</v>
      </c>
      <c r="E197" s="77">
        <v>342.8</v>
      </c>
      <c r="F197" s="78">
        <v>6391.18</v>
      </c>
      <c r="G197" s="79">
        <v>3711.6000000000004</v>
      </c>
      <c r="H197" s="80">
        <v>133.59</v>
      </c>
      <c r="I197" s="80">
        <v>1.1599999999999999</v>
      </c>
      <c r="J197" s="82">
        <f t="shared" si="131"/>
        <v>132.43</v>
      </c>
      <c r="K197" s="83">
        <f t="shared" si="132"/>
        <v>8.683284676996781E-3</v>
      </c>
      <c r="L197" s="84">
        <v>26.849999999999998</v>
      </c>
      <c r="M197" s="84">
        <v>0.17</v>
      </c>
      <c r="N197" s="82">
        <f t="shared" si="133"/>
        <v>26.679999999999996</v>
      </c>
      <c r="O197" s="83">
        <f t="shared" si="134"/>
        <v>6.3314711359404108E-3</v>
      </c>
      <c r="P197" s="84">
        <v>0</v>
      </c>
      <c r="Q197" s="84">
        <v>0</v>
      </c>
      <c r="R197" s="82">
        <f t="shared" si="135"/>
        <v>0</v>
      </c>
      <c r="S197" s="83"/>
      <c r="T197" s="84">
        <v>0</v>
      </c>
      <c r="U197" s="84">
        <v>0</v>
      </c>
      <c r="V197" s="82">
        <f t="shared" si="137"/>
        <v>0</v>
      </c>
      <c r="W197" s="83"/>
      <c r="X197" s="84">
        <v>0</v>
      </c>
      <c r="Y197" s="84">
        <v>0</v>
      </c>
      <c r="Z197" s="82">
        <f t="shared" si="139"/>
        <v>0</v>
      </c>
      <c r="AA197" s="83"/>
      <c r="AB197" s="84">
        <v>154.26</v>
      </c>
      <c r="AC197" s="84">
        <v>2.59</v>
      </c>
      <c r="AD197" s="82">
        <f t="shared" si="140"/>
        <v>151.66999999999999</v>
      </c>
      <c r="AE197" s="83">
        <f t="shared" si="141"/>
        <v>1.6789835342927526E-2</v>
      </c>
      <c r="AF197" s="84">
        <v>51.42</v>
      </c>
      <c r="AG197" s="84">
        <v>0</v>
      </c>
      <c r="AH197" s="82">
        <f t="shared" si="142"/>
        <v>51.42</v>
      </c>
      <c r="AI197" s="85">
        <f t="shared" si="143"/>
        <v>0</v>
      </c>
      <c r="AJ197" s="84">
        <v>90.81</v>
      </c>
      <c r="AK197" s="84">
        <v>139.36000000000001</v>
      </c>
      <c r="AL197" s="82">
        <f t="shared" si="144"/>
        <v>-48.550000000000011</v>
      </c>
      <c r="AM197" s="86">
        <f t="shared" si="145"/>
        <v>1.5346327496971701</v>
      </c>
      <c r="AN197" s="80">
        <v>0</v>
      </c>
      <c r="AO197" s="80">
        <v>0</v>
      </c>
      <c r="AP197" s="87">
        <f t="shared" si="146"/>
        <v>0</v>
      </c>
      <c r="AQ197" s="83"/>
      <c r="AR197" s="84">
        <v>0</v>
      </c>
      <c r="AS197" s="84">
        <v>0</v>
      </c>
      <c r="AT197" s="87">
        <f t="shared" si="127"/>
        <v>0</v>
      </c>
      <c r="AU197" s="96"/>
      <c r="AV197" s="80">
        <v>65.19</v>
      </c>
      <c r="AW197" s="80">
        <v>0</v>
      </c>
      <c r="AX197" s="87">
        <f t="shared" si="147"/>
        <v>65.19</v>
      </c>
      <c r="AY197" s="83">
        <f t="shared" si="148"/>
        <v>0</v>
      </c>
      <c r="AZ197" s="90">
        <v>0</v>
      </c>
      <c r="BA197" s="82">
        <v>0</v>
      </c>
      <c r="BB197" s="82">
        <f t="shared" si="149"/>
        <v>0</v>
      </c>
      <c r="BC197" s="91"/>
      <c r="BD197" s="84">
        <v>930.48</v>
      </c>
      <c r="BE197" s="84">
        <v>0</v>
      </c>
      <c r="BF197" s="87">
        <f t="shared" si="150"/>
        <v>930.48</v>
      </c>
      <c r="BG197" s="83">
        <f t="shared" si="151"/>
        <v>0</v>
      </c>
      <c r="BH197" s="84">
        <v>89.37</v>
      </c>
      <c r="BI197" s="84">
        <v>0</v>
      </c>
      <c r="BJ197" s="82">
        <f t="shared" si="152"/>
        <v>89.37</v>
      </c>
      <c r="BK197" s="86">
        <f t="shared" si="153"/>
        <v>0</v>
      </c>
      <c r="BL197" s="80">
        <v>73.949999999999989</v>
      </c>
      <c r="BM197" s="80">
        <v>0</v>
      </c>
      <c r="BN197" s="82">
        <f t="shared" si="154"/>
        <v>73.949999999999989</v>
      </c>
      <c r="BO197" s="86">
        <f t="shared" si="155"/>
        <v>0</v>
      </c>
      <c r="BP197" s="80">
        <v>0</v>
      </c>
      <c r="BQ197" s="80">
        <v>0</v>
      </c>
      <c r="BR197" s="82">
        <f t="shared" si="156"/>
        <v>0</v>
      </c>
      <c r="BS197" s="86"/>
      <c r="BT197" s="80">
        <v>0</v>
      </c>
      <c r="BU197" s="80">
        <v>0</v>
      </c>
      <c r="BV197" s="82">
        <f t="shared" si="158"/>
        <v>0</v>
      </c>
      <c r="BW197" s="86"/>
      <c r="BX197" s="80">
        <v>0</v>
      </c>
      <c r="BY197" s="80">
        <v>0</v>
      </c>
      <c r="BZ197" s="82">
        <f t="shared" si="160"/>
        <v>0</v>
      </c>
      <c r="CA197" s="86"/>
      <c r="CB197" s="80">
        <v>31.259999999999998</v>
      </c>
      <c r="CC197" s="80">
        <v>0</v>
      </c>
      <c r="CD197" s="82">
        <f t="shared" si="161"/>
        <v>31.259999999999998</v>
      </c>
      <c r="CE197" s="83">
        <f t="shared" si="162"/>
        <v>0</v>
      </c>
      <c r="CF197" s="84">
        <v>8.94</v>
      </c>
      <c r="CG197" s="84">
        <v>0</v>
      </c>
      <c r="CH197" s="82">
        <f t="shared" si="163"/>
        <v>8.94</v>
      </c>
      <c r="CI197" s="86">
        <f t="shared" si="164"/>
        <v>0</v>
      </c>
      <c r="CJ197" s="80">
        <v>0</v>
      </c>
      <c r="CK197" s="81">
        <v>0</v>
      </c>
      <c r="CL197" s="81">
        <v>0</v>
      </c>
      <c r="CM197" s="92"/>
      <c r="CN197" s="93">
        <v>1346.8799999999999</v>
      </c>
      <c r="CO197" s="93">
        <v>2419.3495198297041</v>
      </c>
      <c r="CP197" s="87">
        <f t="shared" si="165"/>
        <v>-1072.4695198297043</v>
      </c>
      <c r="CQ197" s="94">
        <f t="shared" si="166"/>
        <v>1.7962621167659363</v>
      </c>
      <c r="CR197" s="80">
        <v>489.81000000000006</v>
      </c>
      <c r="CS197" s="80">
        <v>757.07</v>
      </c>
      <c r="CT197" s="87">
        <f t="shared" si="167"/>
        <v>-267.26</v>
      </c>
      <c r="CU197" s="94">
        <f t="shared" si="168"/>
        <v>1.5456401461791307</v>
      </c>
      <c r="CV197" s="80">
        <v>517.68000000000006</v>
      </c>
      <c r="CW197" s="80">
        <v>0</v>
      </c>
      <c r="CX197" s="87">
        <f t="shared" si="169"/>
        <v>517.68000000000006</v>
      </c>
      <c r="CY197" s="86">
        <f t="shared" si="170"/>
        <v>0</v>
      </c>
      <c r="CZ197" s="80">
        <v>63.150000000000006</v>
      </c>
      <c r="DA197" s="80">
        <v>54.86</v>
      </c>
      <c r="DB197" s="87">
        <f t="shared" si="171"/>
        <v>8.2900000000000063</v>
      </c>
      <c r="DC197" s="86">
        <f t="shared" si="172"/>
        <v>0.8687252573238321</v>
      </c>
      <c r="DD197" s="80">
        <v>7.1999999999999993</v>
      </c>
      <c r="DE197" s="80">
        <v>0</v>
      </c>
      <c r="DF197" s="87">
        <f t="shared" si="173"/>
        <v>7.1999999999999993</v>
      </c>
      <c r="DG197" s="86">
        <f t="shared" si="174"/>
        <v>0</v>
      </c>
      <c r="DH197" s="95">
        <v>274.59000000000003</v>
      </c>
      <c r="DI197" s="95">
        <v>53.129999999999995</v>
      </c>
      <c r="DJ197" s="87">
        <f t="shared" si="175"/>
        <v>221.46000000000004</v>
      </c>
      <c r="DK197" s="94">
        <f t="shared" si="176"/>
        <v>0.19348847372446187</v>
      </c>
      <c r="DL197" s="80">
        <v>0</v>
      </c>
      <c r="DM197" s="80">
        <v>0</v>
      </c>
      <c r="DN197" s="87">
        <f t="shared" si="177"/>
        <v>0</v>
      </c>
      <c r="DO197" s="96"/>
      <c r="DP197" s="80">
        <v>0</v>
      </c>
      <c r="DQ197" s="80">
        <v>0</v>
      </c>
      <c r="DR197" s="82">
        <f t="shared" si="178"/>
        <v>0</v>
      </c>
      <c r="DS197" s="96"/>
      <c r="DT197" s="97">
        <v>217.79999999999998</v>
      </c>
      <c r="DU197" s="97">
        <v>171.39000000000001</v>
      </c>
      <c r="DV197" s="98">
        <f t="shared" si="181"/>
        <v>4573.2300000000005</v>
      </c>
      <c r="DW197" s="87">
        <f t="shared" si="182"/>
        <v>3599.0795198297046</v>
      </c>
      <c r="DX197" s="87">
        <f t="shared" si="179"/>
        <v>974.15048017029585</v>
      </c>
      <c r="DY197" s="83">
        <f t="shared" si="180"/>
        <v>0.78698852229817973</v>
      </c>
      <c r="DZ197" s="108"/>
      <c r="EA197" s="100">
        <f t="shared" si="128"/>
        <v>7365.3304801702952</v>
      </c>
      <c r="EB197" s="91">
        <f t="shared" si="129"/>
        <v>4845.5999999999995</v>
      </c>
      <c r="EC197" s="101"/>
      <c r="ED197" s="101"/>
      <c r="EE197" s="102">
        <v>1524.41</v>
      </c>
      <c r="EF197" s="102">
        <v>-6.0000000000172804E-2</v>
      </c>
      <c r="EG197" s="103">
        <f t="shared" si="183"/>
        <v>-6.0000000000172804E-2</v>
      </c>
      <c r="EH197" s="104">
        <v>0</v>
      </c>
      <c r="EI197" s="101"/>
      <c r="EJ197" s="101"/>
      <c r="EK197" s="101" t="s">
        <v>196</v>
      </c>
      <c r="EM197" s="101"/>
      <c r="EN197" s="101"/>
    </row>
    <row r="198" spans="1:144" s="1" customFormat="1" ht="15.75" customHeight="1" x14ac:dyDescent="0.25">
      <c r="A198" s="105" t="s">
        <v>197</v>
      </c>
      <c r="B198" s="106">
        <v>5</v>
      </c>
      <c r="C198" s="107">
        <v>3</v>
      </c>
      <c r="D198" s="76" t="s">
        <v>478</v>
      </c>
      <c r="E198" s="77">
        <v>2460.8000000000002</v>
      </c>
      <c r="F198" s="78">
        <v>9417.1300000000047</v>
      </c>
      <c r="G198" s="79">
        <v>-39359.729999999989</v>
      </c>
      <c r="H198" s="80">
        <v>1760.6999999999998</v>
      </c>
      <c r="I198" s="80">
        <v>19.16</v>
      </c>
      <c r="J198" s="82">
        <f t="shared" si="131"/>
        <v>1741.5399999999997</v>
      </c>
      <c r="K198" s="83">
        <f t="shared" si="132"/>
        <v>1.0882035554041007E-2</v>
      </c>
      <c r="L198" s="84">
        <v>265.77</v>
      </c>
      <c r="M198" s="84">
        <v>1.56</v>
      </c>
      <c r="N198" s="82">
        <f t="shared" si="133"/>
        <v>264.20999999999998</v>
      </c>
      <c r="O198" s="83">
        <f t="shared" si="134"/>
        <v>5.8697369906309969E-3</v>
      </c>
      <c r="P198" s="84">
        <v>1267.56</v>
      </c>
      <c r="Q198" s="84">
        <v>977.59</v>
      </c>
      <c r="R198" s="82">
        <f t="shared" si="135"/>
        <v>289.96999999999991</v>
      </c>
      <c r="S198" s="83">
        <f t="shared" si="136"/>
        <v>0.77123765344441297</v>
      </c>
      <c r="T198" s="84">
        <v>0</v>
      </c>
      <c r="U198" s="84">
        <v>0</v>
      </c>
      <c r="V198" s="82">
        <f t="shared" si="137"/>
        <v>0</v>
      </c>
      <c r="W198" s="83"/>
      <c r="X198" s="84">
        <v>142.47</v>
      </c>
      <c r="Y198" s="84">
        <v>0</v>
      </c>
      <c r="Z198" s="82">
        <f t="shared" si="139"/>
        <v>142.47</v>
      </c>
      <c r="AA198" s="83">
        <f t="shared" ref="AA198:AA241" si="189">Y198/X198</f>
        <v>0</v>
      </c>
      <c r="AB198" s="84">
        <v>1253.52</v>
      </c>
      <c r="AC198" s="84">
        <v>31.52</v>
      </c>
      <c r="AD198" s="82">
        <f t="shared" si="140"/>
        <v>1222</v>
      </c>
      <c r="AE198" s="83">
        <f t="shared" si="141"/>
        <v>2.5145191141744846E-2</v>
      </c>
      <c r="AF198" s="84">
        <v>369.12</v>
      </c>
      <c r="AG198" s="84">
        <v>0</v>
      </c>
      <c r="AH198" s="82">
        <f t="shared" si="142"/>
        <v>369.12</v>
      </c>
      <c r="AI198" s="85">
        <f t="shared" si="143"/>
        <v>0</v>
      </c>
      <c r="AJ198" s="84">
        <v>1154.6100000000001</v>
      </c>
      <c r="AK198" s="84">
        <v>1668.53</v>
      </c>
      <c r="AL198" s="82">
        <f t="shared" si="144"/>
        <v>-513.91999999999985</v>
      </c>
      <c r="AM198" s="86">
        <f t="shared" si="145"/>
        <v>1.4451026753622433</v>
      </c>
      <c r="AN198" s="80">
        <v>0</v>
      </c>
      <c r="AO198" s="80">
        <v>0</v>
      </c>
      <c r="AP198" s="87">
        <f t="shared" si="146"/>
        <v>0</v>
      </c>
      <c r="AQ198" s="83"/>
      <c r="AR198" s="84">
        <v>0</v>
      </c>
      <c r="AS198" s="84">
        <v>0</v>
      </c>
      <c r="AT198" s="87">
        <f t="shared" si="127"/>
        <v>0</v>
      </c>
      <c r="AU198" s="96"/>
      <c r="AV198" s="80">
        <v>563.28</v>
      </c>
      <c r="AW198" s="80">
        <v>3128.6800000000003</v>
      </c>
      <c r="AX198" s="87">
        <f t="shared" si="147"/>
        <v>-2565.4000000000005</v>
      </c>
      <c r="AY198" s="83">
        <f t="shared" si="148"/>
        <v>5.5543956824314735</v>
      </c>
      <c r="AZ198" s="90">
        <v>0</v>
      </c>
      <c r="BA198" s="82">
        <v>0</v>
      </c>
      <c r="BB198" s="82">
        <f t="shared" si="149"/>
        <v>0</v>
      </c>
      <c r="BC198" s="91"/>
      <c r="BD198" s="84">
        <v>6656.7000000000007</v>
      </c>
      <c r="BE198" s="84">
        <v>0</v>
      </c>
      <c r="BF198" s="87">
        <f t="shared" si="150"/>
        <v>6656.7000000000007</v>
      </c>
      <c r="BG198" s="83">
        <f t="shared" si="151"/>
        <v>0</v>
      </c>
      <c r="BH198" s="84">
        <v>950.84999999999991</v>
      </c>
      <c r="BI198" s="84">
        <v>0</v>
      </c>
      <c r="BJ198" s="82">
        <f t="shared" si="152"/>
        <v>950.84999999999991</v>
      </c>
      <c r="BK198" s="86">
        <f t="shared" si="153"/>
        <v>0</v>
      </c>
      <c r="BL198" s="80">
        <v>953.06999999999994</v>
      </c>
      <c r="BM198" s="80">
        <v>0</v>
      </c>
      <c r="BN198" s="82">
        <f t="shared" si="154"/>
        <v>953.06999999999994</v>
      </c>
      <c r="BO198" s="86">
        <f t="shared" si="155"/>
        <v>0</v>
      </c>
      <c r="BP198" s="80">
        <v>279.06</v>
      </c>
      <c r="BQ198" s="80">
        <v>0</v>
      </c>
      <c r="BR198" s="82">
        <f t="shared" si="156"/>
        <v>279.06</v>
      </c>
      <c r="BS198" s="86">
        <f t="shared" si="157"/>
        <v>0</v>
      </c>
      <c r="BT198" s="80">
        <v>0</v>
      </c>
      <c r="BU198" s="80">
        <v>0</v>
      </c>
      <c r="BV198" s="82">
        <f t="shared" si="158"/>
        <v>0</v>
      </c>
      <c r="BW198" s="86"/>
      <c r="BX198" s="80">
        <v>750.78</v>
      </c>
      <c r="BY198" s="80">
        <v>0</v>
      </c>
      <c r="BZ198" s="82">
        <f t="shared" si="160"/>
        <v>750.78</v>
      </c>
      <c r="CA198" s="86">
        <f t="shared" ref="CA198:CA241" si="190">BY198/BX198</f>
        <v>0</v>
      </c>
      <c r="CB198" s="80">
        <v>520.47</v>
      </c>
      <c r="CC198" s="80">
        <v>0</v>
      </c>
      <c r="CD198" s="82">
        <f t="shared" si="161"/>
        <v>520.47</v>
      </c>
      <c r="CE198" s="83">
        <f t="shared" si="162"/>
        <v>0</v>
      </c>
      <c r="CF198" s="84">
        <v>50.19</v>
      </c>
      <c r="CG198" s="84">
        <v>0</v>
      </c>
      <c r="CH198" s="82">
        <f t="shared" si="163"/>
        <v>50.19</v>
      </c>
      <c r="CI198" s="86">
        <f t="shared" si="164"/>
        <v>0</v>
      </c>
      <c r="CJ198" s="80">
        <v>0</v>
      </c>
      <c r="CK198" s="81">
        <v>0</v>
      </c>
      <c r="CL198" s="81">
        <v>0</v>
      </c>
      <c r="CM198" s="92"/>
      <c r="CN198" s="93">
        <v>7061.25</v>
      </c>
      <c r="CO198" s="93">
        <v>10086.743968047194</v>
      </c>
      <c r="CP198" s="87">
        <f t="shared" si="165"/>
        <v>-3025.4939680471944</v>
      </c>
      <c r="CQ198" s="94">
        <f t="shared" si="166"/>
        <v>1.4284643608493106</v>
      </c>
      <c r="CR198" s="80">
        <v>3089.5199999999995</v>
      </c>
      <c r="CS198" s="80">
        <v>3727.51</v>
      </c>
      <c r="CT198" s="87">
        <f t="shared" si="167"/>
        <v>-637.99000000000069</v>
      </c>
      <c r="CU198" s="94">
        <f t="shared" si="168"/>
        <v>1.2065013335404855</v>
      </c>
      <c r="CV198" s="80">
        <v>2821.56</v>
      </c>
      <c r="CW198" s="80">
        <v>0</v>
      </c>
      <c r="CX198" s="87">
        <f t="shared" si="169"/>
        <v>2821.56</v>
      </c>
      <c r="CY198" s="86">
        <f t="shared" si="170"/>
        <v>0</v>
      </c>
      <c r="CZ198" s="80">
        <v>244.35000000000002</v>
      </c>
      <c r="DA198" s="80">
        <v>212.14999999999998</v>
      </c>
      <c r="DB198" s="87">
        <f t="shared" si="171"/>
        <v>32.200000000000045</v>
      </c>
      <c r="DC198" s="86">
        <f t="shared" si="172"/>
        <v>0.86822181297319401</v>
      </c>
      <c r="DD198" s="80">
        <v>27.299999999999997</v>
      </c>
      <c r="DE198" s="80">
        <v>0</v>
      </c>
      <c r="DF198" s="87">
        <f t="shared" si="173"/>
        <v>27.299999999999997</v>
      </c>
      <c r="DG198" s="86">
        <f t="shared" si="174"/>
        <v>0</v>
      </c>
      <c r="DH198" s="95">
        <v>2586.06</v>
      </c>
      <c r="DI198" s="95">
        <v>2052.75</v>
      </c>
      <c r="DJ198" s="87">
        <f t="shared" si="175"/>
        <v>533.30999999999995</v>
      </c>
      <c r="DK198" s="94">
        <f t="shared" si="176"/>
        <v>0.7937750864249089</v>
      </c>
      <c r="DL198" s="80">
        <v>0</v>
      </c>
      <c r="DM198" s="80">
        <v>0</v>
      </c>
      <c r="DN198" s="87">
        <f t="shared" si="177"/>
        <v>0</v>
      </c>
      <c r="DO198" s="96"/>
      <c r="DP198" s="80">
        <v>0</v>
      </c>
      <c r="DQ198" s="80">
        <v>0</v>
      </c>
      <c r="DR198" s="82">
        <f t="shared" si="178"/>
        <v>0</v>
      </c>
      <c r="DS198" s="96"/>
      <c r="DT198" s="97">
        <v>1638.1499999999999</v>
      </c>
      <c r="DU198" s="97">
        <v>1095.32</v>
      </c>
      <c r="DV198" s="98">
        <f t="shared" si="181"/>
        <v>34406.340000000004</v>
      </c>
      <c r="DW198" s="87">
        <f t="shared" si="182"/>
        <v>23001.513968047195</v>
      </c>
      <c r="DX198" s="87">
        <f t="shared" si="179"/>
        <v>11404.826031952809</v>
      </c>
      <c r="DY198" s="83">
        <f t="shared" si="180"/>
        <v>0.66852545106649508</v>
      </c>
      <c r="DZ198" s="108"/>
      <c r="EA198" s="100">
        <f t="shared" si="128"/>
        <v>20821.956031952814</v>
      </c>
      <c r="EB198" s="91">
        <f t="shared" si="129"/>
        <v>-29198.60999999999</v>
      </c>
      <c r="EC198" s="101"/>
      <c r="ED198" s="101"/>
      <c r="EE198" s="102">
        <v>11468.780000000002</v>
      </c>
      <c r="EF198" s="102">
        <v>5453.8799999999992</v>
      </c>
      <c r="EG198" s="103">
        <f t="shared" si="183"/>
        <v>5453.8799999999992</v>
      </c>
      <c r="EH198" s="104">
        <f t="shared" si="188"/>
        <v>0.4755414263766502</v>
      </c>
      <c r="EI198" s="101"/>
      <c r="EJ198" s="101"/>
      <c r="EK198" s="101" t="s">
        <v>197</v>
      </c>
      <c r="EM198" s="101"/>
      <c r="EN198" s="101"/>
    </row>
    <row r="199" spans="1:144" s="1" customFormat="1" ht="15.75" customHeight="1" x14ac:dyDescent="0.25">
      <c r="A199" s="105" t="s">
        <v>198</v>
      </c>
      <c r="B199" s="106">
        <v>5</v>
      </c>
      <c r="C199" s="107">
        <v>2</v>
      </c>
      <c r="D199" s="76" t="s">
        <v>479</v>
      </c>
      <c r="E199" s="77">
        <v>1504.3</v>
      </c>
      <c r="F199" s="78">
        <v>32776.94</v>
      </c>
      <c r="G199" s="79">
        <v>-1282.9699999999982</v>
      </c>
      <c r="H199" s="80">
        <v>1181.01</v>
      </c>
      <c r="I199" s="80">
        <v>12.54</v>
      </c>
      <c r="J199" s="82">
        <f t="shared" si="131"/>
        <v>1168.47</v>
      </c>
      <c r="K199" s="83">
        <f t="shared" si="132"/>
        <v>1.0618030329971804E-2</v>
      </c>
      <c r="L199" s="84">
        <v>180.51</v>
      </c>
      <c r="M199" s="84">
        <v>1.07</v>
      </c>
      <c r="N199" s="82">
        <f t="shared" si="133"/>
        <v>179.44</v>
      </c>
      <c r="O199" s="83">
        <f t="shared" si="134"/>
        <v>5.9276494377042827E-3</v>
      </c>
      <c r="P199" s="84">
        <v>763.14</v>
      </c>
      <c r="Q199" s="84">
        <v>588.04999999999995</v>
      </c>
      <c r="R199" s="82">
        <f t="shared" si="135"/>
        <v>175.09000000000003</v>
      </c>
      <c r="S199" s="83">
        <f t="shared" si="136"/>
        <v>0.77056634431428039</v>
      </c>
      <c r="T199" s="84">
        <v>0</v>
      </c>
      <c r="U199" s="84">
        <v>0</v>
      </c>
      <c r="V199" s="82">
        <f t="shared" si="137"/>
        <v>0</v>
      </c>
      <c r="W199" s="83"/>
      <c r="X199" s="84">
        <v>61.38</v>
      </c>
      <c r="Y199" s="84">
        <v>0</v>
      </c>
      <c r="Z199" s="82">
        <f t="shared" si="139"/>
        <v>61.38</v>
      </c>
      <c r="AA199" s="83">
        <f t="shared" si="189"/>
        <v>0</v>
      </c>
      <c r="AB199" s="84">
        <v>588.93000000000006</v>
      </c>
      <c r="AC199" s="84">
        <v>13.049999999999999</v>
      </c>
      <c r="AD199" s="82">
        <f t="shared" si="140"/>
        <v>575.88000000000011</v>
      </c>
      <c r="AE199" s="83">
        <f t="shared" si="141"/>
        <v>2.2158830421272473E-2</v>
      </c>
      <c r="AF199" s="84">
        <v>225.63</v>
      </c>
      <c r="AG199" s="84">
        <v>0</v>
      </c>
      <c r="AH199" s="82">
        <f t="shared" si="142"/>
        <v>225.63</v>
      </c>
      <c r="AI199" s="85">
        <f t="shared" si="143"/>
        <v>0</v>
      </c>
      <c r="AJ199" s="84">
        <v>705.81000000000006</v>
      </c>
      <c r="AK199" s="84">
        <v>611.51</v>
      </c>
      <c r="AL199" s="82">
        <f t="shared" si="144"/>
        <v>94.300000000000068</v>
      </c>
      <c r="AM199" s="86">
        <f t="shared" si="145"/>
        <v>0.86639463878380862</v>
      </c>
      <c r="AN199" s="80">
        <v>0</v>
      </c>
      <c r="AO199" s="80">
        <v>0</v>
      </c>
      <c r="AP199" s="87">
        <f t="shared" si="146"/>
        <v>0</v>
      </c>
      <c r="AQ199" s="83"/>
      <c r="AR199" s="84">
        <v>0</v>
      </c>
      <c r="AS199" s="84">
        <v>0</v>
      </c>
      <c r="AT199" s="87">
        <f t="shared" ref="AT199:AT241" si="191">AR199-AS199</f>
        <v>0</v>
      </c>
      <c r="AU199" s="96"/>
      <c r="AV199" s="80">
        <v>376.38</v>
      </c>
      <c r="AW199" s="80">
        <v>2085.79</v>
      </c>
      <c r="AX199" s="87">
        <f t="shared" si="147"/>
        <v>-1709.4099999999999</v>
      </c>
      <c r="AY199" s="83">
        <f t="shared" si="148"/>
        <v>5.5417131622296614</v>
      </c>
      <c r="AZ199" s="90">
        <v>0</v>
      </c>
      <c r="BA199" s="82">
        <v>0</v>
      </c>
      <c r="BB199" s="82">
        <f t="shared" si="149"/>
        <v>0</v>
      </c>
      <c r="BC199" s="91"/>
      <c r="BD199" s="84">
        <v>4234.8900000000003</v>
      </c>
      <c r="BE199" s="84">
        <v>0</v>
      </c>
      <c r="BF199" s="87">
        <f t="shared" si="150"/>
        <v>4234.8900000000003</v>
      </c>
      <c r="BG199" s="83">
        <f t="shared" si="151"/>
        <v>0</v>
      </c>
      <c r="BH199" s="84">
        <v>639.93000000000006</v>
      </c>
      <c r="BI199" s="84">
        <v>0</v>
      </c>
      <c r="BJ199" s="82">
        <f t="shared" si="152"/>
        <v>639.93000000000006</v>
      </c>
      <c r="BK199" s="86">
        <f t="shared" si="153"/>
        <v>0</v>
      </c>
      <c r="BL199" s="80">
        <v>647.61</v>
      </c>
      <c r="BM199" s="80">
        <v>0</v>
      </c>
      <c r="BN199" s="82">
        <f t="shared" si="154"/>
        <v>647.61</v>
      </c>
      <c r="BO199" s="86">
        <f t="shared" si="155"/>
        <v>0</v>
      </c>
      <c r="BP199" s="80">
        <v>171.48</v>
      </c>
      <c r="BQ199" s="80">
        <v>0</v>
      </c>
      <c r="BR199" s="82">
        <f t="shared" si="156"/>
        <v>171.48</v>
      </c>
      <c r="BS199" s="86">
        <f t="shared" si="157"/>
        <v>0</v>
      </c>
      <c r="BT199" s="80">
        <v>0</v>
      </c>
      <c r="BU199" s="80">
        <v>0</v>
      </c>
      <c r="BV199" s="82">
        <f t="shared" si="158"/>
        <v>0</v>
      </c>
      <c r="BW199" s="86"/>
      <c r="BX199" s="80">
        <v>322.68</v>
      </c>
      <c r="BY199" s="80">
        <v>3826.46</v>
      </c>
      <c r="BZ199" s="82">
        <f t="shared" si="160"/>
        <v>-3503.78</v>
      </c>
      <c r="CA199" s="86">
        <f t="shared" si="190"/>
        <v>11.858373620924755</v>
      </c>
      <c r="CB199" s="80">
        <v>161.10000000000002</v>
      </c>
      <c r="CC199" s="80">
        <v>0</v>
      </c>
      <c r="CD199" s="82">
        <f t="shared" si="161"/>
        <v>161.10000000000002</v>
      </c>
      <c r="CE199" s="83">
        <f t="shared" si="162"/>
        <v>0</v>
      </c>
      <c r="CF199" s="84">
        <v>32.49</v>
      </c>
      <c r="CG199" s="84">
        <v>0</v>
      </c>
      <c r="CH199" s="82">
        <f t="shared" si="163"/>
        <v>32.49</v>
      </c>
      <c r="CI199" s="86">
        <f t="shared" si="164"/>
        <v>0</v>
      </c>
      <c r="CJ199" s="80">
        <v>0</v>
      </c>
      <c r="CK199" s="81">
        <v>0</v>
      </c>
      <c r="CL199" s="81">
        <v>0</v>
      </c>
      <c r="CM199" s="92"/>
      <c r="CN199" s="93">
        <v>5410.9500000000007</v>
      </c>
      <c r="CO199" s="93">
        <v>8483.1908895991946</v>
      </c>
      <c r="CP199" s="87">
        <f t="shared" si="165"/>
        <v>-3072.2408895991939</v>
      </c>
      <c r="CQ199" s="94">
        <f t="shared" si="166"/>
        <v>1.5677821620231556</v>
      </c>
      <c r="CR199" s="80">
        <v>1968.5099999999998</v>
      </c>
      <c r="CS199" s="80">
        <v>2594.98</v>
      </c>
      <c r="CT199" s="87">
        <f t="shared" si="167"/>
        <v>-626.47000000000025</v>
      </c>
      <c r="CU199" s="94">
        <f t="shared" si="168"/>
        <v>1.3182457798029983</v>
      </c>
      <c r="CV199" s="80">
        <v>2246.9700000000003</v>
      </c>
      <c r="CW199" s="80">
        <v>0</v>
      </c>
      <c r="CX199" s="87">
        <f t="shared" si="169"/>
        <v>2246.9700000000003</v>
      </c>
      <c r="CY199" s="86">
        <f t="shared" si="170"/>
        <v>0</v>
      </c>
      <c r="CZ199" s="80">
        <v>156.14999999999998</v>
      </c>
      <c r="DA199" s="80">
        <v>135.33999999999997</v>
      </c>
      <c r="DB199" s="87">
        <f t="shared" si="171"/>
        <v>20.810000000000002</v>
      </c>
      <c r="DC199" s="86">
        <f t="shared" si="172"/>
        <v>0.86673070765289784</v>
      </c>
      <c r="DD199" s="80">
        <v>18.059999999999999</v>
      </c>
      <c r="DE199" s="80">
        <v>0</v>
      </c>
      <c r="DF199" s="87">
        <f t="shared" si="173"/>
        <v>18.059999999999999</v>
      </c>
      <c r="DG199" s="86">
        <f t="shared" si="174"/>
        <v>0</v>
      </c>
      <c r="DH199" s="95">
        <v>1035.27</v>
      </c>
      <c r="DI199" s="95">
        <v>697.66</v>
      </c>
      <c r="DJ199" s="87">
        <f t="shared" si="175"/>
        <v>337.61</v>
      </c>
      <c r="DK199" s="94">
        <f t="shared" si="176"/>
        <v>0.67389183498024663</v>
      </c>
      <c r="DL199" s="80">
        <v>0</v>
      </c>
      <c r="DM199" s="80">
        <v>0</v>
      </c>
      <c r="DN199" s="87">
        <f t="shared" si="177"/>
        <v>0</v>
      </c>
      <c r="DO199" s="96"/>
      <c r="DP199" s="80">
        <v>0</v>
      </c>
      <c r="DQ199" s="80">
        <v>0</v>
      </c>
      <c r="DR199" s="82">
        <f t="shared" si="178"/>
        <v>0</v>
      </c>
      <c r="DS199" s="96"/>
      <c r="DT199" s="97">
        <v>1056.4499999999998</v>
      </c>
      <c r="DU199" s="97">
        <v>952.48</v>
      </c>
      <c r="DV199" s="98">
        <f t="shared" si="181"/>
        <v>22185.33</v>
      </c>
      <c r="DW199" s="87">
        <f t="shared" si="182"/>
        <v>20002.120889599191</v>
      </c>
      <c r="DX199" s="87">
        <f t="shared" si="179"/>
        <v>2183.2091104008105</v>
      </c>
      <c r="DY199" s="83">
        <f t="shared" si="180"/>
        <v>0.90159221835326275</v>
      </c>
      <c r="DZ199" s="108"/>
      <c r="EA199" s="100">
        <f t="shared" ref="EA199:EA241" si="192">F199+DV199-DW199</f>
        <v>34960.149110400816</v>
      </c>
      <c r="EB199" s="91">
        <f t="shared" ref="EB199:EB241" si="193">G199+BD199-BE199+BH199-BI199+BL199-BM199+BP199-BQ199+BT199-BU199+BX199-BY199+CB199-CC199+CF199-CG199</f>
        <v>1100.7500000000016</v>
      </c>
      <c r="EC199" s="101"/>
      <c r="ED199" s="101"/>
      <c r="EE199" s="102">
        <v>7395.1100000000015</v>
      </c>
      <c r="EF199" s="102">
        <v>2392.8300000000008</v>
      </c>
      <c r="EG199" s="103">
        <f t="shared" si="183"/>
        <v>2392.8300000000008</v>
      </c>
      <c r="EH199" s="104">
        <f t="shared" si="188"/>
        <v>0.32356922344630445</v>
      </c>
      <c r="EI199" s="101"/>
      <c r="EJ199" s="101"/>
      <c r="EK199" s="101" t="s">
        <v>198</v>
      </c>
      <c r="EM199" s="101"/>
      <c r="EN199" s="101"/>
    </row>
    <row r="200" spans="1:144" s="1" customFormat="1" ht="15.75" customHeight="1" x14ac:dyDescent="0.25">
      <c r="A200" s="105" t="s">
        <v>199</v>
      </c>
      <c r="B200" s="106">
        <v>2</v>
      </c>
      <c r="C200" s="107">
        <v>2</v>
      </c>
      <c r="D200" s="76" t="s">
        <v>480</v>
      </c>
      <c r="E200" s="77">
        <v>620.9</v>
      </c>
      <c r="F200" s="78">
        <v>33630.21</v>
      </c>
      <c r="G200" s="79">
        <v>34490.889999999992</v>
      </c>
      <c r="H200" s="80">
        <v>697.95</v>
      </c>
      <c r="I200" s="80">
        <v>7.99</v>
      </c>
      <c r="J200" s="82">
        <f t="shared" ref="J200:J241" si="194">H200-I200</f>
        <v>689.96</v>
      </c>
      <c r="K200" s="83">
        <f t="shared" ref="K200:K241" si="195">I200/H200</f>
        <v>1.1447811447811448E-2</v>
      </c>
      <c r="L200" s="84">
        <v>90.33</v>
      </c>
      <c r="M200" s="84">
        <v>0.52</v>
      </c>
      <c r="N200" s="82">
        <f t="shared" ref="N200:N241" si="196">L200-M200</f>
        <v>89.81</v>
      </c>
      <c r="O200" s="83">
        <f t="shared" ref="O200:O241" si="197">M200/L200</f>
        <v>5.7566699878224296E-3</v>
      </c>
      <c r="P200" s="84">
        <v>0</v>
      </c>
      <c r="Q200" s="84">
        <v>0</v>
      </c>
      <c r="R200" s="82">
        <f t="shared" ref="R200:R241" si="198">P200-Q200</f>
        <v>0</v>
      </c>
      <c r="S200" s="83"/>
      <c r="T200" s="84">
        <v>0</v>
      </c>
      <c r="U200" s="84">
        <v>0</v>
      </c>
      <c r="V200" s="82">
        <f t="shared" ref="V200:V241" si="199">T200-U200</f>
        <v>0</v>
      </c>
      <c r="W200" s="83"/>
      <c r="X200" s="84">
        <v>0</v>
      </c>
      <c r="Y200" s="84">
        <v>0</v>
      </c>
      <c r="Z200" s="82">
        <f t="shared" ref="Z200:Z241" si="200">X200-Y200</f>
        <v>0</v>
      </c>
      <c r="AA200" s="83"/>
      <c r="AB200" s="84">
        <v>351.29999999999995</v>
      </c>
      <c r="AC200" s="84">
        <v>7.4399999999999995</v>
      </c>
      <c r="AD200" s="82">
        <f t="shared" ref="AD200:AD241" si="201">AB200-AC200</f>
        <v>343.85999999999996</v>
      </c>
      <c r="AE200" s="83">
        <f t="shared" ref="AE200:AE241" si="202">AC200/AB200</f>
        <v>2.1178479931682325E-2</v>
      </c>
      <c r="AF200" s="84">
        <v>93.15</v>
      </c>
      <c r="AG200" s="84">
        <v>0</v>
      </c>
      <c r="AH200" s="82">
        <f t="shared" ref="AH200:AH241" si="203">AF200-AG200</f>
        <v>93.15</v>
      </c>
      <c r="AI200" s="85">
        <f t="shared" ref="AI200:AI241" si="204">AG200/AF200</f>
        <v>0</v>
      </c>
      <c r="AJ200" s="84">
        <v>164.49</v>
      </c>
      <c r="AK200" s="84">
        <v>252.39999999999998</v>
      </c>
      <c r="AL200" s="82">
        <f t="shared" ref="AL200:AL241" si="205">AJ200-AK200</f>
        <v>-87.909999999999968</v>
      </c>
      <c r="AM200" s="86">
        <f t="shared" ref="AM200:AM241" si="206">AK200/AJ200</f>
        <v>1.5344397835734693</v>
      </c>
      <c r="AN200" s="80">
        <v>0</v>
      </c>
      <c r="AO200" s="80">
        <v>0</v>
      </c>
      <c r="AP200" s="87">
        <f t="shared" ref="AP200:AP241" si="207">AN200-AO200</f>
        <v>0</v>
      </c>
      <c r="AQ200" s="83"/>
      <c r="AR200" s="84">
        <v>0</v>
      </c>
      <c r="AS200" s="84">
        <v>0</v>
      </c>
      <c r="AT200" s="87">
        <f t="shared" si="191"/>
        <v>0</v>
      </c>
      <c r="AU200" s="96"/>
      <c r="AV200" s="80">
        <v>182.91</v>
      </c>
      <c r="AW200" s="80">
        <v>0</v>
      </c>
      <c r="AX200" s="87">
        <f t="shared" ref="AX200:AX241" si="208">AV200-AW200</f>
        <v>182.91</v>
      </c>
      <c r="AY200" s="83">
        <f t="shared" ref="AY200:AY241" si="209">AW200/AV200</f>
        <v>0</v>
      </c>
      <c r="AZ200" s="90">
        <v>0</v>
      </c>
      <c r="BA200" s="82">
        <v>0</v>
      </c>
      <c r="BB200" s="82">
        <f t="shared" ref="BB200:BB241" si="210">AZ200-BA200</f>
        <v>0</v>
      </c>
      <c r="BC200" s="91"/>
      <c r="BD200" s="84">
        <v>2232.48</v>
      </c>
      <c r="BE200" s="84">
        <v>0</v>
      </c>
      <c r="BF200" s="87">
        <f t="shared" ref="BF200:BF241" si="211">BD200-BE200</f>
        <v>2232.48</v>
      </c>
      <c r="BG200" s="83">
        <f t="shared" ref="BG200:BG241" si="212">BE200/BD200</f>
        <v>0</v>
      </c>
      <c r="BH200" s="84">
        <v>375.9</v>
      </c>
      <c r="BI200" s="84">
        <v>0</v>
      </c>
      <c r="BJ200" s="82">
        <f t="shared" ref="BJ200:BJ241" si="213">BH200-BI200</f>
        <v>375.9</v>
      </c>
      <c r="BK200" s="86">
        <f t="shared" ref="BK200:BK241" si="214">BI200/BH200</f>
        <v>0</v>
      </c>
      <c r="BL200" s="80">
        <v>324.48</v>
      </c>
      <c r="BM200" s="80">
        <v>0</v>
      </c>
      <c r="BN200" s="82">
        <f t="shared" ref="BN200:BN241" si="215">BL200-BM200</f>
        <v>324.48</v>
      </c>
      <c r="BO200" s="86">
        <f t="shared" ref="BO200:BO241" si="216">BM200/BL200</f>
        <v>0</v>
      </c>
      <c r="BP200" s="80">
        <v>0</v>
      </c>
      <c r="BQ200" s="80">
        <v>0</v>
      </c>
      <c r="BR200" s="82">
        <f t="shared" ref="BR200:BR241" si="217">BP200-BQ200</f>
        <v>0</v>
      </c>
      <c r="BS200" s="86"/>
      <c r="BT200" s="80">
        <v>0</v>
      </c>
      <c r="BU200" s="80">
        <v>0</v>
      </c>
      <c r="BV200" s="82">
        <f t="shared" ref="BV200:BV241" si="218">BT200-BU200</f>
        <v>0</v>
      </c>
      <c r="BW200" s="86"/>
      <c r="BX200" s="80">
        <v>0</v>
      </c>
      <c r="BY200" s="80">
        <v>0</v>
      </c>
      <c r="BZ200" s="82">
        <f t="shared" ref="BZ200:BZ241" si="219">BX200-BY200</f>
        <v>0</v>
      </c>
      <c r="CA200" s="86"/>
      <c r="CB200" s="80">
        <v>94.26</v>
      </c>
      <c r="CC200" s="80">
        <v>0</v>
      </c>
      <c r="CD200" s="82">
        <f t="shared" ref="CD200:CD241" si="220">CB200-CC200</f>
        <v>94.26</v>
      </c>
      <c r="CE200" s="83">
        <f t="shared" ref="CE200:CE241" si="221">CC200/CB200</f>
        <v>0</v>
      </c>
      <c r="CF200" s="84">
        <v>16.59</v>
      </c>
      <c r="CG200" s="84">
        <v>0</v>
      </c>
      <c r="CH200" s="82">
        <f t="shared" ref="CH200:CH241" si="222">CF200-CG200</f>
        <v>16.59</v>
      </c>
      <c r="CI200" s="86">
        <f t="shared" ref="CI200:CI241" si="223">CG200/CF200</f>
        <v>0</v>
      </c>
      <c r="CJ200" s="80">
        <v>0</v>
      </c>
      <c r="CK200" s="81">
        <v>0</v>
      </c>
      <c r="CL200" s="81">
        <v>0</v>
      </c>
      <c r="CM200" s="92"/>
      <c r="CN200" s="93">
        <v>1890.3000000000002</v>
      </c>
      <c r="CO200" s="93">
        <v>3299.6226120676724</v>
      </c>
      <c r="CP200" s="87">
        <f t="shared" ref="CP200:CP241" si="224">CN200-CO200</f>
        <v>-1409.3226120676723</v>
      </c>
      <c r="CQ200" s="94">
        <f t="shared" ref="CQ200:CQ241" si="225">CO200/CN200</f>
        <v>1.7455549976552251</v>
      </c>
      <c r="CR200" s="80">
        <v>368.25</v>
      </c>
      <c r="CS200" s="80">
        <v>897.43999999999994</v>
      </c>
      <c r="CT200" s="87">
        <f t="shared" ref="CT200:CT241" si="226">CR200-CS200</f>
        <v>-529.18999999999994</v>
      </c>
      <c r="CU200" s="94">
        <f t="shared" ref="CU200:CU241" si="227">CS200/CR200</f>
        <v>2.4370400543109301</v>
      </c>
      <c r="CV200" s="80">
        <v>638.91</v>
      </c>
      <c r="CW200" s="80">
        <v>0</v>
      </c>
      <c r="CX200" s="87">
        <f t="shared" ref="CX200:CX241" si="228">CV200-CW200</f>
        <v>638.91</v>
      </c>
      <c r="CY200" s="86">
        <f t="shared" ref="CY200:CY241" si="229">CW200/CV200</f>
        <v>0</v>
      </c>
      <c r="CZ200" s="80">
        <v>0</v>
      </c>
      <c r="DA200" s="80">
        <v>0</v>
      </c>
      <c r="DB200" s="87">
        <f t="shared" ref="DB200:DB241" si="230">CZ200-DA200</f>
        <v>0</v>
      </c>
      <c r="DC200" s="86"/>
      <c r="DD200" s="80">
        <v>0</v>
      </c>
      <c r="DE200" s="80">
        <v>0</v>
      </c>
      <c r="DF200" s="87">
        <f t="shared" ref="DF200:DF241" si="231">DD200-DE200</f>
        <v>0</v>
      </c>
      <c r="DG200" s="86"/>
      <c r="DH200" s="95">
        <v>320.94</v>
      </c>
      <c r="DI200" s="95">
        <v>287.97000000000003</v>
      </c>
      <c r="DJ200" s="87">
        <f t="shared" ref="DJ200:DJ241" si="232">DH200-DI200</f>
        <v>32.96999999999997</v>
      </c>
      <c r="DK200" s="94">
        <f t="shared" ref="DK200:DK241" si="233">DI200/DH200</f>
        <v>0.89727051785380452</v>
      </c>
      <c r="DL200" s="80">
        <v>0</v>
      </c>
      <c r="DM200" s="80">
        <v>0</v>
      </c>
      <c r="DN200" s="87">
        <f t="shared" ref="DN200:DN241" si="234">DL200-DM200</f>
        <v>0</v>
      </c>
      <c r="DO200" s="96"/>
      <c r="DP200" s="80">
        <v>0</v>
      </c>
      <c r="DQ200" s="80">
        <v>0</v>
      </c>
      <c r="DR200" s="82">
        <f t="shared" ref="DR200:DR241" si="235">DP200-DQ200</f>
        <v>0</v>
      </c>
      <c r="DS200" s="96"/>
      <c r="DT200" s="97">
        <v>392.09999999999997</v>
      </c>
      <c r="DU200" s="97">
        <v>237.67</v>
      </c>
      <c r="DV200" s="98">
        <f t="shared" si="181"/>
        <v>8234.3399999999983</v>
      </c>
      <c r="DW200" s="87">
        <f t="shared" si="182"/>
        <v>4991.0526120676723</v>
      </c>
      <c r="DX200" s="87">
        <f t="shared" ref="DX200:DX241" si="236">DV200-DW200</f>
        <v>3243.2873879323261</v>
      </c>
      <c r="DY200" s="83">
        <f t="shared" ref="DY200:DY241" si="237">DW200/DV200</f>
        <v>0.60612661270577528</v>
      </c>
      <c r="DZ200" s="108"/>
      <c r="EA200" s="100">
        <f t="shared" si="192"/>
        <v>36873.497387932322</v>
      </c>
      <c r="EB200" s="91">
        <f t="shared" si="193"/>
        <v>37534.6</v>
      </c>
      <c r="EC200" s="101"/>
      <c r="ED200" s="101"/>
      <c r="EE200" s="102">
        <v>2744.78</v>
      </c>
      <c r="EF200" s="102">
        <v>7464.4699999999993</v>
      </c>
      <c r="EG200" s="103">
        <f t="shared" si="183"/>
        <v>7464.4699999999993</v>
      </c>
      <c r="EH200" s="104">
        <f t="shared" si="188"/>
        <v>2.7195148609360307</v>
      </c>
      <c r="EI200" s="101"/>
      <c r="EJ200" s="101"/>
      <c r="EK200" s="101" t="s">
        <v>199</v>
      </c>
      <c r="EM200" s="101"/>
      <c r="EN200" s="101"/>
    </row>
    <row r="201" spans="1:144" s="1" customFormat="1" ht="15.75" customHeight="1" x14ac:dyDescent="0.25">
      <c r="A201" s="105" t="s">
        <v>200</v>
      </c>
      <c r="B201" s="106">
        <v>2</v>
      </c>
      <c r="C201" s="107">
        <v>1</v>
      </c>
      <c r="D201" s="76" t="s">
        <v>481</v>
      </c>
      <c r="E201" s="77">
        <v>263.10000000000002</v>
      </c>
      <c r="F201" s="78">
        <v>15388.68</v>
      </c>
      <c r="G201" s="79">
        <v>14439.62</v>
      </c>
      <c r="H201" s="80">
        <v>231.12</v>
      </c>
      <c r="I201" s="80">
        <v>2.62</v>
      </c>
      <c r="J201" s="82">
        <f t="shared" si="194"/>
        <v>228.5</v>
      </c>
      <c r="K201" s="83">
        <f t="shared" si="195"/>
        <v>1.1336102457597785E-2</v>
      </c>
      <c r="L201" s="84">
        <v>31.98</v>
      </c>
      <c r="M201" s="84">
        <v>0.19</v>
      </c>
      <c r="N201" s="82">
        <f t="shared" si="196"/>
        <v>31.79</v>
      </c>
      <c r="O201" s="83">
        <f t="shared" si="197"/>
        <v>5.9412132582864286E-3</v>
      </c>
      <c r="P201" s="84">
        <v>0</v>
      </c>
      <c r="Q201" s="84">
        <v>0</v>
      </c>
      <c r="R201" s="82">
        <f t="shared" si="198"/>
        <v>0</v>
      </c>
      <c r="S201" s="83"/>
      <c r="T201" s="84">
        <v>0</v>
      </c>
      <c r="U201" s="84">
        <v>0</v>
      </c>
      <c r="V201" s="82">
        <f t="shared" si="199"/>
        <v>0</v>
      </c>
      <c r="W201" s="83"/>
      <c r="X201" s="84">
        <v>0</v>
      </c>
      <c r="Y201" s="84">
        <v>0</v>
      </c>
      <c r="Z201" s="82">
        <f t="shared" si="200"/>
        <v>0</v>
      </c>
      <c r="AA201" s="83"/>
      <c r="AB201" s="84">
        <v>140.72999999999999</v>
      </c>
      <c r="AC201" s="84">
        <v>2.29</v>
      </c>
      <c r="AD201" s="82">
        <f t="shared" si="201"/>
        <v>138.44</v>
      </c>
      <c r="AE201" s="83">
        <f t="shared" si="202"/>
        <v>1.627229446457756E-2</v>
      </c>
      <c r="AF201" s="84">
        <v>39.450000000000003</v>
      </c>
      <c r="AG201" s="84">
        <v>0</v>
      </c>
      <c r="AH201" s="82">
        <f t="shared" si="203"/>
        <v>39.450000000000003</v>
      </c>
      <c r="AI201" s="85">
        <f t="shared" si="204"/>
        <v>0</v>
      </c>
      <c r="AJ201" s="84">
        <v>69.63</v>
      </c>
      <c r="AK201" s="84">
        <v>106.97</v>
      </c>
      <c r="AL201" s="82">
        <f t="shared" si="205"/>
        <v>-37.340000000000003</v>
      </c>
      <c r="AM201" s="86">
        <f t="shared" si="206"/>
        <v>1.5362631049834843</v>
      </c>
      <c r="AN201" s="80">
        <v>0</v>
      </c>
      <c r="AO201" s="80">
        <v>0</v>
      </c>
      <c r="AP201" s="87">
        <f t="shared" si="207"/>
        <v>0</v>
      </c>
      <c r="AQ201" s="83"/>
      <c r="AR201" s="84">
        <v>0</v>
      </c>
      <c r="AS201" s="84">
        <v>0</v>
      </c>
      <c r="AT201" s="87">
        <f t="shared" si="191"/>
        <v>0</v>
      </c>
      <c r="AU201" s="96"/>
      <c r="AV201" s="80">
        <v>45.45</v>
      </c>
      <c r="AW201" s="80">
        <v>0</v>
      </c>
      <c r="AX201" s="87">
        <f t="shared" si="208"/>
        <v>45.45</v>
      </c>
      <c r="AY201" s="83">
        <f t="shared" si="209"/>
        <v>0</v>
      </c>
      <c r="AZ201" s="90">
        <v>0</v>
      </c>
      <c r="BA201" s="82">
        <v>0</v>
      </c>
      <c r="BB201" s="82">
        <f t="shared" si="210"/>
        <v>0</v>
      </c>
      <c r="BC201" s="91"/>
      <c r="BD201" s="84">
        <v>953.40000000000009</v>
      </c>
      <c r="BE201" s="84">
        <v>0</v>
      </c>
      <c r="BF201" s="87">
        <f t="shared" si="211"/>
        <v>953.40000000000009</v>
      </c>
      <c r="BG201" s="83">
        <f t="shared" si="212"/>
        <v>0</v>
      </c>
      <c r="BH201" s="84">
        <v>107.91</v>
      </c>
      <c r="BI201" s="84">
        <v>0</v>
      </c>
      <c r="BJ201" s="82">
        <f t="shared" si="213"/>
        <v>107.91</v>
      </c>
      <c r="BK201" s="86">
        <f t="shared" si="214"/>
        <v>0</v>
      </c>
      <c r="BL201" s="80">
        <v>114.69</v>
      </c>
      <c r="BM201" s="80">
        <v>0</v>
      </c>
      <c r="BN201" s="82">
        <f t="shared" si="215"/>
        <v>114.69</v>
      </c>
      <c r="BO201" s="86">
        <f t="shared" si="216"/>
        <v>0</v>
      </c>
      <c r="BP201" s="80">
        <v>0</v>
      </c>
      <c r="BQ201" s="80">
        <v>0</v>
      </c>
      <c r="BR201" s="82">
        <f t="shared" si="217"/>
        <v>0</v>
      </c>
      <c r="BS201" s="86"/>
      <c r="BT201" s="80">
        <v>0</v>
      </c>
      <c r="BU201" s="80">
        <v>0</v>
      </c>
      <c r="BV201" s="82">
        <f t="shared" si="218"/>
        <v>0</v>
      </c>
      <c r="BW201" s="86"/>
      <c r="BX201" s="80">
        <v>0</v>
      </c>
      <c r="BY201" s="80">
        <v>0</v>
      </c>
      <c r="BZ201" s="82">
        <f t="shared" si="219"/>
        <v>0</v>
      </c>
      <c r="CA201" s="86"/>
      <c r="CB201" s="80">
        <v>31.56</v>
      </c>
      <c r="CC201" s="80">
        <v>0</v>
      </c>
      <c r="CD201" s="82">
        <f t="shared" si="220"/>
        <v>31.56</v>
      </c>
      <c r="CE201" s="83">
        <f t="shared" si="221"/>
        <v>0</v>
      </c>
      <c r="CF201" s="84">
        <v>7.98</v>
      </c>
      <c r="CG201" s="84">
        <v>0</v>
      </c>
      <c r="CH201" s="82">
        <f t="shared" si="222"/>
        <v>7.98</v>
      </c>
      <c r="CI201" s="86">
        <f t="shared" si="223"/>
        <v>0</v>
      </c>
      <c r="CJ201" s="80">
        <v>0</v>
      </c>
      <c r="CK201" s="81">
        <v>0</v>
      </c>
      <c r="CL201" s="81">
        <v>0</v>
      </c>
      <c r="CM201" s="92"/>
      <c r="CN201" s="93">
        <v>744.63</v>
      </c>
      <c r="CO201" s="93">
        <v>1440.4517929532533</v>
      </c>
      <c r="CP201" s="87">
        <f t="shared" si="224"/>
        <v>-695.82179295325329</v>
      </c>
      <c r="CQ201" s="94">
        <f t="shared" si="225"/>
        <v>1.934453074618607</v>
      </c>
      <c r="CR201" s="80">
        <v>372.48</v>
      </c>
      <c r="CS201" s="80">
        <v>524.5</v>
      </c>
      <c r="CT201" s="87">
        <f t="shared" si="226"/>
        <v>-152.01999999999998</v>
      </c>
      <c r="CU201" s="94">
        <f t="shared" si="227"/>
        <v>1.4081292955326459</v>
      </c>
      <c r="CV201" s="80">
        <v>385.89</v>
      </c>
      <c r="CW201" s="80">
        <v>0</v>
      </c>
      <c r="CX201" s="87">
        <f t="shared" si="228"/>
        <v>385.89</v>
      </c>
      <c r="CY201" s="86">
        <f t="shared" si="229"/>
        <v>0</v>
      </c>
      <c r="CZ201" s="80">
        <v>0</v>
      </c>
      <c r="DA201" s="80">
        <v>0</v>
      </c>
      <c r="DB201" s="87">
        <f t="shared" si="230"/>
        <v>0</v>
      </c>
      <c r="DC201" s="86"/>
      <c r="DD201" s="80">
        <v>0</v>
      </c>
      <c r="DE201" s="80">
        <v>0</v>
      </c>
      <c r="DF201" s="87">
        <f t="shared" si="231"/>
        <v>0</v>
      </c>
      <c r="DG201" s="86"/>
      <c r="DH201" s="95">
        <v>40.019999999999996</v>
      </c>
      <c r="DI201" s="95">
        <v>15.199999999999998</v>
      </c>
      <c r="DJ201" s="87">
        <f t="shared" si="232"/>
        <v>24.82</v>
      </c>
      <c r="DK201" s="94">
        <f t="shared" si="233"/>
        <v>0.37981009495252371</v>
      </c>
      <c r="DL201" s="80">
        <v>0</v>
      </c>
      <c r="DM201" s="80">
        <v>0</v>
      </c>
      <c r="DN201" s="87">
        <f t="shared" si="234"/>
        <v>0</v>
      </c>
      <c r="DO201" s="96"/>
      <c r="DP201" s="80">
        <v>0</v>
      </c>
      <c r="DQ201" s="80">
        <v>0</v>
      </c>
      <c r="DR201" s="82">
        <f t="shared" si="235"/>
        <v>0</v>
      </c>
      <c r="DS201" s="96"/>
      <c r="DT201" s="97">
        <v>165.78</v>
      </c>
      <c r="DU201" s="97">
        <v>104.61</v>
      </c>
      <c r="DV201" s="98">
        <f t="shared" ref="DV201:DV241" si="238">CR201+CN201+AN201+AR201+H201+L201+P201+T201+X201+AB201+AF201+AJ201+CZ201+DD201+AV201+BD201+BH201+BL201+BP201+BT201+BX201+CB201+CF201+CV201+DH201+DL201+DP201+DT201</f>
        <v>3482.7</v>
      </c>
      <c r="DW201" s="87">
        <f t="shared" ref="DW201:DW241" si="239">CS201+CO201+AO201+AS201+I201+M201+Q201+U201+Y201+AC201+AG201+AK201+DA201+DE201+AW201+BE201+BI201+BM201+BQ201+BU201+BY201+CC201+CG201+CW201+DI201+DM201+DQ201+DU201</f>
        <v>2196.8317929532532</v>
      </c>
      <c r="DX201" s="87">
        <f t="shared" si="236"/>
        <v>1285.8682070467466</v>
      </c>
      <c r="DY201" s="83">
        <f t="shared" si="237"/>
        <v>0.63078410226354642</v>
      </c>
      <c r="DZ201" s="108"/>
      <c r="EA201" s="100">
        <f t="shared" si="192"/>
        <v>16674.548207046748</v>
      </c>
      <c r="EB201" s="91">
        <f t="shared" si="193"/>
        <v>15655.16</v>
      </c>
      <c r="EC201" s="101"/>
      <c r="ED201" s="101"/>
      <c r="EE201" s="102">
        <v>1160.9000000000001</v>
      </c>
      <c r="EF201" s="102">
        <v>157.51999999999998</v>
      </c>
      <c r="EG201" s="103">
        <f t="shared" ref="EG201:EG241" si="240">EF201</f>
        <v>157.51999999999998</v>
      </c>
      <c r="EH201" s="104">
        <f t="shared" si="188"/>
        <v>0.13568782840899299</v>
      </c>
      <c r="EI201" s="101"/>
      <c r="EJ201" s="101"/>
      <c r="EK201" s="101" t="s">
        <v>200</v>
      </c>
      <c r="EM201" s="101"/>
      <c r="EN201" s="101"/>
    </row>
    <row r="202" spans="1:144" s="1" customFormat="1" ht="15.75" customHeight="1" x14ac:dyDescent="0.25">
      <c r="A202" s="105" t="s">
        <v>201</v>
      </c>
      <c r="B202" s="106">
        <v>2</v>
      </c>
      <c r="C202" s="107">
        <v>3</v>
      </c>
      <c r="D202" s="76" t="s">
        <v>482</v>
      </c>
      <c r="E202" s="77">
        <v>928.5</v>
      </c>
      <c r="F202" s="78">
        <v>-8351</v>
      </c>
      <c r="G202" s="79">
        <v>-4617.6500000000005</v>
      </c>
      <c r="H202" s="80">
        <v>709.74</v>
      </c>
      <c r="I202" s="80">
        <v>586.20000000000005</v>
      </c>
      <c r="J202" s="82">
        <f t="shared" si="194"/>
        <v>123.53999999999996</v>
      </c>
      <c r="K202" s="83">
        <f t="shared" si="195"/>
        <v>0.82593625834812756</v>
      </c>
      <c r="L202" s="84">
        <v>120.33</v>
      </c>
      <c r="M202" s="84">
        <v>398.15999999999997</v>
      </c>
      <c r="N202" s="82">
        <f t="shared" si="196"/>
        <v>-277.83</v>
      </c>
      <c r="O202" s="83">
        <f t="shared" si="197"/>
        <v>3.3089005235602094</v>
      </c>
      <c r="P202" s="84">
        <v>0</v>
      </c>
      <c r="Q202" s="84">
        <v>0</v>
      </c>
      <c r="R202" s="82">
        <f t="shared" si="198"/>
        <v>0</v>
      </c>
      <c r="S202" s="83"/>
      <c r="T202" s="84">
        <v>0</v>
      </c>
      <c r="U202" s="84">
        <v>0</v>
      </c>
      <c r="V202" s="82">
        <f t="shared" si="199"/>
        <v>0</v>
      </c>
      <c r="W202" s="83"/>
      <c r="X202" s="84">
        <v>0</v>
      </c>
      <c r="Y202" s="84">
        <v>0</v>
      </c>
      <c r="Z202" s="82">
        <f t="shared" si="200"/>
        <v>0</v>
      </c>
      <c r="AA202" s="83"/>
      <c r="AB202" s="84">
        <v>727.56000000000006</v>
      </c>
      <c r="AC202" s="84">
        <v>1144.6099999999999</v>
      </c>
      <c r="AD202" s="82">
        <f t="shared" si="201"/>
        <v>-417.04999999999984</v>
      </c>
      <c r="AE202" s="83">
        <f t="shared" si="202"/>
        <v>1.5732173291549836</v>
      </c>
      <c r="AF202" s="84">
        <v>139.26</v>
      </c>
      <c r="AG202" s="84">
        <v>0</v>
      </c>
      <c r="AH202" s="82">
        <f t="shared" si="203"/>
        <v>139.26</v>
      </c>
      <c r="AI202" s="85">
        <f t="shared" si="204"/>
        <v>0</v>
      </c>
      <c r="AJ202" s="84">
        <v>245.96999999999997</v>
      </c>
      <c r="AK202" s="84">
        <v>377.43</v>
      </c>
      <c r="AL202" s="82">
        <f t="shared" si="205"/>
        <v>-131.46000000000004</v>
      </c>
      <c r="AM202" s="86">
        <f t="shared" si="206"/>
        <v>1.534455421392853</v>
      </c>
      <c r="AN202" s="80">
        <v>0</v>
      </c>
      <c r="AO202" s="80">
        <v>0</v>
      </c>
      <c r="AP202" s="87">
        <f t="shared" si="207"/>
        <v>0</v>
      </c>
      <c r="AQ202" s="83"/>
      <c r="AR202" s="84">
        <v>0</v>
      </c>
      <c r="AS202" s="84">
        <v>0</v>
      </c>
      <c r="AT202" s="87">
        <f t="shared" si="191"/>
        <v>0</v>
      </c>
      <c r="AU202" s="96"/>
      <c r="AV202" s="80">
        <v>203.61</v>
      </c>
      <c r="AW202" s="80">
        <v>1104.06</v>
      </c>
      <c r="AX202" s="87">
        <f t="shared" si="208"/>
        <v>-900.44999999999993</v>
      </c>
      <c r="AY202" s="83">
        <f t="shared" si="209"/>
        <v>5.4224252246942681</v>
      </c>
      <c r="AZ202" s="90">
        <v>0</v>
      </c>
      <c r="BA202" s="82">
        <v>0</v>
      </c>
      <c r="BB202" s="82">
        <f t="shared" si="210"/>
        <v>0</v>
      </c>
      <c r="BC202" s="91"/>
      <c r="BD202" s="84">
        <v>2924.46</v>
      </c>
      <c r="BE202" s="84">
        <v>0</v>
      </c>
      <c r="BF202" s="87">
        <f t="shared" si="211"/>
        <v>2924.46</v>
      </c>
      <c r="BG202" s="83">
        <f t="shared" si="212"/>
        <v>0</v>
      </c>
      <c r="BH202" s="84">
        <v>499.98</v>
      </c>
      <c r="BI202" s="84">
        <v>0</v>
      </c>
      <c r="BJ202" s="82">
        <f t="shared" si="213"/>
        <v>499.98</v>
      </c>
      <c r="BK202" s="86">
        <f t="shared" si="214"/>
        <v>0</v>
      </c>
      <c r="BL202" s="80">
        <v>431.18999999999994</v>
      </c>
      <c r="BM202" s="80">
        <v>0</v>
      </c>
      <c r="BN202" s="82">
        <f t="shared" si="215"/>
        <v>431.18999999999994</v>
      </c>
      <c r="BO202" s="86">
        <f t="shared" si="216"/>
        <v>0</v>
      </c>
      <c r="BP202" s="80">
        <v>0</v>
      </c>
      <c r="BQ202" s="80">
        <v>0</v>
      </c>
      <c r="BR202" s="82">
        <f t="shared" si="217"/>
        <v>0</v>
      </c>
      <c r="BS202" s="86"/>
      <c r="BT202" s="80">
        <v>0</v>
      </c>
      <c r="BU202" s="80">
        <v>0</v>
      </c>
      <c r="BV202" s="82">
        <f t="shared" si="218"/>
        <v>0</v>
      </c>
      <c r="BW202" s="86"/>
      <c r="BX202" s="80">
        <v>0</v>
      </c>
      <c r="BY202" s="80">
        <v>0</v>
      </c>
      <c r="BZ202" s="82">
        <f t="shared" si="219"/>
        <v>0</v>
      </c>
      <c r="CA202" s="86"/>
      <c r="CB202" s="80">
        <v>210.03000000000003</v>
      </c>
      <c r="CC202" s="80">
        <v>105.23</v>
      </c>
      <c r="CD202" s="82">
        <f t="shared" si="220"/>
        <v>104.80000000000003</v>
      </c>
      <c r="CE202" s="83">
        <f t="shared" si="221"/>
        <v>0.50102366328619719</v>
      </c>
      <c r="CF202" s="84">
        <v>27.299999999999997</v>
      </c>
      <c r="CG202" s="84">
        <v>0</v>
      </c>
      <c r="CH202" s="82">
        <f t="shared" si="222"/>
        <v>27.299999999999997</v>
      </c>
      <c r="CI202" s="86">
        <f t="shared" si="223"/>
        <v>0</v>
      </c>
      <c r="CJ202" s="80">
        <v>0</v>
      </c>
      <c r="CK202" s="81">
        <v>0</v>
      </c>
      <c r="CL202" s="81">
        <v>0</v>
      </c>
      <c r="CM202" s="92"/>
      <c r="CN202" s="93">
        <v>2793</v>
      </c>
      <c r="CO202" s="93">
        <v>7107.5311863194738</v>
      </c>
      <c r="CP202" s="87">
        <f t="shared" si="224"/>
        <v>-4314.5311863194738</v>
      </c>
      <c r="CQ202" s="94">
        <f t="shared" si="225"/>
        <v>2.5447659098888198</v>
      </c>
      <c r="CR202" s="80">
        <v>1366.56</v>
      </c>
      <c r="CS202" s="80">
        <v>2197.0099999999998</v>
      </c>
      <c r="CT202" s="87">
        <f t="shared" si="226"/>
        <v>-830.44999999999982</v>
      </c>
      <c r="CU202" s="94">
        <f t="shared" si="227"/>
        <v>1.6076937712211683</v>
      </c>
      <c r="CV202" s="80">
        <v>900.81</v>
      </c>
      <c r="CW202" s="80">
        <v>0</v>
      </c>
      <c r="CX202" s="87">
        <f t="shared" si="228"/>
        <v>900.81</v>
      </c>
      <c r="CY202" s="86">
        <f t="shared" si="229"/>
        <v>0</v>
      </c>
      <c r="CZ202" s="80">
        <v>276.33</v>
      </c>
      <c r="DA202" s="80">
        <v>240.2</v>
      </c>
      <c r="DB202" s="87">
        <f t="shared" si="230"/>
        <v>36.129999999999995</v>
      </c>
      <c r="DC202" s="86">
        <f t="shared" ref="DC202:DC241" si="241">DA202/CZ202</f>
        <v>0.86925053378207218</v>
      </c>
      <c r="DD202" s="80">
        <v>31.47</v>
      </c>
      <c r="DE202" s="80">
        <v>0</v>
      </c>
      <c r="DF202" s="87">
        <f t="shared" si="231"/>
        <v>31.47</v>
      </c>
      <c r="DG202" s="86">
        <f t="shared" ref="DG202:DG241" si="242">DE202/DD202</f>
        <v>0</v>
      </c>
      <c r="DH202" s="95">
        <v>1384.3799999999999</v>
      </c>
      <c r="DI202" s="95">
        <v>1154.3800000000001</v>
      </c>
      <c r="DJ202" s="87">
        <f t="shared" si="232"/>
        <v>229.99999999999977</v>
      </c>
      <c r="DK202" s="94">
        <f t="shared" si="233"/>
        <v>0.83386064519857284</v>
      </c>
      <c r="DL202" s="80">
        <v>0</v>
      </c>
      <c r="DM202" s="80">
        <v>0</v>
      </c>
      <c r="DN202" s="87">
        <f t="shared" si="234"/>
        <v>0</v>
      </c>
      <c r="DO202" s="96"/>
      <c r="DP202" s="80">
        <v>0</v>
      </c>
      <c r="DQ202" s="80">
        <v>0</v>
      </c>
      <c r="DR202" s="82">
        <f t="shared" si="235"/>
        <v>0</v>
      </c>
      <c r="DS202" s="96"/>
      <c r="DT202" s="97">
        <v>649.62</v>
      </c>
      <c r="DU202" s="97">
        <v>720.73</v>
      </c>
      <c r="DV202" s="98">
        <f t="shared" si="238"/>
        <v>13641.6</v>
      </c>
      <c r="DW202" s="87">
        <f t="shared" si="239"/>
        <v>15135.541186319475</v>
      </c>
      <c r="DX202" s="87">
        <f t="shared" si="236"/>
        <v>-1493.9411863194746</v>
      </c>
      <c r="DY202" s="83">
        <f t="shared" si="237"/>
        <v>1.1095136337613971</v>
      </c>
      <c r="DZ202" s="108"/>
      <c r="EA202" s="100">
        <f t="shared" si="192"/>
        <v>-9844.9411863194746</v>
      </c>
      <c r="EB202" s="91">
        <f t="shared" si="193"/>
        <v>-629.92000000000053</v>
      </c>
      <c r="EC202" s="101"/>
      <c r="ED202" s="101"/>
      <c r="EE202" s="102">
        <v>4547.2</v>
      </c>
      <c r="EF202" s="102">
        <v>567.82000000000062</v>
      </c>
      <c r="EG202" s="103">
        <f t="shared" si="240"/>
        <v>567.82000000000062</v>
      </c>
      <c r="EH202" s="104">
        <f t="shared" si="188"/>
        <v>0.12487244897959197</v>
      </c>
      <c r="EI202" s="101"/>
      <c r="EJ202" s="101"/>
      <c r="EK202" s="101" t="s">
        <v>201</v>
      </c>
      <c r="EM202" s="101"/>
      <c r="EN202" s="101"/>
    </row>
    <row r="203" spans="1:144" s="1" customFormat="1" ht="15.75" customHeight="1" x14ac:dyDescent="0.25">
      <c r="A203" s="105" t="s">
        <v>202</v>
      </c>
      <c r="B203" s="106">
        <v>2</v>
      </c>
      <c r="C203" s="107">
        <v>3</v>
      </c>
      <c r="D203" s="76" t="s">
        <v>483</v>
      </c>
      <c r="E203" s="77">
        <v>928.6</v>
      </c>
      <c r="F203" s="78">
        <v>-31923.440000000002</v>
      </c>
      <c r="G203" s="79">
        <v>-22015.530000000006</v>
      </c>
      <c r="H203" s="80">
        <v>501.41999999999996</v>
      </c>
      <c r="I203" s="80">
        <v>584.16</v>
      </c>
      <c r="J203" s="82">
        <f t="shared" si="194"/>
        <v>-82.740000000000009</v>
      </c>
      <c r="K203" s="83">
        <f t="shared" si="195"/>
        <v>1.1650113677156875</v>
      </c>
      <c r="L203" s="84">
        <v>120.42</v>
      </c>
      <c r="M203" s="84">
        <v>398.15</v>
      </c>
      <c r="N203" s="82">
        <f t="shared" si="196"/>
        <v>-277.72999999999996</v>
      </c>
      <c r="O203" s="83">
        <f t="shared" si="197"/>
        <v>3.3063444610529809</v>
      </c>
      <c r="P203" s="84">
        <v>508.95000000000005</v>
      </c>
      <c r="Q203" s="84">
        <v>396.24</v>
      </c>
      <c r="R203" s="82">
        <f t="shared" si="198"/>
        <v>112.71000000000004</v>
      </c>
      <c r="S203" s="83">
        <f t="shared" ref="S203:S241" si="243">Q203/P203</f>
        <v>0.77854406130268194</v>
      </c>
      <c r="T203" s="84">
        <v>92.820000000000007</v>
      </c>
      <c r="U203" s="84">
        <v>81.78</v>
      </c>
      <c r="V203" s="82">
        <f t="shared" si="199"/>
        <v>11.040000000000006</v>
      </c>
      <c r="W203" s="83">
        <f t="shared" ref="W203:W239" si="244">U203/T203</f>
        <v>0.88106011635423398</v>
      </c>
      <c r="X203" s="84">
        <v>0</v>
      </c>
      <c r="Y203" s="84">
        <v>0</v>
      </c>
      <c r="Z203" s="82">
        <f t="shared" si="200"/>
        <v>0</v>
      </c>
      <c r="AA203" s="83"/>
      <c r="AB203" s="84">
        <v>728.04</v>
      </c>
      <c r="AC203" s="84">
        <v>1144.6099999999999</v>
      </c>
      <c r="AD203" s="82">
        <f t="shared" si="201"/>
        <v>-416.56999999999994</v>
      </c>
      <c r="AE203" s="83">
        <f t="shared" si="202"/>
        <v>1.5721800999945057</v>
      </c>
      <c r="AF203" s="84">
        <v>139.35000000000002</v>
      </c>
      <c r="AG203" s="84">
        <v>0</v>
      </c>
      <c r="AH203" s="82">
        <f t="shared" si="203"/>
        <v>139.35000000000002</v>
      </c>
      <c r="AI203" s="85">
        <f t="shared" si="204"/>
        <v>0</v>
      </c>
      <c r="AJ203" s="84">
        <v>465.75</v>
      </c>
      <c r="AK203" s="84">
        <v>377.62</v>
      </c>
      <c r="AL203" s="82">
        <f t="shared" si="205"/>
        <v>88.13</v>
      </c>
      <c r="AM203" s="86">
        <f t="shared" si="206"/>
        <v>0.81077831454643046</v>
      </c>
      <c r="AN203" s="80">
        <v>0</v>
      </c>
      <c r="AO203" s="80">
        <v>0</v>
      </c>
      <c r="AP203" s="87">
        <f t="shared" si="207"/>
        <v>0</v>
      </c>
      <c r="AQ203" s="83"/>
      <c r="AR203" s="84">
        <v>0</v>
      </c>
      <c r="AS203" s="84">
        <v>0</v>
      </c>
      <c r="AT203" s="87">
        <f t="shared" si="191"/>
        <v>0</v>
      </c>
      <c r="AU203" s="96"/>
      <c r="AV203" s="80">
        <v>147.18</v>
      </c>
      <c r="AW203" s="80">
        <v>0</v>
      </c>
      <c r="AX203" s="87">
        <f t="shared" si="208"/>
        <v>147.18</v>
      </c>
      <c r="AY203" s="83">
        <f t="shared" si="209"/>
        <v>0</v>
      </c>
      <c r="AZ203" s="90">
        <v>0</v>
      </c>
      <c r="BA203" s="82">
        <v>0</v>
      </c>
      <c r="BB203" s="82">
        <f t="shared" si="210"/>
        <v>0</v>
      </c>
      <c r="BC203" s="91"/>
      <c r="BD203" s="84">
        <v>1726.17</v>
      </c>
      <c r="BE203" s="84">
        <v>3583.67</v>
      </c>
      <c r="BF203" s="87">
        <f t="shared" si="211"/>
        <v>-1857.5</v>
      </c>
      <c r="BG203" s="83">
        <f t="shared" si="212"/>
        <v>2.0760817300729362</v>
      </c>
      <c r="BH203" s="84">
        <v>332.79</v>
      </c>
      <c r="BI203" s="84">
        <v>0</v>
      </c>
      <c r="BJ203" s="82">
        <f t="shared" si="213"/>
        <v>332.79</v>
      </c>
      <c r="BK203" s="86">
        <f t="shared" si="214"/>
        <v>0</v>
      </c>
      <c r="BL203" s="80">
        <v>431.46</v>
      </c>
      <c r="BM203" s="80">
        <v>3122.86</v>
      </c>
      <c r="BN203" s="82">
        <f t="shared" si="215"/>
        <v>-2691.4</v>
      </c>
      <c r="BO203" s="86">
        <f t="shared" si="216"/>
        <v>7.2378899550363887</v>
      </c>
      <c r="BP203" s="80">
        <v>99.78</v>
      </c>
      <c r="BQ203" s="80">
        <v>0</v>
      </c>
      <c r="BR203" s="82">
        <f t="shared" si="217"/>
        <v>99.78</v>
      </c>
      <c r="BS203" s="86">
        <f t="shared" ref="BS203:BS241" si="245">BQ203/BP203</f>
        <v>0</v>
      </c>
      <c r="BT203" s="80">
        <v>316.08</v>
      </c>
      <c r="BU203" s="80">
        <v>0</v>
      </c>
      <c r="BV203" s="82">
        <f t="shared" si="218"/>
        <v>316.08</v>
      </c>
      <c r="BW203" s="86">
        <f t="shared" ref="BW203:BW239" si="246">BU203/BT203</f>
        <v>0</v>
      </c>
      <c r="BX203" s="80">
        <v>0</v>
      </c>
      <c r="BY203" s="80">
        <v>0</v>
      </c>
      <c r="BZ203" s="82">
        <f t="shared" si="219"/>
        <v>0</v>
      </c>
      <c r="CA203" s="86"/>
      <c r="CB203" s="80">
        <v>210.14999999999998</v>
      </c>
      <c r="CC203" s="80">
        <v>0</v>
      </c>
      <c r="CD203" s="82">
        <f t="shared" si="220"/>
        <v>210.14999999999998</v>
      </c>
      <c r="CE203" s="83">
        <f t="shared" si="221"/>
        <v>0</v>
      </c>
      <c r="CF203" s="84">
        <v>27.03</v>
      </c>
      <c r="CG203" s="84">
        <v>0</v>
      </c>
      <c r="CH203" s="82">
        <f t="shared" si="222"/>
        <v>27.03</v>
      </c>
      <c r="CI203" s="86">
        <f t="shared" si="223"/>
        <v>0</v>
      </c>
      <c r="CJ203" s="80">
        <v>0</v>
      </c>
      <c r="CK203" s="81">
        <v>0</v>
      </c>
      <c r="CL203" s="81">
        <v>0</v>
      </c>
      <c r="CM203" s="92"/>
      <c r="CN203" s="93">
        <v>3277.8599999999997</v>
      </c>
      <c r="CO203" s="93">
        <v>7758.9849081072443</v>
      </c>
      <c r="CP203" s="87">
        <f t="shared" si="224"/>
        <v>-4481.1249081072447</v>
      </c>
      <c r="CQ203" s="94">
        <f t="shared" si="225"/>
        <v>2.3670885602518856</v>
      </c>
      <c r="CR203" s="80">
        <v>1244.52</v>
      </c>
      <c r="CS203" s="80">
        <v>1944.53</v>
      </c>
      <c r="CT203" s="87">
        <f t="shared" si="226"/>
        <v>-700.01</v>
      </c>
      <c r="CU203" s="94">
        <f t="shared" si="227"/>
        <v>1.5624738855140938</v>
      </c>
      <c r="CV203" s="80">
        <v>899.19</v>
      </c>
      <c r="CW203" s="80">
        <v>0</v>
      </c>
      <c r="CX203" s="87">
        <f t="shared" si="228"/>
        <v>899.19</v>
      </c>
      <c r="CY203" s="86">
        <f t="shared" si="229"/>
        <v>0</v>
      </c>
      <c r="CZ203" s="80">
        <v>285.99</v>
      </c>
      <c r="DA203" s="80">
        <v>248.48</v>
      </c>
      <c r="DB203" s="87">
        <f t="shared" si="230"/>
        <v>37.510000000000019</v>
      </c>
      <c r="DC203" s="86">
        <f t="shared" si="241"/>
        <v>0.86884156788698896</v>
      </c>
      <c r="DD203" s="80">
        <v>32.339999999999996</v>
      </c>
      <c r="DE203" s="80">
        <v>0</v>
      </c>
      <c r="DF203" s="87">
        <f t="shared" si="231"/>
        <v>32.339999999999996</v>
      </c>
      <c r="DG203" s="86">
        <f t="shared" si="242"/>
        <v>0</v>
      </c>
      <c r="DH203" s="95">
        <v>612.36</v>
      </c>
      <c r="DI203" s="95">
        <v>422.57</v>
      </c>
      <c r="DJ203" s="87">
        <f t="shared" si="232"/>
        <v>189.79000000000002</v>
      </c>
      <c r="DK203" s="94">
        <f t="shared" si="233"/>
        <v>0.69006793389509435</v>
      </c>
      <c r="DL203" s="80">
        <v>0</v>
      </c>
      <c r="DM203" s="80">
        <v>0</v>
      </c>
      <c r="DN203" s="87">
        <f t="shared" si="234"/>
        <v>0</v>
      </c>
      <c r="DO203" s="96"/>
      <c r="DP203" s="80">
        <v>0</v>
      </c>
      <c r="DQ203" s="80">
        <v>0</v>
      </c>
      <c r="DR203" s="82">
        <f t="shared" si="235"/>
        <v>0</v>
      </c>
      <c r="DS203" s="96"/>
      <c r="DT203" s="97">
        <v>609.90000000000009</v>
      </c>
      <c r="DU203" s="97">
        <v>1003.1800000000001</v>
      </c>
      <c r="DV203" s="98">
        <f t="shared" si="238"/>
        <v>12809.550000000001</v>
      </c>
      <c r="DW203" s="87">
        <f t="shared" si="239"/>
        <v>21066.834908107245</v>
      </c>
      <c r="DX203" s="87">
        <f t="shared" si="236"/>
        <v>-8257.2849081072436</v>
      </c>
      <c r="DY203" s="83">
        <f t="shared" si="237"/>
        <v>1.644619436912869</v>
      </c>
      <c r="DZ203" s="108"/>
      <c r="EA203" s="100">
        <f t="shared" si="192"/>
        <v>-40180.724908107244</v>
      </c>
      <c r="EB203" s="91">
        <f t="shared" si="193"/>
        <v>-25578.600000000006</v>
      </c>
      <c r="EC203" s="101"/>
      <c r="ED203" s="101"/>
      <c r="EE203" s="102">
        <v>4269.8500000000013</v>
      </c>
      <c r="EF203" s="102">
        <v>3431.16</v>
      </c>
      <c r="EG203" s="103">
        <f t="shared" si="240"/>
        <v>3431.16</v>
      </c>
      <c r="EH203" s="104">
        <f t="shared" si="188"/>
        <v>0.80357858004379512</v>
      </c>
      <c r="EI203" s="101"/>
      <c r="EJ203" s="101"/>
      <c r="EK203" s="101" t="s">
        <v>202</v>
      </c>
      <c r="EM203" s="101"/>
      <c r="EN203" s="101"/>
    </row>
    <row r="204" spans="1:144" s="1" customFormat="1" ht="15.75" customHeight="1" x14ac:dyDescent="0.25">
      <c r="A204" s="105" t="s">
        <v>203</v>
      </c>
      <c r="B204" s="106">
        <v>1</v>
      </c>
      <c r="C204" s="107">
        <v>0</v>
      </c>
      <c r="D204" s="76" t="s">
        <v>484</v>
      </c>
      <c r="E204" s="77">
        <v>171.1</v>
      </c>
      <c r="F204" s="78">
        <v>-706.34</v>
      </c>
      <c r="G204" s="79">
        <v>-1139.0400000000002</v>
      </c>
      <c r="H204" s="80">
        <v>0</v>
      </c>
      <c r="I204" s="80">
        <v>0</v>
      </c>
      <c r="J204" s="82">
        <f t="shared" si="194"/>
        <v>0</v>
      </c>
      <c r="K204" s="83"/>
      <c r="L204" s="84">
        <v>0</v>
      </c>
      <c r="M204" s="84">
        <v>0</v>
      </c>
      <c r="N204" s="82">
        <f t="shared" si="196"/>
        <v>0</v>
      </c>
      <c r="O204" s="83"/>
      <c r="P204" s="84">
        <v>0</v>
      </c>
      <c r="Q204" s="84">
        <v>0</v>
      </c>
      <c r="R204" s="82">
        <f t="shared" si="198"/>
        <v>0</v>
      </c>
      <c r="S204" s="83"/>
      <c r="T204" s="84">
        <v>0</v>
      </c>
      <c r="U204" s="84">
        <v>0</v>
      </c>
      <c r="V204" s="82">
        <f t="shared" si="199"/>
        <v>0</v>
      </c>
      <c r="W204" s="83"/>
      <c r="X204" s="84">
        <v>0</v>
      </c>
      <c r="Y204" s="84">
        <v>0</v>
      </c>
      <c r="Z204" s="82">
        <f t="shared" si="200"/>
        <v>0</v>
      </c>
      <c r="AA204" s="83"/>
      <c r="AB204" s="84">
        <v>0</v>
      </c>
      <c r="AC204" s="84">
        <v>0</v>
      </c>
      <c r="AD204" s="82">
        <f t="shared" si="201"/>
        <v>0</v>
      </c>
      <c r="AE204" s="83"/>
      <c r="AF204" s="84">
        <v>25.650000000000002</v>
      </c>
      <c r="AG204" s="84">
        <v>0</v>
      </c>
      <c r="AH204" s="82">
        <f t="shared" si="203"/>
        <v>25.650000000000002</v>
      </c>
      <c r="AI204" s="85">
        <f t="shared" si="204"/>
        <v>0</v>
      </c>
      <c r="AJ204" s="84">
        <v>0</v>
      </c>
      <c r="AK204" s="84">
        <v>0</v>
      </c>
      <c r="AL204" s="82">
        <f t="shared" si="205"/>
        <v>0</v>
      </c>
      <c r="AM204" s="86"/>
      <c r="AN204" s="80">
        <v>0</v>
      </c>
      <c r="AO204" s="80">
        <v>0</v>
      </c>
      <c r="AP204" s="87">
        <f t="shared" si="207"/>
        <v>0</v>
      </c>
      <c r="AQ204" s="83"/>
      <c r="AR204" s="84">
        <v>0</v>
      </c>
      <c r="AS204" s="84">
        <v>0</v>
      </c>
      <c r="AT204" s="87">
        <f t="shared" si="191"/>
        <v>0</v>
      </c>
      <c r="AU204" s="96"/>
      <c r="AV204" s="80">
        <v>34.799999999999997</v>
      </c>
      <c r="AW204" s="80">
        <v>185.4</v>
      </c>
      <c r="AX204" s="87">
        <f t="shared" si="208"/>
        <v>-150.60000000000002</v>
      </c>
      <c r="AY204" s="83">
        <f t="shared" si="209"/>
        <v>5.3275862068965525</v>
      </c>
      <c r="AZ204" s="90">
        <v>0</v>
      </c>
      <c r="BA204" s="82">
        <v>0</v>
      </c>
      <c r="BB204" s="82">
        <f t="shared" si="210"/>
        <v>0</v>
      </c>
      <c r="BC204" s="91"/>
      <c r="BD204" s="84">
        <v>442.56000000000006</v>
      </c>
      <c r="BE204" s="84">
        <v>0</v>
      </c>
      <c r="BF204" s="87">
        <f t="shared" si="211"/>
        <v>442.56000000000006</v>
      </c>
      <c r="BG204" s="83">
        <f t="shared" si="212"/>
        <v>0</v>
      </c>
      <c r="BH204" s="84">
        <v>0</v>
      </c>
      <c r="BI204" s="84">
        <v>0</v>
      </c>
      <c r="BJ204" s="82">
        <f t="shared" si="213"/>
        <v>0</v>
      </c>
      <c r="BK204" s="86"/>
      <c r="BL204" s="80">
        <v>0</v>
      </c>
      <c r="BM204" s="80">
        <v>0</v>
      </c>
      <c r="BN204" s="82">
        <f t="shared" si="215"/>
        <v>0</v>
      </c>
      <c r="BO204" s="86"/>
      <c r="BP204" s="80">
        <v>0</v>
      </c>
      <c r="BQ204" s="80">
        <v>0</v>
      </c>
      <c r="BR204" s="82">
        <f t="shared" si="217"/>
        <v>0</v>
      </c>
      <c r="BS204" s="86"/>
      <c r="BT204" s="80">
        <v>0</v>
      </c>
      <c r="BU204" s="80">
        <v>0</v>
      </c>
      <c r="BV204" s="82">
        <f t="shared" si="218"/>
        <v>0</v>
      </c>
      <c r="BW204" s="86"/>
      <c r="BX204" s="80">
        <v>0</v>
      </c>
      <c r="BY204" s="80">
        <v>0</v>
      </c>
      <c r="BZ204" s="82">
        <f t="shared" si="219"/>
        <v>0</v>
      </c>
      <c r="CA204" s="86"/>
      <c r="CB204" s="80">
        <v>0</v>
      </c>
      <c r="CC204" s="80">
        <v>0</v>
      </c>
      <c r="CD204" s="82">
        <f t="shared" si="220"/>
        <v>0</v>
      </c>
      <c r="CE204" s="83"/>
      <c r="CF204" s="84">
        <v>0</v>
      </c>
      <c r="CG204" s="84">
        <v>0</v>
      </c>
      <c r="CH204" s="82">
        <f t="shared" si="222"/>
        <v>0</v>
      </c>
      <c r="CI204" s="86"/>
      <c r="CJ204" s="80">
        <v>0</v>
      </c>
      <c r="CK204" s="81">
        <v>0</v>
      </c>
      <c r="CL204" s="81">
        <v>0</v>
      </c>
      <c r="CM204" s="92"/>
      <c r="CN204" s="93">
        <v>0</v>
      </c>
      <c r="CO204" s="93">
        <v>0</v>
      </c>
      <c r="CP204" s="87">
        <f t="shared" si="224"/>
        <v>0</v>
      </c>
      <c r="CQ204" s="94"/>
      <c r="CR204" s="80">
        <v>0</v>
      </c>
      <c r="CS204" s="80">
        <v>0</v>
      </c>
      <c r="CT204" s="87">
        <f t="shared" si="226"/>
        <v>0</v>
      </c>
      <c r="CU204" s="94"/>
      <c r="CV204" s="80">
        <v>0</v>
      </c>
      <c r="CW204" s="80">
        <v>0</v>
      </c>
      <c r="CX204" s="87">
        <f t="shared" si="228"/>
        <v>0</v>
      </c>
      <c r="CY204" s="86"/>
      <c r="CZ204" s="80">
        <v>0</v>
      </c>
      <c r="DA204" s="80">
        <v>0</v>
      </c>
      <c r="DB204" s="87">
        <f t="shared" si="230"/>
        <v>0</v>
      </c>
      <c r="DC204" s="86"/>
      <c r="DD204" s="80">
        <v>0</v>
      </c>
      <c r="DE204" s="80">
        <v>0</v>
      </c>
      <c r="DF204" s="87">
        <f t="shared" si="231"/>
        <v>0</v>
      </c>
      <c r="DG204" s="86"/>
      <c r="DH204" s="95">
        <v>0</v>
      </c>
      <c r="DI204" s="95">
        <v>0</v>
      </c>
      <c r="DJ204" s="87">
        <f t="shared" si="232"/>
        <v>0</v>
      </c>
      <c r="DK204" s="94"/>
      <c r="DL204" s="80">
        <v>0</v>
      </c>
      <c r="DM204" s="80">
        <v>0</v>
      </c>
      <c r="DN204" s="87">
        <f t="shared" si="234"/>
        <v>0</v>
      </c>
      <c r="DO204" s="96"/>
      <c r="DP204" s="80">
        <v>0</v>
      </c>
      <c r="DQ204" s="80">
        <v>0</v>
      </c>
      <c r="DR204" s="82">
        <f t="shared" si="235"/>
        <v>0</v>
      </c>
      <c r="DS204" s="96"/>
      <c r="DT204" s="97">
        <v>25.17</v>
      </c>
      <c r="DU204" s="97">
        <v>9.27</v>
      </c>
      <c r="DV204" s="98">
        <f t="shared" si="238"/>
        <v>528.18000000000006</v>
      </c>
      <c r="DW204" s="87">
        <f t="shared" si="239"/>
        <v>194.67000000000002</v>
      </c>
      <c r="DX204" s="87">
        <f t="shared" si="236"/>
        <v>333.51000000000005</v>
      </c>
      <c r="DY204" s="83">
        <f t="shared" si="237"/>
        <v>0.36856753379529705</v>
      </c>
      <c r="DZ204" s="108"/>
      <c r="EA204" s="100">
        <f t="shared" si="192"/>
        <v>-372.83</v>
      </c>
      <c r="EB204" s="91">
        <f t="shared" si="193"/>
        <v>-696.48000000000013</v>
      </c>
      <c r="EC204" s="101"/>
      <c r="ED204" s="101"/>
      <c r="EE204" s="102">
        <v>176.06</v>
      </c>
      <c r="EF204" s="102">
        <v>0</v>
      </c>
      <c r="EG204" s="103">
        <f t="shared" si="240"/>
        <v>0</v>
      </c>
      <c r="EH204" s="104">
        <f t="shared" si="188"/>
        <v>0</v>
      </c>
      <c r="EI204" s="101"/>
      <c r="EJ204" s="101"/>
      <c r="EK204" s="101" t="s">
        <v>203</v>
      </c>
      <c r="EM204" s="101"/>
      <c r="EN204" s="101"/>
    </row>
    <row r="205" spans="1:144" s="1" customFormat="1" ht="15.75" customHeight="1" x14ac:dyDescent="0.25">
      <c r="A205" s="105" t="s">
        <v>204</v>
      </c>
      <c r="B205" s="106">
        <v>9</v>
      </c>
      <c r="C205" s="107">
        <v>3</v>
      </c>
      <c r="D205" s="76" t="s">
        <v>485</v>
      </c>
      <c r="E205" s="77">
        <v>6620.3</v>
      </c>
      <c r="F205" s="78">
        <v>52082.899999999994</v>
      </c>
      <c r="G205" s="79">
        <v>11816.519999999995</v>
      </c>
      <c r="H205" s="80">
        <v>4911.6000000000004</v>
      </c>
      <c r="I205" s="80">
        <v>53.53</v>
      </c>
      <c r="J205" s="82">
        <f t="shared" si="194"/>
        <v>4858.0700000000006</v>
      </c>
      <c r="K205" s="83">
        <f t="shared" si="195"/>
        <v>1.0898688818307679E-2</v>
      </c>
      <c r="L205" s="84">
        <v>921.54</v>
      </c>
      <c r="M205" s="84">
        <v>5.39</v>
      </c>
      <c r="N205" s="82">
        <f t="shared" si="196"/>
        <v>916.15</v>
      </c>
      <c r="O205" s="83">
        <f t="shared" si="197"/>
        <v>5.8489050936475894E-3</v>
      </c>
      <c r="P205" s="84">
        <v>2927.4900000000002</v>
      </c>
      <c r="Q205" s="84">
        <v>2233</v>
      </c>
      <c r="R205" s="82">
        <f t="shared" si="198"/>
        <v>694.49000000000024</v>
      </c>
      <c r="S205" s="83">
        <f t="shared" si="243"/>
        <v>0.76276947145848484</v>
      </c>
      <c r="T205" s="84">
        <v>608.16</v>
      </c>
      <c r="U205" s="84">
        <v>600.84</v>
      </c>
      <c r="V205" s="82">
        <f t="shared" si="199"/>
        <v>7.3199999999999363</v>
      </c>
      <c r="W205" s="83">
        <f t="shared" si="244"/>
        <v>0.98796369376479887</v>
      </c>
      <c r="X205" s="84">
        <v>367.44</v>
      </c>
      <c r="Y205" s="84">
        <v>0</v>
      </c>
      <c r="Z205" s="82">
        <f t="shared" si="200"/>
        <v>367.44</v>
      </c>
      <c r="AA205" s="83">
        <f t="shared" si="189"/>
        <v>0</v>
      </c>
      <c r="AB205" s="84">
        <v>1824.48</v>
      </c>
      <c r="AC205" s="84">
        <v>3284.6299999999997</v>
      </c>
      <c r="AD205" s="82">
        <f t="shared" si="201"/>
        <v>-1460.1499999999996</v>
      </c>
      <c r="AE205" s="83">
        <f t="shared" si="202"/>
        <v>1.800310225379286</v>
      </c>
      <c r="AF205" s="84">
        <v>993.03</v>
      </c>
      <c r="AG205" s="84">
        <v>0</v>
      </c>
      <c r="AH205" s="82">
        <f t="shared" si="203"/>
        <v>993.03</v>
      </c>
      <c r="AI205" s="85">
        <f t="shared" si="204"/>
        <v>0</v>
      </c>
      <c r="AJ205" s="84">
        <v>2726.91</v>
      </c>
      <c r="AK205" s="84">
        <v>8862.4699999999993</v>
      </c>
      <c r="AL205" s="82">
        <f t="shared" si="205"/>
        <v>-6135.5599999999995</v>
      </c>
      <c r="AM205" s="86">
        <f t="shared" si="206"/>
        <v>3.2500045839429976</v>
      </c>
      <c r="AN205" s="80">
        <v>12825.420000000002</v>
      </c>
      <c r="AO205" s="80">
        <v>14295.630000000001</v>
      </c>
      <c r="AP205" s="87">
        <f t="shared" si="207"/>
        <v>-1470.2099999999991</v>
      </c>
      <c r="AQ205" s="83">
        <f t="shared" ref="AQ205:AQ241" si="247">AO205/AN205</f>
        <v>1.1146325032630509</v>
      </c>
      <c r="AR205" s="84">
        <v>1052.0999999999999</v>
      </c>
      <c r="AS205" s="84">
        <v>1151.7</v>
      </c>
      <c r="AT205" s="87">
        <f t="shared" si="191"/>
        <v>-99.600000000000136</v>
      </c>
      <c r="AU205" s="96">
        <f t="shared" ref="AU205:AU241" si="248">AS205/AR205</f>
        <v>1.0946678072426577</v>
      </c>
      <c r="AV205" s="80">
        <v>846.06999999999994</v>
      </c>
      <c r="AW205" s="80">
        <v>0</v>
      </c>
      <c r="AX205" s="87">
        <f t="shared" si="208"/>
        <v>846.06999999999994</v>
      </c>
      <c r="AY205" s="83">
        <f t="shared" si="209"/>
        <v>0</v>
      </c>
      <c r="AZ205" s="90">
        <v>0</v>
      </c>
      <c r="BA205" s="82">
        <v>0</v>
      </c>
      <c r="BB205" s="82">
        <f t="shared" si="210"/>
        <v>0</v>
      </c>
      <c r="BC205" s="91"/>
      <c r="BD205" s="84">
        <v>11342.55</v>
      </c>
      <c r="BE205" s="84">
        <v>6087.3200000000006</v>
      </c>
      <c r="BF205" s="87">
        <f t="shared" si="211"/>
        <v>5255.2299999999987</v>
      </c>
      <c r="BG205" s="83">
        <f t="shared" si="212"/>
        <v>0.53668002345151677</v>
      </c>
      <c r="BH205" s="84">
        <v>2875.86</v>
      </c>
      <c r="BI205" s="84">
        <v>0</v>
      </c>
      <c r="BJ205" s="82">
        <f t="shared" si="213"/>
        <v>2875.86</v>
      </c>
      <c r="BK205" s="86">
        <f t="shared" si="214"/>
        <v>0</v>
      </c>
      <c r="BL205" s="80">
        <v>3342.3900000000003</v>
      </c>
      <c r="BM205" s="80">
        <v>0</v>
      </c>
      <c r="BN205" s="82">
        <f t="shared" si="215"/>
        <v>3342.3900000000003</v>
      </c>
      <c r="BO205" s="86">
        <f t="shared" si="216"/>
        <v>0</v>
      </c>
      <c r="BP205" s="80">
        <v>925.53</v>
      </c>
      <c r="BQ205" s="80">
        <v>0</v>
      </c>
      <c r="BR205" s="82">
        <f t="shared" si="217"/>
        <v>925.53</v>
      </c>
      <c r="BS205" s="86">
        <f t="shared" si="245"/>
        <v>0</v>
      </c>
      <c r="BT205" s="80">
        <v>2116.83</v>
      </c>
      <c r="BU205" s="80">
        <v>0</v>
      </c>
      <c r="BV205" s="82">
        <f t="shared" si="218"/>
        <v>2116.83</v>
      </c>
      <c r="BW205" s="86">
        <f t="shared" si="246"/>
        <v>0</v>
      </c>
      <c r="BX205" s="80">
        <v>1930.47</v>
      </c>
      <c r="BY205" s="80">
        <v>0</v>
      </c>
      <c r="BZ205" s="82">
        <f t="shared" si="219"/>
        <v>1930.47</v>
      </c>
      <c r="CA205" s="86">
        <f t="shared" si="190"/>
        <v>0</v>
      </c>
      <c r="CB205" s="80">
        <v>857.19</v>
      </c>
      <c r="CC205" s="80">
        <v>444.07</v>
      </c>
      <c r="CD205" s="82">
        <f t="shared" si="220"/>
        <v>413.12000000000006</v>
      </c>
      <c r="CE205" s="83">
        <f t="shared" si="221"/>
        <v>0.5180531737421108</v>
      </c>
      <c r="CF205" s="84">
        <v>63.150000000000006</v>
      </c>
      <c r="CG205" s="84">
        <v>0</v>
      </c>
      <c r="CH205" s="82">
        <f t="shared" si="222"/>
        <v>63.150000000000006</v>
      </c>
      <c r="CI205" s="86">
        <f t="shared" si="223"/>
        <v>0</v>
      </c>
      <c r="CJ205" s="80">
        <v>0</v>
      </c>
      <c r="CK205" s="81">
        <v>0</v>
      </c>
      <c r="CL205" s="81">
        <v>0</v>
      </c>
      <c r="CM205" s="92"/>
      <c r="CN205" s="93">
        <v>9956.4000000000015</v>
      </c>
      <c r="CO205" s="93">
        <v>12111.354195790947</v>
      </c>
      <c r="CP205" s="87">
        <f t="shared" si="224"/>
        <v>-2154.954195790946</v>
      </c>
      <c r="CQ205" s="94">
        <f t="shared" si="225"/>
        <v>1.2164390940290613</v>
      </c>
      <c r="CR205" s="80">
        <v>11850.42</v>
      </c>
      <c r="CS205" s="80">
        <v>13184.2</v>
      </c>
      <c r="CT205" s="87">
        <f t="shared" si="226"/>
        <v>-1333.7800000000007</v>
      </c>
      <c r="CU205" s="94">
        <f t="shared" si="227"/>
        <v>1.1125512851021315</v>
      </c>
      <c r="CV205" s="80">
        <v>1137.0899999999999</v>
      </c>
      <c r="CW205" s="80">
        <v>0</v>
      </c>
      <c r="CX205" s="87">
        <f t="shared" si="228"/>
        <v>1137.0899999999999</v>
      </c>
      <c r="CY205" s="86">
        <f t="shared" si="229"/>
        <v>0</v>
      </c>
      <c r="CZ205" s="80">
        <v>140.76</v>
      </c>
      <c r="DA205" s="80">
        <v>125.05</v>
      </c>
      <c r="DB205" s="87">
        <f t="shared" si="230"/>
        <v>15.709999999999994</v>
      </c>
      <c r="DC205" s="86">
        <f t="shared" si="241"/>
        <v>0.88839158851946576</v>
      </c>
      <c r="DD205" s="80">
        <v>14.43</v>
      </c>
      <c r="DE205" s="80">
        <v>0</v>
      </c>
      <c r="DF205" s="87">
        <f t="shared" si="231"/>
        <v>14.43</v>
      </c>
      <c r="DG205" s="86">
        <f t="shared" si="242"/>
        <v>0</v>
      </c>
      <c r="DH205" s="95">
        <v>4553.04</v>
      </c>
      <c r="DI205" s="95">
        <v>4296.6899999999996</v>
      </c>
      <c r="DJ205" s="87">
        <f t="shared" si="232"/>
        <v>256.35000000000036</v>
      </c>
      <c r="DK205" s="94">
        <f t="shared" si="233"/>
        <v>0.94369695851562907</v>
      </c>
      <c r="DL205" s="80">
        <v>2435.67</v>
      </c>
      <c r="DM205" s="80">
        <v>1853.15</v>
      </c>
      <c r="DN205" s="87">
        <f t="shared" si="234"/>
        <v>582.52</v>
      </c>
      <c r="DO205" s="96">
        <f t="shared" ref="DO205:DO241" si="249">DM205/DL205</f>
        <v>0.7608378803368272</v>
      </c>
      <c r="DP205" s="80">
        <v>0</v>
      </c>
      <c r="DQ205" s="80">
        <v>0</v>
      </c>
      <c r="DR205" s="82">
        <f t="shared" si="235"/>
        <v>0</v>
      </c>
      <c r="DS205" s="96"/>
      <c r="DT205" s="97">
        <v>4257.8599999999997</v>
      </c>
      <c r="DU205" s="97">
        <v>3429.45</v>
      </c>
      <c r="DV205" s="98">
        <f t="shared" si="238"/>
        <v>87803.87999999999</v>
      </c>
      <c r="DW205" s="87">
        <f t="shared" si="239"/>
        <v>72018.474195790928</v>
      </c>
      <c r="DX205" s="87">
        <f t="shared" si="236"/>
        <v>15785.405804209062</v>
      </c>
      <c r="DY205" s="83">
        <f t="shared" si="237"/>
        <v>0.82021972372736762</v>
      </c>
      <c r="DZ205" s="108"/>
      <c r="EA205" s="100">
        <f t="shared" si="192"/>
        <v>67868.305804209042</v>
      </c>
      <c r="EB205" s="91">
        <f t="shared" si="193"/>
        <v>28739.099999999995</v>
      </c>
      <c r="EC205" s="101"/>
      <c r="ED205" s="101"/>
      <c r="EE205" s="102">
        <v>29267.960000000006</v>
      </c>
      <c r="EF205" s="102">
        <v>23812.39</v>
      </c>
      <c r="EG205" s="103">
        <f t="shared" si="240"/>
        <v>23812.39</v>
      </c>
      <c r="EH205" s="104">
        <f t="shared" si="188"/>
        <v>0.81359923957802305</v>
      </c>
      <c r="EI205" s="101"/>
      <c r="EJ205" s="101"/>
      <c r="EK205" s="101" t="s">
        <v>204</v>
      </c>
      <c r="EM205" s="101"/>
      <c r="EN205" s="101"/>
    </row>
    <row r="206" spans="1:144" s="1" customFormat="1" ht="15.75" customHeight="1" x14ac:dyDescent="0.25">
      <c r="A206" s="105" t="s">
        <v>205</v>
      </c>
      <c r="B206" s="106">
        <v>5</v>
      </c>
      <c r="C206" s="107">
        <v>2</v>
      </c>
      <c r="D206" s="76" t="s">
        <v>486</v>
      </c>
      <c r="E206" s="77">
        <v>2124.16</v>
      </c>
      <c r="F206" s="78">
        <v>4442.809999999994</v>
      </c>
      <c r="G206" s="79">
        <v>19409.670000000006</v>
      </c>
      <c r="H206" s="80">
        <v>1479.78</v>
      </c>
      <c r="I206" s="80">
        <v>15.690000000000001</v>
      </c>
      <c r="J206" s="82">
        <f t="shared" si="194"/>
        <v>1464.09</v>
      </c>
      <c r="K206" s="83">
        <f t="shared" si="195"/>
        <v>1.0602927462190328E-2</v>
      </c>
      <c r="L206" s="84">
        <v>248.94</v>
      </c>
      <c r="M206" s="84">
        <v>1.46</v>
      </c>
      <c r="N206" s="82">
        <f t="shared" si="196"/>
        <v>247.48</v>
      </c>
      <c r="O206" s="83">
        <f t="shared" si="197"/>
        <v>5.8648670362336308E-3</v>
      </c>
      <c r="P206" s="84">
        <v>831.69</v>
      </c>
      <c r="Q206" s="84">
        <v>656.24</v>
      </c>
      <c r="R206" s="82">
        <f t="shared" si="198"/>
        <v>175.45000000000005</v>
      </c>
      <c r="S206" s="83">
        <f t="shared" si="243"/>
        <v>0.78904399475766207</v>
      </c>
      <c r="T206" s="84">
        <v>169.23</v>
      </c>
      <c r="U206" s="84">
        <v>149.69</v>
      </c>
      <c r="V206" s="82">
        <f t="shared" si="199"/>
        <v>19.539999999999992</v>
      </c>
      <c r="W206" s="83">
        <f t="shared" si="244"/>
        <v>0.88453583879926734</v>
      </c>
      <c r="X206" s="84">
        <v>57.09</v>
      </c>
      <c r="Y206" s="84">
        <v>0</v>
      </c>
      <c r="Z206" s="82">
        <f t="shared" si="200"/>
        <v>57.09</v>
      </c>
      <c r="AA206" s="83">
        <f t="shared" si="189"/>
        <v>0</v>
      </c>
      <c r="AB206" s="84">
        <v>699.51</v>
      </c>
      <c r="AC206" s="84">
        <v>932.99</v>
      </c>
      <c r="AD206" s="82">
        <f t="shared" si="201"/>
        <v>-233.48000000000002</v>
      </c>
      <c r="AE206" s="83">
        <f t="shared" si="202"/>
        <v>1.3337765006933424</v>
      </c>
      <c r="AF206" s="84">
        <v>257.15999999999997</v>
      </c>
      <c r="AG206" s="84">
        <v>0</v>
      </c>
      <c r="AH206" s="82">
        <f t="shared" si="203"/>
        <v>257.15999999999997</v>
      </c>
      <c r="AI206" s="85">
        <f t="shared" si="204"/>
        <v>0</v>
      </c>
      <c r="AJ206" s="84">
        <v>860.52</v>
      </c>
      <c r="AK206" s="84">
        <v>696.96</v>
      </c>
      <c r="AL206" s="82">
        <f t="shared" si="205"/>
        <v>163.55999999999995</v>
      </c>
      <c r="AM206" s="86">
        <f t="shared" si="206"/>
        <v>0.80992888021196496</v>
      </c>
      <c r="AN206" s="80">
        <v>0</v>
      </c>
      <c r="AO206" s="80">
        <v>0</v>
      </c>
      <c r="AP206" s="87">
        <f t="shared" si="207"/>
        <v>0</v>
      </c>
      <c r="AQ206" s="83"/>
      <c r="AR206" s="84">
        <v>0</v>
      </c>
      <c r="AS206" s="84">
        <v>0</v>
      </c>
      <c r="AT206" s="87">
        <f t="shared" si="191"/>
        <v>0</v>
      </c>
      <c r="AU206" s="96"/>
      <c r="AV206" s="80">
        <v>333.81</v>
      </c>
      <c r="AW206" s="80">
        <v>0</v>
      </c>
      <c r="AX206" s="87">
        <f t="shared" si="208"/>
        <v>333.81</v>
      </c>
      <c r="AY206" s="83">
        <f t="shared" si="209"/>
        <v>0</v>
      </c>
      <c r="AZ206" s="90">
        <v>0</v>
      </c>
      <c r="BA206" s="82">
        <v>0</v>
      </c>
      <c r="BB206" s="82">
        <f t="shared" si="210"/>
        <v>0</v>
      </c>
      <c r="BC206" s="91"/>
      <c r="BD206" s="84">
        <v>5105.43</v>
      </c>
      <c r="BE206" s="84">
        <v>0</v>
      </c>
      <c r="BF206" s="87">
        <f t="shared" si="211"/>
        <v>5105.43</v>
      </c>
      <c r="BG206" s="83">
        <f t="shared" si="212"/>
        <v>0</v>
      </c>
      <c r="BH206" s="84">
        <v>776.16000000000008</v>
      </c>
      <c r="BI206" s="84">
        <v>0</v>
      </c>
      <c r="BJ206" s="82">
        <f t="shared" si="213"/>
        <v>776.16000000000008</v>
      </c>
      <c r="BK206" s="86">
        <f t="shared" si="214"/>
        <v>0</v>
      </c>
      <c r="BL206" s="80">
        <v>893.43000000000006</v>
      </c>
      <c r="BM206" s="80">
        <v>0</v>
      </c>
      <c r="BN206" s="82">
        <f t="shared" si="215"/>
        <v>893.43000000000006</v>
      </c>
      <c r="BO206" s="86">
        <f t="shared" si="216"/>
        <v>0</v>
      </c>
      <c r="BP206" s="80">
        <v>165.63</v>
      </c>
      <c r="BQ206" s="80">
        <v>0</v>
      </c>
      <c r="BR206" s="82">
        <f t="shared" si="217"/>
        <v>165.63</v>
      </c>
      <c r="BS206" s="86">
        <f t="shared" si="245"/>
        <v>0</v>
      </c>
      <c r="BT206" s="80">
        <v>554.97</v>
      </c>
      <c r="BU206" s="80">
        <v>0</v>
      </c>
      <c r="BV206" s="82">
        <f t="shared" si="218"/>
        <v>554.97</v>
      </c>
      <c r="BW206" s="86">
        <f t="shared" si="246"/>
        <v>0</v>
      </c>
      <c r="BX206" s="80">
        <v>300.39</v>
      </c>
      <c r="BY206" s="80">
        <v>0</v>
      </c>
      <c r="BZ206" s="82">
        <f t="shared" si="219"/>
        <v>300.39</v>
      </c>
      <c r="CA206" s="86">
        <f t="shared" si="190"/>
        <v>0</v>
      </c>
      <c r="CB206" s="80">
        <v>313.23</v>
      </c>
      <c r="CC206" s="80">
        <v>0</v>
      </c>
      <c r="CD206" s="82">
        <f t="shared" si="220"/>
        <v>313.23</v>
      </c>
      <c r="CE206" s="83">
        <f t="shared" si="221"/>
        <v>0</v>
      </c>
      <c r="CF206" s="84">
        <v>29.82</v>
      </c>
      <c r="CG206" s="84">
        <v>0</v>
      </c>
      <c r="CH206" s="82">
        <f t="shared" si="222"/>
        <v>29.82</v>
      </c>
      <c r="CI206" s="86">
        <f t="shared" si="223"/>
        <v>0</v>
      </c>
      <c r="CJ206" s="80">
        <v>0</v>
      </c>
      <c r="CK206" s="81">
        <v>0</v>
      </c>
      <c r="CL206" s="81">
        <v>0</v>
      </c>
      <c r="CM206" s="92"/>
      <c r="CN206" s="93">
        <v>4611.1499999999996</v>
      </c>
      <c r="CO206" s="93">
        <v>7905.7926048317277</v>
      </c>
      <c r="CP206" s="87">
        <f t="shared" si="224"/>
        <v>-3294.642604831728</v>
      </c>
      <c r="CQ206" s="94">
        <f t="shared" si="225"/>
        <v>1.7144947800075314</v>
      </c>
      <c r="CR206" s="80">
        <v>1875.33</v>
      </c>
      <c r="CS206" s="80">
        <v>2319.3000000000002</v>
      </c>
      <c r="CT206" s="87">
        <f t="shared" si="226"/>
        <v>-443.97000000000025</v>
      </c>
      <c r="CU206" s="94">
        <f t="shared" si="227"/>
        <v>1.2367423333493306</v>
      </c>
      <c r="CV206" s="80">
        <v>1048.77</v>
      </c>
      <c r="CW206" s="80">
        <v>0</v>
      </c>
      <c r="CX206" s="87">
        <f t="shared" si="228"/>
        <v>1048.77</v>
      </c>
      <c r="CY206" s="86">
        <f t="shared" si="229"/>
        <v>0</v>
      </c>
      <c r="CZ206" s="80">
        <v>154.82999999999998</v>
      </c>
      <c r="DA206" s="80">
        <v>134.56</v>
      </c>
      <c r="DB206" s="87">
        <f t="shared" si="230"/>
        <v>20.269999999999982</v>
      </c>
      <c r="DC206" s="86">
        <f t="shared" si="241"/>
        <v>0.86908221920816386</v>
      </c>
      <c r="DD206" s="80">
        <v>18</v>
      </c>
      <c r="DE206" s="80">
        <v>0</v>
      </c>
      <c r="DF206" s="87">
        <f t="shared" si="231"/>
        <v>18</v>
      </c>
      <c r="DG206" s="86">
        <f t="shared" si="242"/>
        <v>0</v>
      </c>
      <c r="DH206" s="95">
        <v>652.71</v>
      </c>
      <c r="DI206" s="95">
        <v>690.52</v>
      </c>
      <c r="DJ206" s="87">
        <f t="shared" si="232"/>
        <v>-37.809999999999945</v>
      </c>
      <c r="DK206" s="94">
        <f t="shared" si="233"/>
        <v>1.0579277167501646</v>
      </c>
      <c r="DL206" s="80">
        <v>0</v>
      </c>
      <c r="DM206" s="80">
        <v>0</v>
      </c>
      <c r="DN206" s="87">
        <f t="shared" si="234"/>
        <v>0</v>
      </c>
      <c r="DO206" s="96"/>
      <c r="DP206" s="80">
        <v>0</v>
      </c>
      <c r="DQ206" s="80">
        <v>0</v>
      </c>
      <c r="DR206" s="82">
        <f t="shared" si="235"/>
        <v>0</v>
      </c>
      <c r="DS206" s="96"/>
      <c r="DT206" s="97">
        <v>1071.9000000000001</v>
      </c>
      <c r="DU206" s="97">
        <v>675.16</v>
      </c>
      <c r="DV206" s="98">
        <f t="shared" si="238"/>
        <v>22509.480000000003</v>
      </c>
      <c r="DW206" s="87">
        <f t="shared" si="239"/>
        <v>14178.362604831726</v>
      </c>
      <c r="DX206" s="87">
        <f t="shared" si="236"/>
        <v>8331.1173951682777</v>
      </c>
      <c r="DY206" s="83">
        <f t="shared" si="237"/>
        <v>0.62988405795388092</v>
      </c>
      <c r="DZ206" s="108"/>
      <c r="EA206" s="100">
        <f t="shared" si="192"/>
        <v>12773.927395168272</v>
      </c>
      <c r="EB206" s="91">
        <f t="shared" si="193"/>
        <v>27548.730000000007</v>
      </c>
      <c r="EC206" s="101"/>
      <c r="ED206" s="101"/>
      <c r="EE206" s="102">
        <v>7503.16</v>
      </c>
      <c r="EF206" s="102">
        <v>1913.7900000000009</v>
      </c>
      <c r="EG206" s="103">
        <f t="shared" si="240"/>
        <v>1913.7900000000009</v>
      </c>
      <c r="EH206" s="104">
        <f t="shared" si="188"/>
        <v>0.2550645328101761</v>
      </c>
      <c r="EI206" s="101"/>
      <c r="EJ206" s="101"/>
      <c r="EK206" s="101" t="s">
        <v>205</v>
      </c>
      <c r="EM206" s="101"/>
      <c r="EN206" s="101"/>
    </row>
    <row r="207" spans="1:144" s="1" customFormat="1" ht="15.75" customHeight="1" x14ac:dyDescent="0.25">
      <c r="A207" s="105" t="s">
        <v>206</v>
      </c>
      <c r="B207" s="106">
        <v>5</v>
      </c>
      <c r="C207" s="107">
        <v>2</v>
      </c>
      <c r="D207" s="76" t="s">
        <v>487</v>
      </c>
      <c r="E207" s="77">
        <v>1710.63</v>
      </c>
      <c r="F207" s="78">
        <v>18452.82</v>
      </c>
      <c r="G207" s="79">
        <v>21344.780000000002</v>
      </c>
      <c r="H207" s="80">
        <v>1478.49</v>
      </c>
      <c r="I207" s="80">
        <v>15.690000000000001</v>
      </c>
      <c r="J207" s="82">
        <f t="shared" si="194"/>
        <v>1462.8</v>
      </c>
      <c r="K207" s="83">
        <f t="shared" si="195"/>
        <v>1.0612178641722298E-2</v>
      </c>
      <c r="L207" s="84">
        <v>237.24</v>
      </c>
      <c r="M207" s="84">
        <v>1.39</v>
      </c>
      <c r="N207" s="82">
        <f t="shared" si="196"/>
        <v>235.85000000000002</v>
      </c>
      <c r="O207" s="83">
        <f t="shared" si="197"/>
        <v>5.8590456921261162E-3</v>
      </c>
      <c r="P207" s="84">
        <v>834.51</v>
      </c>
      <c r="Q207" s="84">
        <v>657.45999999999992</v>
      </c>
      <c r="R207" s="82">
        <f t="shared" si="198"/>
        <v>177.05000000000007</v>
      </c>
      <c r="S207" s="83">
        <f t="shared" si="243"/>
        <v>0.78783957052641662</v>
      </c>
      <c r="T207" s="84">
        <v>168.96</v>
      </c>
      <c r="U207" s="84">
        <v>149.56</v>
      </c>
      <c r="V207" s="82">
        <f t="shared" si="199"/>
        <v>19.400000000000006</v>
      </c>
      <c r="W207" s="83">
        <f t="shared" si="244"/>
        <v>0.8851799242424242</v>
      </c>
      <c r="X207" s="84">
        <v>57</v>
      </c>
      <c r="Y207" s="84">
        <v>0</v>
      </c>
      <c r="Z207" s="82">
        <f t="shared" si="200"/>
        <v>57</v>
      </c>
      <c r="AA207" s="83">
        <f t="shared" si="189"/>
        <v>0</v>
      </c>
      <c r="AB207" s="84">
        <v>698.93999999999994</v>
      </c>
      <c r="AC207" s="84">
        <v>932.99</v>
      </c>
      <c r="AD207" s="82">
        <f t="shared" si="201"/>
        <v>-234.05000000000007</v>
      </c>
      <c r="AE207" s="83">
        <f t="shared" si="202"/>
        <v>1.334864222966206</v>
      </c>
      <c r="AF207" s="84">
        <v>256.77</v>
      </c>
      <c r="AG207" s="84">
        <v>0</v>
      </c>
      <c r="AH207" s="82">
        <f t="shared" si="203"/>
        <v>256.77</v>
      </c>
      <c r="AI207" s="85">
        <f t="shared" si="204"/>
        <v>0</v>
      </c>
      <c r="AJ207" s="84">
        <v>859.65000000000009</v>
      </c>
      <c r="AK207" s="84">
        <v>695.86</v>
      </c>
      <c r="AL207" s="82">
        <f t="shared" si="205"/>
        <v>163.79000000000008</v>
      </c>
      <c r="AM207" s="86">
        <f t="shared" si="206"/>
        <v>0.80946896992962247</v>
      </c>
      <c r="AN207" s="80">
        <v>0</v>
      </c>
      <c r="AO207" s="80">
        <v>0</v>
      </c>
      <c r="AP207" s="87">
        <f t="shared" si="207"/>
        <v>0</v>
      </c>
      <c r="AQ207" s="83"/>
      <c r="AR207" s="84">
        <v>0</v>
      </c>
      <c r="AS207" s="84">
        <v>0</v>
      </c>
      <c r="AT207" s="87">
        <f t="shared" si="191"/>
        <v>0</v>
      </c>
      <c r="AU207" s="96"/>
      <c r="AV207" s="80">
        <v>333.81</v>
      </c>
      <c r="AW207" s="80">
        <v>0</v>
      </c>
      <c r="AX207" s="87">
        <f t="shared" si="208"/>
        <v>333.81</v>
      </c>
      <c r="AY207" s="83">
        <f t="shared" si="209"/>
        <v>0</v>
      </c>
      <c r="AZ207" s="90">
        <v>0</v>
      </c>
      <c r="BA207" s="82">
        <v>0</v>
      </c>
      <c r="BB207" s="82">
        <f t="shared" si="210"/>
        <v>0</v>
      </c>
      <c r="BC207" s="91"/>
      <c r="BD207" s="84">
        <v>5088.1499999999996</v>
      </c>
      <c r="BE207" s="84">
        <v>0</v>
      </c>
      <c r="BF207" s="87">
        <f t="shared" si="211"/>
        <v>5088.1499999999996</v>
      </c>
      <c r="BG207" s="83">
        <f t="shared" si="212"/>
        <v>0</v>
      </c>
      <c r="BH207" s="84">
        <v>775.44</v>
      </c>
      <c r="BI207" s="84">
        <v>0</v>
      </c>
      <c r="BJ207" s="82">
        <f t="shared" si="213"/>
        <v>775.44</v>
      </c>
      <c r="BK207" s="86">
        <f t="shared" si="214"/>
        <v>0</v>
      </c>
      <c r="BL207" s="80">
        <v>850.92</v>
      </c>
      <c r="BM207" s="80">
        <v>0</v>
      </c>
      <c r="BN207" s="82">
        <f t="shared" si="215"/>
        <v>850.92</v>
      </c>
      <c r="BO207" s="86">
        <f t="shared" si="216"/>
        <v>0</v>
      </c>
      <c r="BP207" s="80">
        <v>168.45</v>
      </c>
      <c r="BQ207" s="80">
        <v>0</v>
      </c>
      <c r="BR207" s="82">
        <f t="shared" si="217"/>
        <v>168.45</v>
      </c>
      <c r="BS207" s="86">
        <f t="shared" si="245"/>
        <v>0</v>
      </c>
      <c r="BT207" s="80">
        <v>554.61</v>
      </c>
      <c r="BU207" s="80">
        <v>0</v>
      </c>
      <c r="BV207" s="82">
        <f t="shared" si="218"/>
        <v>554.61</v>
      </c>
      <c r="BW207" s="86">
        <f t="shared" si="246"/>
        <v>0</v>
      </c>
      <c r="BX207" s="80">
        <v>300.42</v>
      </c>
      <c r="BY207" s="80">
        <v>0</v>
      </c>
      <c r="BZ207" s="82">
        <f t="shared" si="219"/>
        <v>300.42</v>
      </c>
      <c r="CA207" s="86">
        <f t="shared" si="190"/>
        <v>0</v>
      </c>
      <c r="CB207" s="80">
        <v>312.75</v>
      </c>
      <c r="CC207" s="80">
        <v>0</v>
      </c>
      <c r="CD207" s="82">
        <f t="shared" si="220"/>
        <v>312.75</v>
      </c>
      <c r="CE207" s="83">
        <f t="shared" si="221"/>
        <v>0</v>
      </c>
      <c r="CF207" s="84">
        <v>29.79</v>
      </c>
      <c r="CG207" s="84">
        <v>0</v>
      </c>
      <c r="CH207" s="82">
        <f t="shared" si="222"/>
        <v>29.79</v>
      </c>
      <c r="CI207" s="86">
        <f t="shared" si="223"/>
        <v>0</v>
      </c>
      <c r="CJ207" s="80">
        <v>0</v>
      </c>
      <c r="CK207" s="81">
        <v>0</v>
      </c>
      <c r="CL207" s="81">
        <v>0</v>
      </c>
      <c r="CM207" s="92"/>
      <c r="CN207" s="93">
        <v>4029.75</v>
      </c>
      <c r="CO207" s="93">
        <v>7352.3710691818387</v>
      </c>
      <c r="CP207" s="87">
        <f t="shared" si="224"/>
        <v>-3322.6210691818387</v>
      </c>
      <c r="CQ207" s="94">
        <f t="shared" si="225"/>
        <v>1.824522878387453</v>
      </c>
      <c r="CR207" s="80">
        <v>1874.4299999999998</v>
      </c>
      <c r="CS207" s="80">
        <v>2135.8199999999997</v>
      </c>
      <c r="CT207" s="87">
        <f t="shared" si="226"/>
        <v>-261.38999999999987</v>
      </c>
      <c r="CU207" s="94">
        <f t="shared" si="227"/>
        <v>1.1394503929194475</v>
      </c>
      <c r="CV207" s="80">
        <v>1457.43</v>
      </c>
      <c r="CW207" s="80">
        <v>0</v>
      </c>
      <c r="CX207" s="87">
        <f t="shared" si="228"/>
        <v>1457.43</v>
      </c>
      <c r="CY207" s="86">
        <f t="shared" si="229"/>
        <v>0</v>
      </c>
      <c r="CZ207" s="80">
        <v>155.10000000000002</v>
      </c>
      <c r="DA207" s="80">
        <v>134.84</v>
      </c>
      <c r="DB207" s="87">
        <f t="shared" si="230"/>
        <v>20.260000000000019</v>
      </c>
      <c r="DC207" s="86">
        <f t="shared" si="241"/>
        <v>0.86937459703417141</v>
      </c>
      <c r="DD207" s="80">
        <v>17.97</v>
      </c>
      <c r="DE207" s="80">
        <v>0</v>
      </c>
      <c r="DF207" s="87">
        <f t="shared" si="231"/>
        <v>17.97</v>
      </c>
      <c r="DG207" s="86">
        <f t="shared" si="242"/>
        <v>0</v>
      </c>
      <c r="DH207" s="95">
        <v>1658.73</v>
      </c>
      <c r="DI207" s="95">
        <v>1237.44</v>
      </c>
      <c r="DJ207" s="87">
        <f t="shared" si="232"/>
        <v>421.28999999999996</v>
      </c>
      <c r="DK207" s="94">
        <f t="shared" si="233"/>
        <v>0.74601653071928531</v>
      </c>
      <c r="DL207" s="80">
        <v>0</v>
      </c>
      <c r="DM207" s="80">
        <v>0</v>
      </c>
      <c r="DN207" s="87">
        <f t="shared" si="234"/>
        <v>0</v>
      </c>
      <c r="DO207" s="96"/>
      <c r="DP207" s="80">
        <v>0</v>
      </c>
      <c r="DQ207" s="80">
        <v>0</v>
      </c>
      <c r="DR207" s="82">
        <f t="shared" si="235"/>
        <v>0</v>
      </c>
      <c r="DS207" s="96"/>
      <c r="DT207" s="97">
        <v>1109.6999999999998</v>
      </c>
      <c r="DU207" s="97">
        <v>665.67</v>
      </c>
      <c r="DV207" s="98">
        <f t="shared" si="238"/>
        <v>23309.01</v>
      </c>
      <c r="DW207" s="87">
        <f t="shared" si="239"/>
        <v>13979.091069181837</v>
      </c>
      <c r="DX207" s="87">
        <f t="shared" si="236"/>
        <v>9329.9189308181612</v>
      </c>
      <c r="DY207" s="83">
        <f t="shared" si="237"/>
        <v>0.5997290776906371</v>
      </c>
      <c r="DZ207" s="108"/>
      <c r="EA207" s="100">
        <f t="shared" si="192"/>
        <v>27782.738930818166</v>
      </c>
      <c r="EB207" s="91">
        <f t="shared" si="193"/>
        <v>29425.309999999998</v>
      </c>
      <c r="EC207" s="101"/>
      <c r="ED207" s="101"/>
      <c r="EE207" s="102">
        <v>7769.6699999999983</v>
      </c>
      <c r="EF207" s="102">
        <v>10382.31</v>
      </c>
      <c r="EG207" s="103">
        <f t="shared" si="240"/>
        <v>10382.31</v>
      </c>
      <c r="EH207" s="104">
        <f t="shared" si="188"/>
        <v>1.3362613856186945</v>
      </c>
      <c r="EI207" s="101"/>
      <c r="EJ207" s="101"/>
      <c r="EK207" s="101" t="s">
        <v>206</v>
      </c>
      <c r="EM207" s="101"/>
      <c r="EN207" s="101"/>
    </row>
    <row r="208" spans="1:144" s="1" customFormat="1" ht="15.75" customHeight="1" x14ac:dyDescent="0.25">
      <c r="A208" s="105" t="s">
        <v>207</v>
      </c>
      <c r="B208" s="106">
        <v>5</v>
      </c>
      <c r="C208" s="107">
        <v>2</v>
      </c>
      <c r="D208" s="76" t="s">
        <v>488</v>
      </c>
      <c r="E208" s="77">
        <v>1702.62</v>
      </c>
      <c r="F208" s="78">
        <v>-34201.93</v>
      </c>
      <c r="G208" s="79">
        <v>-33897.44999999999</v>
      </c>
      <c r="H208" s="80">
        <v>1478.6100000000001</v>
      </c>
      <c r="I208" s="80">
        <v>15.690000000000001</v>
      </c>
      <c r="J208" s="82">
        <f t="shared" si="194"/>
        <v>1462.92</v>
      </c>
      <c r="K208" s="83">
        <f t="shared" si="195"/>
        <v>1.0611317385923266E-2</v>
      </c>
      <c r="L208" s="84">
        <v>237.32999999999998</v>
      </c>
      <c r="M208" s="84">
        <v>1.39</v>
      </c>
      <c r="N208" s="82">
        <f t="shared" si="196"/>
        <v>235.94</v>
      </c>
      <c r="O208" s="83">
        <f t="shared" si="197"/>
        <v>5.8568238317953901E-3</v>
      </c>
      <c r="P208" s="84">
        <v>828.36</v>
      </c>
      <c r="Q208" s="84">
        <v>652.80999999999995</v>
      </c>
      <c r="R208" s="82">
        <f t="shared" si="198"/>
        <v>175.55000000000007</v>
      </c>
      <c r="S208" s="83">
        <f t="shared" si="243"/>
        <v>0.7880752329904871</v>
      </c>
      <c r="T208" s="84">
        <v>166.38</v>
      </c>
      <c r="U208" s="84">
        <v>147.49</v>
      </c>
      <c r="V208" s="82">
        <f t="shared" si="199"/>
        <v>18.889999999999986</v>
      </c>
      <c r="W208" s="83">
        <f t="shared" si="244"/>
        <v>0.8864647193172257</v>
      </c>
      <c r="X208" s="84">
        <v>57.150000000000006</v>
      </c>
      <c r="Y208" s="84">
        <v>0</v>
      </c>
      <c r="Z208" s="82">
        <f t="shared" si="200"/>
        <v>57.150000000000006</v>
      </c>
      <c r="AA208" s="83">
        <f t="shared" si="189"/>
        <v>0</v>
      </c>
      <c r="AB208" s="84">
        <v>699.24</v>
      </c>
      <c r="AC208" s="84">
        <v>1003.83</v>
      </c>
      <c r="AD208" s="82">
        <f t="shared" si="201"/>
        <v>-304.59000000000003</v>
      </c>
      <c r="AE208" s="83">
        <f t="shared" si="202"/>
        <v>1.4356015102110864</v>
      </c>
      <c r="AF208" s="84">
        <v>255.20999999999998</v>
      </c>
      <c r="AG208" s="84">
        <v>0</v>
      </c>
      <c r="AH208" s="82">
        <f t="shared" si="203"/>
        <v>255.20999999999998</v>
      </c>
      <c r="AI208" s="85">
        <f t="shared" si="204"/>
        <v>0</v>
      </c>
      <c r="AJ208" s="84">
        <v>853.37999999999988</v>
      </c>
      <c r="AK208" s="84">
        <v>3532.44</v>
      </c>
      <c r="AL208" s="82">
        <f t="shared" si="205"/>
        <v>-2679.0600000000004</v>
      </c>
      <c r="AM208" s="86">
        <f t="shared" si="206"/>
        <v>4.139351754200943</v>
      </c>
      <c r="AN208" s="80">
        <v>0</v>
      </c>
      <c r="AO208" s="80">
        <v>0</v>
      </c>
      <c r="AP208" s="87">
        <f t="shared" si="207"/>
        <v>0</v>
      </c>
      <c r="AQ208" s="83"/>
      <c r="AR208" s="84">
        <v>0</v>
      </c>
      <c r="AS208" s="84">
        <v>0</v>
      </c>
      <c r="AT208" s="87">
        <f t="shared" si="191"/>
        <v>0</v>
      </c>
      <c r="AU208" s="96"/>
      <c r="AV208" s="80">
        <v>333.81</v>
      </c>
      <c r="AW208" s="80">
        <v>0</v>
      </c>
      <c r="AX208" s="87">
        <f t="shared" si="208"/>
        <v>333.81</v>
      </c>
      <c r="AY208" s="83">
        <f t="shared" si="209"/>
        <v>0</v>
      </c>
      <c r="AZ208" s="90">
        <v>0</v>
      </c>
      <c r="BA208" s="82">
        <v>0</v>
      </c>
      <c r="BB208" s="82">
        <f t="shared" si="210"/>
        <v>0</v>
      </c>
      <c r="BC208" s="91"/>
      <c r="BD208" s="84">
        <v>5086.0499999999993</v>
      </c>
      <c r="BE208" s="84">
        <v>1835.7199999999998</v>
      </c>
      <c r="BF208" s="87">
        <f t="shared" si="211"/>
        <v>3250.3299999999995</v>
      </c>
      <c r="BG208" s="83">
        <f t="shared" si="212"/>
        <v>0.36093235418448505</v>
      </c>
      <c r="BH208" s="84">
        <v>775.29</v>
      </c>
      <c r="BI208" s="84">
        <v>0</v>
      </c>
      <c r="BJ208" s="82">
        <f t="shared" si="213"/>
        <v>775.29</v>
      </c>
      <c r="BK208" s="86">
        <f t="shared" si="214"/>
        <v>0</v>
      </c>
      <c r="BL208" s="80">
        <v>850.83</v>
      </c>
      <c r="BM208" s="80">
        <v>0</v>
      </c>
      <c r="BN208" s="82">
        <f t="shared" si="215"/>
        <v>850.83</v>
      </c>
      <c r="BO208" s="86">
        <f t="shared" si="216"/>
        <v>0</v>
      </c>
      <c r="BP208" s="80">
        <v>166.89000000000001</v>
      </c>
      <c r="BQ208" s="80">
        <v>0</v>
      </c>
      <c r="BR208" s="82">
        <f t="shared" si="217"/>
        <v>166.89000000000001</v>
      </c>
      <c r="BS208" s="86">
        <f t="shared" si="245"/>
        <v>0</v>
      </c>
      <c r="BT208" s="80">
        <v>546.12</v>
      </c>
      <c r="BU208" s="80">
        <v>0</v>
      </c>
      <c r="BV208" s="82">
        <f t="shared" si="218"/>
        <v>546.12</v>
      </c>
      <c r="BW208" s="86">
        <f t="shared" si="246"/>
        <v>0</v>
      </c>
      <c r="BX208" s="80">
        <v>300.63</v>
      </c>
      <c r="BY208" s="80">
        <v>0</v>
      </c>
      <c r="BZ208" s="82">
        <f t="shared" si="219"/>
        <v>300.63</v>
      </c>
      <c r="CA208" s="86">
        <f t="shared" si="190"/>
        <v>0</v>
      </c>
      <c r="CB208" s="80">
        <v>312.87</v>
      </c>
      <c r="CC208" s="80">
        <v>271.61</v>
      </c>
      <c r="CD208" s="82">
        <f t="shared" si="220"/>
        <v>41.259999999999991</v>
      </c>
      <c r="CE208" s="83">
        <f t="shared" si="221"/>
        <v>0.86812414101703583</v>
      </c>
      <c r="CF208" s="84">
        <v>30.119999999999997</v>
      </c>
      <c r="CG208" s="84">
        <v>0</v>
      </c>
      <c r="CH208" s="82">
        <f t="shared" si="222"/>
        <v>30.119999999999997</v>
      </c>
      <c r="CI208" s="86">
        <f t="shared" si="223"/>
        <v>0</v>
      </c>
      <c r="CJ208" s="80">
        <v>0</v>
      </c>
      <c r="CK208" s="81">
        <v>0</v>
      </c>
      <c r="CL208" s="81">
        <v>0</v>
      </c>
      <c r="CM208" s="92"/>
      <c r="CN208" s="93">
        <v>4540.9500000000007</v>
      </c>
      <c r="CO208" s="93">
        <v>8035.7922979784607</v>
      </c>
      <c r="CP208" s="87">
        <f t="shared" si="224"/>
        <v>-3494.84229797846</v>
      </c>
      <c r="CQ208" s="94">
        <f t="shared" si="225"/>
        <v>1.7696280069101089</v>
      </c>
      <c r="CR208" s="80">
        <v>1874.16</v>
      </c>
      <c r="CS208" s="80">
        <v>2319.1900000000005</v>
      </c>
      <c r="CT208" s="87">
        <f t="shared" si="226"/>
        <v>-445.03000000000043</v>
      </c>
      <c r="CU208" s="94">
        <f t="shared" si="227"/>
        <v>1.2374557134929784</v>
      </c>
      <c r="CV208" s="80">
        <v>1031.49</v>
      </c>
      <c r="CW208" s="80">
        <v>0</v>
      </c>
      <c r="CX208" s="87">
        <f t="shared" si="228"/>
        <v>1031.49</v>
      </c>
      <c r="CY208" s="86">
        <f t="shared" si="229"/>
        <v>0</v>
      </c>
      <c r="CZ208" s="80">
        <v>155.16</v>
      </c>
      <c r="DA208" s="80">
        <v>134.72999999999999</v>
      </c>
      <c r="DB208" s="87">
        <f t="shared" si="230"/>
        <v>20.430000000000007</v>
      </c>
      <c r="DC208" s="86">
        <f t="shared" si="241"/>
        <v>0.86832946635730857</v>
      </c>
      <c r="DD208" s="80">
        <v>17.850000000000001</v>
      </c>
      <c r="DE208" s="80">
        <v>0</v>
      </c>
      <c r="DF208" s="87">
        <f t="shared" si="231"/>
        <v>17.850000000000001</v>
      </c>
      <c r="DG208" s="86">
        <f t="shared" si="242"/>
        <v>0</v>
      </c>
      <c r="DH208" s="95">
        <v>1544.4299999999998</v>
      </c>
      <c r="DI208" s="95">
        <v>956.18000000000006</v>
      </c>
      <c r="DJ208" s="87">
        <f t="shared" si="232"/>
        <v>588.24999999999977</v>
      </c>
      <c r="DK208" s="94">
        <f t="shared" si="233"/>
        <v>0.619115142803494</v>
      </c>
      <c r="DL208" s="80">
        <v>0</v>
      </c>
      <c r="DM208" s="80">
        <v>0</v>
      </c>
      <c r="DN208" s="87">
        <f t="shared" si="234"/>
        <v>0</v>
      </c>
      <c r="DO208" s="96"/>
      <c r="DP208" s="80">
        <v>0</v>
      </c>
      <c r="DQ208" s="80">
        <v>0</v>
      </c>
      <c r="DR208" s="82">
        <f t="shared" si="235"/>
        <v>0</v>
      </c>
      <c r="DS208" s="96"/>
      <c r="DT208" s="97">
        <v>1107.03</v>
      </c>
      <c r="DU208" s="97">
        <v>945.35</v>
      </c>
      <c r="DV208" s="98">
        <f t="shared" si="238"/>
        <v>23249.34</v>
      </c>
      <c r="DW208" s="87">
        <f t="shared" si="239"/>
        <v>19852.22229797846</v>
      </c>
      <c r="DX208" s="87">
        <f t="shared" si="236"/>
        <v>3397.11770202154</v>
      </c>
      <c r="DY208" s="83">
        <f t="shared" si="237"/>
        <v>0.85388326283578198</v>
      </c>
      <c r="DZ208" s="108"/>
      <c r="EA208" s="100">
        <f t="shared" si="192"/>
        <v>-30804.81229797846</v>
      </c>
      <c r="EB208" s="91">
        <f t="shared" si="193"/>
        <v>-27935.979999999992</v>
      </c>
      <c r="EC208" s="101"/>
      <c r="ED208" s="101"/>
      <c r="EE208" s="102">
        <v>7749.78</v>
      </c>
      <c r="EF208" s="102">
        <v>10137.34</v>
      </c>
      <c r="EG208" s="103">
        <f t="shared" si="240"/>
        <v>10137.34</v>
      </c>
      <c r="EH208" s="104">
        <f t="shared" si="188"/>
        <v>1.3080810035897794</v>
      </c>
      <c r="EI208" s="101"/>
      <c r="EJ208" s="101"/>
      <c r="EK208" s="101" t="s">
        <v>207</v>
      </c>
      <c r="EM208" s="101"/>
      <c r="EN208" s="101"/>
    </row>
    <row r="209" spans="1:144" s="1" customFormat="1" ht="15.75" customHeight="1" x14ac:dyDescent="0.25">
      <c r="A209" s="105" t="s">
        <v>244</v>
      </c>
      <c r="B209" s="106">
        <v>9</v>
      </c>
      <c r="C209" s="107">
        <v>3</v>
      </c>
      <c r="D209" s="76" t="s">
        <v>489</v>
      </c>
      <c r="E209" s="77">
        <v>5002.2700000000004</v>
      </c>
      <c r="F209" s="78">
        <v>46164.580000000024</v>
      </c>
      <c r="G209" s="79">
        <v>50615.469999999994</v>
      </c>
      <c r="H209" s="80">
        <v>3714.12</v>
      </c>
      <c r="I209" s="80">
        <v>41.78</v>
      </c>
      <c r="J209" s="82">
        <f t="shared" si="194"/>
        <v>3672.3399999999997</v>
      </c>
      <c r="K209" s="83">
        <f t="shared" si="195"/>
        <v>1.1248963415290837E-2</v>
      </c>
      <c r="L209" s="84">
        <v>592.77</v>
      </c>
      <c r="M209" s="84">
        <v>3.47</v>
      </c>
      <c r="N209" s="82">
        <f t="shared" si="196"/>
        <v>589.29999999999995</v>
      </c>
      <c r="O209" s="83">
        <f t="shared" si="197"/>
        <v>5.8538724969212346E-3</v>
      </c>
      <c r="P209" s="84">
        <v>2492.88</v>
      </c>
      <c r="Q209" s="84">
        <v>1912.19</v>
      </c>
      <c r="R209" s="82">
        <f t="shared" si="198"/>
        <v>580.69000000000005</v>
      </c>
      <c r="S209" s="83">
        <f t="shared" si="243"/>
        <v>0.76706058855620807</v>
      </c>
      <c r="T209" s="84">
        <v>573.27</v>
      </c>
      <c r="U209" s="84">
        <v>513.33000000000004</v>
      </c>
      <c r="V209" s="82">
        <f t="shared" si="199"/>
        <v>59.939999999999941</v>
      </c>
      <c r="W209" s="83">
        <f t="shared" si="244"/>
        <v>0.89544193835365549</v>
      </c>
      <c r="X209" s="84">
        <v>142.92000000000002</v>
      </c>
      <c r="Y209" s="84">
        <v>0</v>
      </c>
      <c r="Z209" s="82">
        <f t="shared" si="200"/>
        <v>142.92000000000002</v>
      </c>
      <c r="AA209" s="83">
        <f t="shared" si="189"/>
        <v>0</v>
      </c>
      <c r="AB209" s="84">
        <v>1961.8200000000002</v>
      </c>
      <c r="AC209" s="84">
        <v>3206.73</v>
      </c>
      <c r="AD209" s="82">
        <f t="shared" si="201"/>
        <v>-1244.9099999999999</v>
      </c>
      <c r="AE209" s="83">
        <f t="shared" si="202"/>
        <v>1.6345689206960883</v>
      </c>
      <c r="AF209" s="84">
        <v>812.01</v>
      </c>
      <c r="AG209" s="84">
        <v>0</v>
      </c>
      <c r="AH209" s="82">
        <f t="shared" si="203"/>
        <v>812.01</v>
      </c>
      <c r="AI209" s="85">
        <f t="shared" si="204"/>
        <v>0</v>
      </c>
      <c r="AJ209" s="84">
        <v>2691</v>
      </c>
      <c r="AK209" s="84">
        <v>12486.06</v>
      </c>
      <c r="AL209" s="82">
        <f t="shared" si="205"/>
        <v>-9795.06</v>
      </c>
      <c r="AM209" s="86">
        <f t="shared" si="206"/>
        <v>4.6399331103678927</v>
      </c>
      <c r="AN209" s="80">
        <v>21436.32</v>
      </c>
      <c r="AO209" s="80">
        <v>21014.560000000001</v>
      </c>
      <c r="AP209" s="87">
        <f t="shared" si="207"/>
        <v>421.7599999999984</v>
      </c>
      <c r="AQ209" s="83">
        <f t="shared" si="247"/>
        <v>0.98032498115348166</v>
      </c>
      <c r="AR209" s="84">
        <v>0</v>
      </c>
      <c r="AS209" s="84">
        <v>0</v>
      </c>
      <c r="AT209" s="87">
        <f t="shared" si="191"/>
        <v>0</v>
      </c>
      <c r="AU209" s="96"/>
      <c r="AV209" s="80">
        <v>837.99</v>
      </c>
      <c r="AW209" s="80">
        <v>0</v>
      </c>
      <c r="AX209" s="87">
        <f t="shared" si="208"/>
        <v>837.99</v>
      </c>
      <c r="AY209" s="83">
        <f t="shared" si="209"/>
        <v>0</v>
      </c>
      <c r="AZ209" s="90">
        <v>0</v>
      </c>
      <c r="BA209" s="82">
        <v>0</v>
      </c>
      <c r="BB209" s="82">
        <f t="shared" si="210"/>
        <v>0</v>
      </c>
      <c r="BC209" s="91"/>
      <c r="BD209" s="84">
        <v>10895.55</v>
      </c>
      <c r="BE209" s="84">
        <v>3978.2</v>
      </c>
      <c r="BF209" s="87">
        <f t="shared" si="211"/>
        <v>6917.3499999999995</v>
      </c>
      <c r="BG209" s="83">
        <f t="shared" si="212"/>
        <v>0.36512154044541123</v>
      </c>
      <c r="BH209" s="84">
        <v>1952.0700000000002</v>
      </c>
      <c r="BI209" s="84">
        <v>0</v>
      </c>
      <c r="BJ209" s="82">
        <f t="shared" si="213"/>
        <v>1952.0700000000002</v>
      </c>
      <c r="BK209" s="86">
        <f t="shared" si="214"/>
        <v>0</v>
      </c>
      <c r="BL209" s="80">
        <v>2187.54</v>
      </c>
      <c r="BM209" s="80">
        <v>5390.64</v>
      </c>
      <c r="BN209" s="82">
        <f t="shared" si="215"/>
        <v>-3203.1000000000004</v>
      </c>
      <c r="BO209" s="86">
        <f t="shared" si="216"/>
        <v>2.4642475109026578</v>
      </c>
      <c r="BP209" s="80">
        <v>712.95</v>
      </c>
      <c r="BQ209" s="80">
        <v>2471.58</v>
      </c>
      <c r="BR209" s="82">
        <f t="shared" si="217"/>
        <v>-1758.6299999999999</v>
      </c>
      <c r="BS209" s="86">
        <f t="shared" si="245"/>
        <v>3.4666947191247628</v>
      </c>
      <c r="BT209" s="80">
        <v>1926.09</v>
      </c>
      <c r="BU209" s="80">
        <v>2597</v>
      </c>
      <c r="BV209" s="82">
        <f t="shared" si="218"/>
        <v>-670.91000000000008</v>
      </c>
      <c r="BW209" s="86">
        <f t="shared" si="246"/>
        <v>1.348327440566121</v>
      </c>
      <c r="BX209" s="80">
        <v>750.3</v>
      </c>
      <c r="BY209" s="80">
        <v>6955.0400000000009</v>
      </c>
      <c r="BZ209" s="82">
        <f t="shared" si="219"/>
        <v>-6204.7400000000007</v>
      </c>
      <c r="CA209" s="86">
        <f t="shared" si="190"/>
        <v>9.269678795148609</v>
      </c>
      <c r="CB209" s="80">
        <v>915.96</v>
      </c>
      <c r="CC209" s="80">
        <v>0</v>
      </c>
      <c r="CD209" s="82">
        <f t="shared" si="220"/>
        <v>915.96</v>
      </c>
      <c r="CE209" s="83">
        <f t="shared" si="221"/>
        <v>0</v>
      </c>
      <c r="CF209" s="84">
        <v>66.570000000000007</v>
      </c>
      <c r="CG209" s="84">
        <v>0</v>
      </c>
      <c r="CH209" s="82">
        <f t="shared" si="222"/>
        <v>66.570000000000007</v>
      </c>
      <c r="CI209" s="86">
        <f t="shared" si="223"/>
        <v>0</v>
      </c>
      <c r="CJ209" s="80">
        <v>0</v>
      </c>
      <c r="CK209" s="81">
        <v>0</v>
      </c>
      <c r="CL209" s="81">
        <v>0</v>
      </c>
      <c r="CM209" s="92"/>
      <c r="CN209" s="93">
        <v>11178.99</v>
      </c>
      <c r="CO209" s="93">
        <v>11908.373164884471</v>
      </c>
      <c r="CP209" s="87">
        <f t="shared" si="224"/>
        <v>-729.38316488447163</v>
      </c>
      <c r="CQ209" s="94">
        <f t="shared" si="225"/>
        <v>1.0652458911658809</v>
      </c>
      <c r="CR209" s="80">
        <v>12419.670000000002</v>
      </c>
      <c r="CS209" s="80">
        <v>15032.3</v>
      </c>
      <c r="CT209" s="87">
        <f t="shared" si="226"/>
        <v>-2612.6299999999974</v>
      </c>
      <c r="CU209" s="94">
        <f t="shared" si="227"/>
        <v>1.2103622721054583</v>
      </c>
      <c r="CV209" s="80">
        <v>1540.38</v>
      </c>
      <c r="CW209" s="80">
        <v>0</v>
      </c>
      <c r="CX209" s="87">
        <f t="shared" si="228"/>
        <v>1540.38</v>
      </c>
      <c r="CY209" s="86">
        <f t="shared" si="229"/>
        <v>0</v>
      </c>
      <c r="CZ209" s="80">
        <v>313.44</v>
      </c>
      <c r="DA209" s="80">
        <v>263.35000000000002</v>
      </c>
      <c r="DB209" s="87">
        <f t="shared" si="230"/>
        <v>50.089999999999975</v>
      </c>
      <c r="DC209" s="86">
        <f t="shared" si="241"/>
        <v>0.8401927003573253</v>
      </c>
      <c r="DD209" s="80">
        <v>35.730000000000004</v>
      </c>
      <c r="DE209" s="80">
        <v>0</v>
      </c>
      <c r="DF209" s="87">
        <f t="shared" si="231"/>
        <v>35.730000000000004</v>
      </c>
      <c r="DG209" s="86">
        <f t="shared" si="242"/>
        <v>0</v>
      </c>
      <c r="DH209" s="95">
        <v>3324.3599999999997</v>
      </c>
      <c r="DI209" s="95">
        <v>3280.9000000000005</v>
      </c>
      <c r="DJ209" s="87">
        <f t="shared" si="232"/>
        <v>43.459999999999127</v>
      </c>
      <c r="DK209" s="94">
        <f t="shared" si="233"/>
        <v>0.98692680696434831</v>
      </c>
      <c r="DL209" s="80">
        <v>6477.2999999999993</v>
      </c>
      <c r="DM209" s="80">
        <v>4723.5</v>
      </c>
      <c r="DN209" s="87">
        <f t="shared" si="234"/>
        <v>1753.7999999999993</v>
      </c>
      <c r="DO209" s="96">
        <f t="shared" si="249"/>
        <v>0.72923903478301155</v>
      </c>
      <c r="DP209" s="80">
        <v>0</v>
      </c>
      <c r="DQ209" s="80">
        <v>0</v>
      </c>
      <c r="DR209" s="82">
        <f t="shared" si="235"/>
        <v>0</v>
      </c>
      <c r="DS209" s="96"/>
      <c r="DT209" s="97">
        <v>4584.03</v>
      </c>
      <c r="DU209" s="97">
        <v>4788.9500000000007</v>
      </c>
      <c r="DV209" s="98">
        <f t="shared" si="238"/>
        <v>94536.030000000013</v>
      </c>
      <c r="DW209" s="87">
        <f t="shared" si="239"/>
        <v>100567.95316488449</v>
      </c>
      <c r="DX209" s="87">
        <f t="shared" si="236"/>
        <v>-6031.9231648844725</v>
      </c>
      <c r="DY209" s="83">
        <f t="shared" si="237"/>
        <v>1.0638055476296653</v>
      </c>
      <c r="DZ209" s="108"/>
      <c r="EA209" s="100">
        <f t="shared" si="192"/>
        <v>40132.656835115558</v>
      </c>
      <c r="EB209" s="91">
        <f t="shared" si="193"/>
        <v>48630.039999999986</v>
      </c>
      <c r="EC209" s="101"/>
      <c r="ED209" s="101"/>
      <c r="EE209" s="102">
        <v>31512.009999999987</v>
      </c>
      <c r="EF209" s="102">
        <v>13580.109999999997</v>
      </c>
      <c r="EG209" s="103">
        <f t="shared" si="240"/>
        <v>13580.109999999997</v>
      </c>
      <c r="EH209" s="104">
        <f t="shared" si="188"/>
        <v>0.43095029482410047</v>
      </c>
      <c r="EI209" s="101"/>
      <c r="EJ209" s="101"/>
      <c r="EK209" s="101" t="s">
        <v>244</v>
      </c>
      <c r="EM209" s="101"/>
      <c r="EN209" s="101"/>
    </row>
    <row r="210" spans="1:144" s="1" customFormat="1" ht="15.75" customHeight="1" x14ac:dyDescent="0.25">
      <c r="A210" s="105" t="s">
        <v>208</v>
      </c>
      <c r="B210" s="106">
        <v>9</v>
      </c>
      <c r="C210" s="107">
        <v>5</v>
      </c>
      <c r="D210" s="76" t="s">
        <v>490</v>
      </c>
      <c r="E210" s="77">
        <v>11547.24</v>
      </c>
      <c r="F210" s="78">
        <v>-145432.31</v>
      </c>
      <c r="G210" s="79">
        <v>-56552.270000000019</v>
      </c>
      <c r="H210" s="80">
        <v>6810.99</v>
      </c>
      <c r="I210" s="80">
        <v>538.44000000000005</v>
      </c>
      <c r="J210" s="82">
        <f t="shared" si="194"/>
        <v>6272.5499999999993</v>
      </c>
      <c r="K210" s="83">
        <f t="shared" si="195"/>
        <v>7.9054586778133581E-2</v>
      </c>
      <c r="L210" s="84">
        <v>1320.21</v>
      </c>
      <c r="M210" s="84">
        <v>8.7799999999999994</v>
      </c>
      <c r="N210" s="82">
        <f t="shared" si="196"/>
        <v>1311.43</v>
      </c>
      <c r="O210" s="83">
        <f t="shared" si="197"/>
        <v>6.6504571242453842E-3</v>
      </c>
      <c r="P210" s="84">
        <v>5122.68</v>
      </c>
      <c r="Q210" s="84">
        <v>4363.8</v>
      </c>
      <c r="R210" s="82">
        <f t="shared" si="198"/>
        <v>758.88000000000011</v>
      </c>
      <c r="S210" s="83">
        <f t="shared" si="243"/>
        <v>0.85185879266321529</v>
      </c>
      <c r="T210" s="84">
        <v>946.05000000000007</v>
      </c>
      <c r="U210" s="84">
        <v>958.05</v>
      </c>
      <c r="V210" s="82">
        <f t="shared" si="199"/>
        <v>-11.999999999999886</v>
      </c>
      <c r="W210" s="83">
        <f t="shared" si="244"/>
        <v>1.0126843190106229</v>
      </c>
      <c r="X210" s="84">
        <v>425.88</v>
      </c>
      <c r="Y210" s="84">
        <v>0</v>
      </c>
      <c r="Z210" s="82">
        <f t="shared" si="200"/>
        <v>425.88</v>
      </c>
      <c r="AA210" s="83">
        <f t="shared" si="189"/>
        <v>0</v>
      </c>
      <c r="AB210" s="84">
        <v>3905.91</v>
      </c>
      <c r="AC210" s="84">
        <v>7250.5499999999993</v>
      </c>
      <c r="AD210" s="82">
        <f t="shared" si="201"/>
        <v>-3344.6399999999994</v>
      </c>
      <c r="AE210" s="83">
        <f t="shared" si="202"/>
        <v>1.8563023725585073</v>
      </c>
      <c r="AF210" s="84">
        <v>1521</v>
      </c>
      <c r="AG210" s="84">
        <v>0</v>
      </c>
      <c r="AH210" s="82">
        <f t="shared" si="203"/>
        <v>1521</v>
      </c>
      <c r="AI210" s="85">
        <f t="shared" si="204"/>
        <v>0</v>
      </c>
      <c r="AJ210" s="84">
        <v>3994.1099999999997</v>
      </c>
      <c r="AK210" s="84">
        <v>8808.2099999999991</v>
      </c>
      <c r="AL210" s="82">
        <f t="shared" si="205"/>
        <v>-4814.0999999999995</v>
      </c>
      <c r="AM210" s="86">
        <f t="shared" si="206"/>
        <v>2.2052998039613332</v>
      </c>
      <c r="AN210" s="80">
        <v>21086.04</v>
      </c>
      <c r="AO210" s="80">
        <v>20966.940000000002</v>
      </c>
      <c r="AP210" s="87">
        <f t="shared" si="207"/>
        <v>119.09999999999854</v>
      </c>
      <c r="AQ210" s="83">
        <f t="shared" si="247"/>
        <v>0.99435171326621796</v>
      </c>
      <c r="AR210" s="84">
        <v>1694.37</v>
      </c>
      <c r="AS210" s="84">
        <v>1919.54</v>
      </c>
      <c r="AT210" s="87">
        <f t="shared" si="191"/>
        <v>-225.17000000000007</v>
      </c>
      <c r="AU210" s="96">
        <f t="shared" si="248"/>
        <v>1.1328930516947302</v>
      </c>
      <c r="AV210" s="80">
        <v>1361.98</v>
      </c>
      <c r="AW210" s="80">
        <v>0</v>
      </c>
      <c r="AX210" s="87">
        <f t="shared" si="208"/>
        <v>1361.98</v>
      </c>
      <c r="AY210" s="83">
        <f t="shared" si="209"/>
        <v>0</v>
      </c>
      <c r="AZ210" s="90">
        <v>0</v>
      </c>
      <c r="BA210" s="82">
        <v>0</v>
      </c>
      <c r="BB210" s="82">
        <f t="shared" si="210"/>
        <v>0</v>
      </c>
      <c r="BC210" s="91"/>
      <c r="BD210" s="84">
        <v>21012.54</v>
      </c>
      <c r="BE210" s="84">
        <v>2907.64</v>
      </c>
      <c r="BF210" s="87">
        <f t="shared" si="211"/>
        <v>18104.900000000001</v>
      </c>
      <c r="BG210" s="83">
        <f t="shared" si="212"/>
        <v>0.13837641712996143</v>
      </c>
      <c r="BH210" s="84">
        <v>3945.4500000000003</v>
      </c>
      <c r="BI210" s="84">
        <v>0</v>
      </c>
      <c r="BJ210" s="82">
        <f t="shared" si="213"/>
        <v>3945.4500000000003</v>
      </c>
      <c r="BK210" s="86">
        <f t="shared" si="214"/>
        <v>0</v>
      </c>
      <c r="BL210" s="80">
        <v>4794.1499999999996</v>
      </c>
      <c r="BM210" s="80">
        <v>0</v>
      </c>
      <c r="BN210" s="82">
        <f t="shared" si="215"/>
        <v>4794.1499999999996</v>
      </c>
      <c r="BO210" s="86">
        <f t="shared" si="216"/>
        <v>0</v>
      </c>
      <c r="BP210" s="80">
        <v>1563.5700000000002</v>
      </c>
      <c r="BQ210" s="80">
        <v>0</v>
      </c>
      <c r="BR210" s="82">
        <f t="shared" si="217"/>
        <v>1563.5700000000002</v>
      </c>
      <c r="BS210" s="86">
        <f t="shared" si="245"/>
        <v>0</v>
      </c>
      <c r="BT210" s="80">
        <v>3315.75</v>
      </c>
      <c r="BU210" s="80">
        <v>0</v>
      </c>
      <c r="BV210" s="82">
        <f t="shared" si="218"/>
        <v>3315.75</v>
      </c>
      <c r="BW210" s="86">
        <f t="shared" si="246"/>
        <v>0</v>
      </c>
      <c r="BX210" s="80">
        <v>2248.02</v>
      </c>
      <c r="BY210" s="80">
        <v>0</v>
      </c>
      <c r="BZ210" s="82">
        <f t="shared" si="219"/>
        <v>2248.02</v>
      </c>
      <c r="CA210" s="86">
        <f t="shared" si="190"/>
        <v>0</v>
      </c>
      <c r="CB210" s="80">
        <v>1846.47</v>
      </c>
      <c r="CC210" s="80">
        <v>2473.04</v>
      </c>
      <c r="CD210" s="82">
        <f t="shared" si="220"/>
        <v>-626.56999999999994</v>
      </c>
      <c r="CE210" s="83">
        <f t="shared" si="221"/>
        <v>1.3393339723905615</v>
      </c>
      <c r="CF210" s="84">
        <v>100.38</v>
      </c>
      <c r="CG210" s="84">
        <v>0</v>
      </c>
      <c r="CH210" s="82">
        <f t="shared" si="222"/>
        <v>100.38</v>
      </c>
      <c r="CI210" s="86">
        <f t="shared" si="223"/>
        <v>0</v>
      </c>
      <c r="CJ210" s="80">
        <v>0</v>
      </c>
      <c r="CK210" s="81">
        <v>0</v>
      </c>
      <c r="CL210" s="81">
        <v>0</v>
      </c>
      <c r="CM210" s="92"/>
      <c r="CN210" s="93">
        <v>16289.130000000001</v>
      </c>
      <c r="CO210" s="93">
        <v>17568.200095562766</v>
      </c>
      <c r="CP210" s="87">
        <f t="shared" si="224"/>
        <v>-1279.0700955627653</v>
      </c>
      <c r="CQ210" s="94">
        <f t="shared" si="225"/>
        <v>1.0785229226829649</v>
      </c>
      <c r="CR210" s="80">
        <v>20296.68</v>
      </c>
      <c r="CS210" s="80">
        <v>22848.77</v>
      </c>
      <c r="CT210" s="87">
        <f t="shared" si="226"/>
        <v>-2552.09</v>
      </c>
      <c r="CU210" s="94">
        <f t="shared" si="227"/>
        <v>1.1257392834690205</v>
      </c>
      <c r="CV210" s="80">
        <v>1806</v>
      </c>
      <c r="CW210" s="80">
        <v>0</v>
      </c>
      <c r="CX210" s="87">
        <f t="shared" si="228"/>
        <v>1806</v>
      </c>
      <c r="CY210" s="86">
        <f t="shared" si="229"/>
        <v>0</v>
      </c>
      <c r="CZ210" s="80">
        <v>199.69</v>
      </c>
      <c r="DA210" s="80">
        <v>175.69</v>
      </c>
      <c r="DB210" s="87">
        <f t="shared" si="230"/>
        <v>24</v>
      </c>
      <c r="DC210" s="86">
        <f t="shared" si="241"/>
        <v>0.87981371125244123</v>
      </c>
      <c r="DD210" s="80">
        <v>21.299999999999997</v>
      </c>
      <c r="DE210" s="80">
        <v>0</v>
      </c>
      <c r="DF210" s="87">
        <f t="shared" si="231"/>
        <v>21.299999999999997</v>
      </c>
      <c r="DG210" s="86">
        <f t="shared" si="242"/>
        <v>0</v>
      </c>
      <c r="DH210" s="95">
        <v>4864.1099999999997</v>
      </c>
      <c r="DI210" s="95">
        <v>3210.8</v>
      </c>
      <c r="DJ210" s="87">
        <f t="shared" si="232"/>
        <v>1653.3099999999995</v>
      </c>
      <c r="DK210" s="94">
        <f t="shared" si="233"/>
        <v>0.66010020332599395</v>
      </c>
      <c r="DL210" s="80">
        <v>7865.67</v>
      </c>
      <c r="DM210" s="80">
        <v>7114.869999999999</v>
      </c>
      <c r="DN210" s="87">
        <f t="shared" si="234"/>
        <v>750.80000000000109</v>
      </c>
      <c r="DO210" s="96">
        <f t="shared" si="249"/>
        <v>0.90454722865312154</v>
      </c>
      <c r="DP210" s="80">
        <v>0</v>
      </c>
      <c r="DQ210" s="80">
        <v>0</v>
      </c>
      <c r="DR210" s="82">
        <f t="shared" si="235"/>
        <v>0</v>
      </c>
      <c r="DS210" s="96"/>
      <c r="DT210" s="97">
        <v>7076.8899999999994</v>
      </c>
      <c r="DU210" s="97">
        <v>5055.66</v>
      </c>
      <c r="DV210" s="98">
        <f t="shared" si="238"/>
        <v>145435.02000000002</v>
      </c>
      <c r="DW210" s="87">
        <f t="shared" si="239"/>
        <v>106168.98009556277</v>
      </c>
      <c r="DX210" s="87">
        <f t="shared" si="236"/>
        <v>39266.039904437246</v>
      </c>
      <c r="DY210" s="83">
        <f t="shared" si="237"/>
        <v>0.7300097328385059</v>
      </c>
      <c r="DZ210" s="108"/>
      <c r="EA210" s="100">
        <f t="shared" si="192"/>
        <v>-106166.27009556275</v>
      </c>
      <c r="EB210" s="91">
        <f t="shared" si="193"/>
        <v>-23106.620000000017</v>
      </c>
      <c r="EC210" s="101"/>
      <c r="ED210" s="101"/>
      <c r="EE210" s="102">
        <v>48478.340000000004</v>
      </c>
      <c r="EF210" s="102">
        <v>35488.480000000003</v>
      </c>
      <c r="EG210" s="103">
        <f t="shared" si="240"/>
        <v>35488.480000000003</v>
      </c>
      <c r="EH210" s="104">
        <f t="shared" si="188"/>
        <v>0.73204816831599429</v>
      </c>
      <c r="EI210" s="101"/>
      <c r="EJ210" s="101"/>
      <c r="EK210" s="101" t="s">
        <v>208</v>
      </c>
      <c r="EM210" s="101"/>
      <c r="EN210" s="101"/>
    </row>
    <row r="211" spans="1:144" s="1" customFormat="1" ht="15.75" customHeight="1" x14ac:dyDescent="0.25">
      <c r="A211" s="105" t="s">
        <v>209</v>
      </c>
      <c r="B211" s="106">
        <v>5</v>
      </c>
      <c r="C211" s="107">
        <v>4</v>
      </c>
      <c r="D211" s="76" t="s">
        <v>491</v>
      </c>
      <c r="E211" s="77">
        <v>3423.64</v>
      </c>
      <c r="F211" s="78">
        <v>20971.129999999997</v>
      </c>
      <c r="G211" s="79">
        <v>-37092.740000000027</v>
      </c>
      <c r="H211" s="80">
        <v>2821.4700000000003</v>
      </c>
      <c r="I211" s="80">
        <v>28.21</v>
      </c>
      <c r="J211" s="82">
        <f t="shared" si="194"/>
        <v>2793.26</v>
      </c>
      <c r="K211" s="83">
        <f t="shared" si="195"/>
        <v>9.9983342016750128E-3</v>
      </c>
      <c r="L211" s="84">
        <v>522.81000000000006</v>
      </c>
      <c r="M211" s="84">
        <v>3.05</v>
      </c>
      <c r="N211" s="82">
        <f t="shared" si="196"/>
        <v>519.7600000000001</v>
      </c>
      <c r="O211" s="83">
        <f t="shared" si="197"/>
        <v>5.8338593370440492E-3</v>
      </c>
      <c r="P211" s="84">
        <v>1734.81</v>
      </c>
      <c r="Q211" s="84">
        <v>1324.06</v>
      </c>
      <c r="R211" s="82">
        <f t="shared" si="198"/>
        <v>410.75</v>
      </c>
      <c r="S211" s="83">
        <f t="shared" si="243"/>
        <v>0.7632305555075195</v>
      </c>
      <c r="T211" s="84">
        <v>346.14</v>
      </c>
      <c r="U211" s="84">
        <v>308.39</v>
      </c>
      <c r="V211" s="82">
        <f t="shared" si="199"/>
        <v>37.75</v>
      </c>
      <c r="W211" s="83">
        <f t="shared" si="244"/>
        <v>0.89094008204772634</v>
      </c>
      <c r="X211" s="84">
        <v>128.39999999999998</v>
      </c>
      <c r="Y211" s="84">
        <v>0</v>
      </c>
      <c r="Z211" s="82">
        <f t="shared" si="200"/>
        <v>128.39999999999998</v>
      </c>
      <c r="AA211" s="83">
        <f t="shared" si="189"/>
        <v>0</v>
      </c>
      <c r="AB211" s="84">
        <v>1912.5</v>
      </c>
      <c r="AC211" s="84">
        <v>2746.4100000000003</v>
      </c>
      <c r="AD211" s="82">
        <f t="shared" si="201"/>
        <v>-833.91000000000031</v>
      </c>
      <c r="AE211" s="83">
        <f t="shared" si="202"/>
        <v>1.4360313725490197</v>
      </c>
      <c r="AF211" s="84">
        <v>513.56999999999994</v>
      </c>
      <c r="AG211" s="84">
        <v>0</v>
      </c>
      <c r="AH211" s="82">
        <f t="shared" si="203"/>
        <v>513.56999999999994</v>
      </c>
      <c r="AI211" s="85">
        <f t="shared" si="204"/>
        <v>0</v>
      </c>
      <c r="AJ211" s="84">
        <v>1718.37</v>
      </c>
      <c r="AK211" s="84">
        <v>1391.77</v>
      </c>
      <c r="AL211" s="82">
        <f t="shared" si="205"/>
        <v>326.59999999999991</v>
      </c>
      <c r="AM211" s="86">
        <f t="shared" si="206"/>
        <v>0.80993616043110628</v>
      </c>
      <c r="AN211" s="80">
        <v>0</v>
      </c>
      <c r="AO211" s="80">
        <v>0</v>
      </c>
      <c r="AP211" s="87">
        <f t="shared" si="207"/>
        <v>0</v>
      </c>
      <c r="AQ211" s="83"/>
      <c r="AR211" s="84">
        <v>0</v>
      </c>
      <c r="AS211" s="84">
        <v>0</v>
      </c>
      <c r="AT211" s="87">
        <f t="shared" si="191"/>
        <v>0</v>
      </c>
      <c r="AU211" s="96"/>
      <c r="AV211" s="80">
        <v>729.24</v>
      </c>
      <c r="AW211" s="80">
        <v>0</v>
      </c>
      <c r="AX211" s="87">
        <f t="shared" si="208"/>
        <v>729.24</v>
      </c>
      <c r="AY211" s="83">
        <f t="shared" si="209"/>
        <v>0</v>
      </c>
      <c r="AZ211" s="90">
        <v>0</v>
      </c>
      <c r="BA211" s="82">
        <v>0</v>
      </c>
      <c r="BB211" s="82">
        <f t="shared" si="210"/>
        <v>0</v>
      </c>
      <c r="BC211" s="91"/>
      <c r="BD211" s="84">
        <v>10041.06</v>
      </c>
      <c r="BE211" s="84">
        <v>0</v>
      </c>
      <c r="BF211" s="87">
        <f t="shared" si="211"/>
        <v>10041.06</v>
      </c>
      <c r="BG211" s="83">
        <f t="shared" si="212"/>
        <v>0</v>
      </c>
      <c r="BH211" s="84">
        <v>1518.09</v>
      </c>
      <c r="BI211" s="84">
        <v>0</v>
      </c>
      <c r="BJ211" s="82">
        <f t="shared" si="213"/>
        <v>1518.09</v>
      </c>
      <c r="BK211" s="86">
        <f t="shared" si="214"/>
        <v>0</v>
      </c>
      <c r="BL211" s="80">
        <v>1874.4900000000002</v>
      </c>
      <c r="BM211" s="80">
        <v>0</v>
      </c>
      <c r="BN211" s="82">
        <f t="shared" si="215"/>
        <v>1874.4900000000002</v>
      </c>
      <c r="BO211" s="86">
        <f t="shared" si="216"/>
        <v>0</v>
      </c>
      <c r="BP211" s="80">
        <v>447.81000000000006</v>
      </c>
      <c r="BQ211" s="80">
        <v>0</v>
      </c>
      <c r="BR211" s="82">
        <f t="shared" si="217"/>
        <v>447.81000000000006</v>
      </c>
      <c r="BS211" s="86">
        <f t="shared" si="245"/>
        <v>0</v>
      </c>
      <c r="BT211" s="80">
        <v>1128.81</v>
      </c>
      <c r="BU211" s="80">
        <v>0</v>
      </c>
      <c r="BV211" s="82">
        <f t="shared" si="218"/>
        <v>1128.81</v>
      </c>
      <c r="BW211" s="86">
        <f t="shared" si="246"/>
        <v>0</v>
      </c>
      <c r="BX211" s="80">
        <v>675.84</v>
      </c>
      <c r="BY211" s="80">
        <v>0</v>
      </c>
      <c r="BZ211" s="82">
        <f t="shared" si="219"/>
        <v>675.84</v>
      </c>
      <c r="CA211" s="86">
        <f t="shared" si="190"/>
        <v>0</v>
      </c>
      <c r="CB211" s="80">
        <v>802.17</v>
      </c>
      <c r="CC211" s="80">
        <v>0</v>
      </c>
      <c r="CD211" s="82">
        <f t="shared" si="220"/>
        <v>802.17</v>
      </c>
      <c r="CE211" s="83">
        <f t="shared" si="221"/>
        <v>0</v>
      </c>
      <c r="CF211" s="84">
        <v>60.599999999999994</v>
      </c>
      <c r="CG211" s="84">
        <v>0</v>
      </c>
      <c r="CH211" s="82">
        <f t="shared" si="222"/>
        <v>60.599999999999994</v>
      </c>
      <c r="CI211" s="86">
        <f t="shared" si="223"/>
        <v>0</v>
      </c>
      <c r="CJ211" s="80">
        <v>0</v>
      </c>
      <c r="CK211" s="81">
        <v>0</v>
      </c>
      <c r="CL211" s="81">
        <v>0</v>
      </c>
      <c r="CM211" s="92"/>
      <c r="CN211" s="93">
        <v>5813.46</v>
      </c>
      <c r="CO211" s="93">
        <v>10384.13131198335</v>
      </c>
      <c r="CP211" s="87">
        <f t="shared" si="224"/>
        <v>-4570.6713119833503</v>
      </c>
      <c r="CQ211" s="94">
        <f t="shared" si="225"/>
        <v>1.7862222002014894</v>
      </c>
      <c r="CR211" s="80">
        <v>3709.9500000000003</v>
      </c>
      <c r="CS211" s="80">
        <v>4586.99</v>
      </c>
      <c r="CT211" s="87">
        <f t="shared" si="226"/>
        <v>-877.03999999999951</v>
      </c>
      <c r="CU211" s="94">
        <f t="shared" si="227"/>
        <v>1.2364021078451191</v>
      </c>
      <c r="CV211" s="80">
        <v>1508.82</v>
      </c>
      <c r="CW211" s="80">
        <v>0</v>
      </c>
      <c r="CX211" s="87">
        <f t="shared" si="228"/>
        <v>1508.82</v>
      </c>
      <c r="CY211" s="86">
        <f t="shared" si="229"/>
        <v>0</v>
      </c>
      <c r="CZ211" s="80">
        <v>306.09000000000003</v>
      </c>
      <c r="DA211" s="80">
        <v>266.13</v>
      </c>
      <c r="DB211" s="87">
        <f t="shared" si="230"/>
        <v>39.960000000000036</v>
      </c>
      <c r="DC211" s="86">
        <f t="shared" si="241"/>
        <v>0.86945016171714196</v>
      </c>
      <c r="DD211" s="80">
        <v>34.92</v>
      </c>
      <c r="DE211" s="80">
        <v>0</v>
      </c>
      <c r="DF211" s="87">
        <f t="shared" si="231"/>
        <v>34.92</v>
      </c>
      <c r="DG211" s="86">
        <f t="shared" si="242"/>
        <v>0</v>
      </c>
      <c r="DH211" s="95">
        <v>2774.25</v>
      </c>
      <c r="DI211" s="95">
        <v>1779.6200000000003</v>
      </c>
      <c r="DJ211" s="87">
        <f t="shared" si="232"/>
        <v>994.62999999999965</v>
      </c>
      <c r="DK211" s="94">
        <f t="shared" si="233"/>
        <v>0.64147787690366775</v>
      </c>
      <c r="DL211" s="80">
        <v>0</v>
      </c>
      <c r="DM211" s="80">
        <v>0</v>
      </c>
      <c r="DN211" s="87">
        <f t="shared" si="234"/>
        <v>0</v>
      </c>
      <c r="DO211" s="96"/>
      <c r="DP211" s="80">
        <v>0</v>
      </c>
      <c r="DQ211" s="80">
        <v>0</v>
      </c>
      <c r="DR211" s="82">
        <f t="shared" si="235"/>
        <v>0</v>
      </c>
      <c r="DS211" s="96"/>
      <c r="DT211" s="97">
        <v>2056.23</v>
      </c>
      <c r="DU211" s="97">
        <v>1140.94</v>
      </c>
      <c r="DV211" s="98">
        <f t="shared" si="238"/>
        <v>43179.899999999994</v>
      </c>
      <c r="DW211" s="87">
        <f t="shared" si="239"/>
        <v>23959.701311983346</v>
      </c>
      <c r="DX211" s="87">
        <f t="shared" si="236"/>
        <v>19220.198688016648</v>
      </c>
      <c r="DY211" s="83">
        <f t="shared" si="237"/>
        <v>0.55488088930227608</v>
      </c>
      <c r="DZ211" s="108"/>
      <c r="EA211" s="100">
        <f t="shared" si="192"/>
        <v>40191.328688016642</v>
      </c>
      <c r="EB211" s="91">
        <f t="shared" si="193"/>
        <v>-20543.870000000028</v>
      </c>
      <c r="EC211" s="101"/>
      <c r="ED211" s="101"/>
      <c r="EE211" s="102">
        <v>14393.300000000001</v>
      </c>
      <c r="EF211" s="102">
        <v>8771</v>
      </c>
      <c r="EG211" s="103">
        <f t="shared" si="240"/>
        <v>8771</v>
      </c>
      <c r="EH211" s="104">
        <f t="shared" si="188"/>
        <v>0.60938075354505217</v>
      </c>
      <c r="EI211" s="101"/>
      <c r="EJ211" s="101"/>
      <c r="EK211" s="101" t="s">
        <v>209</v>
      </c>
      <c r="EM211" s="101"/>
      <c r="EN211" s="101"/>
    </row>
    <row r="212" spans="1:144" s="1" customFormat="1" ht="15.75" customHeight="1" x14ac:dyDescent="0.25">
      <c r="A212" s="105" t="s">
        <v>210</v>
      </c>
      <c r="B212" s="106">
        <v>5</v>
      </c>
      <c r="C212" s="107">
        <v>2</v>
      </c>
      <c r="D212" s="76" t="s">
        <v>492</v>
      </c>
      <c r="E212" s="77">
        <v>1713.56</v>
      </c>
      <c r="F212" s="78">
        <v>46206.209999999992</v>
      </c>
      <c r="G212" s="79">
        <v>16364.710000000001</v>
      </c>
      <c r="H212" s="80">
        <v>1478.91</v>
      </c>
      <c r="I212" s="80">
        <v>14.290000000000001</v>
      </c>
      <c r="J212" s="82">
        <f t="shared" si="194"/>
        <v>1464.6200000000001</v>
      </c>
      <c r="K212" s="83">
        <f t="shared" si="195"/>
        <v>9.6625217220790982E-3</v>
      </c>
      <c r="L212" s="84">
        <v>272.04000000000002</v>
      </c>
      <c r="M212" s="84">
        <v>1.58</v>
      </c>
      <c r="N212" s="82">
        <f t="shared" si="196"/>
        <v>270.46000000000004</v>
      </c>
      <c r="O212" s="83">
        <f t="shared" si="197"/>
        <v>5.8079694162623142E-3</v>
      </c>
      <c r="P212" s="84">
        <v>835.11</v>
      </c>
      <c r="Q212" s="84">
        <v>657.5</v>
      </c>
      <c r="R212" s="82">
        <f t="shared" si="198"/>
        <v>177.61</v>
      </c>
      <c r="S212" s="83">
        <f t="shared" si="243"/>
        <v>0.78732143070972682</v>
      </c>
      <c r="T212" s="84">
        <v>168.66</v>
      </c>
      <c r="U212" s="84">
        <v>149.15</v>
      </c>
      <c r="V212" s="82">
        <f t="shared" si="199"/>
        <v>19.509999999999991</v>
      </c>
      <c r="W212" s="83">
        <f t="shared" si="244"/>
        <v>0.88432349104707697</v>
      </c>
      <c r="X212" s="84">
        <v>64.289999999999992</v>
      </c>
      <c r="Y212" s="84">
        <v>0</v>
      </c>
      <c r="Z212" s="82">
        <f t="shared" si="200"/>
        <v>64.289999999999992</v>
      </c>
      <c r="AA212" s="83">
        <f t="shared" si="189"/>
        <v>0</v>
      </c>
      <c r="AB212" s="84">
        <v>699.36</v>
      </c>
      <c r="AC212" s="84">
        <v>957.97</v>
      </c>
      <c r="AD212" s="82">
        <f t="shared" si="201"/>
        <v>-258.61</v>
      </c>
      <c r="AE212" s="83">
        <f t="shared" si="202"/>
        <v>1.3697809425760696</v>
      </c>
      <c r="AF212" s="84">
        <v>257.10000000000002</v>
      </c>
      <c r="AG212" s="84">
        <v>0</v>
      </c>
      <c r="AH212" s="82">
        <f t="shared" si="203"/>
        <v>257.10000000000002</v>
      </c>
      <c r="AI212" s="85">
        <f t="shared" si="204"/>
        <v>0</v>
      </c>
      <c r="AJ212" s="84">
        <v>860.31</v>
      </c>
      <c r="AK212" s="84">
        <v>696.81000000000006</v>
      </c>
      <c r="AL212" s="82">
        <f t="shared" si="205"/>
        <v>163.49999999999989</v>
      </c>
      <c r="AM212" s="86">
        <f t="shared" si="206"/>
        <v>0.8099522265229977</v>
      </c>
      <c r="AN212" s="80">
        <v>0</v>
      </c>
      <c r="AO212" s="80">
        <v>0</v>
      </c>
      <c r="AP212" s="87">
        <f t="shared" si="207"/>
        <v>0</v>
      </c>
      <c r="AQ212" s="83"/>
      <c r="AR212" s="84">
        <v>0</v>
      </c>
      <c r="AS212" s="84">
        <v>0</v>
      </c>
      <c r="AT212" s="87">
        <f t="shared" si="191"/>
        <v>0</v>
      </c>
      <c r="AU212" s="96"/>
      <c r="AV212" s="80">
        <v>333.71999999999997</v>
      </c>
      <c r="AW212" s="80">
        <v>0</v>
      </c>
      <c r="AX212" s="87">
        <f t="shared" si="208"/>
        <v>333.71999999999997</v>
      </c>
      <c r="AY212" s="83">
        <f t="shared" si="209"/>
        <v>0</v>
      </c>
      <c r="AZ212" s="90">
        <v>0</v>
      </c>
      <c r="BA212" s="82">
        <v>0</v>
      </c>
      <c r="BB212" s="82">
        <f t="shared" si="210"/>
        <v>0</v>
      </c>
      <c r="BC212" s="91"/>
      <c r="BD212" s="84">
        <v>5022.4800000000005</v>
      </c>
      <c r="BE212" s="84">
        <v>0</v>
      </c>
      <c r="BF212" s="87">
        <f t="shared" si="211"/>
        <v>5022.4800000000005</v>
      </c>
      <c r="BG212" s="83">
        <f t="shared" si="212"/>
        <v>0</v>
      </c>
      <c r="BH212" s="84">
        <v>775.47</v>
      </c>
      <c r="BI212" s="84">
        <v>3429.69</v>
      </c>
      <c r="BJ212" s="82">
        <f t="shared" si="213"/>
        <v>-2654.2200000000003</v>
      </c>
      <c r="BK212" s="86">
        <f t="shared" si="214"/>
        <v>4.4227242833378471</v>
      </c>
      <c r="BL212" s="80">
        <v>976.53</v>
      </c>
      <c r="BM212" s="80">
        <v>0</v>
      </c>
      <c r="BN212" s="82">
        <f t="shared" si="215"/>
        <v>976.53</v>
      </c>
      <c r="BO212" s="86">
        <f t="shared" si="216"/>
        <v>0</v>
      </c>
      <c r="BP212" s="80">
        <v>168.66</v>
      </c>
      <c r="BQ212" s="80">
        <v>0</v>
      </c>
      <c r="BR212" s="82">
        <f t="shared" si="217"/>
        <v>168.66</v>
      </c>
      <c r="BS212" s="86">
        <f t="shared" si="245"/>
        <v>0</v>
      </c>
      <c r="BT212" s="80">
        <v>552.81000000000006</v>
      </c>
      <c r="BU212" s="80">
        <v>0</v>
      </c>
      <c r="BV212" s="82">
        <f t="shared" si="218"/>
        <v>552.81000000000006</v>
      </c>
      <c r="BW212" s="86">
        <f t="shared" si="246"/>
        <v>0</v>
      </c>
      <c r="BX212" s="80">
        <v>337.86</v>
      </c>
      <c r="BY212" s="80">
        <v>0</v>
      </c>
      <c r="BZ212" s="82">
        <f t="shared" si="219"/>
        <v>337.86</v>
      </c>
      <c r="CA212" s="86">
        <f t="shared" si="190"/>
        <v>0</v>
      </c>
      <c r="CB212" s="80">
        <v>313.17</v>
      </c>
      <c r="CC212" s="80">
        <v>2209.88</v>
      </c>
      <c r="CD212" s="82">
        <f t="shared" si="220"/>
        <v>-1896.71</v>
      </c>
      <c r="CE212" s="83">
        <f t="shared" si="221"/>
        <v>7.0564868921033304</v>
      </c>
      <c r="CF212" s="84">
        <v>30.33</v>
      </c>
      <c r="CG212" s="84">
        <v>0</v>
      </c>
      <c r="CH212" s="82">
        <f t="shared" si="222"/>
        <v>30.33</v>
      </c>
      <c r="CI212" s="86">
        <f t="shared" si="223"/>
        <v>0</v>
      </c>
      <c r="CJ212" s="80">
        <v>0</v>
      </c>
      <c r="CK212" s="81">
        <v>0</v>
      </c>
      <c r="CL212" s="81">
        <v>0</v>
      </c>
      <c r="CM212" s="92"/>
      <c r="CN212" s="93">
        <v>3789.3599999999997</v>
      </c>
      <c r="CO212" s="93">
        <v>6943.0507975072433</v>
      </c>
      <c r="CP212" s="87">
        <f t="shared" si="224"/>
        <v>-3153.6907975072436</v>
      </c>
      <c r="CQ212" s="94">
        <f t="shared" si="225"/>
        <v>1.832248927921138</v>
      </c>
      <c r="CR212" s="80">
        <v>1826.5500000000002</v>
      </c>
      <c r="CS212" s="80">
        <v>2253.6</v>
      </c>
      <c r="CT212" s="87">
        <f t="shared" si="226"/>
        <v>-427.04999999999973</v>
      </c>
      <c r="CU212" s="94">
        <f t="shared" si="227"/>
        <v>1.2338014289233801</v>
      </c>
      <c r="CV212" s="80">
        <v>987.33</v>
      </c>
      <c r="CW212" s="80">
        <v>0</v>
      </c>
      <c r="CX212" s="87">
        <f t="shared" si="228"/>
        <v>987.33</v>
      </c>
      <c r="CY212" s="86">
        <f t="shared" si="229"/>
        <v>0</v>
      </c>
      <c r="CZ212" s="80">
        <v>154.26</v>
      </c>
      <c r="DA212" s="80">
        <v>134.20000000000002</v>
      </c>
      <c r="DB212" s="87">
        <f t="shared" si="230"/>
        <v>20.059999999999974</v>
      </c>
      <c r="DC212" s="86">
        <f t="shared" si="241"/>
        <v>0.86995980811616769</v>
      </c>
      <c r="DD212" s="80">
        <v>17.490000000000002</v>
      </c>
      <c r="DE212" s="80">
        <v>0</v>
      </c>
      <c r="DF212" s="87">
        <f t="shared" si="231"/>
        <v>17.490000000000002</v>
      </c>
      <c r="DG212" s="86">
        <f t="shared" si="242"/>
        <v>0</v>
      </c>
      <c r="DH212" s="95">
        <v>1270.6500000000001</v>
      </c>
      <c r="DI212" s="95">
        <v>738.37999999999988</v>
      </c>
      <c r="DJ212" s="87">
        <f t="shared" si="232"/>
        <v>532.27000000000021</v>
      </c>
      <c r="DK212" s="94">
        <f t="shared" si="233"/>
        <v>0.58110415928855297</v>
      </c>
      <c r="DL212" s="80">
        <v>0</v>
      </c>
      <c r="DM212" s="80">
        <v>0</v>
      </c>
      <c r="DN212" s="87">
        <f t="shared" si="234"/>
        <v>0</v>
      </c>
      <c r="DO212" s="96"/>
      <c r="DP212" s="80">
        <v>0</v>
      </c>
      <c r="DQ212" s="80">
        <v>0</v>
      </c>
      <c r="DR212" s="82">
        <f t="shared" si="235"/>
        <v>0</v>
      </c>
      <c r="DS212" s="96"/>
      <c r="DT212" s="97">
        <v>1059.75</v>
      </c>
      <c r="DU212" s="97">
        <v>909.31000000000006</v>
      </c>
      <c r="DV212" s="98">
        <f t="shared" si="238"/>
        <v>22252.200000000004</v>
      </c>
      <c r="DW212" s="87">
        <f t="shared" si="239"/>
        <v>19095.410797507247</v>
      </c>
      <c r="DX212" s="87">
        <f t="shared" si="236"/>
        <v>3156.7892024927569</v>
      </c>
      <c r="DY212" s="83">
        <f t="shared" si="237"/>
        <v>0.85813586061186053</v>
      </c>
      <c r="DZ212" s="108"/>
      <c r="EA212" s="100">
        <f t="shared" si="192"/>
        <v>49362.999202492756</v>
      </c>
      <c r="EB212" s="91">
        <f t="shared" si="193"/>
        <v>18902.450000000004</v>
      </c>
      <c r="EC212" s="101"/>
      <c r="ED212" s="101"/>
      <c r="EE212" s="102">
        <v>7417.4000000000024</v>
      </c>
      <c r="EF212" s="102">
        <v>16120.840000000002</v>
      </c>
      <c r="EG212" s="103">
        <f t="shared" si="240"/>
        <v>16120.840000000002</v>
      </c>
      <c r="EH212" s="104">
        <f t="shared" si="188"/>
        <v>2.1733815083452419</v>
      </c>
      <c r="EI212" s="101"/>
      <c r="EJ212" s="101"/>
      <c r="EK212" s="101" t="s">
        <v>210</v>
      </c>
      <c r="EM212" s="101"/>
      <c r="EN212" s="101"/>
    </row>
    <row r="213" spans="1:144" s="1" customFormat="1" ht="15.75" customHeight="1" x14ac:dyDescent="0.25">
      <c r="A213" s="105" t="s">
        <v>211</v>
      </c>
      <c r="B213" s="106">
        <v>5</v>
      </c>
      <c r="C213" s="107">
        <v>2</v>
      </c>
      <c r="D213" s="76" t="s">
        <v>493</v>
      </c>
      <c r="E213" s="77">
        <v>1704.2</v>
      </c>
      <c r="F213" s="78">
        <v>-112656.78</v>
      </c>
      <c r="G213" s="79">
        <v>-128285.27999999996</v>
      </c>
      <c r="H213" s="80">
        <v>1478.5500000000002</v>
      </c>
      <c r="I213" s="80">
        <v>14.290000000000001</v>
      </c>
      <c r="J213" s="82">
        <f t="shared" si="194"/>
        <v>1464.2600000000002</v>
      </c>
      <c r="K213" s="83">
        <f t="shared" si="195"/>
        <v>9.6648743701599534E-3</v>
      </c>
      <c r="L213" s="84">
        <v>271.98</v>
      </c>
      <c r="M213" s="84">
        <v>1.58</v>
      </c>
      <c r="N213" s="82">
        <f t="shared" si="196"/>
        <v>270.40000000000003</v>
      </c>
      <c r="O213" s="83">
        <f t="shared" si="197"/>
        <v>5.8092506801970733E-3</v>
      </c>
      <c r="P213" s="84">
        <v>831.30000000000007</v>
      </c>
      <c r="Q213" s="84">
        <v>654.54000000000008</v>
      </c>
      <c r="R213" s="82">
        <f t="shared" si="198"/>
        <v>176.76</v>
      </c>
      <c r="S213" s="83">
        <f t="shared" si="243"/>
        <v>0.78736918080115481</v>
      </c>
      <c r="T213" s="84">
        <v>167.7</v>
      </c>
      <c r="U213" s="84">
        <v>148.88999999999999</v>
      </c>
      <c r="V213" s="82">
        <f t="shared" si="199"/>
        <v>18.810000000000002</v>
      </c>
      <c r="W213" s="83">
        <f t="shared" si="244"/>
        <v>0.88783542039355989</v>
      </c>
      <c r="X213" s="84">
        <v>64.41</v>
      </c>
      <c r="Y213" s="84">
        <v>0</v>
      </c>
      <c r="Z213" s="82">
        <f t="shared" si="200"/>
        <v>64.41</v>
      </c>
      <c r="AA213" s="83">
        <f t="shared" si="189"/>
        <v>0</v>
      </c>
      <c r="AB213" s="84">
        <v>698.88</v>
      </c>
      <c r="AC213" s="84">
        <v>981.43</v>
      </c>
      <c r="AD213" s="82">
        <f t="shared" si="201"/>
        <v>-282.54999999999995</v>
      </c>
      <c r="AE213" s="83">
        <f t="shared" si="202"/>
        <v>1.4042897206959706</v>
      </c>
      <c r="AF213" s="84">
        <v>255.63</v>
      </c>
      <c r="AG213" s="84">
        <v>0</v>
      </c>
      <c r="AH213" s="82">
        <f t="shared" si="203"/>
        <v>255.63</v>
      </c>
      <c r="AI213" s="85">
        <f t="shared" si="204"/>
        <v>0</v>
      </c>
      <c r="AJ213" s="84">
        <v>855.33</v>
      </c>
      <c r="AK213" s="84">
        <v>692.78</v>
      </c>
      <c r="AL213" s="82">
        <f t="shared" si="205"/>
        <v>162.55000000000007</v>
      </c>
      <c r="AM213" s="86">
        <f t="shared" si="206"/>
        <v>0.80995639110051088</v>
      </c>
      <c r="AN213" s="80">
        <v>0</v>
      </c>
      <c r="AO213" s="80">
        <v>0</v>
      </c>
      <c r="AP213" s="87">
        <f t="shared" si="207"/>
        <v>0</v>
      </c>
      <c r="AQ213" s="83"/>
      <c r="AR213" s="84">
        <v>0</v>
      </c>
      <c r="AS213" s="84">
        <v>0</v>
      </c>
      <c r="AT213" s="87">
        <f t="shared" si="191"/>
        <v>0</v>
      </c>
      <c r="AU213" s="96"/>
      <c r="AV213" s="80">
        <v>333.84000000000003</v>
      </c>
      <c r="AW213" s="80">
        <v>0</v>
      </c>
      <c r="AX213" s="87">
        <f t="shared" si="208"/>
        <v>333.84000000000003</v>
      </c>
      <c r="AY213" s="83">
        <f t="shared" si="209"/>
        <v>0</v>
      </c>
      <c r="AZ213" s="90">
        <v>0</v>
      </c>
      <c r="BA213" s="82">
        <v>0</v>
      </c>
      <c r="BB213" s="82">
        <f t="shared" si="210"/>
        <v>0</v>
      </c>
      <c r="BC213" s="91"/>
      <c r="BD213" s="84">
        <v>5008.83</v>
      </c>
      <c r="BE213" s="84">
        <v>0</v>
      </c>
      <c r="BF213" s="87">
        <f t="shared" si="211"/>
        <v>5008.83</v>
      </c>
      <c r="BG213" s="83">
        <f t="shared" si="212"/>
        <v>0</v>
      </c>
      <c r="BH213" s="84">
        <v>783.24</v>
      </c>
      <c r="BI213" s="84">
        <v>0</v>
      </c>
      <c r="BJ213" s="82">
        <f t="shared" si="213"/>
        <v>783.24</v>
      </c>
      <c r="BK213" s="86">
        <f t="shared" si="214"/>
        <v>0</v>
      </c>
      <c r="BL213" s="80">
        <v>975.99</v>
      </c>
      <c r="BM213" s="80">
        <v>0</v>
      </c>
      <c r="BN213" s="82">
        <f t="shared" si="215"/>
        <v>975.99</v>
      </c>
      <c r="BO213" s="86">
        <f t="shared" si="216"/>
        <v>0</v>
      </c>
      <c r="BP213" s="80">
        <v>167.19</v>
      </c>
      <c r="BQ213" s="80">
        <v>0</v>
      </c>
      <c r="BR213" s="82">
        <f t="shared" si="217"/>
        <v>167.19</v>
      </c>
      <c r="BS213" s="86">
        <f t="shared" si="245"/>
        <v>0</v>
      </c>
      <c r="BT213" s="80">
        <v>551.13</v>
      </c>
      <c r="BU213" s="80">
        <v>0</v>
      </c>
      <c r="BV213" s="82">
        <f t="shared" si="218"/>
        <v>551.13</v>
      </c>
      <c r="BW213" s="86">
        <f t="shared" si="246"/>
        <v>0</v>
      </c>
      <c r="BX213" s="80">
        <v>337.95000000000005</v>
      </c>
      <c r="BY213" s="80">
        <v>0</v>
      </c>
      <c r="BZ213" s="82">
        <f t="shared" si="219"/>
        <v>337.95000000000005</v>
      </c>
      <c r="CA213" s="86">
        <f t="shared" si="190"/>
        <v>0</v>
      </c>
      <c r="CB213" s="80">
        <v>312.89999999999998</v>
      </c>
      <c r="CC213" s="80">
        <v>0</v>
      </c>
      <c r="CD213" s="82">
        <f t="shared" si="220"/>
        <v>312.89999999999998</v>
      </c>
      <c r="CE213" s="83">
        <f t="shared" si="221"/>
        <v>0</v>
      </c>
      <c r="CF213" s="84">
        <v>30.150000000000002</v>
      </c>
      <c r="CG213" s="84">
        <v>0</v>
      </c>
      <c r="CH213" s="82">
        <f t="shared" si="222"/>
        <v>30.150000000000002</v>
      </c>
      <c r="CI213" s="86">
        <f t="shared" si="223"/>
        <v>0</v>
      </c>
      <c r="CJ213" s="80">
        <v>0</v>
      </c>
      <c r="CK213" s="81">
        <v>0</v>
      </c>
      <c r="CL213" s="81">
        <v>0</v>
      </c>
      <c r="CM213" s="92"/>
      <c r="CN213" s="93">
        <v>2469.8999999999996</v>
      </c>
      <c r="CO213" s="93">
        <v>4383.9629394341173</v>
      </c>
      <c r="CP213" s="87">
        <f t="shared" si="224"/>
        <v>-1914.0629394341177</v>
      </c>
      <c r="CQ213" s="94">
        <f t="shared" si="225"/>
        <v>1.7749556416997117</v>
      </c>
      <c r="CR213" s="80">
        <v>1872.2400000000002</v>
      </c>
      <c r="CS213" s="80">
        <v>2137.9700000000003</v>
      </c>
      <c r="CT213" s="87">
        <f t="shared" si="226"/>
        <v>-265.73</v>
      </c>
      <c r="CU213" s="94">
        <f t="shared" si="227"/>
        <v>1.1419315899670983</v>
      </c>
      <c r="CV213" s="80">
        <v>733.65000000000009</v>
      </c>
      <c r="CW213" s="80">
        <v>0</v>
      </c>
      <c r="CX213" s="87">
        <f t="shared" si="228"/>
        <v>733.65000000000009</v>
      </c>
      <c r="CY213" s="86">
        <f t="shared" si="229"/>
        <v>0</v>
      </c>
      <c r="CZ213" s="80">
        <v>154.41</v>
      </c>
      <c r="DA213" s="80">
        <v>134.20000000000002</v>
      </c>
      <c r="DB213" s="87">
        <f t="shared" si="230"/>
        <v>20.20999999999998</v>
      </c>
      <c r="DC213" s="86">
        <f t="shared" si="241"/>
        <v>0.86911469464412938</v>
      </c>
      <c r="DD213" s="80">
        <v>17.88</v>
      </c>
      <c r="DE213" s="80">
        <v>0</v>
      </c>
      <c r="DF213" s="87">
        <f t="shared" si="231"/>
        <v>17.88</v>
      </c>
      <c r="DG213" s="86">
        <f t="shared" si="242"/>
        <v>0</v>
      </c>
      <c r="DH213" s="95">
        <v>1355.85</v>
      </c>
      <c r="DI213" s="95">
        <v>1155.56</v>
      </c>
      <c r="DJ213" s="87">
        <f t="shared" si="232"/>
        <v>200.28999999999996</v>
      </c>
      <c r="DK213" s="94">
        <f t="shared" si="233"/>
        <v>0.85227716930338904</v>
      </c>
      <c r="DL213" s="80">
        <v>0</v>
      </c>
      <c r="DM213" s="80">
        <v>0</v>
      </c>
      <c r="DN213" s="87">
        <f t="shared" si="234"/>
        <v>0</v>
      </c>
      <c r="DO213" s="96"/>
      <c r="DP213" s="80">
        <v>0</v>
      </c>
      <c r="DQ213" s="80">
        <v>0</v>
      </c>
      <c r="DR213" s="82">
        <f t="shared" si="235"/>
        <v>0</v>
      </c>
      <c r="DS213" s="96"/>
      <c r="DT213" s="97">
        <v>986.31</v>
      </c>
      <c r="DU213" s="97">
        <v>515.27</v>
      </c>
      <c r="DV213" s="98">
        <f t="shared" si="238"/>
        <v>20715.240000000005</v>
      </c>
      <c r="DW213" s="87">
        <f t="shared" si="239"/>
        <v>10820.472939434119</v>
      </c>
      <c r="DX213" s="87">
        <f t="shared" si="236"/>
        <v>9894.7670605658859</v>
      </c>
      <c r="DY213" s="83">
        <f t="shared" si="237"/>
        <v>0.52234359531601449</v>
      </c>
      <c r="DZ213" s="108"/>
      <c r="EA213" s="100">
        <f t="shared" si="192"/>
        <v>-102762.01293943412</v>
      </c>
      <c r="EB213" s="91">
        <f t="shared" si="193"/>
        <v>-120117.89999999995</v>
      </c>
      <c r="EC213" s="101"/>
      <c r="ED213" s="101"/>
      <c r="EE213" s="102">
        <v>6905.08</v>
      </c>
      <c r="EF213" s="102">
        <v>8657.3700000000008</v>
      </c>
      <c r="EG213" s="103">
        <f t="shared" si="240"/>
        <v>8657.3700000000008</v>
      </c>
      <c r="EH213" s="104">
        <f t="shared" si="188"/>
        <v>1.2537682401941761</v>
      </c>
      <c r="EI213" s="101"/>
      <c r="EJ213" s="101"/>
      <c r="EK213" s="101" t="s">
        <v>211</v>
      </c>
      <c r="EM213" s="101"/>
      <c r="EN213" s="101"/>
    </row>
    <row r="214" spans="1:144" s="1" customFormat="1" ht="15.75" customHeight="1" x14ac:dyDescent="0.25">
      <c r="A214" s="105" t="s">
        <v>212</v>
      </c>
      <c r="B214" s="106">
        <v>5</v>
      </c>
      <c r="C214" s="107">
        <v>6</v>
      </c>
      <c r="D214" s="76" t="s">
        <v>494</v>
      </c>
      <c r="E214" s="77">
        <v>4694.4399999999996</v>
      </c>
      <c r="F214" s="78">
        <v>-336063.05000000005</v>
      </c>
      <c r="G214" s="79">
        <v>-49865.929999999986</v>
      </c>
      <c r="H214" s="80">
        <v>3656.9700000000003</v>
      </c>
      <c r="I214" s="80">
        <v>583.05999999999995</v>
      </c>
      <c r="J214" s="82">
        <f t="shared" si="194"/>
        <v>3073.9100000000003</v>
      </c>
      <c r="K214" s="83">
        <f t="shared" si="195"/>
        <v>0.15943800468694025</v>
      </c>
      <c r="L214" s="84">
        <v>538.31999999999994</v>
      </c>
      <c r="M214" s="84">
        <v>3.13</v>
      </c>
      <c r="N214" s="82">
        <f t="shared" si="196"/>
        <v>535.18999999999994</v>
      </c>
      <c r="O214" s="83">
        <f t="shared" si="197"/>
        <v>5.814385495615991E-3</v>
      </c>
      <c r="P214" s="84">
        <v>2530.98</v>
      </c>
      <c r="Q214" s="84">
        <v>1928.56</v>
      </c>
      <c r="R214" s="82">
        <f t="shared" si="198"/>
        <v>602.42000000000007</v>
      </c>
      <c r="S214" s="83">
        <f t="shared" si="243"/>
        <v>0.7619815249429075</v>
      </c>
      <c r="T214" s="84">
        <v>467.88</v>
      </c>
      <c r="U214" s="84">
        <v>416.53</v>
      </c>
      <c r="V214" s="82">
        <f t="shared" si="199"/>
        <v>51.350000000000023</v>
      </c>
      <c r="W214" s="83">
        <f t="shared" si="244"/>
        <v>0.89024963665897239</v>
      </c>
      <c r="X214" s="84">
        <v>256.46999999999997</v>
      </c>
      <c r="Y214" s="84">
        <v>0</v>
      </c>
      <c r="Z214" s="82">
        <f t="shared" si="200"/>
        <v>256.46999999999997</v>
      </c>
      <c r="AA214" s="83">
        <f t="shared" si="189"/>
        <v>0</v>
      </c>
      <c r="AB214" s="84">
        <v>3530.13</v>
      </c>
      <c r="AC214" s="84">
        <v>4727.1099999999997</v>
      </c>
      <c r="AD214" s="82">
        <f t="shared" si="201"/>
        <v>-1196.9799999999996</v>
      </c>
      <c r="AE214" s="83">
        <f t="shared" si="202"/>
        <v>1.3390753315033723</v>
      </c>
      <c r="AF214" s="84">
        <v>704.61</v>
      </c>
      <c r="AG214" s="84">
        <v>0</v>
      </c>
      <c r="AH214" s="82">
        <f t="shared" si="203"/>
        <v>704.61</v>
      </c>
      <c r="AI214" s="85">
        <f t="shared" si="204"/>
        <v>0</v>
      </c>
      <c r="AJ214" s="84">
        <v>2194.17</v>
      </c>
      <c r="AK214" s="84">
        <v>1909.16</v>
      </c>
      <c r="AL214" s="82">
        <f t="shared" si="205"/>
        <v>285.01</v>
      </c>
      <c r="AM214" s="86">
        <f t="shared" si="206"/>
        <v>0.87010578031784225</v>
      </c>
      <c r="AN214" s="80">
        <v>0</v>
      </c>
      <c r="AO214" s="80">
        <v>0</v>
      </c>
      <c r="AP214" s="87">
        <f t="shared" si="207"/>
        <v>0</v>
      </c>
      <c r="AQ214" s="83"/>
      <c r="AR214" s="84">
        <v>0</v>
      </c>
      <c r="AS214" s="84">
        <v>0</v>
      </c>
      <c r="AT214" s="87">
        <f t="shared" si="191"/>
        <v>0</v>
      </c>
      <c r="AU214" s="96"/>
      <c r="AV214" s="80">
        <v>779.31</v>
      </c>
      <c r="AW214" s="80">
        <v>0</v>
      </c>
      <c r="AX214" s="87">
        <f t="shared" si="208"/>
        <v>779.31</v>
      </c>
      <c r="AY214" s="83">
        <f t="shared" si="209"/>
        <v>0</v>
      </c>
      <c r="AZ214" s="90">
        <v>0</v>
      </c>
      <c r="BA214" s="82">
        <v>0</v>
      </c>
      <c r="BB214" s="82">
        <f t="shared" si="210"/>
        <v>0</v>
      </c>
      <c r="BC214" s="91"/>
      <c r="BD214" s="84">
        <v>14354.49</v>
      </c>
      <c r="BE214" s="84">
        <v>5143.9000000000005</v>
      </c>
      <c r="BF214" s="87">
        <f t="shared" si="211"/>
        <v>9210.59</v>
      </c>
      <c r="BG214" s="83">
        <f t="shared" si="212"/>
        <v>0.35834780615681927</v>
      </c>
      <c r="BH214" s="84">
        <v>2005.3500000000001</v>
      </c>
      <c r="BI214" s="84">
        <v>0</v>
      </c>
      <c r="BJ214" s="82">
        <f t="shared" si="213"/>
        <v>2005.3500000000001</v>
      </c>
      <c r="BK214" s="86">
        <f t="shared" si="214"/>
        <v>0</v>
      </c>
      <c r="BL214" s="80">
        <v>1929.2400000000002</v>
      </c>
      <c r="BM214" s="80">
        <v>77406.259999999995</v>
      </c>
      <c r="BN214" s="82">
        <f t="shared" si="215"/>
        <v>-75477.01999999999</v>
      </c>
      <c r="BO214" s="86">
        <f t="shared" si="216"/>
        <v>40.12267006696937</v>
      </c>
      <c r="BP214" s="80">
        <v>574.98</v>
      </c>
      <c r="BQ214" s="80">
        <v>0</v>
      </c>
      <c r="BR214" s="82">
        <f t="shared" si="217"/>
        <v>574.98</v>
      </c>
      <c r="BS214" s="86">
        <f t="shared" si="245"/>
        <v>0</v>
      </c>
      <c r="BT214" s="80">
        <v>1521.99</v>
      </c>
      <c r="BU214" s="80">
        <v>0</v>
      </c>
      <c r="BV214" s="82">
        <f t="shared" si="218"/>
        <v>1521.99</v>
      </c>
      <c r="BW214" s="86">
        <f t="shared" si="246"/>
        <v>0</v>
      </c>
      <c r="BX214" s="80">
        <v>1352.8799999999999</v>
      </c>
      <c r="BY214" s="80">
        <v>0</v>
      </c>
      <c r="BZ214" s="82">
        <f t="shared" si="219"/>
        <v>1352.8799999999999</v>
      </c>
      <c r="CA214" s="86">
        <f t="shared" si="190"/>
        <v>0</v>
      </c>
      <c r="CB214" s="80">
        <v>1498.02</v>
      </c>
      <c r="CC214" s="80">
        <v>0</v>
      </c>
      <c r="CD214" s="82">
        <f t="shared" si="220"/>
        <v>1498.02</v>
      </c>
      <c r="CE214" s="83">
        <f t="shared" si="221"/>
        <v>0</v>
      </c>
      <c r="CF214" s="84">
        <v>77.52</v>
      </c>
      <c r="CG214" s="84">
        <v>0</v>
      </c>
      <c r="CH214" s="82">
        <f t="shared" si="222"/>
        <v>77.52</v>
      </c>
      <c r="CI214" s="86">
        <f t="shared" si="223"/>
        <v>0</v>
      </c>
      <c r="CJ214" s="80">
        <v>0</v>
      </c>
      <c r="CK214" s="81">
        <v>0</v>
      </c>
      <c r="CL214" s="81">
        <v>0</v>
      </c>
      <c r="CM214" s="92"/>
      <c r="CN214" s="93">
        <v>9382.6500000000015</v>
      </c>
      <c r="CO214" s="93">
        <v>16357.360460253723</v>
      </c>
      <c r="CP214" s="87">
        <f t="shared" si="224"/>
        <v>-6974.710460253722</v>
      </c>
      <c r="CQ214" s="94">
        <f t="shared" si="225"/>
        <v>1.7433625319343384</v>
      </c>
      <c r="CR214" s="80">
        <v>5264.7300000000005</v>
      </c>
      <c r="CS214" s="80">
        <v>6792.2200000000012</v>
      </c>
      <c r="CT214" s="87">
        <f t="shared" si="226"/>
        <v>-1527.4900000000007</v>
      </c>
      <c r="CU214" s="94">
        <f t="shared" si="227"/>
        <v>1.2901364362464933</v>
      </c>
      <c r="CV214" s="80">
        <v>3833.88</v>
      </c>
      <c r="CW214" s="80">
        <v>0</v>
      </c>
      <c r="CX214" s="87">
        <f t="shared" si="228"/>
        <v>3833.88</v>
      </c>
      <c r="CY214" s="86">
        <f t="shared" si="229"/>
        <v>0</v>
      </c>
      <c r="CZ214" s="80">
        <v>229.70999999999998</v>
      </c>
      <c r="DA214" s="80">
        <v>199.12</v>
      </c>
      <c r="DB214" s="87">
        <f t="shared" si="230"/>
        <v>30.589999999999975</v>
      </c>
      <c r="DC214" s="86">
        <f t="shared" si="241"/>
        <v>0.86683209263854433</v>
      </c>
      <c r="DD214" s="80">
        <v>25.380000000000003</v>
      </c>
      <c r="DE214" s="80">
        <v>0</v>
      </c>
      <c r="DF214" s="87">
        <f t="shared" si="231"/>
        <v>25.380000000000003</v>
      </c>
      <c r="DG214" s="86">
        <f t="shared" si="242"/>
        <v>0</v>
      </c>
      <c r="DH214" s="95">
        <v>4241.79</v>
      </c>
      <c r="DI214" s="95">
        <v>3194.63</v>
      </c>
      <c r="DJ214" s="87">
        <f t="shared" si="232"/>
        <v>1047.1599999999999</v>
      </c>
      <c r="DK214" s="94">
        <f t="shared" si="233"/>
        <v>0.75313252188345015</v>
      </c>
      <c r="DL214" s="80">
        <v>0</v>
      </c>
      <c r="DM214" s="80">
        <v>0</v>
      </c>
      <c r="DN214" s="87">
        <f t="shared" si="234"/>
        <v>0</v>
      </c>
      <c r="DO214" s="96"/>
      <c r="DP214" s="80">
        <v>0</v>
      </c>
      <c r="DQ214" s="80">
        <v>0</v>
      </c>
      <c r="DR214" s="82">
        <f t="shared" si="235"/>
        <v>0</v>
      </c>
      <c r="DS214" s="96"/>
      <c r="DT214" s="97">
        <v>3047.82</v>
      </c>
      <c r="DU214" s="97">
        <v>5933.0599999999995</v>
      </c>
      <c r="DV214" s="98">
        <f t="shared" si="238"/>
        <v>63999.26999999999</v>
      </c>
      <c r="DW214" s="87">
        <f t="shared" si="239"/>
        <v>124594.10046025373</v>
      </c>
      <c r="DX214" s="87">
        <f t="shared" si="236"/>
        <v>-60594.830460253739</v>
      </c>
      <c r="DY214" s="83">
        <f t="shared" si="237"/>
        <v>1.9468050254362863</v>
      </c>
      <c r="DZ214" s="108"/>
      <c r="EA214" s="100">
        <f t="shared" si="192"/>
        <v>-396657.88046025374</v>
      </c>
      <c r="EB214" s="91">
        <f t="shared" si="193"/>
        <v>-109101.61999999997</v>
      </c>
      <c r="EC214" s="101"/>
      <c r="ED214" s="101"/>
      <c r="EE214" s="102">
        <v>21333.09</v>
      </c>
      <c r="EF214" s="102">
        <v>18079.73</v>
      </c>
      <c r="EG214" s="103">
        <f t="shared" si="240"/>
        <v>18079.73</v>
      </c>
      <c r="EH214" s="104">
        <f t="shared" si="188"/>
        <v>0.84749701051277615</v>
      </c>
      <c r="EI214" s="101"/>
      <c r="EJ214" s="101"/>
      <c r="EK214" s="101" t="s">
        <v>212</v>
      </c>
      <c r="EM214" s="101"/>
      <c r="EN214" s="101"/>
    </row>
    <row r="215" spans="1:144" s="1" customFormat="1" ht="15.75" customHeight="1" x14ac:dyDescent="0.25">
      <c r="A215" s="105" t="s">
        <v>213</v>
      </c>
      <c r="B215" s="106">
        <v>5</v>
      </c>
      <c r="C215" s="107">
        <v>6</v>
      </c>
      <c r="D215" s="76" t="s">
        <v>495</v>
      </c>
      <c r="E215" s="77">
        <v>4472.0200000000004</v>
      </c>
      <c r="F215" s="78">
        <v>-2273.1399999999921</v>
      </c>
      <c r="G215" s="79">
        <v>-90066.310000000056</v>
      </c>
      <c r="H215" s="80">
        <v>3386.2200000000003</v>
      </c>
      <c r="I215" s="80">
        <v>580.44000000000005</v>
      </c>
      <c r="J215" s="82">
        <f t="shared" si="194"/>
        <v>2805.78</v>
      </c>
      <c r="K215" s="83">
        <f t="shared" si="195"/>
        <v>0.1714123713166894</v>
      </c>
      <c r="L215" s="84">
        <v>521.88</v>
      </c>
      <c r="M215" s="84">
        <v>3.04</v>
      </c>
      <c r="N215" s="82">
        <f t="shared" si="196"/>
        <v>518.84</v>
      </c>
      <c r="O215" s="83">
        <f t="shared" si="197"/>
        <v>5.8250938913160114E-3</v>
      </c>
      <c r="P215" s="84">
        <v>2397.4499999999998</v>
      </c>
      <c r="Q215" s="84">
        <v>1831.14</v>
      </c>
      <c r="R215" s="82">
        <f t="shared" si="198"/>
        <v>566.30999999999972</v>
      </c>
      <c r="S215" s="83">
        <f t="shared" si="243"/>
        <v>0.76378652318087981</v>
      </c>
      <c r="T215" s="84">
        <v>0</v>
      </c>
      <c r="U215" s="84">
        <v>0</v>
      </c>
      <c r="V215" s="82">
        <f t="shared" si="199"/>
        <v>0</v>
      </c>
      <c r="W215" s="83"/>
      <c r="X215" s="84">
        <v>199.89</v>
      </c>
      <c r="Y215" s="84">
        <v>0</v>
      </c>
      <c r="Z215" s="82">
        <f t="shared" si="200"/>
        <v>199.89</v>
      </c>
      <c r="AA215" s="83">
        <f t="shared" si="189"/>
        <v>0</v>
      </c>
      <c r="AB215" s="84">
        <v>3445.26</v>
      </c>
      <c r="AC215" s="84">
        <v>4611.68</v>
      </c>
      <c r="AD215" s="82">
        <f t="shared" si="201"/>
        <v>-1166.42</v>
      </c>
      <c r="AE215" s="83">
        <f t="shared" si="202"/>
        <v>1.338557902741738</v>
      </c>
      <c r="AF215" s="84">
        <v>670.8</v>
      </c>
      <c r="AG215" s="84">
        <v>0</v>
      </c>
      <c r="AH215" s="82">
        <f t="shared" si="203"/>
        <v>670.8</v>
      </c>
      <c r="AI215" s="85">
        <f t="shared" si="204"/>
        <v>0</v>
      </c>
      <c r="AJ215" s="84">
        <v>2096.94</v>
      </c>
      <c r="AK215" s="84">
        <v>1817.9099999999999</v>
      </c>
      <c r="AL215" s="82">
        <f t="shared" si="205"/>
        <v>279.0300000000002</v>
      </c>
      <c r="AM215" s="86">
        <f t="shared" si="206"/>
        <v>0.86693467624252474</v>
      </c>
      <c r="AN215" s="80">
        <v>0</v>
      </c>
      <c r="AO215" s="80">
        <v>0</v>
      </c>
      <c r="AP215" s="87">
        <f t="shared" si="207"/>
        <v>0</v>
      </c>
      <c r="AQ215" s="83"/>
      <c r="AR215" s="84">
        <v>0</v>
      </c>
      <c r="AS215" s="84">
        <v>0</v>
      </c>
      <c r="AT215" s="87">
        <f t="shared" si="191"/>
        <v>0</v>
      </c>
      <c r="AU215" s="96"/>
      <c r="AV215" s="80">
        <v>1152.4499999999998</v>
      </c>
      <c r="AW215" s="80">
        <v>1237.3399999999999</v>
      </c>
      <c r="AX215" s="87">
        <f t="shared" si="208"/>
        <v>-84.8900000000001</v>
      </c>
      <c r="AY215" s="83">
        <f t="shared" si="209"/>
        <v>1.07366046249295</v>
      </c>
      <c r="AZ215" s="90">
        <v>0</v>
      </c>
      <c r="BA215" s="82">
        <v>0</v>
      </c>
      <c r="BB215" s="82">
        <f t="shared" si="210"/>
        <v>0</v>
      </c>
      <c r="BC215" s="91"/>
      <c r="BD215" s="84">
        <v>18255.300000000003</v>
      </c>
      <c r="BE215" s="84">
        <v>0</v>
      </c>
      <c r="BF215" s="87">
        <f t="shared" si="211"/>
        <v>18255.300000000003</v>
      </c>
      <c r="BG215" s="83">
        <f t="shared" si="212"/>
        <v>0</v>
      </c>
      <c r="BH215" s="84">
        <v>1791.06</v>
      </c>
      <c r="BI215" s="84">
        <v>0</v>
      </c>
      <c r="BJ215" s="82">
        <f t="shared" si="213"/>
        <v>1791.06</v>
      </c>
      <c r="BK215" s="86">
        <f t="shared" si="214"/>
        <v>0</v>
      </c>
      <c r="BL215" s="80">
        <v>1870.1999999999998</v>
      </c>
      <c r="BM215" s="80">
        <v>0</v>
      </c>
      <c r="BN215" s="82">
        <f t="shared" si="215"/>
        <v>1870.1999999999998</v>
      </c>
      <c r="BO215" s="86">
        <f t="shared" si="216"/>
        <v>0</v>
      </c>
      <c r="BP215" s="80">
        <v>542.01</v>
      </c>
      <c r="BQ215" s="80">
        <v>0</v>
      </c>
      <c r="BR215" s="82">
        <f t="shared" si="217"/>
        <v>542.01</v>
      </c>
      <c r="BS215" s="86">
        <f t="shared" si="245"/>
        <v>0</v>
      </c>
      <c r="BT215" s="80">
        <v>0</v>
      </c>
      <c r="BU215" s="80">
        <v>0</v>
      </c>
      <c r="BV215" s="82">
        <f t="shared" si="218"/>
        <v>0</v>
      </c>
      <c r="BW215" s="86"/>
      <c r="BX215" s="80">
        <v>1051.83</v>
      </c>
      <c r="BY215" s="80">
        <v>0</v>
      </c>
      <c r="BZ215" s="82">
        <f t="shared" si="219"/>
        <v>1051.83</v>
      </c>
      <c r="CA215" s="86">
        <f t="shared" si="190"/>
        <v>0</v>
      </c>
      <c r="CB215" s="80">
        <v>1399.29</v>
      </c>
      <c r="CC215" s="80">
        <v>0</v>
      </c>
      <c r="CD215" s="82">
        <f t="shared" si="220"/>
        <v>1399.29</v>
      </c>
      <c r="CE215" s="83">
        <f t="shared" si="221"/>
        <v>0</v>
      </c>
      <c r="CF215" s="84">
        <v>79.17</v>
      </c>
      <c r="CG215" s="84">
        <v>0</v>
      </c>
      <c r="CH215" s="82">
        <f t="shared" si="222"/>
        <v>79.17</v>
      </c>
      <c r="CI215" s="86">
        <f t="shared" si="223"/>
        <v>0</v>
      </c>
      <c r="CJ215" s="80">
        <v>0</v>
      </c>
      <c r="CK215" s="81">
        <v>0</v>
      </c>
      <c r="CL215" s="81">
        <v>0</v>
      </c>
      <c r="CM215" s="92"/>
      <c r="CN215" s="93">
        <v>10323.69</v>
      </c>
      <c r="CO215" s="93">
        <v>16861.812586604156</v>
      </c>
      <c r="CP215" s="87">
        <f t="shared" si="224"/>
        <v>-6538.122586604155</v>
      </c>
      <c r="CQ215" s="94">
        <f t="shared" si="225"/>
        <v>1.6333125642676363</v>
      </c>
      <c r="CR215" s="80">
        <v>5544.87</v>
      </c>
      <c r="CS215" s="80">
        <v>7232.62</v>
      </c>
      <c r="CT215" s="87">
        <f t="shared" si="226"/>
        <v>-1687.75</v>
      </c>
      <c r="CU215" s="94">
        <f t="shared" si="227"/>
        <v>1.3043804453485834</v>
      </c>
      <c r="CV215" s="80">
        <v>4065.09</v>
      </c>
      <c r="CW215" s="80">
        <v>0</v>
      </c>
      <c r="CX215" s="87">
        <f t="shared" si="228"/>
        <v>4065.09</v>
      </c>
      <c r="CY215" s="86">
        <f t="shared" si="229"/>
        <v>0</v>
      </c>
      <c r="CZ215" s="80">
        <v>415.89</v>
      </c>
      <c r="DA215" s="80">
        <v>360.27000000000004</v>
      </c>
      <c r="DB215" s="87">
        <f t="shared" si="230"/>
        <v>55.619999999999948</v>
      </c>
      <c r="DC215" s="86">
        <f t="shared" si="241"/>
        <v>0.86626271369833385</v>
      </c>
      <c r="DD215" s="80">
        <v>46.95</v>
      </c>
      <c r="DE215" s="80">
        <v>0</v>
      </c>
      <c r="DF215" s="87">
        <f t="shared" si="231"/>
        <v>46.95</v>
      </c>
      <c r="DG215" s="86">
        <f t="shared" si="242"/>
        <v>0</v>
      </c>
      <c r="DH215" s="95">
        <v>2671.14</v>
      </c>
      <c r="DI215" s="95">
        <v>1469</v>
      </c>
      <c r="DJ215" s="87">
        <f t="shared" si="232"/>
        <v>1202.1399999999999</v>
      </c>
      <c r="DK215" s="94">
        <f t="shared" si="233"/>
        <v>0.54995245475714494</v>
      </c>
      <c r="DL215" s="80">
        <v>0</v>
      </c>
      <c r="DM215" s="80">
        <v>0</v>
      </c>
      <c r="DN215" s="87">
        <f t="shared" si="234"/>
        <v>0</v>
      </c>
      <c r="DO215" s="96"/>
      <c r="DP215" s="80">
        <v>0</v>
      </c>
      <c r="DQ215" s="80">
        <v>0</v>
      </c>
      <c r="DR215" s="82">
        <f t="shared" si="235"/>
        <v>0</v>
      </c>
      <c r="DS215" s="96"/>
      <c r="DT215" s="97">
        <v>3096.4800000000005</v>
      </c>
      <c r="DU215" s="97">
        <v>1800.27</v>
      </c>
      <c r="DV215" s="98">
        <f t="shared" si="238"/>
        <v>65023.860000000008</v>
      </c>
      <c r="DW215" s="87">
        <f t="shared" si="239"/>
        <v>37805.522586604144</v>
      </c>
      <c r="DX215" s="87">
        <f t="shared" si="236"/>
        <v>27218.337413395864</v>
      </c>
      <c r="DY215" s="83">
        <f t="shared" si="237"/>
        <v>0.58141000221463535</v>
      </c>
      <c r="DZ215" s="108"/>
      <c r="EA215" s="100">
        <f t="shared" si="192"/>
        <v>24945.197413395872</v>
      </c>
      <c r="EB215" s="91">
        <f t="shared" si="193"/>
        <v>-65077.450000000063</v>
      </c>
      <c r="EC215" s="101"/>
      <c r="ED215" s="101"/>
      <c r="EE215" s="102">
        <v>21674.620000000003</v>
      </c>
      <c r="EF215" s="102">
        <v>29099.74</v>
      </c>
      <c r="EG215" s="103">
        <f t="shared" si="240"/>
        <v>29099.74</v>
      </c>
      <c r="EH215" s="104">
        <f t="shared" si="188"/>
        <v>1.3425720958429721</v>
      </c>
      <c r="EI215" s="101"/>
      <c r="EJ215" s="101"/>
      <c r="EK215" s="101" t="s">
        <v>213</v>
      </c>
      <c r="EM215" s="101"/>
      <c r="EN215" s="101"/>
    </row>
    <row r="216" spans="1:144" s="1" customFormat="1" ht="15.75" customHeight="1" x14ac:dyDescent="0.25">
      <c r="A216" s="105" t="s">
        <v>214</v>
      </c>
      <c r="B216" s="106">
        <v>5</v>
      </c>
      <c r="C216" s="107">
        <v>4</v>
      </c>
      <c r="D216" s="76" t="s">
        <v>496</v>
      </c>
      <c r="E216" s="77">
        <v>2749.2</v>
      </c>
      <c r="F216" s="78">
        <v>70162.26999999999</v>
      </c>
      <c r="G216" s="79">
        <v>47972.589999999982</v>
      </c>
      <c r="H216" s="80">
        <v>2236.7400000000002</v>
      </c>
      <c r="I216" s="80">
        <v>385.94</v>
      </c>
      <c r="J216" s="82">
        <f t="shared" si="194"/>
        <v>1850.8000000000002</v>
      </c>
      <c r="K216" s="83">
        <f t="shared" si="195"/>
        <v>0.17254575855933185</v>
      </c>
      <c r="L216" s="84">
        <v>350.52</v>
      </c>
      <c r="M216" s="84">
        <v>2.06</v>
      </c>
      <c r="N216" s="82">
        <f t="shared" si="196"/>
        <v>348.46</v>
      </c>
      <c r="O216" s="83">
        <f t="shared" si="197"/>
        <v>5.8769827684582911E-3</v>
      </c>
      <c r="P216" s="84">
        <v>1432.6200000000001</v>
      </c>
      <c r="Q216" s="84">
        <v>1098.6300000000001</v>
      </c>
      <c r="R216" s="82">
        <f t="shared" si="198"/>
        <v>333.99</v>
      </c>
      <c r="S216" s="83">
        <f t="shared" si="243"/>
        <v>0.76686769694685264</v>
      </c>
      <c r="T216" s="84">
        <v>0</v>
      </c>
      <c r="U216" s="84">
        <v>0</v>
      </c>
      <c r="V216" s="82">
        <f t="shared" si="199"/>
        <v>0</v>
      </c>
      <c r="W216" s="83"/>
      <c r="X216" s="84">
        <v>113.82</v>
      </c>
      <c r="Y216" s="84">
        <v>0</v>
      </c>
      <c r="Z216" s="82">
        <f t="shared" si="200"/>
        <v>113.82</v>
      </c>
      <c r="AA216" s="83">
        <f t="shared" si="189"/>
        <v>0</v>
      </c>
      <c r="AB216" s="84">
        <v>1765.8000000000002</v>
      </c>
      <c r="AC216" s="84">
        <v>2423.1</v>
      </c>
      <c r="AD216" s="82">
        <f t="shared" si="201"/>
        <v>-657.29999999999973</v>
      </c>
      <c r="AE216" s="83">
        <f t="shared" si="202"/>
        <v>1.3722392116887527</v>
      </c>
      <c r="AF216" s="84">
        <v>412.38</v>
      </c>
      <c r="AG216" s="84">
        <v>0</v>
      </c>
      <c r="AH216" s="82">
        <f t="shared" si="203"/>
        <v>412.38</v>
      </c>
      <c r="AI216" s="85">
        <f t="shared" si="204"/>
        <v>0</v>
      </c>
      <c r="AJ216" s="84">
        <v>1289.94</v>
      </c>
      <c r="AK216" s="84">
        <v>1117.5700000000002</v>
      </c>
      <c r="AL216" s="82">
        <f t="shared" si="205"/>
        <v>172.36999999999989</v>
      </c>
      <c r="AM216" s="86">
        <f t="shared" si="206"/>
        <v>0.86637362978123023</v>
      </c>
      <c r="AN216" s="80">
        <v>0</v>
      </c>
      <c r="AO216" s="80">
        <v>0</v>
      </c>
      <c r="AP216" s="87">
        <f t="shared" si="207"/>
        <v>0</v>
      </c>
      <c r="AQ216" s="83"/>
      <c r="AR216" s="84">
        <v>0</v>
      </c>
      <c r="AS216" s="84">
        <v>0</v>
      </c>
      <c r="AT216" s="87">
        <f t="shared" si="191"/>
        <v>0</v>
      </c>
      <c r="AU216" s="96"/>
      <c r="AV216" s="80">
        <v>767.84999999999991</v>
      </c>
      <c r="AW216" s="80">
        <v>824.89</v>
      </c>
      <c r="AX216" s="87">
        <f t="shared" si="208"/>
        <v>-57.040000000000077</v>
      </c>
      <c r="AY216" s="83">
        <f t="shared" si="209"/>
        <v>1.0742853421892298</v>
      </c>
      <c r="AZ216" s="90">
        <v>0</v>
      </c>
      <c r="BA216" s="82">
        <v>0</v>
      </c>
      <c r="BB216" s="82">
        <f t="shared" si="210"/>
        <v>0</v>
      </c>
      <c r="BC216" s="91"/>
      <c r="BD216" s="84">
        <v>10752.42</v>
      </c>
      <c r="BE216" s="84">
        <v>12863.060000000001</v>
      </c>
      <c r="BF216" s="87">
        <f t="shared" si="211"/>
        <v>-2110.6400000000012</v>
      </c>
      <c r="BG216" s="83">
        <f t="shared" si="212"/>
        <v>1.1962944155827246</v>
      </c>
      <c r="BH216" s="84">
        <v>1177.77</v>
      </c>
      <c r="BI216" s="84">
        <v>0</v>
      </c>
      <c r="BJ216" s="82">
        <f t="shared" si="213"/>
        <v>1177.77</v>
      </c>
      <c r="BK216" s="86">
        <f t="shared" si="214"/>
        <v>0</v>
      </c>
      <c r="BL216" s="80">
        <v>1258.5899999999999</v>
      </c>
      <c r="BM216" s="80">
        <v>0</v>
      </c>
      <c r="BN216" s="82">
        <f t="shared" si="215"/>
        <v>1258.5899999999999</v>
      </c>
      <c r="BO216" s="86">
        <f t="shared" si="216"/>
        <v>0</v>
      </c>
      <c r="BP216" s="80">
        <v>320.82</v>
      </c>
      <c r="BQ216" s="80">
        <v>0</v>
      </c>
      <c r="BR216" s="82">
        <f t="shared" si="217"/>
        <v>320.82</v>
      </c>
      <c r="BS216" s="86">
        <f t="shared" si="245"/>
        <v>0</v>
      </c>
      <c r="BT216" s="80">
        <v>0</v>
      </c>
      <c r="BU216" s="80">
        <v>0</v>
      </c>
      <c r="BV216" s="82">
        <f t="shared" si="218"/>
        <v>0</v>
      </c>
      <c r="BW216" s="86"/>
      <c r="BX216" s="80">
        <v>601.26</v>
      </c>
      <c r="BY216" s="80">
        <v>0</v>
      </c>
      <c r="BZ216" s="82">
        <f t="shared" si="219"/>
        <v>601.26</v>
      </c>
      <c r="CA216" s="86">
        <f t="shared" si="190"/>
        <v>0</v>
      </c>
      <c r="CB216" s="80">
        <v>732.39</v>
      </c>
      <c r="CC216" s="80">
        <v>930.52</v>
      </c>
      <c r="CD216" s="82">
        <f t="shared" si="220"/>
        <v>-198.13</v>
      </c>
      <c r="CE216" s="83">
        <f t="shared" si="221"/>
        <v>1.2705252665929354</v>
      </c>
      <c r="CF216" s="84">
        <v>52.769999999999996</v>
      </c>
      <c r="CG216" s="84">
        <v>0</v>
      </c>
      <c r="CH216" s="82">
        <f t="shared" si="222"/>
        <v>52.769999999999996</v>
      </c>
      <c r="CI216" s="86">
        <f t="shared" si="223"/>
        <v>0</v>
      </c>
      <c r="CJ216" s="80">
        <v>0</v>
      </c>
      <c r="CK216" s="81">
        <v>0</v>
      </c>
      <c r="CL216" s="81">
        <v>0</v>
      </c>
      <c r="CM216" s="92"/>
      <c r="CN216" s="93">
        <v>6393.5399999999991</v>
      </c>
      <c r="CO216" s="93">
        <v>10440.898512576628</v>
      </c>
      <c r="CP216" s="87">
        <f t="shared" si="224"/>
        <v>-4047.3585125766294</v>
      </c>
      <c r="CQ216" s="94">
        <f t="shared" si="225"/>
        <v>1.6330387410693654</v>
      </c>
      <c r="CR216" s="80">
        <v>3665.25</v>
      </c>
      <c r="CS216" s="80">
        <v>4154.82</v>
      </c>
      <c r="CT216" s="87">
        <f t="shared" si="226"/>
        <v>-489.56999999999971</v>
      </c>
      <c r="CU216" s="94">
        <f t="shared" si="227"/>
        <v>1.1335706977695927</v>
      </c>
      <c r="CV216" s="80">
        <v>2249.94</v>
      </c>
      <c r="CW216" s="80">
        <v>0</v>
      </c>
      <c r="CX216" s="87">
        <f t="shared" si="228"/>
        <v>2249.94</v>
      </c>
      <c r="CY216" s="86">
        <f t="shared" si="229"/>
        <v>0</v>
      </c>
      <c r="CZ216" s="80">
        <v>258.95999999999998</v>
      </c>
      <c r="DA216" s="80">
        <v>225.57</v>
      </c>
      <c r="DB216" s="87">
        <f t="shared" si="230"/>
        <v>33.389999999999986</v>
      </c>
      <c r="DC216" s="86">
        <f t="shared" si="241"/>
        <v>0.87106116774791476</v>
      </c>
      <c r="DD216" s="80">
        <v>29.700000000000003</v>
      </c>
      <c r="DE216" s="80">
        <v>0</v>
      </c>
      <c r="DF216" s="87">
        <f t="shared" si="231"/>
        <v>29.700000000000003</v>
      </c>
      <c r="DG216" s="86">
        <f t="shared" si="242"/>
        <v>0</v>
      </c>
      <c r="DH216" s="95">
        <v>2717.58</v>
      </c>
      <c r="DI216" s="95">
        <v>1845.3000000000002</v>
      </c>
      <c r="DJ216" s="87">
        <f t="shared" si="232"/>
        <v>872.27999999999975</v>
      </c>
      <c r="DK216" s="94">
        <f t="shared" si="233"/>
        <v>0.67902324862561547</v>
      </c>
      <c r="DL216" s="80">
        <v>0</v>
      </c>
      <c r="DM216" s="80">
        <v>0</v>
      </c>
      <c r="DN216" s="87">
        <f t="shared" si="234"/>
        <v>0</v>
      </c>
      <c r="DO216" s="96"/>
      <c r="DP216" s="80">
        <v>0</v>
      </c>
      <c r="DQ216" s="80">
        <v>0</v>
      </c>
      <c r="DR216" s="82">
        <f t="shared" si="235"/>
        <v>0</v>
      </c>
      <c r="DS216" s="96"/>
      <c r="DT216" s="97">
        <v>1929.12</v>
      </c>
      <c r="DU216" s="97">
        <v>1815.6100000000001</v>
      </c>
      <c r="DV216" s="98">
        <f t="shared" si="238"/>
        <v>40509.780000000006</v>
      </c>
      <c r="DW216" s="87">
        <f t="shared" si="239"/>
        <v>38127.968512576626</v>
      </c>
      <c r="DX216" s="87">
        <f t="shared" si="236"/>
        <v>2381.8114874233797</v>
      </c>
      <c r="DY216" s="83">
        <f t="shared" si="237"/>
        <v>0.941204037952727</v>
      </c>
      <c r="DZ216" s="108"/>
      <c r="EA216" s="100">
        <f t="shared" si="192"/>
        <v>72544.081487423362</v>
      </c>
      <c r="EB216" s="91">
        <f t="shared" si="193"/>
        <v>49075.029999999977</v>
      </c>
      <c r="EC216" s="101"/>
      <c r="ED216" s="101"/>
      <c r="EE216" s="102">
        <v>13503.26</v>
      </c>
      <c r="EF216" s="102">
        <v>15010.679999999998</v>
      </c>
      <c r="EG216" s="103">
        <f t="shared" si="240"/>
        <v>15010.679999999998</v>
      </c>
      <c r="EH216" s="104">
        <f t="shared" si="188"/>
        <v>1.1116337832493781</v>
      </c>
      <c r="EI216" s="101"/>
      <c r="EJ216" s="101"/>
      <c r="EK216" s="101" t="s">
        <v>214</v>
      </c>
      <c r="EM216" s="101"/>
      <c r="EN216" s="101"/>
    </row>
    <row r="217" spans="1:144" s="1" customFormat="1" ht="15.75" customHeight="1" x14ac:dyDescent="0.25">
      <c r="A217" s="105" t="s">
        <v>215</v>
      </c>
      <c r="B217" s="106">
        <v>5</v>
      </c>
      <c r="C217" s="107">
        <v>6</v>
      </c>
      <c r="D217" s="76" t="s">
        <v>497</v>
      </c>
      <c r="E217" s="77">
        <v>4459.45</v>
      </c>
      <c r="F217" s="78">
        <v>162163.29</v>
      </c>
      <c r="G217" s="79">
        <v>95040.249999999971</v>
      </c>
      <c r="H217" s="80">
        <v>3385.9500000000003</v>
      </c>
      <c r="I217" s="80">
        <v>580.44000000000005</v>
      </c>
      <c r="J217" s="82">
        <f t="shared" si="194"/>
        <v>2805.51</v>
      </c>
      <c r="K217" s="83">
        <f t="shared" si="195"/>
        <v>0.17142603995924335</v>
      </c>
      <c r="L217" s="84">
        <v>521.73</v>
      </c>
      <c r="M217" s="84">
        <v>3.04</v>
      </c>
      <c r="N217" s="82">
        <f t="shared" si="196"/>
        <v>518.69000000000005</v>
      </c>
      <c r="O217" s="83">
        <f t="shared" si="197"/>
        <v>5.8267686351177808E-3</v>
      </c>
      <c r="P217" s="84">
        <v>2391.96</v>
      </c>
      <c r="Q217" s="84">
        <v>1825.98</v>
      </c>
      <c r="R217" s="82">
        <f t="shared" si="198"/>
        <v>565.98</v>
      </c>
      <c r="S217" s="83">
        <f t="shared" si="243"/>
        <v>0.7633823308082075</v>
      </c>
      <c r="T217" s="84">
        <v>0</v>
      </c>
      <c r="U217" s="84">
        <v>0</v>
      </c>
      <c r="V217" s="82">
        <f t="shared" si="199"/>
        <v>0</v>
      </c>
      <c r="W217" s="83"/>
      <c r="X217" s="84">
        <v>199.32</v>
      </c>
      <c r="Y217" s="84">
        <v>0</v>
      </c>
      <c r="Z217" s="82">
        <f t="shared" si="200"/>
        <v>199.32</v>
      </c>
      <c r="AA217" s="83">
        <f t="shared" si="189"/>
        <v>0</v>
      </c>
      <c r="AB217" s="84">
        <v>3444.81</v>
      </c>
      <c r="AC217" s="84">
        <v>4611.68</v>
      </c>
      <c r="AD217" s="82">
        <f t="shared" si="201"/>
        <v>-1166.8700000000003</v>
      </c>
      <c r="AE217" s="83">
        <f t="shared" si="202"/>
        <v>1.3387327602973751</v>
      </c>
      <c r="AF217" s="84">
        <v>668.91</v>
      </c>
      <c r="AG217" s="84">
        <v>0</v>
      </c>
      <c r="AH217" s="82">
        <f t="shared" si="203"/>
        <v>668.91</v>
      </c>
      <c r="AI217" s="85">
        <f t="shared" si="204"/>
        <v>0</v>
      </c>
      <c r="AJ217" s="84">
        <v>2092.29</v>
      </c>
      <c r="AK217" s="84">
        <v>3869.8399999999997</v>
      </c>
      <c r="AL217" s="82">
        <f t="shared" si="205"/>
        <v>-1777.5499999999997</v>
      </c>
      <c r="AM217" s="86">
        <f t="shared" si="206"/>
        <v>1.8495715221121354</v>
      </c>
      <c r="AN217" s="80">
        <v>0</v>
      </c>
      <c r="AO217" s="80">
        <v>0</v>
      </c>
      <c r="AP217" s="87">
        <f t="shared" si="207"/>
        <v>0</v>
      </c>
      <c r="AQ217" s="83"/>
      <c r="AR217" s="84">
        <v>0</v>
      </c>
      <c r="AS217" s="84">
        <v>0</v>
      </c>
      <c r="AT217" s="87">
        <f t="shared" si="191"/>
        <v>0</v>
      </c>
      <c r="AU217" s="96"/>
      <c r="AV217" s="80">
        <v>1153.17</v>
      </c>
      <c r="AW217" s="80">
        <v>1251.4399999999998</v>
      </c>
      <c r="AX217" s="87">
        <f t="shared" si="208"/>
        <v>-98.269999999999754</v>
      </c>
      <c r="AY217" s="83">
        <f t="shared" si="209"/>
        <v>1.0852172706539363</v>
      </c>
      <c r="AZ217" s="90">
        <v>0</v>
      </c>
      <c r="BA217" s="82">
        <v>0</v>
      </c>
      <c r="BB217" s="82">
        <f t="shared" si="210"/>
        <v>0</v>
      </c>
      <c r="BC217" s="91"/>
      <c r="BD217" s="84">
        <v>15641.43</v>
      </c>
      <c r="BE217" s="84">
        <v>17950.309999999998</v>
      </c>
      <c r="BF217" s="87">
        <f t="shared" si="211"/>
        <v>-2308.8799999999974</v>
      </c>
      <c r="BG217" s="83">
        <f t="shared" si="212"/>
        <v>1.1476131018711202</v>
      </c>
      <c r="BH217" s="84">
        <v>1791.3000000000002</v>
      </c>
      <c r="BI217" s="84">
        <v>0</v>
      </c>
      <c r="BJ217" s="82">
        <f t="shared" si="213"/>
        <v>1791.3000000000002</v>
      </c>
      <c r="BK217" s="86">
        <f t="shared" si="214"/>
        <v>0</v>
      </c>
      <c r="BL217" s="80">
        <v>1870.23</v>
      </c>
      <c r="BM217" s="80">
        <v>0</v>
      </c>
      <c r="BN217" s="82">
        <f t="shared" si="215"/>
        <v>1870.23</v>
      </c>
      <c r="BO217" s="86">
        <f t="shared" si="216"/>
        <v>0</v>
      </c>
      <c r="BP217" s="80">
        <v>540.48</v>
      </c>
      <c r="BQ217" s="80">
        <v>0</v>
      </c>
      <c r="BR217" s="82">
        <f t="shared" si="217"/>
        <v>540.48</v>
      </c>
      <c r="BS217" s="86">
        <f t="shared" si="245"/>
        <v>0</v>
      </c>
      <c r="BT217" s="80">
        <v>0</v>
      </c>
      <c r="BU217" s="80">
        <v>0</v>
      </c>
      <c r="BV217" s="82">
        <f t="shared" si="218"/>
        <v>0</v>
      </c>
      <c r="BW217" s="86"/>
      <c r="BX217" s="80">
        <v>1051.5</v>
      </c>
      <c r="BY217" s="80">
        <v>0</v>
      </c>
      <c r="BZ217" s="82">
        <f t="shared" si="219"/>
        <v>1051.5</v>
      </c>
      <c r="CA217" s="86">
        <f t="shared" si="190"/>
        <v>0</v>
      </c>
      <c r="CB217" s="80">
        <v>1399.32</v>
      </c>
      <c r="CC217" s="80">
        <v>0</v>
      </c>
      <c r="CD217" s="82">
        <f t="shared" si="220"/>
        <v>1399.32</v>
      </c>
      <c r="CE217" s="83">
        <f t="shared" si="221"/>
        <v>0</v>
      </c>
      <c r="CF217" s="84">
        <v>78.929999999999993</v>
      </c>
      <c r="CG217" s="84">
        <v>0</v>
      </c>
      <c r="CH217" s="82">
        <f t="shared" si="222"/>
        <v>78.929999999999993</v>
      </c>
      <c r="CI217" s="86">
        <f t="shared" si="223"/>
        <v>0</v>
      </c>
      <c r="CJ217" s="80">
        <v>0</v>
      </c>
      <c r="CK217" s="81">
        <v>0</v>
      </c>
      <c r="CL217" s="81">
        <v>0</v>
      </c>
      <c r="CM217" s="92"/>
      <c r="CN217" s="93">
        <v>14762.52</v>
      </c>
      <c r="CO217" s="93">
        <v>19184.380172977933</v>
      </c>
      <c r="CP217" s="87">
        <f t="shared" si="224"/>
        <v>-4421.860172977933</v>
      </c>
      <c r="CQ217" s="94">
        <f t="shared" si="225"/>
        <v>1.2995328827990027</v>
      </c>
      <c r="CR217" s="80">
        <v>5455.5</v>
      </c>
      <c r="CS217" s="80">
        <v>6156.1999999999989</v>
      </c>
      <c r="CT217" s="87">
        <f t="shared" si="226"/>
        <v>-700.69999999999891</v>
      </c>
      <c r="CU217" s="94">
        <f t="shared" si="227"/>
        <v>1.12843918980845</v>
      </c>
      <c r="CV217" s="80">
        <v>2698.32</v>
      </c>
      <c r="CW217" s="80">
        <v>0</v>
      </c>
      <c r="CX217" s="87">
        <f t="shared" si="228"/>
        <v>2698.32</v>
      </c>
      <c r="CY217" s="86">
        <f t="shared" si="229"/>
        <v>0</v>
      </c>
      <c r="CZ217" s="80">
        <v>406.68</v>
      </c>
      <c r="DA217" s="80">
        <v>352.96</v>
      </c>
      <c r="DB217" s="87">
        <f t="shared" si="230"/>
        <v>53.720000000000027</v>
      </c>
      <c r="DC217" s="86">
        <f t="shared" si="241"/>
        <v>0.86790597029605576</v>
      </c>
      <c r="DD217" s="80">
        <v>46.83</v>
      </c>
      <c r="DE217" s="80">
        <v>0</v>
      </c>
      <c r="DF217" s="87">
        <f t="shared" si="231"/>
        <v>46.83</v>
      </c>
      <c r="DG217" s="86">
        <f t="shared" si="242"/>
        <v>0</v>
      </c>
      <c r="DH217" s="95">
        <v>1583.94</v>
      </c>
      <c r="DI217" s="95">
        <v>1465.92</v>
      </c>
      <c r="DJ217" s="87">
        <f t="shared" si="232"/>
        <v>118.01999999999998</v>
      </c>
      <c r="DK217" s="94">
        <f t="shared" si="233"/>
        <v>0.92548960187885909</v>
      </c>
      <c r="DL217" s="80">
        <v>0</v>
      </c>
      <c r="DM217" s="80">
        <v>0</v>
      </c>
      <c r="DN217" s="87">
        <f t="shared" si="234"/>
        <v>0</v>
      </c>
      <c r="DO217" s="96"/>
      <c r="DP217" s="80">
        <v>0</v>
      </c>
      <c r="DQ217" s="80">
        <v>0</v>
      </c>
      <c r="DR217" s="82">
        <f t="shared" si="235"/>
        <v>0</v>
      </c>
      <c r="DS217" s="96"/>
      <c r="DT217" s="97">
        <v>3059.58</v>
      </c>
      <c r="DU217" s="97">
        <v>2862.6000000000004</v>
      </c>
      <c r="DV217" s="98">
        <f t="shared" si="238"/>
        <v>64244.700000000012</v>
      </c>
      <c r="DW217" s="87">
        <f t="shared" si="239"/>
        <v>60114.790172977926</v>
      </c>
      <c r="DX217" s="87">
        <f t="shared" si="236"/>
        <v>4129.9098270220857</v>
      </c>
      <c r="DY217" s="83">
        <f t="shared" si="237"/>
        <v>0.93571594501924538</v>
      </c>
      <c r="DZ217" s="108"/>
      <c r="EA217" s="100">
        <f t="shared" si="192"/>
        <v>166293.19982702209</v>
      </c>
      <c r="EB217" s="91">
        <f t="shared" si="193"/>
        <v>99463.129999999961</v>
      </c>
      <c r="EC217" s="101"/>
      <c r="ED217" s="101"/>
      <c r="EE217" s="102">
        <v>21414.900000000005</v>
      </c>
      <c r="EF217" s="102">
        <v>31465.379999999997</v>
      </c>
      <c r="EG217" s="103">
        <f t="shared" si="240"/>
        <v>31465.379999999997</v>
      </c>
      <c r="EH217" s="104">
        <f t="shared" si="188"/>
        <v>1.4693218273258335</v>
      </c>
      <c r="EI217" s="101"/>
      <c r="EJ217" s="101"/>
      <c r="EK217" s="101" t="s">
        <v>215</v>
      </c>
      <c r="EM217" s="101"/>
      <c r="EN217" s="101"/>
    </row>
    <row r="218" spans="1:144" s="1" customFormat="1" ht="15.75" customHeight="1" x14ac:dyDescent="0.25">
      <c r="A218" s="105" t="s">
        <v>216</v>
      </c>
      <c r="B218" s="106">
        <v>14</v>
      </c>
      <c r="C218" s="107">
        <v>1</v>
      </c>
      <c r="D218" s="76" t="s">
        <v>498</v>
      </c>
      <c r="E218" s="77">
        <v>4252.0200000000004</v>
      </c>
      <c r="F218" s="78">
        <v>-163469.01</v>
      </c>
      <c r="G218" s="79">
        <v>-164724.15</v>
      </c>
      <c r="H218" s="80">
        <v>2890.5299999999997</v>
      </c>
      <c r="I218" s="80">
        <v>271.47000000000003</v>
      </c>
      <c r="J218" s="82">
        <f t="shared" si="194"/>
        <v>2619.0599999999995</v>
      </c>
      <c r="K218" s="83">
        <f t="shared" si="195"/>
        <v>9.3917032516528123E-2</v>
      </c>
      <c r="L218" s="84">
        <v>608.46</v>
      </c>
      <c r="M218" s="84">
        <v>183.71</v>
      </c>
      <c r="N218" s="82">
        <f t="shared" si="196"/>
        <v>424.75</v>
      </c>
      <c r="O218" s="83">
        <f t="shared" si="197"/>
        <v>0.30192617427604113</v>
      </c>
      <c r="P218" s="84">
        <v>1995.06</v>
      </c>
      <c r="Q218" s="84">
        <v>1504.84</v>
      </c>
      <c r="R218" s="82">
        <f t="shared" si="198"/>
        <v>490.22</v>
      </c>
      <c r="S218" s="83">
        <f t="shared" si="243"/>
        <v>0.75428307920563786</v>
      </c>
      <c r="T218" s="84">
        <v>404.37</v>
      </c>
      <c r="U218" s="84">
        <v>358.58</v>
      </c>
      <c r="V218" s="82">
        <f t="shared" si="199"/>
        <v>45.79000000000002</v>
      </c>
      <c r="W218" s="83">
        <f t="shared" si="244"/>
        <v>0.88676212379751218</v>
      </c>
      <c r="X218" s="84">
        <v>128.85000000000002</v>
      </c>
      <c r="Y218" s="84">
        <v>0</v>
      </c>
      <c r="Z218" s="82">
        <f t="shared" si="200"/>
        <v>128.85000000000002</v>
      </c>
      <c r="AA218" s="83">
        <f t="shared" si="189"/>
        <v>0</v>
      </c>
      <c r="AB218" s="84">
        <v>1381.47</v>
      </c>
      <c r="AC218" s="84">
        <v>2986.34</v>
      </c>
      <c r="AD218" s="82">
        <f t="shared" si="201"/>
        <v>-1604.8700000000001</v>
      </c>
      <c r="AE218" s="83">
        <f t="shared" si="202"/>
        <v>2.1617117997495421</v>
      </c>
      <c r="AF218" s="84">
        <v>0</v>
      </c>
      <c r="AG218" s="84">
        <v>0</v>
      </c>
      <c r="AH218" s="82">
        <f t="shared" si="203"/>
        <v>0</v>
      </c>
      <c r="AI218" s="85"/>
      <c r="AJ218" s="84">
        <v>2694.09</v>
      </c>
      <c r="AK218" s="84">
        <v>1728.48</v>
      </c>
      <c r="AL218" s="82">
        <f t="shared" si="205"/>
        <v>965.61000000000013</v>
      </c>
      <c r="AM218" s="86">
        <f t="shared" si="206"/>
        <v>0.64158212977294737</v>
      </c>
      <c r="AN218" s="80">
        <v>12903.190000000002</v>
      </c>
      <c r="AO218" s="80">
        <v>14242.279999999999</v>
      </c>
      <c r="AP218" s="87">
        <f t="shared" si="207"/>
        <v>-1339.0899999999965</v>
      </c>
      <c r="AQ218" s="83">
        <f t="shared" si="247"/>
        <v>1.103779762988842</v>
      </c>
      <c r="AR218" s="84">
        <v>386.52</v>
      </c>
      <c r="AS218" s="84">
        <v>383.93</v>
      </c>
      <c r="AT218" s="87">
        <f t="shared" si="191"/>
        <v>2.589999999999975</v>
      </c>
      <c r="AU218" s="96">
        <f t="shared" si="248"/>
        <v>0.99329918244851501</v>
      </c>
      <c r="AV218" s="80">
        <v>693.93000000000006</v>
      </c>
      <c r="AW218" s="80">
        <v>0</v>
      </c>
      <c r="AX218" s="87">
        <f t="shared" si="208"/>
        <v>693.93000000000006</v>
      </c>
      <c r="AY218" s="83">
        <f t="shared" si="209"/>
        <v>0</v>
      </c>
      <c r="AZ218" s="90">
        <v>0</v>
      </c>
      <c r="BA218" s="82">
        <v>0</v>
      </c>
      <c r="BB218" s="82">
        <f t="shared" si="210"/>
        <v>0</v>
      </c>
      <c r="BC218" s="91"/>
      <c r="BD218" s="84">
        <v>7344.93</v>
      </c>
      <c r="BE218" s="84">
        <v>17992.150000000001</v>
      </c>
      <c r="BF218" s="87">
        <f t="shared" si="211"/>
        <v>-10647.220000000001</v>
      </c>
      <c r="BG218" s="83">
        <f t="shared" si="212"/>
        <v>2.4496012895970418</v>
      </c>
      <c r="BH218" s="84">
        <v>1794.78</v>
      </c>
      <c r="BI218" s="84">
        <v>0</v>
      </c>
      <c r="BJ218" s="82">
        <f t="shared" si="213"/>
        <v>1794.78</v>
      </c>
      <c r="BK218" s="86">
        <f t="shared" si="214"/>
        <v>0</v>
      </c>
      <c r="BL218" s="80">
        <v>2194.0500000000002</v>
      </c>
      <c r="BM218" s="80">
        <v>4773.5600000000004</v>
      </c>
      <c r="BN218" s="82">
        <f t="shared" si="215"/>
        <v>-2579.5100000000002</v>
      </c>
      <c r="BO218" s="86">
        <f t="shared" si="216"/>
        <v>2.1756842369134706</v>
      </c>
      <c r="BP218" s="80">
        <v>571.47</v>
      </c>
      <c r="BQ218" s="80">
        <v>0</v>
      </c>
      <c r="BR218" s="82">
        <f t="shared" si="217"/>
        <v>571.47</v>
      </c>
      <c r="BS218" s="86">
        <f t="shared" si="245"/>
        <v>0</v>
      </c>
      <c r="BT218" s="80">
        <v>1414.65</v>
      </c>
      <c r="BU218" s="80">
        <v>0</v>
      </c>
      <c r="BV218" s="82">
        <f t="shared" si="218"/>
        <v>1414.65</v>
      </c>
      <c r="BW218" s="86">
        <f t="shared" si="246"/>
        <v>0</v>
      </c>
      <c r="BX218" s="80">
        <v>676.08</v>
      </c>
      <c r="BY218" s="80">
        <v>0</v>
      </c>
      <c r="BZ218" s="82">
        <f t="shared" si="219"/>
        <v>676.08</v>
      </c>
      <c r="CA218" s="86">
        <f t="shared" si="190"/>
        <v>0</v>
      </c>
      <c r="CB218" s="80">
        <v>702.87</v>
      </c>
      <c r="CC218" s="80">
        <v>756.56</v>
      </c>
      <c r="CD218" s="82">
        <f t="shared" si="220"/>
        <v>-53.689999999999941</v>
      </c>
      <c r="CE218" s="83">
        <f t="shared" si="221"/>
        <v>1.0763868140623443</v>
      </c>
      <c r="CF218" s="84">
        <v>0</v>
      </c>
      <c r="CG218" s="84">
        <v>0</v>
      </c>
      <c r="CH218" s="82">
        <f t="shared" si="222"/>
        <v>0</v>
      </c>
      <c r="CI218" s="86"/>
      <c r="CJ218" s="80">
        <v>0</v>
      </c>
      <c r="CK218" s="81">
        <v>0</v>
      </c>
      <c r="CL218" s="81">
        <v>0</v>
      </c>
      <c r="CM218" s="92"/>
      <c r="CN218" s="93">
        <v>10170.67</v>
      </c>
      <c r="CO218" s="93">
        <v>10366.102524498023</v>
      </c>
      <c r="CP218" s="87">
        <f t="shared" si="224"/>
        <v>-195.43252449802276</v>
      </c>
      <c r="CQ218" s="94">
        <f t="shared" si="225"/>
        <v>1.0192153048420627</v>
      </c>
      <c r="CR218" s="80">
        <v>10134.699999999999</v>
      </c>
      <c r="CS218" s="80">
        <v>12201.69</v>
      </c>
      <c r="CT218" s="87">
        <f t="shared" si="226"/>
        <v>-2066.9900000000016</v>
      </c>
      <c r="CU218" s="94">
        <f t="shared" si="227"/>
        <v>1.2039517696626443</v>
      </c>
      <c r="CV218" s="80">
        <v>1159.71</v>
      </c>
      <c r="CW218" s="80">
        <v>0</v>
      </c>
      <c r="CX218" s="87">
        <f t="shared" si="228"/>
        <v>1159.71</v>
      </c>
      <c r="CY218" s="86">
        <f t="shared" si="229"/>
        <v>0</v>
      </c>
      <c r="CZ218" s="80">
        <v>205.38</v>
      </c>
      <c r="DA218" s="80">
        <v>176.25</v>
      </c>
      <c r="DB218" s="87">
        <f t="shared" si="230"/>
        <v>29.129999999999995</v>
      </c>
      <c r="DC218" s="86">
        <f t="shared" si="241"/>
        <v>0.85816535203038269</v>
      </c>
      <c r="DD218" s="80">
        <v>22.950000000000003</v>
      </c>
      <c r="DE218" s="80">
        <v>0</v>
      </c>
      <c r="DF218" s="87">
        <f t="shared" si="231"/>
        <v>22.950000000000003</v>
      </c>
      <c r="DG218" s="86">
        <f t="shared" si="242"/>
        <v>0</v>
      </c>
      <c r="DH218" s="95">
        <v>9107.82</v>
      </c>
      <c r="DI218" s="95">
        <v>8044.65</v>
      </c>
      <c r="DJ218" s="87">
        <f t="shared" si="232"/>
        <v>1063.17</v>
      </c>
      <c r="DK218" s="94">
        <f t="shared" si="233"/>
        <v>0.88326844404039606</v>
      </c>
      <c r="DL218" s="80">
        <v>5476.9500000000007</v>
      </c>
      <c r="DM218" s="80">
        <v>5161.0599999999995</v>
      </c>
      <c r="DN218" s="87">
        <f t="shared" si="234"/>
        <v>315.89000000000124</v>
      </c>
      <c r="DO218" s="96">
        <f t="shared" si="249"/>
        <v>0.94232373857712759</v>
      </c>
      <c r="DP218" s="80">
        <v>0</v>
      </c>
      <c r="DQ218" s="80">
        <v>0</v>
      </c>
      <c r="DR218" s="82">
        <f t="shared" si="235"/>
        <v>0</v>
      </c>
      <c r="DS218" s="96"/>
      <c r="DT218" s="97">
        <v>3818.43</v>
      </c>
      <c r="DU218" s="97">
        <v>4056.57</v>
      </c>
      <c r="DV218" s="98">
        <f t="shared" si="238"/>
        <v>78881.909999999989</v>
      </c>
      <c r="DW218" s="87">
        <f t="shared" si="239"/>
        <v>85188.222524498022</v>
      </c>
      <c r="DX218" s="87">
        <f t="shared" si="236"/>
        <v>-6306.3125244980329</v>
      </c>
      <c r="DY218" s="83">
        <f t="shared" si="237"/>
        <v>1.0799462452734478</v>
      </c>
      <c r="DZ218" s="108"/>
      <c r="EA218" s="100">
        <f t="shared" si="192"/>
        <v>-169775.32252449804</v>
      </c>
      <c r="EB218" s="91">
        <f t="shared" si="193"/>
        <v>-173547.59000000003</v>
      </c>
      <c r="EC218" s="101"/>
      <c r="ED218" s="101"/>
      <c r="EE218" s="102">
        <v>26293.96</v>
      </c>
      <c r="EF218" s="102">
        <v>26251.340000000004</v>
      </c>
      <c r="EG218" s="103">
        <f t="shared" si="240"/>
        <v>26251.340000000004</v>
      </c>
      <c r="EH218" s="104">
        <f t="shared" si="188"/>
        <v>0.99837909542723902</v>
      </c>
      <c r="EI218" s="101"/>
      <c r="EJ218" s="101"/>
      <c r="EK218" s="101" t="s">
        <v>216</v>
      </c>
      <c r="EM218" s="101"/>
      <c r="EN218" s="101"/>
    </row>
    <row r="219" spans="1:144" s="1" customFormat="1" ht="15.75" customHeight="1" x14ac:dyDescent="0.25">
      <c r="A219" s="105" t="s">
        <v>217</v>
      </c>
      <c r="B219" s="106">
        <v>9</v>
      </c>
      <c r="C219" s="107">
        <v>4</v>
      </c>
      <c r="D219" s="76" t="s">
        <v>499</v>
      </c>
      <c r="E219" s="77">
        <v>7401.14</v>
      </c>
      <c r="F219" s="78">
        <v>-62909.330000000016</v>
      </c>
      <c r="G219" s="79">
        <v>-88104.31</v>
      </c>
      <c r="H219" s="80">
        <v>5033.5199999999995</v>
      </c>
      <c r="I219" s="80">
        <v>781.75</v>
      </c>
      <c r="J219" s="82">
        <f t="shared" si="194"/>
        <v>4251.7699999999995</v>
      </c>
      <c r="K219" s="83">
        <f t="shared" si="195"/>
        <v>0.15530880973950636</v>
      </c>
      <c r="L219" s="84">
        <v>708.3</v>
      </c>
      <c r="M219" s="84">
        <v>184.31</v>
      </c>
      <c r="N219" s="82">
        <f t="shared" si="196"/>
        <v>523.99</v>
      </c>
      <c r="O219" s="83">
        <f t="shared" si="197"/>
        <v>0.26021459833403926</v>
      </c>
      <c r="P219" s="84">
        <v>3119.58</v>
      </c>
      <c r="Q219" s="84">
        <v>2373.67</v>
      </c>
      <c r="R219" s="82">
        <f t="shared" si="198"/>
        <v>745.90999999999985</v>
      </c>
      <c r="S219" s="83">
        <f t="shared" si="243"/>
        <v>0.76089409471787872</v>
      </c>
      <c r="T219" s="84">
        <v>686.06999999999994</v>
      </c>
      <c r="U219" s="84">
        <v>611.55999999999995</v>
      </c>
      <c r="V219" s="82">
        <f t="shared" si="199"/>
        <v>74.509999999999991</v>
      </c>
      <c r="W219" s="83">
        <f t="shared" si="244"/>
        <v>0.89139592169895199</v>
      </c>
      <c r="X219" s="84">
        <v>250.89</v>
      </c>
      <c r="Y219" s="84">
        <v>0</v>
      </c>
      <c r="Z219" s="82">
        <f t="shared" si="200"/>
        <v>250.89</v>
      </c>
      <c r="AA219" s="83">
        <f t="shared" si="189"/>
        <v>0</v>
      </c>
      <c r="AB219" s="84">
        <v>2164.83</v>
      </c>
      <c r="AC219" s="84">
        <v>52.349999999999994</v>
      </c>
      <c r="AD219" s="82">
        <f t="shared" si="201"/>
        <v>2112.48</v>
      </c>
      <c r="AE219" s="83">
        <f t="shared" si="202"/>
        <v>2.4182037388617118E-2</v>
      </c>
      <c r="AF219" s="84">
        <v>1110.18</v>
      </c>
      <c r="AG219" s="84">
        <v>0</v>
      </c>
      <c r="AH219" s="82">
        <f t="shared" si="203"/>
        <v>1110.18</v>
      </c>
      <c r="AI219" s="85">
        <f t="shared" si="204"/>
        <v>0</v>
      </c>
      <c r="AJ219" s="84">
        <v>3714.63</v>
      </c>
      <c r="AK219" s="84">
        <v>23339.07</v>
      </c>
      <c r="AL219" s="82">
        <f t="shared" si="205"/>
        <v>-19624.439999999999</v>
      </c>
      <c r="AM219" s="86">
        <f t="shared" si="206"/>
        <v>6.2830133822211094</v>
      </c>
      <c r="AN219" s="80">
        <v>25612.14</v>
      </c>
      <c r="AO219" s="80">
        <v>25779.809999999998</v>
      </c>
      <c r="AP219" s="87">
        <f t="shared" si="207"/>
        <v>-167.66999999999825</v>
      </c>
      <c r="AQ219" s="83">
        <f t="shared" si="247"/>
        <v>1.0065465048996296</v>
      </c>
      <c r="AR219" s="84">
        <v>386.34000000000003</v>
      </c>
      <c r="AS219" s="84">
        <v>383.93</v>
      </c>
      <c r="AT219" s="87">
        <f t="shared" si="191"/>
        <v>2.410000000000025</v>
      </c>
      <c r="AU219" s="96">
        <f t="shared" si="248"/>
        <v>0.9937619713205984</v>
      </c>
      <c r="AV219" s="80">
        <v>1147.92</v>
      </c>
      <c r="AW219" s="80">
        <v>0</v>
      </c>
      <c r="AX219" s="87">
        <f t="shared" si="208"/>
        <v>1147.92</v>
      </c>
      <c r="AY219" s="83">
        <f t="shared" si="209"/>
        <v>0</v>
      </c>
      <c r="AZ219" s="90">
        <v>0</v>
      </c>
      <c r="BA219" s="82">
        <v>0</v>
      </c>
      <c r="BB219" s="82">
        <f t="shared" si="210"/>
        <v>0</v>
      </c>
      <c r="BC219" s="91"/>
      <c r="BD219" s="84">
        <v>13035.599999999999</v>
      </c>
      <c r="BE219" s="84">
        <v>2663.44</v>
      </c>
      <c r="BF219" s="87">
        <f t="shared" si="211"/>
        <v>10372.159999999998</v>
      </c>
      <c r="BG219" s="83">
        <f t="shared" si="212"/>
        <v>0.20432047623431221</v>
      </c>
      <c r="BH219" s="84">
        <v>2631.09</v>
      </c>
      <c r="BI219" s="84">
        <v>0</v>
      </c>
      <c r="BJ219" s="82">
        <f t="shared" si="213"/>
        <v>2631.09</v>
      </c>
      <c r="BK219" s="86">
        <f t="shared" si="214"/>
        <v>0</v>
      </c>
      <c r="BL219" s="80">
        <v>2626.6499999999996</v>
      </c>
      <c r="BM219" s="80">
        <v>6015.59</v>
      </c>
      <c r="BN219" s="82">
        <f t="shared" si="215"/>
        <v>-3388.9400000000005</v>
      </c>
      <c r="BO219" s="86">
        <f t="shared" si="216"/>
        <v>2.2902137703919445</v>
      </c>
      <c r="BP219" s="80">
        <v>979.17</v>
      </c>
      <c r="BQ219" s="80">
        <v>0</v>
      </c>
      <c r="BR219" s="82">
        <f t="shared" si="217"/>
        <v>979.17</v>
      </c>
      <c r="BS219" s="86">
        <f t="shared" si="245"/>
        <v>0</v>
      </c>
      <c r="BT219" s="80">
        <v>2253.63</v>
      </c>
      <c r="BU219" s="80">
        <v>0</v>
      </c>
      <c r="BV219" s="82">
        <f t="shared" si="218"/>
        <v>2253.63</v>
      </c>
      <c r="BW219" s="86">
        <f t="shared" si="246"/>
        <v>0</v>
      </c>
      <c r="BX219" s="80">
        <v>1321.1100000000001</v>
      </c>
      <c r="BY219" s="80">
        <v>0</v>
      </c>
      <c r="BZ219" s="82">
        <f t="shared" si="219"/>
        <v>1321.1100000000001</v>
      </c>
      <c r="CA219" s="86">
        <f t="shared" si="190"/>
        <v>0</v>
      </c>
      <c r="CB219" s="80">
        <v>721.62</v>
      </c>
      <c r="CC219" s="80">
        <v>554</v>
      </c>
      <c r="CD219" s="82">
        <f t="shared" si="220"/>
        <v>167.62</v>
      </c>
      <c r="CE219" s="83">
        <f t="shared" si="221"/>
        <v>0.76771708101216707</v>
      </c>
      <c r="CF219" s="84">
        <v>64.38</v>
      </c>
      <c r="CG219" s="84">
        <v>0</v>
      </c>
      <c r="CH219" s="82">
        <f t="shared" si="222"/>
        <v>64.38</v>
      </c>
      <c r="CI219" s="86">
        <f t="shared" si="223"/>
        <v>0</v>
      </c>
      <c r="CJ219" s="80">
        <v>0</v>
      </c>
      <c r="CK219" s="81">
        <v>0</v>
      </c>
      <c r="CL219" s="81">
        <v>0</v>
      </c>
      <c r="CM219" s="92"/>
      <c r="CN219" s="93">
        <v>20880.060000000001</v>
      </c>
      <c r="CO219" s="93">
        <v>18797.684492072287</v>
      </c>
      <c r="CP219" s="87">
        <f t="shared" si="224"/>
        <v>2082.3755079277144</v>
      </c>
      <c r="CQ219" s="94">
        <f t="shared" si="225"/>
        <v>0.9002696588071244</v>
      </c>
      <c r="CR219" s="80">
        <v>16463.82</v>
      </c>
      <c r="CS219" s="80">
        <v>18688.23</v>
      </c>
      <c r="CT219" s="87">
        <f t="shared" si="226"/>
        <v>-2224.41</v>
      </c>
      <c r="CU219" s="94">
        <f t="shared" si="227"/>
        <v>1.1351089844276723</v>
      </c>
      <c r="CV219" s="80">
        <v>2679.96</v>
      </c>
      <c r="CW219" s="80">
        <v>0</v>
      </c>
      <c r="CX219" s="87">
        <f t="shared" si="228"/>
        <v>2679.96</v>
      </c>
      <c r="CY219" s="86">
        <f t="shared" si="229"/>
        <v>0</v>
      </c>
      <c r="CZ219" s="80">
        <v>743.81999999999994</v>
      </c>
      <c r="DA219" s="80">
        <v>634.32000000000005</v>
      </c>
      <c r="DB219" s="87">
        <f t="shared" si="230"/>
        <v>109.49999999999989</v>
      </c>
      <c r="DC219" s="86">
        <f t="shared" si="241"/>
        <v>0.85278696458820702</v>
      </c>
      <c r="DD219" s="80">
        <v>82.14</v>
      </c>
      <c r="DE219" s="80">
        <v>0</v>
      </c>
      <c r="DF219" s="87">
        <f t="shared" si="231"/>
        <v>82.14</v>
      </c>
      <c r="DG219" s="86">
        <f t="shared" si="242"/>
        <v>0</v>
      </c>
      <c r="DH219" s="95">
        <v>3301.6499999999996</v>
      </c>
      <c r="DI219" s="95">
        <v>2751.8</v>
      </c>
      <c r="DJ219" s="87">
        <f t="shared" si="232"/>
        <v>549.84999999999945</v>
      </c>
      <c r="DK219" s="94">
        <f t="shared" si="233"/>
        <v>0.8334620568503629</v>
      </c>
      <c r="DL219" s="80">
        <v>5697.4500000000007</v>
      </c>
      <c r="DM219" s="80">
        <v>4933.58</v>
      </c>
      <c r="DN219" s="87">
        <f t="shared" si="234"/>
        <v>763.8700000000008</v>
      </c>
      <c r="DO219" s="96">
        <f t="shared" si="249"/>
        <v>0.86592773960280467</v>
      </c>
      <c r="DP219" s="80">
        <v>0</v>
      </c>
      <c r="DQ219" s="80">
        <v>0</v>
      </c>
      <c r="DR219" s="82">
        <f t="shared" si="235"/>
        <v>0</v>
      </c>
      <c r="DS219" s="96"/>
      <c r="DT219" s="97">
        <v>6021.8099999999995</v>
      </c>
      <c r="DU219" s="97">
        <v>5427.25</v>
      </c>
      <c r="DV219" s="98">
        <f t="shared" si="238"/>
        <v>123438.36000000002</v>
      </c>
      <c r="DW219" s="87">
        <f t="shared" si="239"/>
        <v>113972.3444920723</v>
      </c>
      <c r="DX219" s="87">
        <f t="shared" si="236"/>
        <v>9466.0155079277174</v>
      </c>
      <c r="DY219" s="83">
        <f t="shared" si="237"/>
        <v>0.92331382636704085</v>
      </c>
      <c r="DZ219" s="108"/>
      <c r="EA219" s="100">
        <f t="shared" si="192"/>
        <v>-53443.314492072299</v>
      </c>
      <c r="EB219" s="91">
        <f t="shared" si="193"/>
        <v>-73704.09</v>
      </c>
      <c r="EC219" s="101"/>
      <c r="ED219" s="101"/>
      <c r="EE219" s="102">
        <v>41146.119999999995</v>
      </c>
      <c r="EF219" s="102">
        <v>63561.669999999991</v>
      </c>
      <c r="EG219" s="103">
        <f t="shared" si="240"/>
        <v>63561.669999999991</v>
      </c>
      <c r="EH219" s="104">
        <f t="shared" si="188"/>
        <v>1.5447791918168712</v>
      </c>
      <c r="EI219" s="101"/>
      <c r="EJ219" s="101"/>
      <c r="EK219" s="101" t="s">
        <v>217</v>
      </c>
      <c r="EM219" s="101"/>
      <c r="EN219" s="101"/>
    </row>
    <row r="220" spans="1:144" s="1" customFormat="1" ht="15.75" customHeight="1" x14ac:dyDescent="0.25">
      <c r="A220" s="105" t="s">
        <v>218</v>
      </c>
      <c r="B220" s="106">
        <v>5</v>
      </c>
      <c r="C220" s="107">
        <v>4</v>
      </c>
      <c r="D220" s="76" t="s">
        <v>500</v>
      </c>
      <c r="E220" s="77">
        <v>2760.84</v>
      </c>
      <c r="F220" s="78">
        <v>101680.95</v>
      </c>
      <c r="G220" s="79">
        <v>54172.369999999988</v>
      </c>
      <c r="H220" s="80">
        <v>2236.17</v>
      </c>
      <c r="I220" s="80">
        <v>385.90000000000003</v>
      </c>
      <c r="J220" s="82">
        <f t="shared" si="194"/>
        <v>1850.27</v>
      </c>
      <c r="K220" s="83">
        <f t="shared" si="195"/>
        <v>0.1725718527661135</v>
      </c>
      <c r="L220" s="84">
        <v>351.15</v>
      </c>
      <c r="M220" s="84">
        <v>2.06</v>
      </c>
      <c r="N220" s="82">
        <f t="shared" si="196"/>
        <v>349.09</v>
      </c>
      <c r="O220" s="83">
        <f t="shared" si="197"/>
        <v>5.8664388437989472E-3</v>
      </c>
      <c r="P220" s="84">
        <v>1443.57</v>
      </c>
      <c r="Q220" s="84">
        <v>1107.96</v>
      </c>
      <c r="R220" s="82">
        <f t="shared" si="198"/>
        <v>335.6099999999999</v>
      </c>
      <c r="S220" s="83">
        <f t="shared" si="243"/>
        <v>0.76751387185934872</v>
      </c>
      <c r="T220" s="84">
        <v>276.63</v>
      </c>
      <c r="U220" s="84">
        <v>245.93</v>
      </c>
      <c r="V220" s="82">
        <f t="shared" si="199"/>
        <v>30.699999999999989</v>
      </c>
      <c r="W220" s="83">
        <f t="shared" si="244"/>
        <v>0.8890214365759318</v>
      </c>
      <c r="X220" s="84">
        <v>114.30000000000001</v>
      </c>
      <c r="Y220" s="84">
        <v>0</v>
      </c>
      <c r="Z220" s="82">
        <f t="shared" si="200"/>
        <v>114.30000000000001</v>
      </c>
      <c r="AA220" s="83">
        <f t="shared" si="189"/>
        <v>0</v>
      </c>
      <c r="AB220" s="84">
        <v>1764.8999999999999</v>
      </c>
      <c r="AC220" s="84">
        <v>44.52</v>
      </c>
      <c r="AD220" s="82">
        <f t="shared" si="201"/>
        <v>1720.3799999999999</v>
      </c>
      <c r="AE220" s="83">
        <f t="shared" si="202"/>
        <v>2.5225225225225228E-2</v>
      </c>
      <c r="AF220" s="84">
        <v>414.09000000000003</v>
      </c>
      <c r="AG220" s="84">
        <v>0</v>
      </c>
      <c r="AH220" s="82">
        <f t="shared" si="203"/>
        <v>414.09000000000003</v>
      </c>
      <c r="AI220" s="85">
        <f t="shared" si="204"/>
        <v>0</v>
      </c>
      <c r="AJ220" s="84">
        <v>1385.58</v>
      </c>
      <c r="AK220" s="84">
        <v>1122.25</v>
      </c>
      <c r="AL220" s="82">
        <f t="shared" si="205"/>
        <v>263.32999999999993</v>
      </c>
      <c r="AM220" s="86">
        <f t="shared" si="206"/>
        <v>0.80994962398417991</v>
      </c>
      <c r="AN220" s="80">
        <v>0</v>
      </c>
      <c r="AO220" s="80">
        <v>0</v>
      </c>
      <c r="AP220" s="87">
        <f t="shared" si="207"/>
        <v>0</v>
      </c>
      <c r="AQ220" s="83"/>
      <c r="AR220" s="84">
        <v>0</v>
      </c>
      <c r="AS220" s="84">
        <v>0</v>
      </c>
      <c r="AT220" s="87">
        <f t="shared" si="191"/>
        <v>0</v>
      </c>
      <c r="AU220" s="96"/>
      <c r="AV220" s="80">
        <v>518.46</v>
      </c>
      <c r="AW220" s="80">
        <v>0</v>
      </c>
      <c r="AX220" s="87">
        <f t="shared" si="208"/>
        <v>518.46</v>
      </c>
      <c r="AY220" s="83">
        <f t="shared" si="209"/>
        <v>0</v>
      </c>
      <c r="AZ220" s="90">
        <v>0</v>
      </c>
      <c r="BA220" s="82">
        <v>0</v>
      </c>
      <c r="BB220" s="82">
        <f t="shared" si="210"/>
        <v>0</v>
      </c>
      <c r="BC220" s="91"/>
      <c r="BD220" s="84">
        <v>6522.9600000000009</v>
      </c>
      <c r="BE220" s="84">
        <v>0</v>
      </c>
      <c r="BF220" s="87">
        <f t="shared" si="211"/>
        <v>6522.9600000000009</v>
      </c>
      <c r="BG220" s="83">
        <f t="shared" si="212"/>
        <v>0</v>
      </c>
      <c r="BH220" s="84">
        <v>1177.71</v>
      </c>
      <c r="BI220" s="84">
        <v>0</v>
      </c>
      <c r="BJ220" s="82">
        <f t="shared" si="213"/>
        <v>1177.71</v>
      </c>
      <c r="BK220" s="86">
        <f t="shared" si="214"/>
        <v>0</v>
      </c>
      <c r="BL220" s="80">
        <v>1258.8899999999999</v>
      </c>
      <c r="BM220" s="80">
        <v>0</v>
      </c>
      <c r="BN220" s="82">
        <f t="shared" si="215"/>
        <v>1258.8899999999999</v>
      </c>
      <c r="BO220" s="86">
        <f t="shared" si="216"/>
        <v>0</v>
      </c>
      <c r="BP220" s="80">
        <v>323.01</v>
      </c>
      <c r="BQ220" s="80">
        <v>0</v>
      </c>
      <c r="BR220" s="82">
        <f t="shared" si="217"/>
        <v>323.01</v>
      </c>
      <c r="BS220" s="86">
        <f t="shared" si="245"/>
        <v>0</v>
      </c>
      <c r="BT220" s="80">
        <v>903.56999999999994</v>
      </c>
      <c r="BU220" s="80">
        <v>0</v>
      </c>
      <c r="BV220" s="82">
        <f t="shared" si="218"/>
        <v>903.56999999999994</v>
      </c>
      <c r="BW220" s="86">
        <f t="shared" si="246"/>
        <v>0</v>
      </c>
      <c r="BX220" s="80">
        <v>600.45000000000005</v>
      </c>
      <c r="BY220" s="80">
        <v>0</v>
      </c>
      <c r="BZ220" s="82">
        <f t="shared" si="219"/>
        <v>600.45000000000005</v>
      </c>
      <c r="CA220" s="86">
        <f t="shared" si="190"/>
        <v>0</v>
      </c>
      <c r="CB220" s="80">
        <v>732.15000000000009</v>
      </c>
      <c r="CC220" s="80">
        <v>0</v>
      </c>
      <c r="CD220" s="82">
        <f t="shared" si="220"/>
        <v>732.15000000000009</v>
      </c>
      <c r="CE220" s="83">
        <f t="shared" si="221"/>
        <v>0</v>
      </c>
      <c r="CF220" s="84">
        <v>53.820000000000007</v>
      </c>
      <c r="CG220" s="84">
        <v>0</v>
      </c>
      <c r="CH220" s="82">
        <f t="shared" si="222"/>
        <v>53.820000000000007</v>
      </c>
      <c r="CI220" s="86">
        <f t="shared" si="223"/>
        <v>0</v>
      </c>
      <c r="CJ220" s="80">
        <v>0</v>
      </c>
      <c r="CK220" s="81">
        <v>0</v>
      </c>
      <c r="CL220" s="81">
        <v>0</v>
      </c>
      <c r="CM220" s="92"/>
      <c r="CN220" s="93">
        <v>9085.44</v>
      </c>
      <c r="CO220" s="93">
        <v>12858.405568492417</v>
      </c>
      <c r="CP220" s="87">
        <f t="shared" si="224"/>
        <v>-3772.9655684924164</v>
      </c>
      <c r="CQ220" s="94">
        <f t="shared" si="225"/>
        <v>1.4152760426013948</v>
      </c>
      <c r="CR220" s="80">
        <v>3569.58</v>
      </c>
      <c r="CS220" s="80">
        <v>4645.9399999999987</v>
      </c>
      <c r="CT220" s="87">
        <f t="shared" si="226"/>
        <v>-1076.3599999999988</v>
      </c>
      <c r="CU220" s="94">
        <f t="shared" si="227"/>
        <v>1.3015368754867516</v>
      </c>
      <c r="CV220" s="80">
        <v>1743.3899999999999</v>
      </c>
      <c r="CW220" s="80">
        <v>0</v>
      </c>
      <c r="CX220" s="87">
        <f t="shared" si="228"/>
        <v>1743.3899999999999</v>
      </c>
      <c r="CY220" s="86">
        <f t="shared" si="229"/>
        <v>0</v>
      </c>
      <c r="CZ220" s="80">
        <v>299.82</v>
      </c>
      <c r="DA220" s="80">
        <v>260.5</v>
      </c>
      <c r="DB220" s="87">
        <f t="shared" si="230"/>
        <v>39.319999999999993</v>
      </c>
      <c r="DC220" s="86">
        <f t="shared" si="241"/>
        <v>0.86885464612100594</v>
      </c>
      <c r="DD220" s="80">
        <v>33.96</v>
      </c>
      <c r="DE220" s="80">
        <v>0</v>
      </c>
      <c r="DF220" s="87">
        <f t="shared" si="231"/>
        <v>33.96</v>
      </c>
      <c r="DG220" s="86">
        <f t="shared" si="242"/>
        <v>0</v>
      </c>
      <c r="DH220" s="95">
        <v>1904.88</v>
      </c>
      <c r="DI220" s="95">
        <v>1528.23</v>
      </c>
      <c r="DJ220" s="87">
        <f t="shared" si="232"/>
        <v>376.65000000000009</v>
      </c>
      <c r="DK220" s="94">
        <f t="shared" si="233"/>
        <v>0.80227100919742977</v>
      </c>
      <c r="DL220" s="80">
        <v>0</v>
      </c>
      <c r="DM220" s="80">
        <v>0</v>
      </c>
      <c r="DN220" s="87">
        <f t="shared" si="234"/>
        <v>0</v>
      </c>
      <c r="DO220" s="96"/>
      <c r="DP220" s="80">
        <v>0</v>
      </c>
      <c r="DQ220" s="80">
        <v>0</v>
      </c>
      <c r="DR220" s="82">
        <f t="shared" si="235"/>
        <v>0</v>
      </c>
      <c r="DS220" s="96"/>
      <c r="DT220" s="97">
        <v>1836.1499999999999</v>
      </c>
      <c r="DU220" s="97">
        <v>1110.0899999999999</v>
      </c>
      <c r="DV220" s="98">
        <f t="shared" si="238"/>
        <v>38550.629999999997</v>
      </c>
      <c r="DW220" s="87">
        <f t="shared" si="239"/>
        <v>23311.785568492418</v>
      </c>
      <c r="DX220" s="87">
        <f t="shared" si="236"/>
        <v>15238.844431507579</v>
      </c>
      <c r="DY220" s="83">
        <f t="shared" si="237"/>
        <v>0.60470569659931417</v>
      </c>
      <c r="DZ220" s="108"/>
      <c r="EA220" s="100">
        <f t="shared" si="192"/>
        <v>116919.79443150757</v>
      </c>
      <c r="EB220" s="91">
        <f t="shared" si="193"/>
        <v>65744.929999999993</v>
      </c>
      <c r="EC220" s="101"/>
      <c r="ED220" s="101"/>
      <c r="EE220" s="102">
        <v>12850.21</v>
      </c>
      <c r="EF220" s="102">
        <v>17489.21</v>
      </c>
      <c r="EG220" s="103">
        <f t="shared" si="240"/>
        <v>17489.21</v>
      </c>
      <c r="EH220" s="104">
        <f t="shared" si="188"/>
        <v>1.361005773446504</v>
      </c>
      <c r="EI220" s="101"/>
      <c r="EJ220" s="101"/>
      <c r="EK220" s="101" t="s">
        <v>218</v>
      </c>
      <c r="EM220" s="101"/>
      <c r="EN220" s="101"/>
    </row>
    <row r="221" spans="1:144" s="1" customFormat="1" ht="15.75" customHeight="1" x14ac:dyDescent="0.25">
      <c r="A221" s="105" t="s">
        <v>219</v>
      </c>
      <c r="B221" s="106">
        <v>5</v>
      </c>
      <c r="C221" s="107">
        <v>4</v>
      </c>
      <c r="D221" s="76" t="s">
        <v>501</v>
      </c>
      <c r="E221" s="77">
        <v>2749.06</v>
      </c>
      <c r="F221" s="78">
        <v>15901.830000000005</v>
      </c>
      <c r="G221" s="79">
        <v>-39343.070000000014</v>
      </c>
      <c r="H221" s="80">
        <v>2223.42</v>
      </c>
      <c r="I221" s="80">
        <v>385.7</v>
      </c>
      <c r="J221" s="82">
        <f t="shared" si="194"/>
        <v>1837.72</v>
      </c>
      <c r="K221" s="83">
        <f t="shared" si="195"/>
        <v>0.1734714988621133</v>
      </c>
      <c r="L221" s="84">
        <v>350.49</v>
      </c>
      <c r="M221" s="84">
        <v>2.06</v>
      </c>
      <c r="N221" s="82">
        <f t="shared" si="196"/>
        <v>348.43</v>
      </c>
      <c r="O221" s="83">
        <f t="shared" si="197"/>
        <v>5.8774858055864647E-3</v>
      </c>
      <c r="P221" s="84">
        <v>1437.48</v>
      </c>
      <c r="Q221" s="84">
        <v>1103.29</v>
      </c>
      <c r="R221" s="82">
        <f t="shared" si="198"/>
        <v>334.19000000000005</v>
      </c>
      <c r="S221" s="83">
        <f t="shared" si="243"/>
        <v>0.76751676545064973</v>
      </c>
      <c r="T221" s="84">
        <v>274.62</v>
      </c>
      <c r="U221" s="84">
        <v>243.98000000000002</v>
      </c>
      <c r="V221" s="82">
        <f t="shared" si="199"/>
        <v>30.639999999999986</v>
      </c>
      <c r="W221" s="83">
        <f t="shared" si="244"/>
        <v>0.88842764547374564</v>
      </c>
      <c r="X221" s="84">
        <v>113.82</v>
      </c>
      <c r="Y221" s="84">
        <v>0</v>
      </c>
      <c r="Z221" s="82">
        <f t="shared" si="200"/>
        <v>113.82</v>
      </c>
      <c r="AA221" s="83">
        <f t="shared" si="189"/>
        <v>0</v>
      </c>
      <c r="AB221" s="84">
        <v>1764.87</v>
      </c>
      <c r="AC221" s="84">
        <v>44.52</v>
      </c>
      <c r="AD221" s="82">
        <f t="shared" si="201"/>
        <v>1720.35</v>
      </c>
      <c r="AE221" s="83">
        <f t="shared" si="202"/>
        <v>2.5225654014176684E-2</v>
      </c>
      <c r="AF221" s="84">
        <v>412.34999999999997</v>
      </c>
      <c r="AG221" s="84">
        <v>2664.59</v>
      </c>
      <c r="AH221" s="82">
        <f t="shared" si="203"/>
        <v>-2252.2400000000002</v>
      </c>
      <c r="AI221" s="85">
        <f t="shared" si="204"/>
        <v>6.4619619255486853</v>
      </c>
      <c r="AJ221" s="84">
        <v>1381.3799999999999</v>
      </c>
      <c r="AK221" s="84">
        <v>3268.1000000000004</v>
      </c>
      <c r="AL221" s="82">
        <f t="shared" si="205"/>
        <v>-1886.7200000000005</v>
      </c>
      <c r="AM221" s="86">
        <f t="shared" si="206"/>
        <v>2.3658225832138879</v>
      </c>
      <c r="AN221" s="80">
        <v>0</v>
      </c>
      <c r="AO221" s="80">
        <v>0</v>
      </c>
      <c r="AP221" s="87">
        <f t="shared" si="207"/>
        <v>0</v>
      </c>
      <c r="AQ221" s="83"/>
      <c r="AR221" s="84">
        <v>0</v>
      </c>
      <c r="AS221" s="84">
        <v>0</v>
      </c>
      <c r="AT221" s="87">
        <f t="shared" si="191"/>
        <v>0</v>
      </c>
      <c r="AU221" s="96"/>
      <c r="AV221" s="80">
        <v>511.32</v>
      </c>
      <c r="AW221" s="80">
        <v>0</v>
      </c>
      <c r="AX221" s="87">
        <f t="shared" si="208"/>
        <v>511.32</v>
      </c>
      <c r="AY221" s="83">
        <f t="shared" si="209"/>
        <v>0</v>
      </c>
      <c r="AZ221" s="90">
        <v>0</v>
      </c>
      <c r="BA221" s="82">
        <v>0</v>
      </c>
      <c r="BB221" s="82">
        <f t="shared" si="210"/>
        <v>0</v>
      </c>
      <c r="BC221" s="91"/>
      <c r="BD221" s="84">
        <v>7203.82</v>
      </c>
      <c r="BE221" s="84">
        <v>1266.7399999999998</v>
      </c>
      <c r="BF221" s="87">
        <f t="shared" si="211"/>
        <v>5937.08</v>
      </c>
      <c r="BG221" s="83">
        <f t="shared" si="212"/>
        <v>0.17584281672779162</v>
      </c>
      <c r="BH221" s="84">
        <v>1176.03</v>
      </c>
      <c r="BI221" s="84">
        <v>0</v>
      </c>
      <c r="BJ221" s="82">
        <f t="shared" si="213"/>
        <v>1176.03</v>
      </c>
      <c r="BK221" s="86">
        <f t="shared" si="214"/>
        <v>0</v>
      </c>
      <c r="BL221" s="80">
        <v>1258.5</v>
      </c>
      <c r="BM221" s="80">
        <v>3950.08</v>
      </c>
      <c r="BN221" s="82">
        <f t="shared" si="215"/>
        <v>-2691.58</v>
      </c>
      <c r="BO221" s="86">
        <f t="shared" si="216"/>
        <v>3.1387206992451331</v>
      </c>
      <c r="BP221" s="80">
        <v>321.63</v>
      </c>
      <c r="BQ221" s="80">
        <v>0</v>
      </c>
      <c r="BR221" s="82">
        <f t="shared" si="217"/>
        <v>321.63</v>
      </c>
      <c r="BS221" s="86">
        <f t="shared" si="245"/>
        <v>0</v>
      </c>
      <c r="BT221" s="80">
        <v>897.27</v>
      </c>
      <c r="BU221" s="80">
        <v>0</v>
      </c>
      <c r="BV221" s="82">
        <f t="shared" si="218"/>
        <v>897.27</v>
      </c>
      <c r="BW221" s="86">
        <f t="shared" si="246"/>
        <v>0</v>
      </c>
      <c r="BX221" s="80">
        <v>600.39</v>
      </c>
      <c r="BY221" s="80">
        <v>0</v>
      </c>
      <c r="BZ221" s="82">
        <f t="shared" si="219"/>
        <v>600.39</v>
      </c>
      <c r="CA221" s="86">
        <f t="shared" si="190"/>
        <v>0</v>
      </c>
      <c r="CB221" s="80">
        <v>732.33</v>
      </c>
      <c r="CC221" s="80">
        <v>0</v>
      </c>
      <c r="CD221" s="82">
        <f t="shared" si="220"/>
        <v>732.33</v>
      </c>
      <c r="CE221" s="83">
        <f t="shared" si="221"/>
        <v>0</v>
      </c>
      <c r="CF221" s="84">
        <v>52.769999999999996</v>
      </c>
      <c r="CG221" s="84">
        <v>0</v>
      </c>
      <c r="CH221" s="82">
        <f t="shared" si="222"/>
        <v>52.769999999999996</v>
      </c>
      <c r="CI221" s="86">
        <f t="shared" si="223"/>
        <v>0</v>
      </c>
      <c r="CJ221" s="80">
        <v>0</v>
      </c>
      <c r="CK221" s="81">
        <v>0</v>
      </c>
      <c r="CL221" s="81">
        <v>0</v>
      </c>
      <c r="CM221" s="92"/>
      <c r="CN221" s="93">
        <v>8980.24</v>
      </c>
      <c r="CO221" s="93">
        <v>12272.037676773869</v>
      </c>
      <c r="CP221" s="87">
        <f t="shared" si="224"/>
        <v>-3291.7976767738692</v>
      </c>
      <c r="CQ221" s="94">
        <f t="shared" si="225"/>
        <v>1.3665601004843824</v>
      </c>
      <c r="CR221" s="80">
        <v>3592.44</v>
      </c>
      <c r="CS221" s="80">
        <v>4675.05</v>
      </c>
      <c r="CT221" s="87">
        <f t="shared" si="226"/>
        <v>-1082.6100000000001</v>
      </c>
      <c r="CU221" s="94">
        <f t="shared" si="227"/>
        <v>1.301357851488125</v>
      </c>
      <c r="CV221" s="80">
        <v>1716.21</v>
      </c>
      <c r="CW221" s="80">
        <v>0</v>
      </c>
      <c r="CX221" s="87">
        <f t="shared" si="228"/>
        <v>1716.21</v>
      </c>
      <c r="CY221" s="86">
        <f t="shared" si="229"/>
        <v>0</v>
      </c>
      <c r="CZ221" s="80">
        <v>297.71999999999997</v>
      </c>
      <c r="DA221" s="80">
        <v>259.21000000000004</v>
      </c>
      <c r="DB221" s="87">
        <f t="shared" si="230"/>
        <v>38.509999999999934</v>
      </c>
      <c r="DC221" s="86">
        <f t="shared" si="241"/>
        <v>0.87065027542657547</v>
      </c>
      <c r="DD221" s="80">
        <v>33.81</v>
      </c>
      <c r="DE221" s="80">
        <v>0</v>
      </c>
      <c r="DF221" s="87">
        <f t="shared" si="231"/>
        <v>33.81</v>
      </c>
      <c r="DG221" s="86">
        <f t="shared" si="242"/>
        <v>0</v>
      </c>
      <c r="DH221" s="95">
        <v>2202.79</v>
      </c>
      <c r="DI221" s="95">
        <v>1517.78</v>
      </c>
      <c r="DJ221" s="87">
        <f t="shared" si="232"/>
        <v>685.01</v>
      </c>
      <c r="DK221" s="94">
        <f t="shared" si="233"/>
        <v>0.68902618951420702</v>
      </c>
      <c r="DL221" s="80">
        <v>0</v>
      </c>
      <c r="DM221" s="80">
        <v>0</v>
      </c>
      <c r="DN221" s="87">
        <f t="shared" si="234"/>
        <v>0</v>
      </c>
      <c r="DO221" s="96"/>
      <c r="DP221" s="80">
        <v>0</v>
      </c>
      <c r="DQ221" s="80">
        <v>0</v>
      </c>
      <c r="DR221" s="82">
        <f t="shared" si="235"/>
        <v>0</v>
      </c>
      <c r="DS221" s="96"/>
      <c r="DT221" s="97">
        <v>1877.0800000000002</v>
      </c>
      <c r="DU221" s="97">
        <v>1582.6600000000003</v>
      </c>
      <c r="DV221" s="98">
        <f t="shared" si="238"/>
        <v>39412.78</v>
      </c>
      <c r="DW221" s="87">
        <f t="shared" si="239"/>
        <v>33235.797676773873</v>
      </c>
      <c r="DX221" s="87">
        <f t="shared" si="236"/>
        <v>6176.982323226126</v>
      </c>
      <c r="DY221" s="83">
        <f t="shared" si="237"/>
        <v>0.84327463520142132</v>
      </c>
      <c r="DZ221" s="108"/>
      <c r="EA221" s="100">
        <f t="shared" si="192"/>
        <v>22078.812323226128</v>
      </c>
      <c r="EB221" s="91">
        <f t="shared" si="193"/>
        <v>-32317.15000000002</v>
      </c>
      <c r="EC221" s="101"/>
      <c r="ED221" s="101"/>
      <c r="EE221" s="102">
        <v>13137.59</v>
      </c>
      <c r="EF221" s="102">
        <v>24645.759999999998</v>
      </c>
      <c r="EG221" s="103">
        <f t="shared" si="240"/>
        <v>24645.759999999998</v>
      </c>
      <c r="EH221" s="104">
        <f t="shared" si="188"/>
        <v>1.8759726860101433</v>
      </c>
      <c r="EI221" s="101"/>
      <c r="EJ221" s="101"/>
      <c r="EK221" s="101" t="s">
        <v>219</v>
      </c>
      <c r="EM221" s="101"/>
      <c r="EN221" s="101"/>
    </row>
    <row r="222" spans="1:144" s="1" customFormat="1" ht="15.75" customHeight="1" x14ac:dyDescent="0.25">
      <c r="A222" s="105" t="s">
        <v>220</v>
      </c>
      <c r="B222" s="106">
        <v>5</v>
      </c>
      <c r="C222" s="107">
        <v>8</v>
      </c>
      <c r="D222" s="76" t="s">
        <v>502</v>
      </c>
      <c r="E222" s="77">
        <v>5834.6</v>
      </c>
      <c r="F222" s="78">
        <v>186708.87</v>
      </c>
      <c r="G222" s="79">
        <v>88615.370000000024</v>
      </c>
      <c r="H222" s="80">
        <v>4417.9500000000007</v>
      </c>
      <c r="I222" s="80">
        <v>773.52</v>
      </c>
      <c r="J222" s="82">
        <f t="shared" si="194"/>
        <v>3644.4300000000007</v>
      </c>
      <c r="K222" s="83">
        <f t="shared" si="195"/>
        <v>0.17508572980681081</v>
      </c>
      <c r="L222" s="84">
        <v>691.41</v>
      </c>
      <c r="M222" s="84">
        <v>4.03</v>
      </c>
      <c r="N222" s="82">
        <f t="shared" si="196"/>
        <v>687.38</v>
      </c>
      <c r="O222" s="83">
        <f t="shared" si="197"/>
        <v>5.8286689518520134E-3</v>
      </c>
      <c r="P222" s="84">
        <v>3134.94</v>
      </c>
      <c r="Q222" s="84">
        <v>2393.0099999999998</v>
      </c>
      <c r="R222" s="82">
        <f t="shared" si="198"/>
        <v>741.93000000000029</v>
      </c>
      <c r="S222" s="83">
        <f t="shared" si="243"/>
        <v>0.76333518344848694</v>
      </c>
      <c r="T222" s="84">
        <v>568.86</v>
      </c>
      <c r="U222" s="84">
        <v>505.9</v>
      </c>
      <c r="V222" s="82">
        <f t="shared" si="199"/>
        <v>62.960000000000036</v>
      </c>
      <c r="W222" s="83">
        <f t="shared" si="244"/>
        <v>0.88932250465843965</v>
      </c>
      <c r="X222" s="84">
        <v>371.07</v>
      </c>
      <c r="Y222" s="84">
        <v>0</v>
      </c>
      <c r="Z222" s="82">
        <f t="shared" si="200"/>
        <v>371.07</v>
      </c>
      <c r="AA222" s="83">
        <f t="shared" si="189"/>
        <v>0</v>
      </c>
      <c r="AB222" s="84">
        <v>5707.9800000000005</v>
      </c>
      <c r="AC222" s="84">
        <v>150.76999999999998</v>
      </c>
      <c r="AD222" s="82">
        <f t="shared" si="201"/>
        <v>5557.2100000000009</v>
      </c>
      <c r="AE222" s="83">
        <f t="shared" si="202"/>
        <v>2.641389773615184E-2</v>
      </c>
      <c r="AF222" s="84">
        <v>875.19</v>
      </c>
      <c r="AG222" s="84">
        <v>0</v>
      </c>
      <c r="AH222" s="82">
        <f t="shared" si="203"/>
        <v>875.19</v>
      </c>
      <c r="AI222" s="85">
        <f t="shared" si="204"/>
        <v>0</v>
      </c>
      <c r="AJ222" s="84">
        <v>2928.39</v>
      </c>
      <c r="AK222" s="84">
        <v>4522.41</v>
      </c>
      <c r="AL222" s="82">
        <f t="shared" si="205"/>
        <v>-1594.02</v>
      </c>
      <c r="AM222" s="86">
        <f t="shared" si="206"/>
        <v>1.544333234302808</v>
      </c>
      <c r="AN222" s="80">
        <v>0</v>
      </c>
      <c r="AO222" s="80">
        <v>0</v>
      </c>
      <c r="AP222" s="87">
        <f t="shared" si="207"/>
        <v>0</v>
      </c>
      <c r="AQ222" s="83"/>
      <c r="AR222" s="84">
        <v>0</v>
      </c>
      <c r="AS222" s="84">
        <v>0</v>
      </c>
      <c r="AT222" s="87">
        <f t="shared" si="191"/>
        <v>0</v>
      </c>
      <c r="AU222" s="96"/>
      <c r="AV222" s="80">
        <v>1029.21</v>
      </c>
      <c r="AW222" s="80">
        <v>5474.3200000000006</v>
      </c>
      <c r="AX222" s="87">
        <f t="shared" si="208"/>
        <v>-4445.1100000000006</v>
      </c>
      <c r="AY222" s="83">
        <f t="shared" si="209"/>
        <v>5.3189533720037705</v>
      </c>
      <c r="AZ222" s="90">
        <v>0</v>
      </c>
      <c r="BA222" s="82">
        <v>0</v>
      </c>
      <c r="BB222" s="82">
        <f t="shared" si="210"/>
        <v>0</v>
      </c>
      <c r="BC222" s="91"/>
      <c r="BD222" s="84">
        <v>16401.060000000001</v>
      </c>
      <c r="BE222" s="84">
        <v>51826.7</v>
      </c>
      <c r="BF222" s="87">
        <f t="shared" si="211"/>
        <v>-35425.64</v>
      </c>
      <c r="BG222" s="83">
        <f t="shared" si="212"/>
        <v>3.1599603928038795</v>
      </c>
      <c r="BH222" s="84">
        <v>2317.5</v>
      </c>
      <c r="BI222" s="84">
        <v>0</v>
      </c>
      <c r="BJ222" s="82">
        <f t="shared" si="213"/>
        <v>2317.5</v>
      </c>
      <c r="BK222" s="86">
        <f t="shared" si="214"/>
        <v>0</v>
      </c>
      <c r="BL222" s="80">
        <v>2480.2799999999997</v>
      </c>
      <c r="BM222" s="80">
        <v>2270.6999999999998</v>
      </c>
      <c r="BN222" s="82">
        <f t="shared" si="215"/>
        <v>209.57999999999993</v>
      </c>
      <c r="BO222" s="86">
        <f t="shared" si="216"/>
        <v>0.91550147563984718</v>
      </c>
      <c r="BP222" s="80">
        <v>710.64</v>
      </c>
      <c r="BQ222" s="80">
        <v>0</v>
      </c>
      <c r="BR222" s="82">
        <f t="shared" si="217"/>
        <v>710.64</v>
      </c>
      <c r="BS222" s="86">
        <f t="shared" si="245"/>
        <v>0</v>
      </c>
      <c r="BT222" s="80">
        <v>1846.6499999999999</v>
      </c>
      <c r="BU222" s="80">
        <v>0</v>
      </c>
      <c r="BV222" s="82">
        <f t="shared" si="218"/>
        <v>1846.6499999999999</v>
      </c>
      <c r="BW222" s="86">
        <f t="shared" si="246"/>
        <v>0</v>
      </c>
      <c r="BX222" s="80">
        <v>1953.42</v>
      </c>
      <c r="BY222" s="80">
        <v>0</v>
      </c>
      <c r="BZ222" s="82">
        <f t="shared" si="219"/>
        <v>1953.42</v>
      </c>
      <c r="CA222" s="86">
        <f t="shared" si="190"/>
        <v>0</v>
      </c>
      <c r="CB222" s="80">
        <v>2431.29</v>
      </c>
      <c r="CC222" s="80">
        <v>1096.8800000000001</v>
      </c>
      <c r="CD222" s="82">
        <f t="shared" si="220"/>
        <v>1334.4099999999999</v>
      </c>
      <c r="CE222" s="83">
        <f t="shared" si="221"/>
        <v>0.45115144635152538</v>
      </c>
      <c r="CF222" s="84">
        <v>108.51</v>
      </c>
      <c r="CG222" s="84">
        <v>0</v>
      </c>
      <c r="CH222" s="82">
        <f t="shared" si="222"/>
        <v>108.51</v>
      </c>
      <c r="CI222" s="86">
        <f t="shared" si="223"/>
        <v>0</v>
      </c>
      <c r="CJ222" s="80">
        <v>0</v>
      </c>
      <c r="CK222" s="81">
        <v>0</v>
      </c>
      <c r="CL222" s="81">
        <v>0</v>
      </c>
      <c r="CM222" s="92"/>
      <c r="CN222" s="93">
        <v>13759.74</v>
      </c>
      <c r="CO222" s="93">
        <v>14805.051396028102</v>
      </c>
      <c r="CP222" s="87">
        <f t="shared" si="224"/>
        <v>-1045.3113960281025</v>
      </c>
      <c r="CQ222" s="94">
        <f t="shared" si="225"/>
        <v>1.075968833424767</v>
      </c>
      <c r="CR222" s="80">
        <v>7176.57</v>
      </c>
      <c r="CS222" s="80">
        <v>6872.5199999999995</v>
      </c>
      <c r="CT222" s="87">
        <f t="shared" si="226"/>
        <v>304.05000000000018</v>
      </c>
      <c r="CU222" s="94">
        <f t="shared" si="227"/>
        <v>0.95763296393681097</v>
      </c>
      <c r="CV222" s="80">
        <v>2952.8999999999996</v>
      </c>
      <c r="CW222" s="80">
        <v>0</v>
      </c>
      <c r="CX222" s="87">
        <f t="shared" si="228"/>
        <v>2952.8999999999996</v>
      </c>
      <c r="CY222" s="86">
        <f t="shared" si="229"/>
        <v>0</v>
      </c>
      <c r="CZ222" s="80">
        <v>598.62</v>
      </c>
      <c r="DA222" s="80">
        <v>519.74</v>
      </c>
      <c r="DB222" s="87">
        <f t="shared" si="230"/>
        <v>78.88</v>
      </c>
      <c r="DC222" s="86">
        <f t="shared" si="241"/>
        <v>0.86823026293809091</v>
      </c>
      <c r="DD222" s="80">
        <v>66.510000000000005</v>
      </c>
      <c r="DE222" s="80">
        <v>0</v>
      </c>
      <c r="DF222" s="87">
        <f t="shared" si="231"/>
        <v>66.510000000000005</v>
      </c>
      <c r="DG222" s="86">
        <f t="shared" si="242"/>
        <v>0</v>
      </c>
      <c r="DH222" s="95">
        <v>3821.07</v>
      </c>
      <c r="DI222" s="95">
        <v>1271.93</v>
      </c>
      <c r="DJ222" s="87">
        <f t="shared" si="232"/>
        <v>2549.1400000000003</v>
      </c>
      <c r="DK222" s="94">
        <f t="shared" si="233"/>
        <v>0.33287272936638168</v>
      </c>
      <c r="DL222" s="80">
        <v>0</v>
      </c>
      <c r="DM222" s="80">
        <v>0</v>
      </c>
      <c r="DN222" s="87">
        <f t="shared" si="234"/>
        <v>0</v>
      </c>
      <c r="DO222" s="96"/>
      <c r="DP222" s="80">
        <v>0</v>
      </c>
      <c r="DQ222" s="80">
        <v>0</v>
      </c>
      <c r="DR222" s="82">
        <f t="shared" si="235"/>
        <v>0</v>
      </c>
      <c r="DS222" s="96"/>
      <c r="DT222" s="97">
        <v>3817.68</v>
      </c>
      <c r="DU222" s="97">
        <v>4624.3799999999992</v>
      </c>
      <c r="DV222" s="98">
        <f t="shared" si="238"/>
        <v>80167.439999999988</v>
      </c>
      <c r="DW222" s="87">
        <f t="shared" si="239"/>
        <v>97111.861396028093</v>
      </c>
      <c r="DX222" s="87">
        <f t="shared" si="236"/>
        <v>-16944.421396028105</v>
      </c>
      <c r="DY222" s="83">
        <f t="shared" si="237"/>
        <v>1.2113628849321882</v>
      </c>
      <c r="DZ222" s="108"/>
      <c r="EA222" s="100">
        <f t="shared" si="192"/>
        <v>169764.44860397192</v>
      </c>
      <c r="EB222" s="91">
        <f t="shared" si="193"/>
        <v>61670.440000000031</v>
      </c>
      <c r="EC222" s="101"/>
      <c r="ED222" s="101"/>
      <c r="EE222" s="102">
        <v>26722.479999999996</v>
      </c>
      <c r="EF222" s="102">
        <v>58616.42</v>
      </c>
      <c r="EG222" s="103">
        <f t="shared" si="240"/>
        <v>58616.42</v>
      </c>
      <c r="EH222" s="104">
        <f t="shared" si="188"/>
        <v>2.1935247027970459</v>
      </c>
      <c r="EI222" s="101"/>
      <c r="EJ222" s="101"/>
      <c r="EK222" s="101" t="s">
        <v>220</v>
      </c>
      <c r="EM222" s="101"/>
      <c r="EN222" s="101"/>
    </row>
    <row r="223" spans="1:144" s="1" customFormat="1" ht="15.75" customHeight="1" x14ac:dyDescent="0.25">
      <c r="A223" s="105" t="s">
        <v>221</v>
      </c>
      <c r="B223" s="106">
        <v>5</v>
      </c>
      <c r="C223" s="107">
        <v>4</v>
      </c>
      <c r="D223" s="76" t="s">
        <v>503</v>
      </c>
      <c r="E223" s="77">
        <v>2790.48</v>
      </c>
      <c r="F223" s="78">
        <v>85167.920000000013</v>
      </c>
      <c r="G223" s="79">
        <v>30843.080000000009</v>
      </c>
      <c r="H223" s="80">
        <v>2236.86</v>
      </c>
      <c r="I223" s="80">
        <v>386.69</v>
      </c>
      <c r="J223" s="82">
        <f t="shared" si="194"/>
        <v>1850.17</v>
      </c>
      <c r="K223" s="83">
        <f t="shared" si="195"/>
        <v>0.17287179349624027</v>
      </c>
      <c r="L223" s="84">
        <v>394.29</v>
      </c>
      <c r="M223" s="84">
        <v>2.2999999999999998</v>
      </c>
      <c r="N223" s="82">
        <f t="shared" si="196"/>
        <v>391.99</v>
      </c>
      <c r="O223" s="83">
        <f t="shared" si="197"/>
        <v>5.833269928225417E-3</v>
      </c>
      <c r="P223" s="84">
        <v>1463.34</v>
      </c>
      <c r="Q223" s="84">
        <v>1122.77</v>
      </c>
      <c r="R223" s="82">
        <f t="shared" si="198"/>
        <v>340.56999999999994</v>
      </c>
      <c r="S223" s="83">
        <f t="shared" si="243"/>
        <v>0.76726529719682368</v>
      </c>
      <c r="T223" s="84">
        <v>268.74</v>
      </c>
      <c r="U223" s="84">
        <v>238.14</v>
      </c>
      <c r="V223" s="82">
        <f t="shared" si="199"/>
        <v>30.600000000000023</v>
      </c>
      <c r="W223" s="83">
        <f t="shared" si="244"/>
        <v>0.88613529805760205</v>
      </c>
      <c r="X223" s="84">
        <v>128.07</v>
      </c>
      <c r="Y223" s="84">
        <v>0</v>
      </c>
      <c r="Z223" s="82">
        <f t="shared" si="200"/>
        <v>128.07</v>
      </c>
      <c r="AA223" s="83">
        <f t="shared" si="189"/>
        <v>0</v>
      </c>
      <c r="AB223" s="84">
        <v>1765.56</v>
      </c>
      <c r="AC223" s="84">
        <v>44.52</v>
      </c>
      <c r="AD223" s="82">
        <f t="shared" si="201"/>
        <v>1721.04</v>
      </c>
      <c r="AE223" s="83">
        <f t="shared" si="202"/>
        <v>2.5215795554951407E-2</v>
      </c>
      <c r="AF223" s="84">
        <v>418.59000000000003</v>
      </c>
      <c r="AG223" s="84">
        <v>2664.59</v>
      </c>
      <c r="AH223" s="82">
        <f t="shared" si="203"/>
        <v>-2246</v>
      </c>
      <c r="AI223" s="85">
        <f t="shared" si="204"/>
        <v>6.3656322415728992</v>
      </c>
      <c r="AJ223" s="84">
        <v>1401.3899999999999</v>
      </c>
      <c r="AK223" s="84">
        <v>1134.3499999999999</v>
      </c>
      <c r="AL223" s="82">
        <f t="shared" si="205"/>
        <v>267.03999999999996</v>
      </c>
      <c r="AM223" s="86">
        <f t="shared" si="206"/>
        <v>0.80944633542411459</v>
      </c>
      <c r="AN223" s="80">
        <v>0</v>
      </c>
      <c r="AO223" s="80">
        <v>0</v>
      </c>
      <c r="AP223" s="87">
        <f t="shared" si="207"/>
        <v>0</v>
      </c>
      <c r="AQ223" s="83"/>
      <c r="AR223" s="84">
        <v>0</v>
      </c>
      <c r="AS223" s="84">
        <v>0</v>
      </c>
      <c r="AT223" s="87">
        <f t="shared" si="191"/>
        <v>0</v>
      </c>
      <c r="AU223" s="96"/>
      <c r="AV223" s="80">
        <v>518.18999999999994</v>
      </c>
      <c r="AW223" s="80">
        <v>2760.16</v>
      </c>
      <c r="AX223" s="87">
        <f t="shared" si="208"/>
        <v>-2241.9699999999998</v>
      </c>
      <c r="AY223" s="83">
        <f t="shared" si="209"/>
        <v>5.3265404581331177</v>
      </c>
      <c r="AZ223" s="90">
        <v>0</v>
      </c>
      <c r="BA223" s="82">
        <v>0</v>
      </c>
      <c r="BB223" s="82">
        <f t="shared" si="210"/>
        <v>0</v>
      </c>
      <c r="BC223" s="91"/>
      <c r="BD223" s="84">
        <v>8764.14</v>
      </c>
      <c r="BE223" s="84">
        <v>6770.0700000000006</v>
      </c>
      <c r="BF223" s="87">
        <f t="shared" si="211"/>
        <v>1994.0699999999988</v>
      </c>
      <c r="BG223" s="83">
        <f t="shared" si="212"/>
        <v>0.77247396778234956</v>
      </c>
      <c r="BH223" s="84">
        <v>1185.42</v>
      </c>
      <c r="BI223" s="84">
        <v>0</v>
      </c>
      <c r="BJ223" s="82">
        <f t="shared" si="213"/>
        <v>1185.42</v>
      </c>
      <c r="BK223" s="86">
        <f t="shared" si="214"/>
        <v>0</v>
      </c>
      <c r="BL223" s="80">
        <v>1415.6100000000001</v>
      </c>
      <c r="BM223" s="80">
        <v>0</v>
      </c>
      <c r="BN223" s="82">
        <f t="shared" si="215"/>
        <v>1415.6100000000001</v>
      </c>
      <c r="BO223" s="86">
        <f t="shared" si="216"/>
        <v>0</v>
      </c>
      <c r="BP223" s="80">
        <v>328.17</v>
      </c>
      <c r="BQ223" s="80">
        <v>0</v>
      </c>
      <c r="BR223" s="82">
        <f t="shared" si="217"/>
        <v>328.17</v>
      </c>
      <c r="BS223" s="86">
        <f t="shared" si="245"/>
        <v>0</v>
      </c>
      <c r="BT223" s="80">
        <v>932.58</v>
      </c>
      <c r="BU223" s="80">
        <v>0</v>
      </c>
      <c r="BV223" s="82">
        <f t="shared" si="218"/>
        <v>932.58</v>
      </c>
      <c r="BW223" s="86">
        <f t="shared" si="246"/>
        <v>0</v>
      </c>
      <c r="BX223" s="80">
        <v>675.56999999999994</v>
      </c>
      <c r="BY223" s="80">
        <v>0</v>
      </c>
      <c r="BZ223" s="82">
        <f t="shared" si="219"/>
        <v>675.56999999999994</v>
      </c>
      <c r="CA223" s="86">
        <f t="shared" si="190"/>
        <v>0</v>
      </c>
      <c r="CB223" s="80">
        <v>732.51</v>
      </c>
      <c r="CC223" s="80">
        <v>0</v>
      </c>
      <c r="CD223" s="82">
        <f t="shared" si="220"/>
        <v>732.51</v>
      </c>
      <c r="CE223" s="83">
        <f t="shared" si="221"/>
        <v>0</v>
      </c>
      <c r="CF223" s="84">
        <v>52.739999999999995</v>
      </c>
      <c r="CG223" s="84">
        <v>0</v>
      </c>
      <c r="CH223" s="82">
        <f t="shared" si="222"/>
        <v>52.739999999999995</v>
      </c>
      <c r="CI223" s="86">
        <f t="shared" si="223"/>
        <v>0</v>
      </c>
      <c r="CJ223" s="80">
        <v>0</v>
      </c>
      <c r="CK223" s="81">
        <v>0</v>
      </c>
      <c r="CL223" s="81">
        <v>0</v>
      </c>
      <c r="CM223" s="92"/>
      <c r="CN223" s="93">
        <v>3981.51</v>
      </c>
      <c r="CO223" s="93">
        <v>6634.6193150989375</v>
      </c>
      <c r="CP223" s="87">
        <f t="shared" si="224"/>
        <v>-2653.1093150989373</v>
      </c>
      <c r="CQ223" s="94">
        <f t="shared" si="225"/>
        <v>1.6663575666264652</v>
      </c>
      <c r="CR223" s="80">
        <v>3621.51</v>
      </c>
      <c r="CS223" s="80">
        <v>4178.5</v>
      </c>
      <c r="CT223" s="87">
        <f t="shared" si="226"/>
        <v>-556.98999999999978</v>
      </c>
      <c r="CU223" s="94">
        <f t="shared" si="227"/>
        <v>1.1538004865373834</v>
      </c>
      <c r="CV223" s="80">
        <v>1721.19</v>
      </c>
      <c r="CW223" s="80">
        <v>0</v>
      </c>
      <c r="CX223" s="87">
        <f t="shared" si="228"/>
        <v>1721.19</v>
      </c>
      <c r="CY223" s="86">
        <f t="shared" si="229"/>
        <v>0</v>
      </c>
      <c r="CZ223" s="80">
        <v>284.64</v>
      </c>
      <c r="DA223" s="80">
        <v>247.38</v>
      </c>
      <c r="DB223" s="87">
        <f t="shared" si="230"/>
        <v>37.259999999999991</v>
      </c>
      <c r="DC223" s="86">
        <f t="shared" si="241"/>
        <v>0.86909780775716694</v>
      </c>
      <c r="DD223" s="80">
        <v>31.799999999999997</v>
      </c>
      <c r="DE223" s="80">
        <v>0</v>
      </c>
      <c r="DF223" s="87">
        <f t="shared" si="231"/>
        <v>31.799999999999997</v>
      </c>
      <c r="DG223" s="86">
        <f t="shared" si="242"/>
        <v>0</v>
      </c>
      <c r="DH223" s="95">
        <v>1910.37</v>
      </c>
      <c r="DI223" s="95">
        <v>986.92000000000007</v>
      </c>
      <c r="DJ223" s="87">
        <f t="shared" si="232"/>
        <v>923.44999999999982</v>
      </c>
      <c r="DK223" s="94">
        <f t="shared" si="233"/>
        <v>0.51661196522139696</v>
      </c>
      <c r="DL223" s="80">
        <v>0</v>
      </c>
      <c r="DM223" s="80">
        <v>0</v>
      </c>
      <c r="DN223" s="87">
        <f t="shared" si="234"/>
        <v>0</v>
      </c>
      <c r="DO223" s="96"/>
      <c r="DP223" s="80">
        <v>0</v>
      </c>
      <c r="DQ223" s="80">
        <v>0</v>
      </c>
      <c r="DR223" s="82">
        <f t="shared" si="235"/>
        <v>0</v>
      </c>
      <c r="DS223" s="96"/>
      <c r="DT223" s="97">
        <v>1712.0099999999998</v>
      </c>
      <c r="DU223" s="97">
        <v>1358.55</v>
      </c>
      <c r="DV223" s="98">
        <f t="shared" si="238"/>
        <v>35944.799999999996</v>
      </c>
      <c r="DW223" s="87">
        <f t="shared" si="239"/>
        <v>28529.559315098941</v>
      </c>
      <c r="DX223" s="87">
        <f t="shared" si="236"/>
        <v>7415.2406849010549</v>
      </c>
      <c r="DY223" s="83">
        <f t="shared" si="237"/>
        <v>0.79370477273761275</v>
      </c>
      <c r="DZ223" s="108"/>
      <c r="EA223" s="100">
        <f t="shared" si="192"/>
        <v>92583.160684901057</v>
      </c>
      <c r="EB223" s="91">
        <f t="shared" si="193"/>
        <v>38159.750000000007</v>
      </c>
      <c r="EC223" s="101"/>
      <c r="ED223" s="101"/>
      <c r="EE223" s="102">
        <v>11981.600000000004</v>
      </c>
      <c r="EF223" s="102">
        <v>14341.230000000001</v>
      </c>
      <c r="EG223" s="103">
        <f t="shared" si="240"/>
        <v>14341.230000000001</v>
      </c>
      <c r="EH223" s="104">
        <f t="shared" si="188"/>
        <v>1.1969378046337715</v>
      </c>
      <c r="EI223" s="101"/>
      <c r="EJ223" s="101"/>
      <c r="EK223" s="101" t="s">
        <v>221</v>
      </c>
      <c r="EM223" s="101"/>
      <c r="EN223" s="101"/>
    </row>
    <row r="224" spans="1:144" s="1" customFormat="1" ht="15.75" customHeight="1" x14ac:dyDescent="0.25">
      <c r="A224" s="105" t="s">
        <v>222</v>
      </c>
      <c r="B224" s="106">
        <v>5</v>
      </c>
      <c r="C224" s="107">
        <v>2</v>
      </c>
      <c r="D224" s="76" t="s">
        <v>504</v>
      </c>
      <c r="E224" s="77">
        <v>4318.4399999999996</v>
      </c>
      <c r="F224" s="78">
        <v>-127474.03000000001</v>
      </c>
      <c r="G224" s="79">
        <v>-133233.21000000002</v>
      </c>
      <c r="H224" s="80">
        <v>4150.92</v>
      </c>
      <c r="I224" s="80">
        <v>49.8</v>
      </c>
      <c r="J224" s="82">
        <f t="shared" si="194"/>
        <v>4101.12</v>
      </c>
      <c r="K224" s="83">
        <f t="shared" si="195"/>
        <v>1.1997340348645601E-2</v>
      </c>
      <c r="L224" s="84">
        <v>465.09000000000003</v>
      </c>
      <c r="M224" s="84">
        <v>2.71</v>
      </c>
      <c r="N224" s="82">
        <f t="shared" si="196"/>
        <v>462.38000000000005</v>
      </c>
      <c r="O224" s="83">
        <f t="shared" si="197"/>
        <v>5.8268292158506953E-3</v>
      </c>
      <c r="P224" s="84">
        <v>2254.23</v>
      </c>
      <c r="Q224" s="84">
        <v>1741.6599999999999</v>
      </c>
      <c r="R224" s="82">
        <f t="shared" si="198"/>
        <v>512.57000000000016</v>
      </c>
      <c r="S224" s="83">
        <f t="shared" si="243"/>
        <v>0.77261858816536011</v>
      </c>
      <c r="T224" s="84">
        <v>444.36</v>
      </c>
      <c r="U224" s="84">
        <v>388.97</v>
      </c>
      <c r="V224" s="82">
        <f t="shared" si="199"/>
        <v>55.389999999999986</v>
      </c>
      <c r="W224" s="83">
        <f t="shared" si="244"/>
        <v>0.87534881627509231</v>
      </c>
      <c r="X224" s="84">
        <v>0</v>
      </c>
      <c r="Y224" s="84">
        <v>0</v>
      </c>
      <c r="Z224" s="82">
        <f t="shared" si="200"/>
        <v>0</v>
      </c>
      <c r="AA224" s="83"/>
      <c r="AB224" s="84">
        <v>1388.82</v>
      </c>
      <c r="AC224" s="84">
        <v>3079.58</v>
      </c>
      <c r="AD224" s="82">
        <f t="shared" si="201"/>
        <v>-1690.76</v>
      </c>
      <c r="AE224" s="83">
        <f t="shared" si="202"/>
        <v>2.2174075834161373</v>
      </c>
      <c r="AF224" s="84">
        <v>647.76</v>
      </c>
      <c r="AG224" s="84">
        <v>0</v>
      </c>
      <c r="AH224" s="82">
        <f t="shared" si="203"/>
        <v>647.76</v>
      </c>
      <c r="AI224" s="85">
        <f t="shared" si="204"/>
        <v>0</v>
      </c>
      <c r="AJ224" s="84">
        <v>2168.73</v>
      </c>
      <c r="AK224" s="84">
        <v>1755.5000000000002</v>
      </c>
      <c r="AL224" s="82">
        <f t="shared" si="205"/>
        <v>413.22999999999979</v>
      </c>
      <c r="AM224" s="86">
        <f t="shared" si="206"/>
        <v>0.80945991432774034</v>
      </c>
      <c r="AN224" s="80">
        <v>0</v>
      </c>
      <c r="AO224" s="80">
        <v>0</v>
      </c>
      <c r="AP224" s="87">
        <f t="shared" si="207"/>
        <v>0</v>
      </c>
      <c r="AQ224" s="83"/>
      <c r="AR224" s="84">
        <v>0</v>
      </c>
      <c r="AS224" s="84">
        <v>0</v>
      </c>
      <c r="AT224" s="87">
        <f t="shared" si="191"/>
        <v>0</v>
      </c>
      <c r="AU224" s="96"/>
      <c r="AV224" s="80">
        <v>1400.49</v>
      </c>
      <c r="AW224" s="80">
        <v>0</v>
      </c>
      <c r="AX224" s="87">
        <f t="shared" si="208"/>
        <v>1400.49</v>
      </c>
      <c r="AY224" s="83">
        <f t="shared" si="209"/>
        <v>0</v>
      </c>
      <c r="AZ224" s="90">
        <v>0</v>
      </c>
      <c r="BA224" s="82">
        <v>0</v>
      </c>
      <c r="BB224" s="82">
        <f t="shared" si="210"/>
        <v>0</v>
      </c>
      <c r="BC224" s="91"/>
      <c r="BD224" s="84">
        <v>8107.4699999999993</v>
      </c>
      <c r="BE224" s="84">
        <v>1043.76</v>
      </c>
      <c r="BF224" s="87">
        <f t="shared" si="211"/>
        <v>7063.7099999999991</v>
      </c>
      <c r="BG224" s="83">
        <f t="shared" si="212"/>
        <v>0.12874053187985895</v>
      </c>
      <c r="BH224" s="84">
        <v>1840.9499999999998</v>
      </c>
      <c r="BI224" s="84">
        <v>0</v>
      </c>
      <c r="BJ224" s="82">
        <f t="shared" si="213"/>
        <v>1840.9499999999998</v>
      </c>
      <c r="BK224" s="86">
        <f t="shared" si="214"/>
        <v>0</v>
      </c>
      <c r="BL224" s="80">
        <v>1667.37</v>
      </c>
      <c r="BM224" s="80">
        <v>0</v>
      </c>
      <c r="BN224" s="82">
        <f t="shared" si="215"/>
        <v>1667.37</v>
      </c>
      <c r="BO224" s="86">
        <f t="shared" si="216"/>
        <v>0</v>
      </c>
      <c r="BP224" s="80">
        <v>487.11</v>
      </c>
      <c r="BQ224" s="80">
        <v>0</v>
      </c>
      <c r="BR224" s="82">
        <f t="shared" si="217"/>
        <v>487.11</v>
      </c>
      <c r="BS224" s="86">
        <f t="shared" si="245"/>
        <v>0</v>
      </c>
      <c r="BT224" s="80">
        <v>1445.82</v>
      </c>
      <c r="BU224" s="80">
        <v>0</v>
      </c>
      <c r="BV224" s="82">
        <f t="shared" si="218"/>
        <v>1445.82</v>
      </c>
      <c r="BW224" s="86">
        <f t="shared" si="246"/>
        <v>0</v>
      </c>
      <c r="BX224" s="80">
        <v>0</v>
      </c>
      <c r="BY224" s="80">
        <v>0</v>
      </c>
      <c r="BZ224" s="82">
        <f t="shared" si="219"/>
        <v>0</v>
      </c>
      <c r="CA224" s="86"/>
      <c r="CB224" s="80">
        <v>621.87</v>
      </c>
      <c r="CC224" s="80">
        <v>2507.13</v>
      </c>
      <c r="CD224" s="82">
        <f t="shared" si="220"/>
        <v>-1885.2600000000002</v>
      </c>
      <c r="CE224" s="83">
        <f t="shared" si="221"/>
        <v>4.0315982440059823</v>
      </c>
      <c r="CF224" s="84">
        <v>85.5</v>
      </c>
      <c r="CG224" s="84">
        <v>0</v>
      </c>
      <c r="CH224" s="82">
        <f t="shared" si="222"/>
        <v>85.5</v>
      </c>
      <c r="CI224" s="86">
        <f t="shared" si="223"/>
        <v>0</v>
      </c>
      <c r="CJ224" s="80">
        <v>0</v>
      </c>
      <c r="CK224" s="81">
        <v>0</v>
      </c>
      <c r="CL224" s="81">
        <v>0</v>
      </c>
      <c r="CM224" s="92"/>
      <c r="CN224" s="93">
        <v>17730.75</v>
      </c>
      <c r="CO224" s="93">
        <v>27320.301537413605</v>
      </c>
      <c r="CP224" s="87">
        <f t="shared" si="224"/>
        <v>-9589.5515374136048</v>
      </c>
      <c r="CQ224" s="94">
        <f t="shared" si="225"/>
        <v>1.5408429726556183</v>
      </c>
      <c r="CR224" s="80">
        <v>9162.06</v>
      </c>
      <c r="CS224" s="80">
        <v>11450.34</v>
      </c>
      <c r="CT224" s="87">
        <f t="shared" si="226"/>
        <v>-2288.2800000000007</v>
      </c>
      <c r="CU224" s="94">
        <f t="shared" si="227"/>
        <v>1.2497560592268553</v>
      </c>
      <c r="CV224" s="80">
        <v>2445.9900000000002</v>
      </c>
      <c r="CW224" s="80">
        <v>0</v>
      </c>
      <c r="CX224" s="87">
        <f t="shared" si="228"/>
        <v>2445.9900000000002</v>
      </c>
      <c r="CY224" s="86">
        <f t="shared" si="229"/>
        <v>0</v>
      </c>
      <c r="CZ224" s="80">
        <v>444.36</v>
      </c>
      <c r="DA224" s="80">
        <v>385.89</v>
      </c>
      <c r="DB224" s="87">
        <f t="shared" si="230"/>
        <v>58.470000000000027</v>
      </c>
      <c r="DC224" s="86">
        <f t="shared" si="241"/>
        <v>0.86841749932487167</v>
      </c>
      <c r="DD224" s="80">
        <v>49.230000000000004</v>
      </c>
      <c r="DE224" s="80">
        <v>0</v>
      </c>
      <c r="DF224" s="87">
        <f t="shared" si="231"/>
        <v>49.230000000000004</v>
      </c>
      <c r="DG224" s="86">
        <f t="shared" si="242"/>
        <v>0</v>
      </c>
      <c r="DH224" s="95">
        <v>2786.7</v>
      </c>
      <c r="DI224" s="95">
        <v>2865.34</v>
      </c>
      <c r="DJ224" s="87">
        <f t="shared" si="232"/>
        <v>-78.640000000000327</v>
      </c>
      <c r="DK224" s="94">
        <f t="shared" si="233"/>
        <v>1.0282197581368646</v>
      </c>
      <c r="DL224" s="80">
        <v>0</v>
      </c>
      <c r="DM224" s="80">
        <v>0</v>
      </c>
      <c r="DN224" s="87">
        <f t="shared" si="234"/>
        <v>0</v>
      </c>
      <c r="DO224" s="96"/>
      <c r="DP224" s="80">
        <v>0</v>
      </c>
      <c r="DQ224" s="80">
        <v>0</v>
      </c>
      <c r="DR224" s="82">
        <f t="shared" si="235"/>
        <v>0</v>
      </c>
      <c r="DS224" s="96"/>
      <c r="DT224" s="97">
        <v>2990.1000000000004</v>
      </c>
      <c r="DU224" s="97">
        <v>2629.54</v>
      </c>
      <c r="DV224" s="98">
        <f t="shared" si="238"/>
        <v>62785.68</v>
      </c>
      <c r="DW224" s="87">
        <f t="shared" si="239"/>
        <v>55220.52153741361</v>
      </c>
      <c r="DX224" s="87">
        <f t="shared" si="236"/>
        <v>7565.1584625863907</v>
      </c>
      <c r="DY224" s="83">
        <f t="shared" si="237"/>
        <v>0.87950821807478408</v>
      </c>
      <c r="DZ224" s="108"/>
      <c r="EA224" s="100">
        <f t="shared" si="192"/>
        <v>-119908.87153741362</v>
      </c>
      <c r="EB224" s="91">
        <f t="shared" si="193"/>
        <v>-122528.01000000002</v>
      </c>
      <c r="EC224" s="101"/>
      <c r="ED224" s="101"/>
      <c r="EE224" s="102">
        <v>20928.559999999994</v>
      </c>
      <c r="EF224" s="102">
        <v>35099.770000000004</v>
      </c>
      <c r="EG224" s="103">
        <f t="shared" si="240"/>
        <v>35099.770000000004</v>
      </c>
      <c r="EH224" s="104">
        <f t="shared" si="188"/>
        <v>1.677123031876059</v>
      </c>
      <c r="EI224" s="101"/>
      <c r="EJ224" s="101"/>
      <c r="EK224" s="4" t="s">
        <v>222</v>
      </c>
      <c r="EM224" s="101"/>
      <c r="EN224" s="101"/>
    </row>
    <row r="225" spans="1:144" s="1" customFormat="1" ht="15.75" customHeight="1" x14ac:dyDescent="0.25">
      <c r="A225" s="105" t="s">
        <v>223</v>
      </c>
      <c r="B225" s="106">
        <v>9</v>
      </c>
      <c r="C225" s="107">
        <v>1</v>
      </c>
      <c r="D225" s="76" t="s">
        <v>505</v>
      </c>
      <c r="E225" s="77">
        <v>3411.54</v>
      </c>
      <c r="F225" s="78">
        <v>47013.72</v>
      </c>
      <c r="G225" s="79">
        <v>-16685.920000000002</v>
      </c>
      <c r="H225" s="80">
        <v>2340.7200000000003</v>
      </c>
      <c r="I225" s="80">
        <v>204.23000000000002</v>
      </c>
      <c r="J225" s="82">
        <f t="shared" si="194"/>
        <v>2136.4900000000002</v>
      </c>
      <c r="K225" s="83">
        <f t="shared" si="195"/>
        <v>8.7250931337366278E-2</v>
      </c>
      <c r="L225" s="84">
        <v>345.93</v>
      </c>
      <c r="M225" s="84">
        <v>2.0299999999999998</v>
      </c>
      <c r="N225" s="82">
        <f t="shared" si="196"/>
        <v>343.90000000000003</v>
      </c>
      <c r="O225" s="83">
        <f t="shared" si="197"/>
        <v>5.8682392391524287E-3</v>
      </c>
      <c r="P225" s="84">
        <v>1441.0500000000002</v>
      </c>
      <c r="Q225" s="84">
        <v>1101.1100000000001</v>
      </c>
      <c r="R225" s="82">
        <f t="shared" si="198"/>
        <v>339.94000000000005</v>
      </c>
      <c r="S225" s="83">
        <f t="shared" si="243"/>
        <v>0.76410256410256405</v>
      </c>
      <c r="T225" s="84">
        <v>296.82</v>
      </c>
      <c r="U225" s="84">
        <v>264.57</v>
      </c>
      <c r="V225" s="82">
        <f t="shared" si="199"/>
        <v>32.25</v>
      </c>
      <c r="W225" s="83">
        <f t="shared" si="244"/>
        <v>0.89134829189407727</v>
      </c>
      <c r="X225" s="84">
        <v>156.60000000000002</v>
      </c>
      <c r="Y225" s="84">
        <v>0</v>
      </c>
      <c r="Z225" s="82">
        <f t="shared" si="200"/>
        <v>156.60000000000002</v>
      </c>
      <c r="AA225" s="83">
        <f t="shared" si="189"/>
        <v>0</v>
      </c>
      <c r="AB225" s="84">
        <v>590.54999999999995</v>
      </c>
      <c r="AC225" s="84">
        <v>870.65000000000009</v>
      </c>
      <c r="AD225" s="82">
        <f t="shared" si="201"/>
        <v>-280.10000000000014</v>
      </c>
      <c r="AE225" s="83">
        <f t="shared" si="202"/>
        <v>1.4743036152738975</v>
      </c>
      <c r="AF225" s="84">
        <v>511.74</v>
      </c>
      <c r="AG225" s="84">
        <v>0</v>
      </c>
      <c r="AH225" s="82">
        <f t="shared" si="203"/>
        <v>511.74</v>
      </c>
      <c r="AI225" s="85">
        <f t="shared" si="204"/>
        <v>0</v>
      </c>
      <c r="AJ225" s="84">
        <v>1712.28</v>
      </c>
      <c r="AK225" s="84">
        <v>5689.88</v>
      </c>
      <c r="AL225" s="82">
        <f t="shared" si="205"/>
        <v>-3977.6000000000004</v>
      </c>
      <c r="AM225" s="86">
        <f t="shared" si="206"/>
        <v>3.3229845586002291</v>
      </c>
      <c r="AN225" s="80">
        <v>7043.67</v>
      </c>
      <c r="AO225" s="80">
        <v>7004.84</v>
      </c>
      <c r="AP225" s="87">
        <f t="shared" si="207"/>
        <v>38.829999999999927</v>
      </c>
      <c r="AQ225" s="83">
        <f t="shared" si="247"/>
        <v>0.99448724883476936</v>
      </c>
      <c r="AR225" s="84">
        <v>0</v>
      </c>
      <c r="AS225" s="84">
        <v>0</v>
      </c>
      <c r="AT225" s="87">
        <f t="shared" si="191"/>
        <v>0</v>
      </c>
      <c r="AU225" s="96"/>
      <c r="AV225" s="80">
        <v>381.75</v>
      </c>
      <c r="AW225" s="80">
        <v>2016.37</v>
      </c>
      <c r="AX225" s="87">
        <f t="shared" si="208"/>
        <v>-1634.62</v>
      </c>
      <c r="AY225" s="83">
        <f t="shared" si="209"/>
        <v>5.2819122462344463</v>
      </c>
      <c r="AZ225" s="90">
        <v>0</v>
      </c>
      <c r="BA225" s="82">
        <v>0</v>
      </c>
      <c r="BB225" s="82">
        <f t="shared" si="210"/>
        <v>0</v>
      </c>
      <c r="BC225" s="91"/>
      <c r="BD225" s="84">
        <v>5403.99</v>
      </c>
      <c r="BE225" s="84">
        <v>0</v>
      </c>
      <c r="BF225" s="87">
        <f t="shared" si="211"/>
        <v>5403.99</v>
      </c>
      <c r="BG225" s="83">
        <f t="shared" si="212"/>
        <v>0</v>
      </c>
      <c r="BH225" s="84">
        <v>1384.77</v>
      </c>
      <c r="BI225" s="84">
        <v>0</v>
      </c>
      <c r="BJ225" s="82">
        <f t="shared" si="213"/>
        <v>1384.77</v>
      </c>
      <c r="BK225" s="86">
        <f t="shared" si="214"/>
        <v>0</v>
      </c>
      <c r="BL225" s="80">
        <v>1261.9499999999998</v>
      </c>
      <c r="BM225" s="80">
        <v>0</v>
      </c>
      <c r="BN225" s="82">
        <f t="shared" si="215"/>
        <v>1261.9499999999998</v>
      </c>
      <c r="BO225" s="86">
        <f t="shared" si="216"/>
        <v>0</v>
      </c>
      <c r="BP225" s="80">
        <v>441.12</v>
      </c>
      <c r="BQ225" s="80">
        <v>2218.6400000000003</v>
      </c>
      <c r="BR225" s="82">
        <f t="shared" si="217"/>
        <v>-1777.5200000000004</v>
      </c>
      <c r="BS225" s="86">
        <f t="shared" si="245"/>
        <v>5.0295611171563301</v>
      </c>
      <c r="BT225" s="80">
        <v>1110.48</v>
      </c>
      <c r="BU225" s="80">
        <v>0</v>
      </c>
      <c r="BV225" s="82">
        <f t="shared" si="218"/>
        <v>1110.48</v>
      </c>
      <c r="BW225" s="86">
        <f t="shared" si="246"/>
        <v>0</v>
      </c>
      <c r="BX225" s="80">
        <v>825.96</v>
      </c>
      <c r="BY225" s="80">
        <v>0</v>
      </c>
      <c r="BZ225" s="82">
        <f t="shared" si="219"/>
        <v>825.96</v>
      </c>
      <c r="CA225" s="86">
        <f t="shared" si="190"/>
        <v>0</v>
      </c>
      <c r="CB225" s="80">
        <v>209.82</v>
      </c>
      <c r="CC225" s="80">
        <v>0</v>
      </c>
      <c r="CD225" s="82">
        <f t="shared" si="220"/>
        <v>209.82</v>
      </c>
      <c r="CE225" s="83">
        <f t="shared" si="221"/>
        <v>0</v>
      </c>
      <c r="CF225" s="84">
        <v>33.78</v>
      </c>
      <c r="CG225" s="84">
        <v>0</v>
      </c>
      <c r="CH225" s="82">
        <f t="shared" si="222"/>
        <v>33.78</v>
      </c>
      <c r="CI225" s="86">
        <f t="shared" si="223"/>
        <v>0</v>
      </c>
      <c r="CJ225" s="80">
        <v>0</v>
      </c>
      <c r="CK225" s="81">
        <v>0</v>
      </c>
      <c r="CL225" s="81">
        <v>0</v>
      </c>
      <c r="CM225" s="92"/>
      <c r="CN225" s="93">
        <v>9342.36</v>
      </c>
      <c r="CO225" s="93">
        <v>10915.092125175734</v>
      </c>
      <c r="CP225" s="87">
        <f t="shared" si="224"/>
        <v>-1572.732125175733</v>
      </c>
      <c r="CQ225" s="94">
        <f t="shared" si="225"/>
        <v>1.1683442005206108</v>
      </c>
      <c r="CR225" s="80">
        <v>6768.2999999999993</v>
      </c>
      <c r="CS225" s="80">
        <v>8696.23</v>
      </c>
      <c r="CT225" s="87">
        <f t="shared" si="226"/>
        <v>-1927.9300000000003</v>
      </c>
      <c r="CU225" s="94">
        <f t="shared" si="227"/>
        <v>1.2848470073726048</v>
      </c>
      <c r="CV225" s="80">
        <v>1396.02</v>
      </c>
      <c r="CW225" s="80">
        <v>0</v>
      </c>
      <c r="CX225" s="87">
        <f t="shared" si="228"/>
        <v>1396.02</v>
      </c>
      <c r="CY225" s="86">
        <f t="shared" si="229"/>
        <v>0</v>
      </c>
      <c r="CZ225" s="80">
        <v>289.64999999999998</v>
      </c>
      <c r="DA225" s="80">
        <v>249.54</v>
      </c>
      <c r="DB225" s="87">
        <f t="shared" si="230"/>
        <v>40.109999999999985</v>
      </c>
      <c r="DC225" s="86">
        <f t="shared" si="241"/>
        <v>0.8615225271879855</v>
      </c>
      <c r="DD225" s="80">
        <v>32.76</v>
      </c>
      <c r="DE225" s="80">
        <v>0</v>
      </c>
      <c r="DF225" s="87">
        <f t="shared" si="231"/>
        <v>32.76</v>
      </c>
      <c r="DG225" s="86">
        <f t="shared" si="242"/>
        <v>0</v>
      </c>
      <c r="DH225" s="95">
        <v>1791.09</v>
      </c>
      <c r="DI225" s="95">
        <v>1290.57</v>
      </c>
      <c r="DJ225" s="87">
        <f t="shared" si="232"/>
        <v>500.52</v>
      </c>
      <c r="DK225" s="94">
        <f t="shared" si="233"/>
        <v>0.72055005611108314</v>
      </c>
      <c r="DL225" s="80">
        <v>1538.91</v>
      </c>
      <c r="DM225" s="80">
        <v>873.25</v>
      </c>
      <c r="DN225" s="87">
        <f t="shared" si="234"/>
        <v>665.66000000000008</v>
      </c>
      <c r="DO225" s="96">
        <f t="shared" si="249"/>
        <v>0.56744708917350595</v>
      </c>
      <c r="DP225" s="80">
        <v>0</v>
      </c>
      <c r="DQ225" s="80">
        <v>0</v>
      </c>
      <c r="DR225" s="82">
        <f t="shared" si="235"/>
        <v>0</v>
      </c>
      <c r="DS225" s="96"/>
      <c r="DT225" s="97">
        <v>2395.98</v>
      </c>
      <c r="DU225" s="97">
        <v>2069.84</v>
      </c>
      <c r="DV225" s="98">
        <f t="shared" si="238"/>
        <v>49048.049999999996</v>
      </c>
      <c r="DW225" s="87">
        <f t="shared" si="239"/>
        <v>43466.842125175739</v>
      </c>
      <c r="DX225" s="87">
        <f t="shared" si="236"/>
        <v>5581.2078748242566</v>
      </c>
      <c r="DY225" s="83">
        <f t="shared" si="237"/>
        <v>0.88620938294541252</v>
      </c>
      <c r="DZ225" s="108"/>
      <c r="EA225" s="100">
        <f t="shared" si="192"/>
        <v>52594.92787482425</v>
      </c>
      <c r="EB225" s="91">
        <f t="shared" si="193"/>
        <v>-8232.6900000000041</v>
      </c>
      <c r="EC225" s="101"/>
      <c r="ED225" s="101"/>
      <c r="EE225" s="102">
        <v>16349.350000000002</v>
      </c>
      <c r="EF225" s="102">
        <v>13005.409999999998</v>
      </c>
      <c r="EG225" s="103">
        <f t="shared" si="240"/>
        <v>13005.409999999998</v>
      </c>
      <c r="EH225" s="104">
        <f t="shared" si="188"/>
        <v>0.79546954466079667</v>
      </c>
      <c r="EI225" s="101"/>
      <c r="EJ225" s="101"/>
      <c r="EK225" s="4" t="s">
        <v>223</v>
      </c>
      <c r="EM225" s="101"/>
      <c r="EN225" s="101"/>
    </row>
    <row r="226" spans="1:144" s="1" customFormat="1" ht="15.75" customHeight="1" x14ac:dyDescent="0.25">
      <c r="A226" s="105" t="s">
        <v>224</v>
      </c>
      <c r="B226" s="106">
        <v>5</v>
      </c>
      <c r="C226" s="107">
        <v>4</v>
      </c>
      <c r="D226" s="76" t="s">
        <v>506</v>
      </c>
      <c r="E226" s="77">
        <v>2752.14</v>
      </c>
      <c r="F226" s="78">
        <v>8944.66</v>
      </c>
      <c r="G226" s="79">
        <v>2187.0899999999933</v>
      </c>
      <c r="H226" s="80">
        <v>2197.0500000000002</v>
      </c>
      <c r="I226" s="80">
        <v>385.29999999999995</v>
      </c>
      <c r="J226" s="82">
        <f t="shared" si="194"/>
        <v>1811.7500000000002</v>
      </c>
      <c r="K226" s="83">
        <f t="shared" si="195"/>
        <v>0.17537152090302902</v>
      </c>
      <c r="L226" s="84">
        <v>350.90999999999997</v>
      </c>
      <c r="M226" s="84">
        <v>2.06</v>
      </c>
      <c r="N226" s="82">
        <f t="shared" si="196"/>
        <v>348.84999999999997</v>
      </c>
      <c r="O226" s="83">
        <f t="shared" si="197"/>
        <v>5.8704511128209519E-3</v>
      </c>
      <c r="P226" s="84">
        <v>1439.94</v>
      </c>
      <c r="Q226" s="84">
        <v>1105.4499999999998</v>
      </c>
      <c r="R226" s="82">
        <f t="shared" si="198"/>
        <v>334.49000000000024</v>
      </c>
      <c r="S226" s="83">
        <f t="shared" si="243"/>
        <v>0.76770559884439615</v>
      </c>
      <c r="T226" s="84">
        <v>274.95000000000005</v>
      </c>
      <c r="U226" s="84">
        <v>244.20999999999998</v>
      </c>
      <c r="V226" s="82">
        <f t="shared" si="199"/>
        <v>30.740000000000066</v>
      </c>
      <c r="W226" s="83">
        <f t="shared" si="244"/>
        <v>0.88819785415530073</v>
      </c>
      <c r="X226" s="84">
        <v>127.97999999999999</v>
      </c>
      <c r="Y226" s="84">
        <v>0</v>
      </c>
      <c r="Z226" s="82">
        <f t="shared" si="200"/>
        <v>127.97999999999999</v>
      </c>
      <c r="AA226" s="83">
        <f t="shared" si="189"/>
        <v>0</v>
      </c>
      <c r="AB226" s="84">
        <v>1765.23</v>
      </c>
      <c r="AC226" s="84">
        <v>44.52</v>
      </c>
      <c r="AD226" s="82">
        <f t="shared" si="201"/>
        <v>1720.71</v>
      </c>
      <c r="AE226" s="83">
        <f t="shared" si="202"/>
        <v>2.5220509508675926E-2</v>
      </c>
      <c r="AF226" s="84">
        <v>412.83000000000004</v>
      </c>
      <c r="AG226" s="84">
        <v>0</v>
      </c>
      <c r="AH226" s="82">
        <f t="shared" si="203"/>
        <v>412.83000000000004</v>
      </c>
      <c r="AI226" s="85">
        <f t="shared" si="204"/>
        <v>0</v>
      </c>
      <c r="AJ226" s="84">
        <v>1319.3700000000001</v>
      </c>
      <c r="AK226" s="84">
        <v>1843.46</v>
      </c>
      <c r="AL226" s="82">
        <f t="shared" si="205"/>
        <v>-524.08999999999992</v>
      </c>
      <c r="AM226" s="86">
        <f t="shared" si="206"/>
        <v>1.397227464623267</v>
      </c>
      <c r="AN226" s="80">
        <v>0</v>
      </c>
      <c r="AO226" s="80">
        <v>0</v>
      </c>
      <c r="AP226" s="87">
        <f t="shared" si="207"/>
        <v>0</v>
      </c>
      <c r="AQ226" s="83"/>
      <c r="AR226" s="84">
        <v>0</v>
      </c>
      <c r="AS226" s="84">
        <v>0</v>
      </c>
      <c r="AT226" s="87">
        <f t="shared" si="191"/>
        <v>0</v>
      </c>
      <c r="AU226" s="96"/>
      <c r="AV226" s="80">
        <v>509.43</v>
      </c>
      <c r="AW226" s="80">
        <v>0</v>
      </c>
      <c r="AX226" s="87">
        <f t="shared" si="208"/>
        <v>509.43</v>
      </c>
      <c r="AY226" s="83">
        <f t="shared" si="209"/>
        <v>0</v>
      </c>
      <c r="AZ226" s="90">
        <v>0</v>
      </c>
      <c r="BA226" s="82">
        <v>0</v>
      </c>
      <c r="BB226" s="82">
        <f t="shared" si="210"/>
        <v>0</v>
      </c>
      <c r="BC226" s="91"/>
      <c r="BD226" s="84">
        <v>8535.51</v>
      </c>
      <c r="BE226" s="84">
        <v>0</v>
      </c>
      <c r="BF226" s="87">
        <f t="shared" si="211"/>
        <v>8535.51</v>
      </c>
      <c r="BG226" s="83">
        <f t="shared" si="212"/>
        <v>0</v>
      </c>
      <c r="BH226" s="84">
        <v>1171.5899999999999</v>
      </c>
      <c r="BI226" s="84">
        <v>0</v>
      </c>
      <c r="BJ226" s="82">
        <f t="shared" si="213"/>
        <v>1171.5899999999999</v>
      </c>
      <c r="BK226" s="86">
        <f t="shared" si="214"/>
        <v>0</v>
      </c>
      <c r="BL226" s="80">
        <v>1259.0999999999999</v>
      </c>
      <c r="BM226" s="80">
        <v>0</v>
      </c>
      <c r="BN226" s="82">
        <f t="shared" si="215"/>
        <v>1259.0999999999999</v>
      </c>
      <c r="BO226" s="86">
        <f t="shared" si="216"/>
        <v>0</v>
      </c>
      <c r="BP226" s="80">
        <v>321.99</v>
      </c>
      <c r="BQ226" s="80">
        <v>1114.8800000000001</v>
      </c>
      <c r="BR226" s="82">
        <f t="shared" si="217"/>
        <v>-792.8900000000001</v>
      </c>
      <c r="BS226" s="86">
        <f t="shared" si="245"/>
        <v>3.4624677785024383</v>
      </c>
      <c r="BT226" s="80">
        <v>897.48</v>
      </c>
      <c r="BU226" s="80">
        <v>0</v>
      </c>
      <c r="BV226" s="82">
        <f t="shared" si="218"/>
        <v>897.48</v>
      </c>
      <c r="BW226" s="86">
        <f t="shared" si="246"/>
        <v>0</v>
      </c>
      <c r="BX226" s="80">
        <v>676.2</v>
      </c>
      <c r="BY226" s="80">
        <v>0</v>
      </c>
      <c r="BZ226" s="82">
        <f t="shared" si="219"/>
        <v>676.2</v>
      </c>
      <c r="CA226" s="86">
        <f t="shared" si="190"/>
        <v>0</v>
      </c>
      <c r="CB226" s="80">
        <v>732.36</v>
      </c>
      <c r="CC226" s="80">
        <v>0</v>
      </c>
      <c r="CD226" s="82">
        <f t="shared" si="220"/>
        <v>732.36</v>
      </c>
      <c r="CE226" s="83">
        <f t="shared" si="221"/>
        <v>0</v>
      </c>
      <c r="CF226" s="84">
        <v>47.88</v>
      </c>
      <c r="CG226" s="84">
        <v>0</v>
      </c>
      <c r="CH226" s="82">
        <f t="shared" si="222"/>
        <v>47.88</v>
      </c>
      <c r="CI226" s="86">
        <f t="shared" si="223"/>
        <v>0</v>
      </c>
      <c r="CJ226" s="80">
        <v>0</v>
      </c>
      <c r="CK226" s="81">
        <v>0</v>
      </c>
      <c r="CL226" s="81">
        <v>0</v>
      </c>
      <c r="CM226" s="92"/>
      <c r="CN226" s="93">
        <v>5762.04</v>
      </c>
      <c r="CO226" s="93">
        <v>8909.007169583303</v>
      </c>
      <c r="CP226" s="87">
        <f t="shared" si="224"/>
        <v>-3146.9671695833031</v>
      </c>
      <c r="CQ226" s="94">
        <f t="shared" si="225"/>
        <v>1.5461550370325967</v>
      </c>
      <c r="CR226" s="80">
        <v>3815.07</v>
      </c>
      <c r="CS226" s="80">
        <v>4785.72</v>
      </c>
      <c r="CT226" s="87">
        <f t="shared" si="226"/>
        <v>-970.65000000000009</v>
      </c>
      <c r="CU226" s="94">
        <f t="shared" si="227"/>
        <v>1.2544252136920162</v>
      </c>
      <c r="CV226" s="80">
        <v>1328.28</v>
      </c>
      <c r="CW226" s="80">
        <v>0</v>
      </c>
      <c r="CX226" s="87">
        <f t="shared" si="228"/>
        <v>1328.28</v>
      </c>
      <c r="CY226" s="86">
        <f t="shared" si="229"/>
        <v>0</v>
      </c>
      <c r="CZ226" s="80">
        <v>285.65999999999997</v>
      </c>
      <c r="DA226" s="80">
        <v>247.73999999999998</v>
      </c>
      <c r="DB226" s="87">
        <f t="shared" si="230"/>
        <v>37.919999999999987</v>
      </c>
      <c r="DC226" s="86">
        <f t="shared" si="241"/>
        <v>0.86725477840789755</v>
      </c>
      <c r="DD226" s="80">
        <v>33.03</v>
      </c>
      <c r="DE226" s="80">
        <v>0</v>
      </c>
      <c r="DF226" s="87">
        <f t="shared" si="231"/>
        <v>33.03</v>
      </c>
      <c r="DG226" s="86">
        <f t="shared" si="242"/>
        <v>0</v>
      </c>
      <c r="DH226" s="95">
        <v>2385.3000000000002</v>
      </c>
      <c r="DI226" s="95">
        <v>1517.97</v>
      </c>
      <c r="DJ226" s="87">
        <f t="shared" si="232"/>
        <v>867.33000000000015</v>
      </c>
      <c r="DK226" s="94">
        <f t="shared" si="233"/>
        <v>0.63638536033203363</v>
      </c>
      <c r="DL226" s="80">
        <v>0</v>
      </c>
      <c r="DM226" s="80">
        <v>0</v>
      </c>
      <c r="DN226" s="87">
        <f t="shared" si="234"/>
        <v>0</v>
      </c>
      <c r="DO226" s="96"/>
      <c r="DP226" s="80">
        <v>0</v>
      </c>
      <c r="DQ226" s="80">
        <v>0</v>
      </c>
      <c r="DR226" s="82">
        <f t="shared" si="235"/>
        <v>0</v>
      </c>
      <c r="DS226" s="96"/>
      <c r="DT226" s="97">
        <v>1782.1499999999999</v>
      </c>
      <c r="DU226" s="97">
        <v>1010.02</v>
      </c>
      <c r="DV226" s="98">
        <f t="shared" si="238"/>
        <v>37431.330000000009</v>
      </c>
      <c r="DW226" s="87">
        <f t="shared" si="239"/>
        <v>21210.337169583305</v>
      </c>
      <c r="DX226" s="87">
        <f t="shared" si="236"/>
        <v>16220.992830416704</v>
      </c>
      <c r="DY226" s="83">
        <f t="shared" si="237"/>
        <v>0.56664663450599539</v>
      </c>
      <c r="DZ226" s="108"/>
      <c r="EA226" s="100">
        <f t="shared" si="192"/>
        <v>25165.6528304167</v>
      </c>
      <c r="EB226" s="91">
        <f t="shared" si="193"/>
        <v>14714.319999999994</v>
      </c>
      <c r="EC226" s="101"/>
      <c r="ED226" s="101"/>
      <c r="EE226" s="102">
        <v>12477.11</v>
      </c>
      <c r="EF226" s="102">
        <v>22593.719999999998</v>
      </c>
      <c r="EG226" s="103">
        <f t="shared" si="240"/>
        <v>22593.719999999998</v>
      </c>
      <c r="EH226" s="104">
        <f t="shared" si="188"/>
        <v>1.8108135617943575</v>
      </c>
      <c r="EI226" s="101"/>
      <c r="EJ226" s="101"/>
      <c r="EK226" s="21" t="s">
        <v>224</v>
      </c>
      <c r="EM226" s="101"/>
      <c r="EN226" s="101"/>
    </row>
    <row r="227" spans="1:144" s="1" customFormat="1" ht="15.75" customHeight="1" x14ac:dyDescent="0.25">
      <c r="A227" s="105" t="s">
        <v>225</v>
      </c>
      <c r="B227" s="106">
        <v>5</v>
      </c>
      <c r="C227" s="107">
        <v>2</v>
      </c>
      <c r="D227" s="76" t="s">
        <v>507</v>
      </c>
      <c r="E227" s="77">
        <v>3110.39</v>
      </c>
      <c r="F227" s="78">
        <v>-4425.659999999998</v>
      </c>
      <c r="G227" s="79">
        <v>45488.840000000011</v>
      </c>
      <c r="H227" s="80">
        <v>1672.1100000000001</v>
      </c>
      <c r="I227" s="80">
        <v>197.60000000000002</v>
      </c>
      <c r="J227" s="82">
        <f t="shared" si="194"/>
        <v>1474.5100000000002</v>
      </c>
      <c r="K227" s="83">
        <f t="shared" si="195"/>
        <v>0.11817404357368834</v>
      </c>
      <c r="L227" s="84">
        <v>292.70999999999998</v>
      </c>
      <c r="M227" s="84">
        <v>1.84</v>
      </c>
      <c r="N227" s="82">
        <f t="shared" si="196"/>
        <v>290.87</v>
      </c>
      <c r="O227" s="83">
        <f t="shared" si="197"/>
        <v>6.286085203785317E-3</v>
      </c>
      <c r="P227" s="84">
        <v>0</v>
      </c>
      <c r="Q227" s="84">
        <v>0</v>
      </c>
      <c r="R227" s="82">
        <f t="shared" si="198"/>
        <v>0</v>
      </c>
      <c r="S227" s="83"/>
      <c r="T227" s="84">
        <v>0</v>
      </c>
      <c r="U227" s="84">
        <v>0</v>
      </c>
      <c r="V227" s="82">
        <f t="shared" si="199"/>
        <v>0</v>
      </c>
      <c r="W227" s="83"/>
      <c r="X227" s="84">
        <v>118.64999999999999</v>
      </c>
      <c r="Y227" s="84">
        <v>0</v>
      </c>
      <c r="Z227" s="82">
        <f t="shared" si="200"/>
        <v>118.64999999999999</v>
      </c>
      <c r="AA227" s="83">
        <f t="shared" si="189"/>
        <v>0</v>
      </c>
      <c r="AB227" s="84">
        <v>591.81000000000006</v>
      </c>
      <c r="AC227" s="84">
        <v>16.439999999999998</v>
      </c>
      <c r="AD227" s="82">
        <f t="shared" si="201"/>
        <v>575.37000000000012</v>
      </c>
      <c r="AE227" s="83">
        <f t="shared" si="202"/>
        <v>2.777918588736249E-2</v>
      </c>
      <c r="AF227" s="84">
        <v>392.46</v>
      </c>
      <c r="AG227" s="84">
        <v>0</v>
      </c>
      <c r="AH227" s="82">
        <f t="shared" si="203"/>
        <v>392.46</v>
      </c>
      <c r="AI227" s="85">
        <f t="shared" si="204"/>
        <v>0</v>
      </c>
      <c r="AJ227" s="84">
        <v>336</v>
      </c>
      <c r="AK227" s="84">
        <v>1262.25</v>
      </c>
      <c r="AL227" s="82">
        <f t="shared" si="205"/>
        <v>-926.25</v>
      </c>
      <c r="AM227" s="86">
        <f t="shared" si="206"/>
        <v>3.7566964285714284</v>
      </c>
      <c r="AN227" s="80">
        <v>0</v>
      </c>
      <c r="AO227" s="80">
        <v>0</v>
      </c>
      <c r="AP227" s="87">
        <f t="shared" si="207"/>
        <v>0</v>
      </c>
      <c r="AQ227" s="83"/>
      <c r="AR227" s="84">
        <v>0</v>
      </c>
      <c r="AS227" s="84">
        <v>0</v>
      </c>
      <c r="AT227" s="87">
        <f t="shared" si="191"/>
        <v>0</v>
      </c>
      <c r="AU227" s="96"/>
      <c r="AV227" s="80">
        <v>290.39999999999998</v>
      </c>
      <c r="AW227" s="80">
        <v>1932.11</v>
      </c>
      <c r="AX227" s="87">
        <f t="shared" si="208"/>
        <v>-1641.71</v>
      </c>
      <c r="AY227" s="83">
        <f t="shared" si="209"/>
        <v>6.6532713498622593</v>
      </c>
      <c r="AZ227" s="90">
        <v>0</v>
      </c>
      <c r="BA227" s="82">
        <v>0</v>
      </c>
      <c r="BB227" s="82">
        <f t="shared" si="210"/>
        <v>0</v>
      </c>
      <c r="BC227" s="91"/>
      <c r="BD227" s="84">
        <v>5908.68</v>
      </c>
      <c r="BE227" s="84">
        <v>0</v>
      </c>
      <c r="BF227" s="87">
        <f t="shared" si="211"/>
        <v>5908.68</v>
      </c>
      <c r="BG227" s="83">
        <f t="shared" si="212"/>
        <v>0</v>
      </c>
      <c r="BH227" s="84">
        <v>1033.08</v>
      </c>
      <c r="BI227" s="84">
        <v>0</v>
      </c>
      <c r="BJ227" s="82">
        <f t="shared" si="213"/>
        <v>1033.08</v>
      </c>
      <c r="BK227" s="86">
        <f t="shared" si="214"/>
        <v>0</v>
      </c>
      <c r="BL227" s="80">
        <v>1048.74</v>
      </c>
      <c r="BM227" s="80">
        <v>0</v>
      </c>
      <c r="BN227" s="82">
        <f t="shared" si="215"/>
        <v>1048.74</v>
      </c>
      <c r="BO227" s="86">
        <f t="shared" si="216"/>
        <v>0</v>
      </c>
      <c r="BP227" s="80">
        <v>0</v>
      </c>
      <c r="BQ227" s="80">
        <v>0</v>
      </c>
      <c r="BR227" s="82">
        <f t="shared" si="217"/>
        <v>0</v>
      </c>
      <c r="BS227" s="86"/>
      <c r="BT227" s="80">
        <v>0</v>
      </c>
      <c r="BU227" s="80">
        <v>0</v>
      </c>
      <c r="BV227" s="82">
        <f t="shared" si="218"/>
        <v>0</v>
      </c>
      <c r="BW227" s="86"/>
      <c r="BX227" s="80">
        <v>623.52</v>
      </c>
      <c r="BY227" s="80">
        <v>0</v>
      </c>
      <c r="BZ227" s="82">
        <f t="shared" si="219"/>
        <v>623.52</v>
      </c>
      <c r="CA227" s="86">
        <f t="shared" si="190"/>
        <v>0</v>
      </c>
      <c r="CB227" s="80">
        <v>222.12</v>
      </c>
      <c r="CC227" s="80">
        <v>0</v>
      </c>
      <c r="CD227" s="82">
        <f t="shared" si="220"/>
        <v>222.12</v>
      </c>
      <c r="CE227" s="83">
        <f t="shared" si="221"/>
        <v>0</v>
      </c>
      <c r="CF227" s="84">
        <v>31.410000000000004</v>
      </c>
      <c r="CG227" s="84">
        <v>0</v>
      </c>
      <c r="CH227" s="82">
        <f t="shared" si="222"/>
        <v>31.410000000000004</v>
      </c>
      <c r="CI227" s="86">
        <f t="shared" si="223"/>
        <v>0</v>
      </c>
      <c r="CJ227" s="80">
        <v>0</v>
      </c>
      <c r="CK227" s="81">
        <v>0</v>
      </c>
      <c r="CL227" s="81">
        <v>0</v>
      </c>
      <c r="CM227" s="92"/>
      <c r="CN227" s="93">
        <v>5247.18</v>
      </c>
      <c r="CO227" s="93">
        <v>12773.988777904895</v>
      </c>
      <c r="CP227" s="87">
        <f t="shared" si="224"/>
        <v>-7526.8087779048947</v>
      </c>
      <c r="CQ227" s="94">
        <f t="shared" si="225"/>
        <v>2.4344483661518939</v>
      </c>
      <c r="CR227" s="80">
        <v>2222.5500000000002</v>
      </c>
      <c r="CS227" s="80">
        <v>2540.33</v>
      </c>
      <c r="CT227" s="87">
        <f t="shared" si="226"/>
        <v>-317.77999999999975</v>
      </c>
      <c r="CU227" s="94">
        <f t="shared" si="227"/>
        <v>1.1429799104632066</v>
      </c>
      <c r="CV227" s="80">
        <v>1325.82</v>
      </c>
      <c r="CW227" s="80">
        <v>0</v>
      </c>
      <c r="CX227" s="87">
        <f t="shared" si="228"/>
        <v>1325.82</v>
      </c>
      <c r="CY227" s="86">
        <f t="shared" si="229"/>
        <v>0</v>
      </c>
      <c r="CZ227" s="80">
        <v>0</v>
      </c>
      <c r="DA227" s="80">
        <v>0</v>
      </c>
      <c r="DB227" s="87">
        <f t="shared" si="230"/>
        <v>0</v>
      </c>
      <c r="DC227" s="86"/>
      <c r="DD227" s="80">
        <v>0</v>
      </c>
      <c r="DE227" s="80">
        <v>0</v>
      </c>
      <c r="DF227" s="87">
        <f t="shared" si="231"/>
        <v>0</v>
      </c>
      <c r="DG227" s="86"/>
      <c r="DH227" s="95">
        <v>5079.8099999999995</v>
      </c>
      <c r="DI227" s="95">
        <v>1140.56</v>
      </c>
      <c r="DJ227" s="87">
        <f t="shared" si="232"/>
        <v>3939.2499999999995</v>
      </c>
      <c r="DK227" s="94">
        <f t="shared" si="233"/>
        <v>0.22452808274325223</v>
      </c>
      <c r="DL227" s="80">
        <v>0</v>
      </c>
      <c r="DM227" s="80">
        <v>0</v>
      </c>
      <c r="DN227" s="87">
        <f t="shared" si="234"/>
        <v>0</v>
      </c>
      <c r="DO227" s="96"/>
      <c r="DP227" s="80">
        <v>0</v>
      </c>
      <c r="DQ227" s="80">
        <v>0</v>
      </c>
      <c r="DR227" s="82">
        <f t="shared" si="235"/>
        <v>0</v>
      </c>
      <c r="DS227" s="96"/>
      <c r="DT227" s="97">
        <v>1321.9499999999998</v>
      </c>
      <c r="DU227" s="97">
        <v>993.25</v>
      </c>
      <c r="DV227" s="98">
        <f t="shared" si="238"/>
        <v>27758.999999999996</v>
      </c>
      <c r="DW227" s="87">
        <f t="shared" si="239"/>
        <v>20858.368777904896</v>
      </c>
      <c r="DX227" s="87">
        <f t="shared" si="236"/>
        <v>6900.6312220951004</v>
      </c>
      <c r="DY227" s="83">
        <f t="shared" si="237"/>
        <v>0.75140922864313908</v>
      </c>
      <c r="DZ227" s="108"/>
      <c r="EA227" s="100">
        <f t="shared" si="192"/>
        <v>2474.9712220951005</v>
      </c>
      <c r="EB227" s="91">
        <f t="shared" si="193"/>
        <v>54356.390000000014</v>
      </c>
      <c r="EC227" s="101"/>
      <c r="ED227" s="101"/>
      <c r="EE227" s="102">
        <v>9253.0000000000018</v>
      </c>
      <c r="EF227" s="102">
        <v>14835.73</v>
      </c>
      <c r="EG227" s="103">
        <f t="shared" si="240"/>
        <v>14835.73</v>
      </c>
      <c r="EH227" s="104">
        <f t="shared" si="188"/>
        <v>1.6033426996649731</v>
      </c>
      <c r="EI227" s="101"/>
      <c r="EJ227" s="101"/>
      <c r="EK227" s="21" t="s">
        <v>225</v>
      </c>
      <c r="EM227" s="101"/>
      <c r="EN227" s="101"/>
    </row>
    <row r="228" spans="1:144" s="1" customFormat="1" ht="15.75" customHeight="1" x14ac:dyDescent="0.25">
      <c r="A228" s="105" t="s">
        <v>226</v>
      </c>
      <c r="B228" s="106">
        <v>5</v>
      </c>
      <c r="C228" s="107">
        <v>4</v>
      </c>
      <c r="D228" s="76" t="s">
        <v>508</v>
      </c>
      <c r="E228" s="77">
        <v>2754.72</v>
      </c>
      <c r="F228" s="78">
        <v>90252.3</v>
      </c>
      <c r="G228" s="79">
        <v>46215.580000000016</v>
      </c>
      <c r="H228" s="80">
        <v>2236.29</v>
      </c>
      <c r="I228" s="80">
        <v>385.56</v>
      </c>
      <c r="J228" s="82">
        <f t="shared" si="194"/>
        <v>1850.73</v>
      </c>
      <c r="K228" s="83">
        <f t="shared" si="195"/>
        <v>0.17241055498168842</v>
      </c>
      <c r="L228" s="84">
        <v>388.40999999999997</v>
      </c>
      <c r="M228" s="84">
        <v>2.27</v>
      </c>
      <c r="N228" s="82">
        <f t="shared" si="196"/>
        <v>386.14</v>
      </c>
      <c r="O228" s="83">
        <f t="shared" si="197"/>
        <v>5.8443397440848593E-3</v>
      </c>
      <c r="P228" s="84">
        <v>1439.6100000000001</v>
      </c>
      <c r="Q228" s="84">
        <v>1105.5700000000002</v>
      </c>
      <c r="R228" s="82">
        <f t="shared" si="198"/>
        <v>334.03999999999996</v>
      </c>
      <c r="S228" s="83">
        <f t="shared" si="243"/>
        <v>0.76796493494765949</v>
      </c>
      <c r="T228" s="84">
        <v>275.19</v>
      </c>
      <c r="U228" s="84">
        <v>244.41000000000003</v>
      </c>
      <c r="V228" s="82">
        <f t="shared" si="199"/>
        <v>30.779999999999973</v>
      </c>
      <c r="W228" s="83">
        <f t="shared" si="244"/>
        <v>0.8881500054507796</v>
      </c>
      <c r="X228" s="84">
        <v>128.10000000000002</v>
      </c>
      <c r="Y228" s="84">
        <v>0</v>
      </c>
      <c r="Z228" s="82">
        <f t="shared" si="200"/>
        <v>128.10000000000002</v>
      </c>
      <c r="AA228" s="83">
        <f t="shared" si="189"/>
        <v>0</v>
      </c>
      <c r="AB228" s="84">
        <v>1765.23</v>
      </c>
      <c r="AC228" s="84">
        <v>44.52</v>
      </c>
      <c r="AD228" s="82">
        <f t="shared" si="201"/>
        <v>1720.71</v>
      </c>
      <c r="AE228" s="83">
        <f t="shared" si="202"/>
        <v>2.5220509508675926E-2</v>
      </c>
      <c r="AF228" s="84">
        <v>413.22</v>
      </c>
      <c r="AG228" s="84">
        <v>0</v>
      </c>
      <c r="AH228" s="82">
        <f t="shared" si="203"/>
        <v>413.22</v>
      </c>
      <c r="AI228" s="85">
        <f t="shared" si="204"/>
        <v>0</v>
      </c>
      <c r="AJ228" s="84">
        <v>1384.26</v>
      </c>
      <c r="AK228" s="84">
        <v>1119.83</v>
      </c>
      <c r="AL228" s="82">
        <f t="shared" si="205"/>
        <v>264.43000000000006</v>
      </c>
      <c r="AM228" s="86">
        <f t="shared" si="206"/>
        <v>0.80897374770635566</v>
      </c>
      <c r="AN228" s="80">
        <v>0</v>
      </c>
      <c r="AO228" s="80">
        <v>0</v>
      </c>
      <c r="AP228" s="87">
        <f t="shared" si="207"/>
        <v>0</v>
      </c>
      <c r="AQ228" s="83"/>
      <c r="AR228" s="84">
        <v>0</v>
      </c>
      <c r="AS228" s="84">
        <v>0</v>
      </c>
      <c r="AT228" s="87">
        <f t="shared" si="191"/>
        <v>0</v>
      </c>
      <c r="AU228" s="96"/>
      <c r="AV228" s="80">
        <v>519</v>
      </c>
      <c r="AW228" s="80">
        <v>0</v>
      </c>
      <c r="AX228" s="87">
        <f t="shared" si="208"/>
        <v>519</v>
      </c>
      <c r="AY228" s="83">
        <f t="shared" si="209"/>
        <v>0</v>
      </c>
      <c r="AZ228" s="90">
        <v>0</v>
      </c>
      <c r="BA228" s="82">
        <v>0</v>
      </c>
      <c r="BB228" s="82">
        <f t="shared" si="210"/>
        <v>0</v>
      </c>
      <c r="BC228" s="91"/>
      <c r="BD228" s="84">
        <v>8447.64</v>
      </c>
      <c r="BE228" s="84">
        <v>530.4</v>
      </c>
      <c r="BF228" s="87">
        <f t="shared" si="211"/>
        <v>7917.24</v>
      </c>
      <c r="BG228" s="83">
        <f t="shared" si="212"/>
        <v>6.2786766481526202E-2</v>
      </c>
      <c r="BH228" s="84">
        <v>1177.6500000000001</v>
      </c>
      <c r="BI228" s="84">
        <v>980.48</v>
      </c>
      <c r="BJ228" s="82">
        <f t="shared" si="213"/>
        <v>197.17000000000007</v>
      </c>
      <c r="BK228" s="86">
        <f t="shared" si="214"/>
        <v>0.83257334522141546</v>
      </c>
      <c r="BL228" s="80">
        <v>1394.16</v>
      </c>
      <c r="BM228" s="80">
        <v>6936.54</v>
      </c>
      <c r="BN228" s="82">
        <f t="shared" si="215"/>
        <v>-5542.38</v>
      </c>
      <c r="BO228" s="86">
        <f t="shared" si="216"/>
        <v>4.9754260630056804</v>
      </c>
      <c r="BP228" s="80">
        <v>322.29000000000002</v>
      </c>
      <c r="BQ228" s="80">
        <v>0</v>
      </c>
      <c r="BR228" s="82">
        <f t="shared" si="217"/>
        <v>322.29000000000002</v>
      </c>
      <c r="BS228" s="86">
        <f t="shared" si="245"/>
        <v>0</v>
      </c>
      <c r="BT228" s="80">
        <v>898.31999999999994</v>
      </c>
      <c r="BU228" s="80">
        <v>0</v>
      </c>
      <c r="BV228" s="82">
        <f t="shared" si="218"/>
        <v>898.31999999999994</v>
      </c>
      <c r="BW228" s="86">
        <f t="shared" si="246"/>
        <v>0</v>
      </c>
      <c r="BX228" s="80">
        <v>676.02</v>
      </c>
      <c r="BY228" s="80">
        <v>0</v>
      </c>
      <c r="BZ228" s="82">
        <f t="shared" si="219"/>
        <v>676.02</v>
      </c>
      <c r="CA228" s="86">
        <f t="shared" si="190"/>
        <v>0</v>
      </c>
      <c r="CB228" s="80">
        <v>732.21</v>
      </c>
      <c r="CC228" s="80">
        <v>0</v>
      </c>
      <c r="CD228" s="82">
        <f t="shared" si="220"/>
        <v>732.21</v>
      </c>
      <c r="CE228" s="83">
        <f t="shared" si="221"/>
        <v>0</v>
      </c>
      <c r="CF228" s="84">
        <v>52.89</v>
      </c>
      <c r="CG228" s="84">
        <v>0</v>
      </c>
      <c r="CH228" s="82">
        <f t="shared" si="222"/>
        <v>52.89</v>
      </c>
      <c r="CI228" s="86">
        <f t="shared" si="223"/>
        <v>0</v>
      </c>
      <c r="CJ228" s="80">
        <v>0</v>
      </c>
      <c r="CK228" s="81">
        <v>0</v>
      </c>
      <c r="CL228" s="81">
        <v>0</v>
      </c>
      <c r="CM228" s="92"/>
      <c r="CN228" s="93">
        <v>4903.1400000000003</v>
      </c>
      <c r="CO228" s="93">
        <v>7318.6510919282427</v>
      </c>
      <c r="CP228" s="87">
        <f t="shared" si="224"/>
        <v>-2415.5110919282424</v>
      </c>
      <c r="CQ228" s="94">
        <f t="shared" si="225"/>
        <v>1.4926457518912863</v>
      </c>
      <c r="CR228" s="80">
        <v>3654.42</v>
      </c>
      <c r="CS228" s="80">
        <v>4594.3599999999997</v>
      </c>
      <c r="CT228" s="87">
        <f t="shared" si="226"/>
        <v>-939.9399999999996</v>
      </c>
      <c r="CU228" s="94">
        <f t="shared" si="227"/>
        <v>1.2572063419092494</v>
      </c>
      <c r="CV228" s="80">
        <v>1338.81</v>
      </c>
      <c r="CW228" s="80">
        <v>0</v>
      </c>
      <c r="CX228" s="87">
        <f t="shared" si="228"/>
        <v>1338.81</v>
      </c>
      <c r="CY228" s="86">
        <f t="shared" si="229"/>
        <v>0</v>
      </c>
      <c r="CZ228" s="80">
        <v>285.93</v>
      </c>
      <c r="DA228" s="80">
        <v>247.73999999999998</v>
      </c>
      <c r="DB228" s="87">
        <f t="shared" si="230"/>
        <v>38.190000000000026</v>
      </c>
      <c r="DC228" s="86">
        <f t="shared" si="241"/>
        <v>0.86643584094009019</v>
      </c>
      <c r="DD228" s="80">
        <v>33.06</v>
      </c>
      <c r="DE228" s="80">
        <v>0</v>
      </c>
      <c r="DF228" s="87">
        <f t="shared" si="231"/>
        <v>33.06</v>
      </c>
      <c r="DG228" s="86">
        <f t="shared" si="242"/>
        <v>0</v>
      </c>
      <c r="DH228" s="95">
        <v>2556.9299999999998</v>
      </c>
      <c r="DI228" s="95">
        <v>1881.9700000000003</v>
      </c>
      <c r="DJ228" s="87">
        <f t="shared" si="232"/>
        <v>674.95999999999958</v>
      </c>
      <c r="DK228" s="94">
        <f t="shared" si="233"/>
        <v>0.73602718885538532</v>
      </c>
      <c r="DL228" s="80">
        <v>0</v>
      </c>
      <c r="DM228" s="80">
        <v>0</v>
      </c>
      <c r="DN228" s="87">
        <f t="shared" si="234"/>
        <v>0</v>
      </c>
      <c r="DO228" s="96"/>
      <c r="DP228" s="80">
        <v>0</v>
      </c>
      <c r="DQ228" s="80">
        <v>0</v>
      </c>
      <c r="DR228" s="82">
        <f t="shared" si="235"/>
        <v>0</v>
      </c>
      <c r="DS228" s="96"/>
      <c r="DT228" s="97">
        <v>1751.13</v>
      </c>
      <c r="DU228" s="97">
        <v>1269.6199999999999</v>
      </c>
      <c r="DV228" s="98">
        <f t="shared" si="238"/>
        <v>36773.910000000003</v>
      </c>
      <c r="DW228" s="87">
        <f t="shared" si="239"/>
        <v>26661.921091928241</v>
      </c>
      <c r="DX228" s="87">
        <f t="shared" si="236"/>
        <v>10111.988908071762</v>
      </c>
      <c r="DY228" s="83">
        <f t="shared" si="237"/>
        <v>0.72502274280674095</v>
      </c>
      <c r="DZ228" s="108"/>
      <c r="EA228" s="100">
        <f t="shared" si="192"/>
        <v>100364.28890807176</v>
      </c>
      <c r="EB228" s="91">
        <f t="shared" si="193"/>
        <v>51469.340000000011</v>
      </c>
      <c r="EC228" s="101"/>
      <c r="ED228" s="101"/>
      <c r="EE228" s="102">
        <v>12257.970000000001</v>
      </c>
      <c r="EF228" s="102">
        <v>15037.15</v>
      </c>
      <c r="EG228" s="103">
        <f t="shared" si="240"/>
        <v>15037.15</v>
      </c>
      <c r="EH228" s="104">
        <f t="shared" si="188"/>
        <v>1.2267243271112589</v>
      </c>
      <c r="EI228" s="101"/>
      <c r="EJ228" s="101"/>
      <c r="EK228" s="11" t="s">
        <v>226</v>
      </c>
      <c r="EM228" s="101"/>
      <c r="EN228" s="101"/>
    </row>
    <row r="229" spans="1:144" s="1" customFormat="1" ht="15.75" customHeight="1" x14ac:dyDescent="0.25">
      <c r="A229" s="105" t="s">
        <v>227</v>
      </c>
      <c r="B229" s="106">
        <v>5</v>
      </c>
      <c r="C229" s="107">
        <v>4</v>
      </c>
      <c r="D229" s="76" t="s">
        <v>509</v>
      </c>
      <c r="E229" s="77">
        <v>2741.97</v>
      </c>
      <c r="F229" s="78">
        <v>-38113.31</v>
      </c>
      <c r="G229" s="79">
        <v>22945.03999999999</v>
      </c>
      <c r="H229" s="80">
        <v>2222.64</v>
      </c>
      <c r="I229" s="80">
        <v>385.7</v>
      </c>
      <c r="J229" s="82">
        <f t="shared" si="194"/>
        <v>1836.9399999999998</v>
      </c>
      <c r="K229" s="83">
        <f t="shared" si="195"/>
        <v>0.17353237591332829</v>
      </c>
      <c r="L229" s="84">
        <v>350.43</v>
      </c>
      <c r="M229" s="84">
        <v>2.06</v>
      </c>
      <c r="N229" s="82">
        <f t="shared" si="196"/>
        <v>348.37</v>
      </c>
      <c r="O229" s="83">
        <f t="shared" si="197"/>
        <v>5.8784921382301746E-3</v>
      </c>
      <c r="P229" s="84">
        <v>1436.25</v>
      </c>
      <c r="Q229" s="84">
        <v>1102.27</v>
      </c>
      <c r="R229" s="82">
        <f t="shared" si="198"/>
        <v>333.98</v>
      </c>
      <c r="S229" s="83">
        <f t="shared" si="243"/>
        <v>0.76746388163620538</v>
      </c>
      <c r="T229" s="84">
        <v>274.74</v>
      </c>
      <c r="U229" s="84">
        <v>244.20999999999998</v>
      </c>
      <c r="V229" s="82">
        <f t="shared" si="199"/>
        <v>30.53000000000003</v>
      </c>
      <c r="W229" s="83">
        <f t="shared" si="244"/>
        <v>0.88887675620586726</v>
      </c>
      <c r="X229" s="84">
        <v>114.33</v>
      </c>
      <c r="Y229" s="84">
        <v>0</v>
      </c>
      <c r="Z229" s="82">
        <f t="shared" si="200"/>
        <v>114.33</v>
      </c>
      <c r="AA229" s="83">
        <f t="shared" si="189"/>
        <v>0</v>
      </c>
      <c r="AB229" s="84">
        <v>1765.29</v>
      </c>
      <c r="AC229" s="84">
        <v>67.960000000000008</v>
      </c>
      <c r="AD229" s="82">
        <f t="shared" si="201"/>
        <v>1697.33</v>
      </c>
      <c r="AE229" s="83">
        <f t="shared" si="202"/>
        <v>3.849792385387104E-2</v>
      </c>
      <c r="AF229" s="84">
        <v>411.29999999999995</v>
      </c>
      <c r="AG229" s="84">
        <v>0</v>
      </c>
      <c r="AH229" s="82">
        <f t="shared" si="203"/>
        <v>411.29999999999995</v>
      </c>
      <c r="AI229" s="85">
        <f t="shared" si="204"/>
        <v>0</v>
      </c>
      <c r="AJ229" s="84">
        <v>1376.19</v>
      </c>
      <c r="AK229" s="84">
        <v>1114.6400000000001</v>
      </c>
      <c r="AL229" s="82">
        <f t="shared" si="205"/>
        <v>261.54999999999995</v>
      </c>
      <c r="AM229" s="86">
        <f t="shared" si="206"/>
        <v>0.8099463010194814</v>
      </c>
      <c r="AN229" s="80">
        <v>0</v>
      </c>
      <c r="AO229" s="80">
        <v>0</v>
      </c>
      <c r="AP229" s="87">
        <f t="shared" si="207"/>
        <v>0</v>
      </c>
      <c r="AQ229" s="83"/>
      <c r="AR229" s="84">
        <v>0</v>
      </c>
      <c r="AS229" s="84">
        <v>0</v>
      </c>
      <c r="AT229" s="87">
        <f t="shared" si="191"/>
        <v>0</v>
      </c>
      <c r="AU229" s="96"/>
      <c r="AV229" s="80">
        <v>511.65000000000003</v>
      </c>
      <c r="AW229" s="80">
        <v>69</v>
      </c>
      <c r="AX229" s="87">
        <f t="shared" si="208"/>
        <v>442.65000000000003</v>
      </c>
      <c r="AY229" s="83">
        <f t="shared" si="209"/>
        <v>0.13485781295807681</v>
      </c>
      <c r="AZ229" s="90">
        <v>0</v>
      </c>
      <c r="BA229" s="82">
        <v>0</v>
      </c>
      <c r="BB229" s="82">
        <f t="shared" si="210"/>
        <v>0</v>
      </c>
      <c r="BC229" s="91"/>
      <c r="BD229" s="84">
        <v>8387.9699999999993</v>
      </c>
      <c r="BE229" s="84">
        <v>4854.96</v>
      </c>
      <c r="BF229" s="87">
        <f t="shared" si="211"/>
        <v>3533.0099999999993</v>
      </c>
      <c r="BG229" s="83">
        <f t="shared" si="212"/>
        <v>0.57880035336320945</v>
      </c>
      <c r="BH229" s="84">
        <v>1175.49</v>
      </c>
      <c r="BI229" s="84">
        <v>0</v>
      </c>
      <c r="BJ229" s="82">
        <f t="shared" si="213"/>
        <v>1175.49</v>
      </c>
      <c r="BK229" s="86">
        <f t="shared" si="214"/>
        <v>0</v>
      </c>
      <c r="BL229" s="80">
        <v>1258.56</v>
      </c>
      <c r="BM229" s="80">
        <v>0</v>
      </c>
      <c r="BN229" s="82">
        <f t="shared" si="215"/>
        <v>1258.56</v>
      </c>
      <c r="BO229" s="86">
        <f t="shared" si="216"/>
        <v>0</v>
      </c>
      <c r="BP229" s="80">
        <v>320.82</v>
      </c>
      <c r="BQ229" s="80">
        <v>0</v>
      </c>
      <c r="BR229" s="82">
        <f t="shared" si="217"/>
        <v>320.82</v>
      </c>
      <c r="BS229" s="86">
        <f t="shared" si="245"/>
        <v>0</v>
      </c>
      <c r="BT229" s="80">
        <v>897.44999999999993</v>
      </c>
      <c r="BU229" s="80">
        <v>0</v>
      </c>
      <c r="BV229" s="82">
        <f t="shared" si="218"/>
        <v>897.44999999999993</v>
      </c>
      <c r="BW229" s="86">
        <f t="shared" si="246"/>
        <v>0</v>
      </c>
      <c r="BX229" s="80">
        <v>600.48</v>
      </c>
      <c r="BY229" s="80">
        <v>0</v>
      </c>
      <c r="BZ229" s="82">
        <f t="shared" si="219"/>
        <v>600.48</v>
      </c>
      <c r="CA229" s="86">
        <f t="shared" si="190"/>
        <v>0</v>
      </c>
      <c r="CB229" s="80">
        <v>732.12</v>
      </c>
      <c r="CC229" s="80">
        <v>0</v>
      </c>
      <c r="CD229" s="82">
        <f t="shared" si="220"/>
        <v>732.12</v>
      </c>
      <c r="CE229" s="83">
        <f t="shared" si="221"/>
        <v>0</v>
      </c>
      <c r="CF229" s="84">
        <v>52.650000000000006</v>
      </c>
      <c r="CG229" s="84">
        <v>0</v>
      </c>
      <c r="CH229" s="82">
        <f t="shared" si="222"/>
        <v>52.650000000000006</v>
      </c>
      <c r="CI229" s="86">
        <f t="shared" si="223"/>
        <v>0</v>
      </c>
      <c r="CJ229" s="80">
        <v>0</v>
      </c>
      <c r="CK229" s="81">
        <v>0</v>
      </c>
      <c r="CL229" s="81">
        <v>0</v>
      </c>
      <c r="CM229" s="92"/>
      <c r="CN229" s="93">
        <v>6085.53</v>
      </c>
      <c r="CO229" s="93">
        <v>8320.0558976715201</v>
      </c>
      <c r="CP229" s="87">
        <f t="shared" si="224"/>
        <v>-2234.5258976715204</v>
      </c>
      <c r="CQ229" s="94">
        <f t="shared" si="225"/>
        <v>1.3671867360232421</v>
      </c>
      <c r="CR229" s="80">
        <v>3667.92</v>
      </c>
      <c r="CS229" s="80">
        <v>4255.21</v>
      </c>
      <c r="CT229" s="87">
        <f t="shared" si="226"/>
        <v>-587.29</v>
      </c>
      <c r="CU229" s="94">
        <f t="shared" si="227"/>
        <v>1.1601152696896333</v>
      </c>
      <c r="CV229" s="80">
        <v>1339.17</v>
      </c>
      <c r="CW229" s="80">
        <v>0</v>
      </c>
      <c r="CX229" s="87">
        <f t="shared" si="228"/>
        <v>1339.17</v>
      </c>
      <c r="CY229" s="86">
        <f t="shared" si="229"/>
        <v>0</v>
      </c>
      <c r="CZ229" s="80">
        <v>284.61</v>
      </c>
      <c r="DA229" s="80">
        <v>247.38</v>
      </c>
      <c r="DB229" s="87">
        <f t="shared" si="230"/>
        <v>37.230000000000018</v>
      </c>
      <c r="DC229" s="86">
        <f t="shared" si="241"/>
        <v>0.8691894170970802</v>
      </c>
      <c r="DD229" s="80">
        <v>32.910000000000004</v>
      </c>
      <c r="DE229" s="80">
        <v>0</v>
      </c>
      <c r="DF229" s="87">
        <f t="shared" si="231"/>
        <v>32.910000000000004</v>
      </c>
      <c r="DG229" s="86">
        <f t="shared" si="242"/>
        <v>0</v>
      </c>
      <c r="DH229" s="95">
        <v>2397.0299999999997</v>
      </c>
      <c r="DI229" s="95">
        <v>1992.25</v>
      </c>
      <c r="DJ229" s="87">
        <f t="shared" si="232"/>
        <v>404.77999999999975</v>
      </c>
      <c r="DK229" s="94">
        <f t="shared" si="233"/>
        <v>0.83113269337471796</v>
      </c>
      <c r="DL229" s="80">
        <v>0</v>
      </c>
      <c r="DM229" s="80">
        <v>0</v>
      </c>
      <c r="DN229" s="87">
        <f t="shared" si="234"/>
        <v>0</v>
      </c>
      <c r="DO229" s="96"/>
      <c r="DP229" s="80">
        <v>0</v>
      </c>
      <c r="DQ229" s="80">
        <v>0</v>
      </c>
      <c r="DR229" s="82">
        <f t="shared" si="235"/>
        <v>0</v>
      </c>
      <c r="DS229" s="96"/>
      <c r="DT229" s="97">
        <v>1785</v>
      </c>
      <c r="DU229" s="97">
        <v>1132.79</v>
      </c>
      <c r="DV229" s="98">
        <f t="shared" si="238"/>
        <v>37480.530000000006</v>
      </c>
      <c r="DW229" s="87">
        <f t="shared" si="239"/>
        <v>23788.485897671519</v>
      </c>
      <c r="DX229" s="87">
        <f t="shared" si="236"/>
        <v>13692.044102328487</v>
      </c>
      <c r="DY229" s="83">
        <f t="shared" si="237"/>
        <v>0.63468915454694785</v>
      </c>
      <c r="DZ229" s="108"/>
      <c r="EA229" s="100">
        <f t="shared" si="192"/>
        <v>-24421.26589767151</v>
      </c>
      <c r="EB229" s="91">
        <f t="shared" si="193"/>
        <v>31515.619999999992</v>
      </c>
      <c r="EC229" s="101"/>
      <c r="ED229" s="101"/>
      <c r="EE229" s="102">
        <v>12493.51</v>
      </c>
      <c r="EF229" s="102">
        <v>3779.99</v>
      </c>
      <c r="EG229" s="103">
        <f t="shared" si="240"/>
        <v>3779.99</v>
      </c>
      <c r="EH229" s="104">
        <v>0</v>
      </c>
      <c r="EI229" s="101"/>
      <c r="EJ229" s="101"/>
      <c r="EK229" s="3" t="s">
        <v>227</v>
      </c>
      <c r="EM229" s="101"/>
      <c r="EN229" s="101"/>
    </row>
    <row r="230" spans="1:144" s="1" customFormat="1" ht="15.75" customHeight="1" x14ac:dyDescent="0.25">
      <c r="A230" s="105" t="s">
        <v>228</v>
      </c>
      <c r="B230" s="106">
        <v>9</v>
      </c>
      <c r="C230" s="107">
        <v>1</v>
      </c>
      <c r="D230" s="76" t="s">
        <v>510</v>
      </c>
      <c r="E230" s="77">
        <v>4345.46</v>
      </c>
      <c r="F230" s="78">
        <v>-231183.18</v>
      </c>
      <c r="G230" s="79">
        <v>-193897.50999999998</v>
      </c>
      <c r="H230" s="80">
        <v>4432.26</v>
      </c>
      <c r="I230" s="80">
        <v>413.39</v>
      </c>
      <c r="J230" s="82">
        <f t="shared" si="194"/>
        <v>4018.8700000000003</v>
      </c>
      <c r="K230" s="83">
        <f t="shared" si="195"/>
        <v>9.3268445443182482E-2</v>
      </c>
      <c r="L230" s="84">
        <v>316.77</v>
      </c>
      <c r="M230" s="84">
        <v>1.84</v>
      </c>
      <c r="N230" s="82">
        <f t="shared" si="196"/>
        <v>314.93</v>
      </c>
      <c r="O230" s="83">
        <f t="shared" si="197"/>
        <v>5.8086308678220793E-3</v>
      </c>
      <c r="P230" s="84">
        <v>2017.98</v>
      </c>
      <c r="Q230" s="84">
        <v>1557.0899999999997</v>
      </c>
      <c r="R230" s="82">
        <f t="shared" si="198"/>
        <v>460.89000000000033</v>
      </c>
      <c r="S230" s="83">
        <f t="shared" si="243"/>
        <v>0.77160824190527144</v>
      </c>
      <c r="T230" s="84">
        <v>346.77</v>
      </c>
      <c r="U230" s="84">
        <v>312.05</v>
      </c>
      <c r="V230" s="82">
        <f t="shared" si="199"/>
        <v>34.71999999999997</v>
      </c>
      <c r="W230" s="83">
        <f t="shared" si="244"/>
        <v>0.89987599850044708</v>
      </c>
      <c r="X230" s="84">
        <v>82.14</v>
      </c>
      <c r="Y230" s="84">
        <v>0</v>
      </c>
      <c r="Z230" s="82">
        <f t="shared" si="200"/>
        <v>82.14</v>
      </c>
      <c r="AA230" s="83">
        <f t="shared" si="189"/>
        <v>0</v>
      </c>
      <c r="AB230" s="84">
        <v>943.80000000000007</v>
      </c>
      <c r="AC230" s="84">
        <v>91.68</v>
      </c>
      <c r="AD230" s="82">
        <f t="shared" si="201"/>
        <v>852.12000000000012</v>
      </c>
      <c r="AE230" s="83">
        <f t="shared" si="202"/>
        <v>9.7139224411951691E-2</v>
      </c>
      <c r="AF230" s="84">
        <v>651.81000000000006</v>
      </c>
      <c r="AG230" s="84">
        <v>0</v>
      </c>
      <c r="AH230" s="82">
        <f t="shared" si="203"/>
        <v>651.81000000000006</v>
      </c>
      <c r="AI230" s="85">
        <f t="shared" si="204"/>
        <v>0</v>
      </c>
      <c r="AJ230" s="84">
        <v>2180.94</v>
      </c>
      <c r="AK230" s="84">
        <v>4585.22</v>
      </c>
      <c r="AL230" s="82">
        <f t="shared" si="205"/>
        <v>-2404.2800000000002</v>
      </c>
      <c r="AM230" s="86">
        <f t="shared" si="206"/>
        <v>2.1024053848340625</v>
      </c>
      <c r="AN230" s="80">
        <v>7041.9500000000007</v>
      </c>
      <c r="AO230" s="80">
        <v>7004.84</v>
      </c>
      <c r="AP230" s="87">
        <f t="shared" si="207"/>
        <v>37.110000000000582</v>
      </c>
      <c r="AQ230" s="83">
        <f t="shared" si="247"/>
        <v>0.99473015286958855</v>
      </c>
      <c r="AR230" s="84">
        <v>0</v>
      </c>
      <c r="AS230" s="84">
        <v>0</v>
      </c>
      <c r="AT230" s="87">
        <f t="shared" si="191"/>
        <v>0</v>
      </c>
      <c r="AU230" s="96"/>
      <c r="AV230" s="80">
        <v>1422.24</v>
      </c>
      <c r="AW230" s="80">
        <v>0</v>
      </c>
      <c r="AX230" s="87">
        <f t="shared" si="208"/>
        <v>1422.24</v>
      </c>
      <c r="AY230" s="83">
        <f t="shared" si="209"/>
        <v>0</v>
      </c>
      <c r="AZ230" s="90">
        <v>0</v>
      </c>
      <c r="BA230" s="82">
        <v>0</v>
      </c>
      <c r="BB230" s="82">
        <f t="shared" si="210"/>
        <v>0</v>
      </c>
      <c r="BC230" s="91"/>
      <c r="BD230" s="84">
        <v>6261.2100000000009</v>
      </c>
      <c r="BE230" s="84">
        <v>1666.63</v>
      </c>
      <c r="BF230" s="87">
        <f t="shared" si="211"/>
        <v>4594.5800000000008</v>
      </c>
      <c r="BG230" s="83">
        <f t="shared" si="212"/>
        <v>0.26618337350128807</v>
      </c>
      <c r="BH230" s="84">
        <v>2006.25</v>
      </c>
      <c r="BI230" s="84">
        <v>0</v>
      </c>
      <c r="BJ230" s="82">
        <f t="shared" si="213"/>
        <v>2006.25</v>
      </c>
      <c r="BK230" s="86">
        <f t="shared" si="214"/>
        <v>0</v>
      </c>
      <c r="BL230" s="80">
        <v>1155</v>
      </c>
      <c r="BM230" s="80">
        <v>0</v>
      </c>
      <c r="BN230" s="82">
        <f t="shared" si="215"/>
        <v>1155</v>
      </c>
      <c r="BO230" s="86">
        <f t="shared" si="216"/>
        <v>0</v>
      </c>
      <c r="BP230" s="80">
        <v>547.5</v>
      </c>
      <c r="BQ230" s="80">
        <v>0</v>
      </c>
      <c r="BR230" s="82">
        <f t="shared" si="217"/>
        <v>547.5</v>
      </c>
      <c r="BS230" s="86">
        <f t="shared" si="245"/>
        <v>0</v>
      </c>
      <c r="BT230" s="80">
        <v>1233.21</v>
      </c>
      <c r="BU230" s="80">
        <v>0</v>
      </c>
      <c r="BV230" s="82">
        <f t="shared" si="218"/>
        <v>1233.21</v>
      </c>
      <c r="BW230" s="86">
        <f t="shared" si="246"/>
        <v>0</v>
      </c>
      <c r="BX230" s="80">
        <v>435.39</v>
      </c>
      <c r="BY230" s="80">
        <v>0</v>
      </c>
      <c r="BZ230" s="82">
        <f t="shared" si="219"/>
        <v>435.39</v>
      </c>
      <c r="CA230" s="86">
        <f t="shared" si="190"/>
        <v>0</v>
      </c>
      <c r="CB230" s="80">
        <v>538.38</v>
      </c>
      <c r="CC230" s="80">
        <v>0</v>
      </c>
      <c r="CD230" s="82">
        <f t="shared" si="220"/>
        <v>538.38</v>
      </c>
      <c r="CE230" s="83">
        <f t="shared" si="221"/>
        <v>0</v>
      </c>
      <c r="CF230" s="84">
        <v>53.46</v>
      </c>
      <c r="CG230" s="84">
        <v>0</v>
      </c>
      <c r="CH230" s="82">
        <f t="shared" si="222"/>
        <v>53.46</v>
      </c>
      <c r="CI230" s="86">
        <f t="shared" si="223"/>
        <v>0</v>
      </c>
      <c r="CJ230" s="80">
        <v>0</v>
      </c>
      <c r="CK230" s="81">
        <v>0</v>
      </c>
      <c r="CL230" s="81">
        <v>0</v>
      </c>
      <c r="CM230" s="92"/>
      <c r="CN230" s="93">
        <v>9784.8499999999985</v>
      </c>
      <c r="CO230" s="93">
        <v>11251.390519651721</v>
      </c>
      <c r="CP230" s="87">
        <f t="shared" si="224"/>
        <v>-1466.5405196517222</v>
      </c>
      <c r="CQ230" s="94">
        <f t="shared" si="225"/>
        <v>1.14987869202407</v>
      </c>
      <c r="CR230" s="80">
        <v>13814.28</v>
      </c>
      <c r="CS230" s="80">
        <v>17017.82</v>
      </c>
      <c r="CT230" s="87">
        <f t="shared" si="226"/>
        <v>-3203.5399999999991</v>
      </c>
      <c r="CU230" s="94">
        <f t="shared" si="227"/>
        <v>1.2319006129888781</v>
      </c>
      <c r="CV230" s="80">
        <v>1776.81</v>
      </c>
      <c r="CW230" s="80">
        <v>0</v>
      </c>
      <c r="CX230" s="87">
        <f t="shared" si="228"/>
        <v>1776.81</v>
      </c>
      <c r="CY230" s="86">
        <f t="shared" si="229"/>
        <v>0</v>
      </c>
      <c r="CZ230" s="80">
        <v>323.28000000000003</v>
      </c>
      <c r="DA230" s="80">
        <v>279.09000000000003</v>
      </c>
      <c r="DB230" s="87">
        <f t="shared" si="230"/>
        <v>44.19</v>
      </c>
      <c r="DC230" s="86">
        <f t="shared" si="241"/>
        <v>0.86330734966592426</v>
      </c>
      <c r="DD230" s="80">
        <v>36.51</v>
      </c>
      <c r="DE230" s="80">
        <v>0</v>
      </c>
      <c r="DF230" s="87">
        <f t="shared" si="231"/>
        <v>36.51</v>
      </c>
      <c r="DG230" s="86">
        <f t="shared" si="242"/>
        <v>0</v>
      </c>
      <c r="DH230" s="95">
        <v>3631.83</v>
      </c>
      <c r="DI230" s="95">
        <v>2003.8600000000001</v>
      </c>
      <c r="DJ230" s="87">
        <f t="shared" si="232"/>
        <v>1627.9699999999998</v>
      </c>
      <c r="DK230" s="94">
        <f t="shared" si="233"/>
        <v>0.5517493935564165</v>
      </c>
      <c r="DL230" s="80">
        <v>4444.29</v>
      </c>
      <c r="DM230" s="80">
        <v>2455.4899999999998</v>
      </c>
      <c r="DN230" s="87">
        <f t="shared" si="234"/>
        <v>1988.8000000000002</v>
      </c>
      <c r="DO230" s="96">
        <f t="shared" si="249"/>
        <v>0.55250444952962108</v>
      </c>
      <c r="DP230" s="80">
        <v>0</v>
      </c>
      <c r="DQ230" s="80">
        <v>0</v>
      </c>
      <c r="DR230" s="82">
        <f t="shared" si="235"/>
        <v>0</v>
      </c>
      <c r="DS230" s="96"/>
      <c r="DT230" s="97">
        <v>3388.33</v>
      </c>
      <c r="DU230" s="97">
        <v>2432.0299999999997</v>
      </c>
      <c r="DV230" s="98">
        <f t="shared" si="238"/>
        <v>68867.239999999991</v>
      </c>
      <c r="DW230" s="87">
        <f t="shared" si="239"/>
        <v>51072.420519651707</v>
      </c>
      <c r="DX230" s="87">
        <f t="shared" si="236"/>
        <v>17794.819480348284</v>
      </c>
      <c r="DY230" s="83">
        <f t="shared" si="237"/>
        <v>0.74160690220272674</v>
      </c>
      <c r="DZ230" s="108"/>
      <c r="EA230" s="100">
        <f t="shared" si="192"/>
        <v>-213388.3605196517</v>
      </c>
      <c r="EB230" s="91">
        <f t="shared" si="193"/>
        <v>-183333.74</v>
      </c>
      <c r="EC230" s="101"/>
      <c r="ED230" s="101"/>
      <c r="EE230" s="102">
        <v>22955.760000000002</v>
      </c>
      <c r="EF230" s="102">
        <v>76930.36</v>
      </c>
      <c r="EG230" s="103">
        <f t="shared" si="240"/>
        <v>76930.36</v>
      </c>
      <c r="EH230" s="104">
        <f t="shared" ref="EH230:EH239" si="250">EG230/EE230</f>
        <v>3.3512443064398649</v>
      </c>
      <c r="EI230" s="101"/>
      <c r="EJ230" s="101"/>
      <c r="EK230" s="1" t="s">
        <v>228</v>
      </c>
      <c r="EM230" s="101"/>
      <c r="EN230" s="101"/>
    </row>
    <row r="231" spans="1:144" s="1" customFormat="1" ht="15.75" customHeight="1" x14ac:dyDescent="0.25">
      <c r="A231" s="105" t="s">
        <v>229</v>
      </c>
      <c r="B231" s="106">
        <v>5</v>
      </c>
      <c r="C231" s="107">
        <v>3</v>
      </c>
      <c r="D231" s="76" t="s">
        <v>511</v>
      </c>
      <c r="E231" s="77">
        <v>2805.5</v>
      </c>
      <c r="F231" s="78">
        <v>-33978.029999999992</v>
      </c>
      <c r="G231" s="79">
        <v>-33152.359999999993</v>
      </c>
      <c r="H231" s="80">
        <v>2789.2200000000003</v>
      </c>
      <c r="I231" s="80">
        <v>393.34999999999997</v>
      </c>
      <c r="J231" s="82">
        <f t="shared" si="194"/>
        <v>2395.8700000000003</v>
      </c>
      <c r="K231" s="83">
        <f t="shared" si="195"/>
        <v>0.14102508945153122</v>
      </c>
      <c r="L231" s="84">
        <v>379.59000000000003</v>
      </c>
      <c r="M231" s="84">
        <v>182.23</v>
      </c>
      <c r="N231" s="82">
        <f t="shared" si="196"/>
        <v>197.36000000000004</v>
      </c>
      <c r="O231" s="83">
        <f t="shared" si="197"/>
        <v>0.48007060249216255</v>
      </c>
      <c r="P231" s="84">
        <v>1421.5500000000002</v>
      </c>
      <c r="Q231" s="84">
        <v>1107.8600000000001</v>
      </c>
      <c r="R231" s="82">
        <f t="shared" si="198"/>
        <v>313.69000000000005</v>
      </c>
      <c r="S231" s="83">
        <f t="shared" si="243"/>
        <v>0.77933241883859172</v>
      </c>
      <c r="T231" s="84">
        <v>285.33</v>
      </c>
      <c r="U231" s="84">
        <v>250.89</v>
      </c>
      <c r="V231" s="82">
        <f t="shared" si="199"/>
        <v>34.44</v>
      </c>
      <c r="W231" s="83">
        <f t="shared" si="244"/>
        <v>0.879297655346441</v>
      </c>
      <c r="X231" s="84">
        <v>96.78</v>
      </c>
      <c r="Y231" s="84">
        <v>0</v>
      </c>
      <c r="Z231" s="82">
        <f t="shared" si="200"/>
        <v>96.78</v>
      </c>
      <c r="AA231" s="83">
        <f t="shared" si="189"/>
        <v>0</v>
      </c>
      <c r="AB231" s="84">
        <v>1551.9900000000002</v>
      </c>
      <c r="AC231" s="84">
        <v>62.96</v>
      </c>
      <c r="AD231" s="82">
        <f t="shared" si="201"/>
        <v>1489.0300000000002</v>
      </c>
      <c r="AE231" s="83">
        <f t="shared" si="202"/>
        <v>4.0567271696338246E-2</v>
      </c>
      <c r="AF231" s="84">
        <v>420.81000000000006</v>
      </c>
      <c r="AG231" s="84">
        <v>0</v>
      </c>
      <c r="AH231" s="82">
        <f t="shared" si="203"/>
        <v>420.81000000000006</v>
      </c>
      <c r="AI231" s="85">
        <f t="shared" si="204"/>
        <v>0</v>
      </c>
      <c r="AJ231" s="84">
        <v>1408.08</v>
      </c>
      <c r="AK231" s="84">
        <v>5441.7000000000007</v>
      </c>
      <c r="AL231" s="82">
        <f t="shared" si="205"/>
        <v>-4033.6200000000008</v>
      </c>
      <c r="AM231" s="86">
        <f t="shared" si="206"/>
        <v>3.8646241690813028</v>
      </c>
      <c r="AN231" s="80">
        <v>0</v>
      </c>
      <c r="AO231" s="80">
        <v>0</v>
      </c>
      <c r="AP231" s="87">
        <f t="shared" si="207"/>
        <v>0</v>
      </c>
      <c r="AQ231" s="83"/>
      <c r="AR231" s="84">
        <v>0</v>
      </c>
      <c r="AS231" s="84">
        <v>0</v>
      </c>
      <c r="AT231" s="87">
        <f t="shared" si="191"/>
        <v>0</v>
      </c>
      <c r="AU231" s="96"/>
      <c r="AV231" s="80">
        <v>538.65000000000009</v>
      </c>
      <c r="AW231" s="80">
        <v>0</v>
      </c>
      <c r="AX231" s="87">
        <f t="shared" si="208"/>
        <v>538.65000000000009</v>
      </c>
      <c r="AY231" s="83">
        <f t="shared" si="209"/>
        <v>0</v>
      </c>
      <c r="AZ231" s="90">
        <v>0</v>
      </c>
      <c r="BA231" s="82">
        <v>0</v>
      </c>
      <c r="BB231" s="82">
        <f t="shared" si="210"/>
        <v>0</v>
      </c>
      <c r="BC231" s="91"/>
      <c r="BD231" s="84">
        <v>6034.62</v>
      </c>
      <c r="BE231" s="84">
        <v>1697.7500000000002</v>
      </c>
      <c r="BF231" s="87">
        <f t="shared" si="211"/>
        <v>4336.87</v>
      </c>
      <c r="BG231" s="83">
        <f t="shared" si="212"/>
        <v>0.28133503020902728</v>
      </c>
      <c r="BH231" s="84">
        <v>1352.52</v>
      </c>
      <c r="BI231" s="84">
        <v>4607.72</v>
      </c>
      <c r="BJ231" s="82">
        <f t="shared" si="213"/>
        <v>-3255.2000000000003</v>
      </c>
      <c r="BK231" s="86">
        <f t="shared" si="214"/>
        <v>3.4067666282199158</v>
      </c>
      <c r="BL231" s="80">
        <v>1360.1100000000001</v>
      </c>
      <c r="BM231" s="80">
        <v>9380.39</v>
      </c>
      <c r="BN231" s="82">
        <f t="shared" si="215"/>
        <v>-8020.2799999999988</v>
      </c>
      <c r="BO231" s="86">
        <f t="shared" si="216"/>
        <v>6.8967877598135434</v>
      </c>
      <c r="BP231" s="80">
        <v>297.09000000000003</v>
      </c>
      <c r="BQ231" s="80">
        <v>0</v>
      </c>
      <c r="BR231" s="82">
        <f t="shared" si="217"/>
        <v>297.09000000000003</v>
      </c>
      <c r="BS231" s="86">
        <f t="shared" si="245"/>
        <v>0</v>
      </c>
      <c r="BT231" s="80">
        <v>930.03</v>
      </c>
      <c r="BU231" s="80">
        <v>0</v>
      </c>
      <c r="BV231" s="82">
        <f t="shared" si="218"/>
        <v>930.03</v>
      </c>
      <c r="BW231" s="86">
        <f t="shared" si="246"/>
        <v>0</v>
      </c>
      <c r="BX231" s="80">
        <v>510.87</v>
      </c>
      <c r="BY231" s="80">
        <v>0</v>
      </c>
      <c r="BZ231" s="82">
        <f t="shared" si="219"/>
        <v>510.87</v>
      </c>
      <c r="CA231" s="86">
        <f t="shared" si="190"/>
        <v>0</v>
      </c>
      <c r="CB231" s="80">
        <v>678.36</v>
      </c>
      <c r="CC231" s="80">
        <v>173.42</v>
      </c>
      <c r="CD231" s="82">
        <f t="shared" si="220"/>
        <v>504.94000000000005</v>
      </c>
      <c r="CE231" s="83">
        <f t="shared" si="221"/>
        <v>0.25564596969160913</v>
      </c>
      <c r="CF231" s="84">
        <v>61.44</v>
      </c>
      <c r="CG231" s="84">
        <v>0</v>
      </c>
      <c r="CH231" s="82">
        <f t="shared" si="222"/>
        <v>61.44</v>
      </c>
      <c r="CI231" s="86">
        <f t="shared" si="223"/>
        <v>0</v>
      </c>
      <c r="CJ231" s="80">
        <v>0</v>
      </c>
      <c r="CK231" s="81">
        <v>0</v>
      </c>
      <c r="CL231" s="81">
        <v>0</v>
      </c>
      <c r="CM231" s="92"/>
      <c r="CN231" s="93">
        <v>9030.06</v>
      </c>
      <c r="CO231" s="93">
        <v>12662.915591475623</v>
      </c>
      <c r="CP231" s="87">
        <f t="shared" si="224"/>
        <v>-3632.8555914756234</v>
      </c>
      <c r="CQ231" s="94">
        <f t="shared" si="225"/>
        <v>1.4023069161750445</v>
      </c>
      <c r="CR231" s="80">
        <v>3585.42</v>
      </c>
      <c r="CS231" s="80">
        <v>4554.1499999999996</v>
      </c>
      <c r="CT231" s="87">
        <f t="shared" si="226"/>
        <v>-968.72999999999956</v>
      </c>
      <c r="CU231" s="94">
        <f t="shared" si="227"/>
        <v>1.2701859196412135</v>
      </c>
      <c r="CV231" s="80">
        <v>1287.72</v>
      </c>
      <c r="CW231" s="80">
        <v>0</v>
      </c>
      <c r="CX231" s="87">
        <f t="shared" si="228"/>
        <v>1287.72</v>
      </c>
      <c r="CY231" s="86">
        <f t="shared" si="229"/>
        <v>0</v>
      </c>
      <c r="CZ231" s="80">
        <v>353.49</v>
      </c>
      <c r="DA231" s="80">
        <v>306.76</v>
      </c>
      <c r="DB231" s="87">
        <f t="shared" si="230"/>
        <v>46.730000000000018</v>
      </c>
      <c r="DC231" s="86">
        <f t="shared" si="241"/>
        <v>0.86780389827152105</v>
      </c>
      <c r="DD231" s="80">
        <v>40.410000000000004</v>
      </c>
      <c r="DE231" s="80">
        <v>0</v>
      </c>
      <c r="DF231" s="87">
        <f t="shared" si="231"/>
        <v>40.410000000000004</v>
      </c>
      <c r="DG231" s="86">
        <f t="shared" si="242"/>
        <v>0</v>
      </c>
      <c r="DH231" s="95">
        <v>5394.96</v>
      </c>
      <c r="DI231" s="95">
        <v>2201.6299999999997</v>
      </c>
      <c r="DJ231" s="87">
        <f t="shared" si="232"/>
        <v>3193.3300000000004</v>
      </c>
      <c r="DK231" s="94">
        <f t="shared" si="233"/>
        <v>0.40809014339309274</v>
      </c>
      <c r="DL231" s="80">
        <v>0</v>
      </c>
      <c r="DM231" s="80">
        <v>0</v>
      </c>
      <c r="DN231" s="87">
        <f t="shared" si="234"/>
        <v>0</v>
      </c>
      <c r="DO231" s="96"/>
      <c r="DP231" s="80">
        <v>0</v>
      </c>
      <c r="DQ231" s="80">
        <v>0</v>
      </c>
      <c r="DR231" s="82">
        <f t="shared" si="235"/>
        <v>0</v>
      </c>
      <c r="DS231" s="96"/>
      <c r="DT231" s="97">
        <v>1990.56</v>
      </c>
      <c r="DU231" s="97">
        <v>2151.19</v>
      </c>
      <c r="DV231" s="98">
        <f t="shared" si="238"/>
        <v>41799.660000000003</v>
      </c>
      <c r="DW231" s="87">
        <f t="shared" si="239"/>
        <v>45174.915591475619</v>
      </c>
      <c r="DX231" s="87">
        <f t="shared" si="236"/>
        <v>-3375.2555914756158</v>
      </c>
      <c r="DY231" s="83">
        <f t="shared" si="237"/>
        <v>1.0807483982280146</v>
      </c>
      <c r="DZ231" s="108"/>
      <c r="EA231" s="100">
        <f t="shared" si="192"/>
        <v>-37353.285591475607</v>
      </c>
      <c r="EB231" s="91">
        <f t="shared" si="193"/>
        <v>-37786.599999999991</v>
      </c>
      <c r="EC231" s="101"/>
      <c r="ED231" s="101"/>
      <c r="EE231" s="102">
        <v>13933.220000000007</v>
      </c>
      <c r="EF231" s="102">
        <v>20000.369999999995</v>
      </c>
      <c r="EG231" s="103">
        <f t="shared" si="240"/>
        <v>20000.369999999995</v>
      </c>
      <c r="EH231" s="104">
        <f t="shared" si="250"/>
        <v>1.4354449294563629</v>
      </c>
      <c r="EI231" s="101"/>
      <c r="EJ231" s="101"/>
      <c r="EK231" s="4" t="s">
        <v>229</v>
      </c>
      <c r="EM231" s="101"/>
      <c r="EN231" s="101"/>
    </row>
    <row r="232" spans="1:144" s="1" customFormat="1" ht="15.75" customHeight="1" x14ac:dyDescent="0.25">
      <c r="A232" s="105" t="s">
        <v>230</v>
      </c>
      <c r="B232" s="106">
        <v>5</v>
      </c>
      <c r="C232" s="107">
        <v>4</v>
      </c>
      <c r="D232" s="76" t="s">
        <v>512</v>
      </c>
      <c r="E232" s="77">
        <v>3196.65</v>
      </c>
      <c r="F232" s="78">
        <v>-51444.779999999984</v>
      </c>
      <c r="G232" s="79">
        <v>-28700.029999999977</v>
      </c>
      <c r="H232" s="80">
        <v>2560.5</v>
      </c>
      <c r="I232" s="80">
        <v>389.08</v>
      </c>
      <c r="J232" s="82">
        <f t="shared" si="194"/>
        <v>2171.42</v>
      </c>
      <c r="K232" s="83">
        <f t="shared" si="195"/>
        <v>0.15195469634836944</v>
      </c>
      <c r="L232" s="84">
        <v>384.57</v>
      </c>
      <c r="M232" s="84">
        <v>2.2400000000000002</v>
      </c>
      <c r="N232" s="82">
        <f t="shared" si="196"/>
        <v>382.33</v>
      </c>
      <c r="O232" s="83">
        <f t="shared" si="197"/>
        <v>5.8246873131029466E-3</v>
      </c>
      <c r="P232" s="84">
        <v>1586.19</v>
      </c>
      <c r="Q232" s="84">
        <v>1222.33</v>
      </c>
      <c r="R232" s="82">
        <f t="shared" si="198"/>
        <v>363.86000000000013</v>
      </c>
      <c r="S232" s="83">
        <f t="shared" si="243"/>
        <v>0.77060755647179713</v>
      </c>
      <c r="T232" s="84">
        <v>317.43</v>
      </c>
      <c r="U232" s="84">
        <v>282.59000000000003</v>
      </c>
      <c r="V232" s="82">
        <f t="shared" si="199"/>
        <v>34.839999999999975</v>
      </c>
      <c r="W232" s="83">
        <f t="shared" si="244"/>
        <v>0.89024351825599357</v>
      </c>
      <c r="X232" s="84">
        <v>170.7</v>
      </c>
      <c r="Y232" s="84">
        <v>0</v>
      </c>
      <c r="Z232" s="82">
        <f t="shared" si="200"/>
        <v>170.7</v>
      </c>
      <c r="AA232" s="83">
        <f t="shared" si="189"/>
        <v>0</v>
      </c>
      <c r="AB232" s="84">
        <v>1765.5</v>
      </c>
      <c r="AC232" s="84">
        <v>67.960000000000008</v>
      </c>
      <c r="AD232" s="82">
        <f t="shared" si="201"/>
        <v>1697.54</v>
      </c>
      <c r="AE232" s="83">
        <f t="shared" si="202"/>
        <v>3.8493344661568965E-2</v>
      </c>
      <c r="AF232" s="84">
        <v>479.49</v>
      </c>
      <c r="AG232" s="84">
        <v>0</v>
      </c>
      <c r="AH232" s="82">
        <f t="shared" si="203"/>
        <v>479.49</v>
      </c>
      <c r="AI232" s="85">
        <f t="shared" si="204"/>
        <v>0</v>
      </c>
      <c r="AJ232" s="84">
        <v>1604.3999999999999</v>
      </c>
      <c r="AK232" s="84">
        <v>4414.2299999999996</v>
      </c>
      <c r="AL232" s="82">
        <f t="shared" si="205"/>
        <v>-2809.83</v>
      </c>
      <c r="AM232" s="86">
        <f t="shared" si="206"/>
        <v>2.7513275991024684</v>
      </c>
      <c r="AN232" s="80">
        <v>0</v>
      </c>
      <c r="AO232" s="80">
        <v>0</v>
      </c>
      <c r="AP232" s="87">
        <f t="shared" si="207"/>
        <v>0</v>
      </c>
      <c r="AQ232" s="83"/>
      <c r="AR232" s="84">
        <v>0</v>
      </c>
      <c r="AS232" s="84">
        <v>0</v>
      </c>
      <c r="AT232" s="87">
        <f t="shared" si="191"/>
        <v>0</v>
      </c>
      <c r="AU232" s="96"/>
      <c r="AV232" s="80">
        <v>507.29999999999995</v>
      </c>
      <c r="AW232" s="80">
        <v>0</v>
      </c>
      <c r="AX232" s="87">
        <f t="shared" si="208"/>
        <v>507.29999999999995</v>
      </c>
      <c r="AY232" s="83">
        <f t="shared" si="209"/>
        <v>0</v>
      </c>
      <c r="AZ232" s="90">
        <v>0</v>
      </c>
      <c r="BA232" s="82">
        <v>0</v>
      </c>
      <c r="BB232" s="82">
        <f t="shared" si="210"/>
        <v>0</v>
      </c>
      <c r="BC232" s="91"/>
      <c r="BD232" s="84">
        <v>5584.2300000000005</v>
      </c>
      <c r="BE232" s="84">
        <v>839.69</v>
      </c>
      <c r="BF232" s="87">
        <f t="shared" si="211"/>
        <v>4744.5400000000009</v>
      </c>
      <c r="BG232" s="83">
        <f t="shared" si="212"/>
        <v>0.15036809013955371</v>
      </c>
      <c r="BH232" s="84">
        <v>1447.1100000000001</v>
      </c>
      <c r="BI232" s="84">
        <v>0</v>
      </c>
      <c r="BJ232" s="82">
        <f t="shared" si="213"/>
        <v>1447.1100000000001</v>
      </c>
      <c r="BK232" s="86">
        <f t="shared" si="214"/>
        <v>0</v>
      </c>
      <c r="BL232" s="80">
        <v>1379.04</v>
      </c>
      <c r="BM232" s="80">
        <v>0</v>
      </c>
      <c r="BN232" s="82">
        <f t="shared" si="215"/>
        <v>1379.04</v>
      </c>
      <c r="BO232" s="86">
        <f t="shared" si="216"/>
        <v>0</v>
      </c>
      <c r="BP232" s="80">
        <v>396.06000000000006</v>
      </c>
      <c r="BQ232" s="80">
        <v>0</v>
      </c>
      <c r="BR232" s="82">
        <f t="shared" si="217"/>
        <v>396.06000000000006</v>
      </c>
      <c r="BS232" s="86">
        <f t="shared" si="245"/>
        <v>0</v>
      </c>
      <c r="BT232" s="80">
        <v>1033.8000000000002</v>
      </c>
      <c r="BU232" s="80">
        <v>0</v>
      </c>
      <c r="BV232" s="82">
        <f t="shared" si="218"/>
        <v>1033.8000000000002</v>
      </c>
      <c r="BW232" s="86">
        <f t="shared" si="246"/>
        <v>0</v>
      </c>
      <c r="BX232" s="80">
        <v>901.44</v>
      </c>
      <c r="BY232" s="80">
        <v>0</v>
      </c>
      <c r="BZ232" s="82">
        <f t="shared" si="219"/>
        <v>901.44</v>
      </c>
      <c r="CA232" s="86">
        <f t="shared" si="190"/>
        <v>0</v>
      </c>
      <c r="CB232" s="80">
        <v>732.66</v>
      </c>
      <c r="CC232" s="80">
        <v>0</v>
      </c>
      <c r="CD232" s="82">
        <f t="shared" si="220"/>
        <v>732.66</v>
      </c>
      <c r="CE232" s="83">
        <f t="shared" si="221"/>
        <v>0</v>
      </c>
      <c r="CF232" s="84">
        <v>50.820000000000007</v>
      </c>
      <c r="CG232" s="84">
        <v>0</v>
      </c>
      <c r="CH232" s="82">
        <f t="shared" si="222"/>
        <v>50.820000000000007</v>
      </c>
      <c r="CI232" s="86">
        <f t="shared" si="223"/>
        <v>0</v>
      </c>
      <c r="CJ232" s="80">
        <v>0</v>
      </c>
      <c r="CK232" s="81">
        <v>0</v>
      </c>
      <c r="CL232" s="81">
        <v>0</v>
      </c>
      <c r="CM232" s="92"/>
      <c r="CN232" s="93">
        <v>7972.11</v>
      </c>
      <c r="CO232" s="93">
        <v>12603.763040607288</v>
      </c>
      <c r="CP232" s="87">
        <f t="shared" si="224"/>
        <v>-4631.6530406072879</v>
      </c>
      <c r="CQ232" s="94">
        <f t="shared" si="225"/>
        <v>1.5809820788482958</v>
      </c>
      <c r="CR232" s="80">
        <v>4023.93</v>
      </c>
      <c r="CS232" s="80">
        <v>5079.3599999999997</v>
      </c>
      <c r="CT232" s="87">
        <f t="shared" si="226"/>
        <v>-1055.4299999999998</v>
      </c>
      <c r="CU232" s="94">
        <f t="shared" si="227"/>
        <v>1.2622883598869761</v>
      </c>
      <c r="CV232" s="80">
        <v>2151.9900000000002</v>
      </c>
      <c r="CW232" s="80">
        <v>0</v>
      </c>
      <c r="CX232" s="87">
        <f t="shared" si="228"/>
        <v>2151.9900000000002</v>
      </c>
      <c r="CY232" s="86">
        <f t="shared" si="229"/>
        <v>0</v>
      </c>
      <c r="CZ232" s="80">
        <v>379.77</v>
      </c>
      <c r="DA232" s="80">
        <v>329.81</v>
      </c>
      <c r="DB232" s="87">
        <f t="shared" si="230"/>
        <v>49.95999999999998</v>
      </c>
      <c r="DC232" s="86">
        <f t="shared" si="241"/>
        <v>0.86844669141849018</v>
      </c>
      <c r="DD232" s="80">
        <v>42.21</v>
      </c>
      <c r="DE232" s="80">
        <v>0</v>
      </c>
      <c r="DF232" s="87">
        <f t="shared" si="231"/>
        <v>42.21</v>
      </c>
      <c r="DG232" s="86">
        <f t="shared" si="242"/>
        <v>0</v>
      </c>
      <c r="DH232" s="95">
        <v>2814.66</v>
      </c>
      <c r="DI232" s="95">
        <v>2391.79</v>
      </c>
      <c r="DJ232" s="87">
        <f t="shared" si="232"/>
        <v>422.86999999999989</v>
      </c>
      <c r="DK232" s="94">
        <f t="shared" si="233"/>
        <v>0.84976160530934464</v>
      </c>
      <c r="DL232" s="80">
        <v>0</v>
      </c>
      <c r="DM232" s="80">
        <v>0</v>
      </c>
      <c r="DN232" s="87">
        <f t="shared" si="234"/>
        <v>0</v>
      </c>
      <c r="DO232" s="96"/>
      <c r="DP232" s="80">
        <v>0</v>
      </c>
      <c r="DQ232" s="80">
        <v>0</v>
      </c>
      <c r="DR232" s="82">
        <f t="shared" si="235"/>
        <v>0</v>
      </c>
      <c r="DS232" s="96"/>
      <c r="DT232" s="97">
        <v>1914.1499999999999</v>
      </c>
      <c r="DU232" s="97">
        <v>1381.1499999999999</v>
      </c>
      <c r="DV232" s="98">
        <f t="shared" si="238"/>
        <v>40200.060000000005</v>
      </c>
      <c r="DW232" s="87">
        <f t="shared" si="239"/>
        <v>29003.993040607289</v>
      </c>
      <c r="DX232" s="87">
        <f t="shared" si="236"/>
        <v>11196.066959392716</v>
      </c>
      <c r="DY232" s="83">
        <f t="shared" si="237"/>
        <v>0.72149128734154344</v>
      </c>
      <c r="DZ232" s="108"/>
      <c r="EA232" s="100">
        <f t="shared" si="192"/>
        <v>-40248.713040607268</v>
      </c>
      <c r="EB232" s="91">
        <f t="shared" si="193"/>
        <v>-18014.559999999976</v>
      </c>
      <c r="EC232" s="101"/>
      <c r="ED232" s="101"/>
      <c r="EE232" s="102">
        <v>13400.019999999999</v>
      </c>
      <c r="EF232" s="102">
        <v>13928.79</v>
      </c>
      <c r="EG232" s="103">
        <f t="shared" si="240"/>
        <v>13928.79</v>
      </c>
      <c r="EH232" s="104">
        <f t="shared" si="250"/>
        <v>1.0394603888650915</v>
      </c>
      <c r="EI232" s="101"/>
      <c r="EJ232" s="110"/>
      <c r="EK232" s="3" t="s">
        <v>230</v>
      </c>
      <c r="EL232" s="4"/>
      <c r="EM232" s="101"/>
      <c r="EN232" s="101"/>
    </row>
    <row r="233" spans="1:144" s="1" customFormat="1" ht="15.75" customHeight="1" x14ac:dyDescent="0.25">
      <c r="A233" s="105" t="s">
        <v>231</v>
      </c>
      <c r="B233" s="106">
        <v>9</v>
      </c>
      <c r="C233" s="107">
        <v>1</v>
      </c>
      <c r="D233" s="76" t="s">
        <v>513</v>
      </c>
      <c r="E233" s="77">
        <v>1882.17</v>
      </c>
      <c r="F233" s="78">
        <v>-44071.45</v>
      </c>
      <c r="G233" s="79">
        <v>-13471.870000000003</v>
      </c>
      <c r="H233" s="80">
        <v>1582.1399999999999</v>
      </c>
      <c r="I233" s="80">
        <v>105.4</v>
      </c>
      <c r="J233" s="82">
        <f t="shared" si="194"/>
        <v>1476.7399999999998</v>
      </c>
      <c r="K233" s="83">
        <f t="shared" si="195"/>
        <v>6.6618630462538089E-2</v>
      </c>
      <c r="L233" s="84">
        <v>228.69</v>
      </c>
      <c r="M233" s="84">
        <v>1.33</v>
      </c>
      <c r="N233" s="82">
        <f t="shared" si="196"/>
        <v>227.35999999999999</v>
      </c>
      <c r="O233" s="83">
        <f t="shared" si="197"/>
        <v>5.8157330884603614E-3</v>
      </c>
      <c r="P233" s="84">
        <v>928.29</v>
      </c>
      <c r="Q233" s="84">
        <v>710.09</v>
      </c>
      <c r="R233" s="82">
        <f t="shared" si="198"/>
        <v>218.19999999999993</v>
      </c>
      <c r="S233" s="83">
        <f t="shared" si="243"/>
        <v>0.76494414460998184</v>
      </c>
      <c r="T233" s="84">
        <v>188.04</v>
      </c>
      <c r="U233" s="84">
        <v>167.64</v>
      </c>
      <c r="V233" s="82">
        <f t="shared" si="199"/>
        <v>20.400000000000006</v>
      </c>
      <c r="W233" s="83">
        <f t="shared" si="244"/>
        <v>0.89151244416081676</v>
      </c>
      <c r="X233" s="84">
        <v>67.199999999999989</v>
      </c>
      <c r="Y233" s="84">
        <v>0</v>
      </c>
      <c r="Z233" s="82">
        <f t="shared" si="200"/>
        <v>67.199999999999989</v>
      </c>
      <c r="AA233" s="83">
        <f t="shared" si="189"/>
        <v>0</v>
      </c>
      <c r="AB233" s="84">
        <v>447.78</v>
      </c>
      <c r="AC233" s="84">
        <v>9.1499999999999986</v>
      </c>
      <c r="AD233" s="82">
        <f t="shared" si="201"/>
        <v>438.63</v>
      </c>
      <c r="AE233" s="83">
        <f t="shared" si="202"/>
        <v>2.0434141766045823E-2</v>
      </c>
      <c r="AF233" s="84">
        <v>282.33</v>
      </c>
      <c r="AG233" s="84">
        <v>0</v>
      </c>
      <c r="AH233" s="82">
        <f t="shared" si="203"/>
        <v>282.33</v>
      </c>
      <c r="AI233" s="85">
        <f t="shared" si="204"/>
        <v>0</v>
      </c>
      <c r="AJ233" s="84">
        <v>944.67</v>
      </c>
      <c r="AK233" s="84">
        <v>6091.83</v>
      </c>
      <c r="AL233" s="82">
        <f t="shared" si="205"/>
        <v>-5147.16</v>
      </c>
      <c r="AM233" s="86">
        <f t="shared" si="206"/>
        <v>6.44863285591794</v>
      </c>
      <c r="AN233" s="80">
        <v>6802.26</v>
      </c>
      <c r="AO233" s="80">
        <v>7004.869999999999</v>
      </c>
      <c r="AP233" s="87">
        <f t="shared" si="207"/>
        <v>-202.60999999999876</v>
      </c>
      <c r="AQ233" s="83">
        <f t="shared" si="247"/>
        <v>1.0297856888739918</v>
      </c>
      <c r="AR233" s="84">
        <v>0</v>
      </c>
      <c r="AS233" s="84">
        <v>0</v>
      </c>
      <c r="AT233" s="87">
        <f t="shared" si="191"/>
        <v>0</v>
      </c>
      <c r="AU233" s="96"/>
      <c r="AV233" s="80">
        <v>300.39</v>
      </c>
      <c r="AW233" s="80">
        <v>0</v>
      </c>
      <c r="AX233" s="87">
        <f t="shared" si="208"/>
        <v>300.39</v>
      </c>
      <c r="AY233" s="83">
        <f t="shared" si="209"/>
        <v>0</v>
      </c>
      <c r="AZ233" s="90">
        <v>0</v>
      </c>
      <c r="BA233" s="82">
        <v>0</v>
      </c>
      <c r="BB233" s="82">
        <f t="shared" si="210"/>
        <v>0</v>
      </c>
      <c r="BC233" s="91"/>
      <c r="BD233" s="84">
        <v>3307.74</v>
      </c>
      <c r="BE233" s="84">
        <v>7047.0699999999988</v>
      </c>
      <c r="BF233" s="87">
        <f t="shared" si="211"/>
        <v>-3739.329999999999</v>
      </c>
      <c r="BG233" s="83">
        <f t="shared" si="212"/>
        <v>2.1304788163519501</v>
      </c>
      <c r="BH233" s="84">
        <v>893.84999999999991</v>
      </c>
      <c r="BI233" s="84">
        <v>0</v>
      </c>
      <c r="BJ233" s="82">
        <f t="shared" si="213"/>
        <v>893.84999999999991</v>
      </c>
      <c r="BK233" s="86">
        <f t="shared" si="214"/>
        <v>0</v>
      </c>
      <c r="BL233" s="80">
        <v>840.21</v>
      </c>
      <c r="BM233" s="80">
        <v>0</v>
      </c>
      <c r="BN233" s="82">
        <f t="shared" si="215"/>
        <v>840.21</v>
      </c>
      <c r="BO233" s="86">
        <f t="shared" si="216"/>
        <v>0</v>
      </c>
      <c r="BP233" s="80">
        <v>238.86</v>
      </c>
      <c r="BQ233" s="80">
        <v>0</v>
      </c>
      <c r="BR233" s="82">
        <f t="shared" si="217"/>
        <v>238.86</v>
      </c>
      <c r="BS233" s="86">
        <f t="shared" si="245"/>
        <v>0</v>
      </c>
      <c r="BT233" s="80">
        <v>645.96</v>
      </c>
      <c r="BU233" s="80">
        <v>0</v>
      </c>
      <c r="BV233" s="82">
        <f t="shared" si="218"/>
        <v>645.96</v>
      </c>
      <c r="BW233" s="86">
        <f t="shared" si="246"/>
        <v>0</v>
      </c>
      <c r="BX233" s="80">
        <v>352.92</v>
      </c>
      <c r="BY233" s="80">
        <v>0</v>
      </c>
      <c r="BZ233" s="82">
        <f t="shared" si="219"/>
        <v>352.92</v>
      </c>
      <c r="CA233" s="86">
        <f t="shared" si="190"/>
        <v>0</v>
      </c>
      <c r="CB233" s="80">
        <v>121.94999999999999</v>
      </c>
      <c r="CC233" s="80">
        <v>0</v>
      </c>
      <c r="CD233" s="82">
        <f t="shared" si="220"/>
        <v>121.94999999999999</v>
      </c>
      <c r="CE233" s="83">
        <f t="shared" si="221"/>
        <v>0</v>
      </c>
      <c r="CF233" s="84">
        <v>32.19</v>
      </c>
      <c r="CG233" s="84">
        <v>0</v>
      </c>
      <c r="CH233" s="82">
        <f t="shared" si="222"/>
        <v>32.19</v>
      </c>
      <c r="CI233" s="86">
        <f t="shared" si="223"/>
        <v>0</v>
      </c>
      <c r="CJ233" s="80">
        <v>0</v>
      </c>
      <c r="CK233" s="81">
        <v>0</v>
      </c>
      <c r="CL233" s="81">
        <v>0</v>
      </c>
      <c r="CM233" s="92"/>
      <c r="CN233" s="93">
        <v>6047.43</v>
      </c>
      <c r="CO233" s="93">
        <v>5820.0270637746298</v>
      </c>
      <c r="CP233" s="87">
        <f t="shared" si="224"/>
        <v>227.40293622537047</v>
      </c>
      <c r="CQ233" s="94">
        <f t="shared" si="225"/>
        <v>0.96239676420804032</v>
      </c>
      <c r="CR233" s="80">
        <v>3944.6400000000003</v>
      </c>
      <c r="CS233" s="80">
        <v>5029.6900000000005</v>
      </c>
      <c r="CT233" s="87">
        <f t="shared" si="226"/>
        <v>-1085.0500000000002</v>
      </c>
      <c r="CU233" s="94">
        <f t="shared" si="227"/>
        <v>1.2750694613450151</v>
      </c>
      <c r="CV233" s="80">
        <v>644.81999999999994</v>
      </c>
      <c r="CW233" s="80">
        <v>0</v>
      </c>
      <c r="CX233" s="87">
        <f t="shared" si="228"/>
        <v>644.81999999999994</v>
      </c>
      <c r="CY233" s="86">
        <f t="shared" si="229"/>
        <v>0</v>
      </c>
      <c r="CZ233" s="80">
        <v>118.02000000000001</v>
      </c>
      <c r="DA233" s="80">
        <v>100.71000000000001</v>
      </c>
      <c r="DB233" s="87">
        <f t="shared" si="230"/>
        <v>17.310000000000002</v>
      </c>
      <c r="DC233" s="86">
        <f t="shared" si="241"/>
        <v>0.85332994407727503</v>
      </c>
      <c r="DD233" s="80">
        <v>12.99</v>
      </c>
      <c r="DE233" s="80">
        <v>0</v>
      </c>
      <c r="DF233" s="87">
        <f t="shared" si="231"/>
        <v>12.99</v>
      </c>
      <c r="DG233" s="86">
        <f t="shared" si="242"/>
        <v>0</v>
      </c>
      <c r="DH233" s="95">
        <v>1127.04</v>
      </c>
      <c r="DI233" s="95">
        <v>765.77</v>
      </c>
      <c r="DJ233" s="87">
        <f t="shared" si="232"/>
        <v>361.27</v>
      </c>
      <c r="DK233" s="94">
        <f t="shared" si="233"/>
        <v>0.67945237081203858</v>
      </c>
      <c r="DL233" s="80">
        <v>1193.19</v>
      </c>
      <c r="DM233" s="80">
        <v>938.28</v>
      </c>
      <c r="DN233" s="87">
        <f t="shared" si="234"/>
        <v>254.91000000000008</v>
      </c>
      <c r="DO233" s="96">
        <f t="shared" si="249"/>
        <v>0.7863626077992607</v>
      </c>
      <c r="DP233" s="80">
        <v>0</v>
      </c>
      <c r="DQ233" s="80">
        <v>0</v>
      </c>
      <c r="DR233" s="82">
        <f t="shared" si="235"/>
        <v>0</v>
      </c>
      <c r="DS233" s="96"/>
      <c r="DT233" s="97">
        <v>1604.88</v>
      </c>
      <c r="DU233" s="97">
        <v>1689.5899999999997</v>
      </c>
      <c r="DV233" s="98">
        <f t="shared" si="238"/>
        <v>32898.479999999996</v>
      </c>
      <c r="DW233" s="87">
        <f t="shared" si="239"/>
        <v>35481.447063774627</v>
      </c>
      <c r="DX233" s="87">
        <f t="shared" si="236"/>
        <v>-2582.9670637746312</v>
      </c>
      <c r="DY233" s="83">
        <f t="shared" si="237"/>
        <v>1.0785132645573483</v>
      </c>
      <c r="DZ233" s="108"/>
      <c r="EA233" s="100">
        <f t="shared" si="192"/>
        <v>-46654.417063774628</v>
      </c>
      <c r="EB233" s="91">
        <f t="shared" si="193"/>
        <v>-14085.259999999998</v>
      </c>
      <c r="EC233" s="101"/>
      <c r="ED233" s="101"/>
      <c r="EE233" s="102">
        <v>10966.159999999998</v>
      </c>
      <c r="EF233" s="102">
        <v>2602.2900000000009</v>
      </c>
      <c r="EG233" s="103">
        <f t="shared" si="240"/>
        <v>2602.2900000000009</v>
      </c>
      <c r="EH233" s="104">
        <f t="shared" si="250"/>
        <v>0.23730184494845974</v>
      </c>
      <c r="EI233" s="101"/>
      <c r="EJ233" s="110"/>
      <c r="EK233" s="21" t="s">
        <v>231</v>
      </c>
      <c r="EL233" s="21"/>
      <c r="EM233" s="21"/>
      <c r="EN233" s="21"/>
    </row>
    <row r="234" spans="1:144" s="1" customFormat="1" ht="15.75" customHeight="1" x14ac:dyDescent="0.25">
      <c r="A234" s="105" t="s">
        <v>232</v>
      </c>
      <c r="B234" s="106">
        <v>9</v>
      </c>
      <c r="C234" s="107">
        <v>2</v>
      </c>
      <c r="D234" s="76" t="s">
        <v>514</v>
      </c>
      <c r="E234" s="77">
        <v>3774.05</v>
      </c>
      <c r="F234" s="78">
        <v>-64180.350000000013</v>
      </c>
      <c r="G234" s="79">
        <v>-112958.46</v>
      </c>
      <c r="H234" s="80">
        <v>2931.3</v>
      </c>
      <c r="I234" s="80">
        <v>394.15000000000003</v>
      </c>
      <c r="J234" s="82">
        <f t="shared" si="194"/>
        <v>2537.15</v>
      </c>
      <c r="K234" s="83">
        <f t="shared" si="195"/>
        <v>0.13446252515948556</v>
      </c>
      <c r="L234" s="84">
        <v>417.78</v>
      </c>
      <c r="M234" s="84">
        <v>2.42</v>
      </c>
      <c r="N234" s="82">
        <f t="shared" si="196"/>
        <v>415.35999999999996</v>
      </c>
      <c r="O234" s="83">
        <f t="shared" si="197"/>
        <v>5.7925223802001054E-3</v>
      </c>
      <c r="P234" s="84">
        <v>1840.98</v>
      </c>
      <c r="Q234" s="84">
        <v>1408.46</v>
      </c>
      <c r="R234" s="82">
        <f t="shared" si="198"/>
        <v>432.52</v>
      </c>
      <c r="S234" s="83">
        <f t="shared" si="243"/>
        <v>0.76505991374159421</v>
      </c>
      <c r="T234" s="84">
        <v>310.23</v>
      </c>
      <c r="U234" s="84">
        <v>276.07</v>
      </c>
      <c r="V234" s="82">
        <f t="shared" si="199"/>
        <v>34.160000000000025</v>
      </c>
      <c r="W234" s="83">
        <f t="shared" si="244"/>
        <v>0.88988814750346512</v>
      </c>
      <c r="X234" s="84">
        <v>125.67</v>
      </c>
      <c r="Y234" s="84">
        <v>0</v>
      </c>
      <c r="Z234" s="82">
        <f t="shared" si="200"/>
        <v>125.67</v>
      </c>
      <c r="AA234" s="83">
        <f t="shared" si="189"/>
        <v>0</v>
      </c>
      <c r="AB234" s="84">
        <v>930.69</v>
      </c>
      <c r="AC234" s="84">
        <v>21.18</v>
      </c>
      <c r="AD234" s="82">
        <f t="shared" si="201"/>
        <v>909.5100000000001</v>
      </c>
      <c r="AE234" s="83">
        <f t="shared" si="202"/>
        <v>2.2757309093253391E-2</v>
      </c>
      <c r="AF234" s="84">
        <v>566.09999999999991</v>
      </c>
      <c r="AG234" s="84">
        <v>0</v>
      </c>
      <c r="AH234" s="82">
        <f t="shared" si="203"/>
        <v>566.09999999999991</v>
      </c>
      <c r="AI234" s="85">
        <f t="shared" si="204"/>
        <v>0</v>
      </c>
      <c r="AJ234" s="84">
        <v>1895.34</v>
      </c>
      <c r="AK234" s="84">
        <v>3955.4500000000003</v>
      </c>
      <c r="AL234" s="82">
        <f t="shared" si="205"/>
        <v>-2060.1100000000006</v>
      </c>
      <c r="AM234" s="86">
        <f t="shared" si="206"/>
        <v>2.0869342703683773</v>
      </c>
      <c r="AN234" s="80">
        <v>14292.449999999999</v>
      </c>
      <c r="AO234" s="80">
        <v>14009.71</v>
      </c>
      <c r="AP234" s="87">
        <f t="shared" si="207"/>
        <v>282.73999999999978</v>
      </c>
      <c r="AQ234" s="83">
        <f t="shared" si="247"/>
        <v>0.98021752743581403</v>
      </c>
      <c r="AR234" s="84">
        <v>0</v>
      </c>
      <c r="AS234" s="84">
        <v>0</v>
      </c>
      <c r="AT234" s="87">
        <f t="shared" si="191"/>
        <v>0</v>
      </c>
      <c r="AU234" s="96"/>
      <c r="AV234" s="80">
        <v>600.09</v>
      </c>
      <c r="AW234" s="80">
        <v>0</v>
      </c>
      <c r="AX234" s="87">
        <f t="shared" si="208"/>
        <v>600.09</v>
      </c>
      <c r="AY234" s="83">
        <f t="shared" si="209"/>
        <v>0</v>
      </c>
      <c r="AZ234" s="90">
        <v>0</v>
      </c>
      <c r="BA234" s="82">
        <v>0</v>
      </c>
      <c r="BB234" s="82">
        <f t="shared" si="210"/>
        <v>0</v>
      </c>
      <c r="BC234" s="91"/>
      <c r="BD234" s="84">
        <v>6873.6900000000005</v>
      </c>
      <c r="BE234" s="84">
        <v>591.55999999999995</v>
      </c>
      <c r="BF234" s="87">
        <f t="shared" si="211"/>
        <v>6282.130000000001</v>
      </c>
      <c r="BG234" s="83">
        <f t="shared" si="212"/>
        <v>8.6061489534733152E-2</v>
      </c>
      <c r="BH234" s="84">
        <v>1598.6999999999998</v>
      </c>
      <c r="BI234" s="84">
        <v>0</v>
      </c>
      <c r="BJ234" s="82">
        <f t="shared" si="213"/>
        <v>1598.6999999999998</v>
      </c>
      <c r="BK234" s="86">
        <f t="shared" si="214"/>
        <v>0</v>
      </c>
      <c r="BL234" s="80">
        <v>1539.81</v>
      </c>
      <c r="BM234" s="80">
        <v>5134.3499999999995</v>
      </c>
      <c r="BN234" s="82">
        <f t="shared" si="215"/>
        <v>-3594.5399999999995</v>
      </c>
      <c r="BO234" s="86">
        <f t="shared" si="216"/>
        <v>3.3344048941103122</v>
      </c>
      <c r="BP234" s="80">
        <v>483.45000000000005</v>
      </c>
      <c r="BQ234" s="80">
        <v>0</v>
      </c>
      <c r="BR234" s="82">
        <f t="shared" si="217"/>
        <v>483.45000000000005</v>
      </c>
      <c r="BS234" s="86">
        <f t="shared" si="245"/>
        <v>0</v>
      </c>
      <c r="BT234" s="80">
        <v>1108.44</v>
      </c>
      <c r="BU234" s="80">
        <v>0</v>
      </c>
      <c r="BV234" s="82">
        <f t="shared" si="218"/>
        <v>1108.44</v>
      </c>
      <c r="BW234" s="86">
        <f t="shared" si="246"/>
        <v>0</v>
      </c>
      <c r="BX234" s="80">
        <v>661.23</v>
      </c>
      <c r="BY234" s="80">
        <v>0</v>
      </c>
      <c r="BZ234" s="82">
        <f t="shared" si="219"/>
        <v>661.23</v>
      </c>
      <c r="CA234" s="86">
        <f t="shared" si="190"/>
        <v>0</v>
      </c>
      <c r="CB234" s="80">
        <v>296.64</v>
      </c>
      <c r="CC234" s="80">
        <v>0</v>
      </c>
      <c r="CD234" s="82">
        <f t="shared" si="220"/>
        <v>296.64</v>
      </c>
      <c r="CE234" s="83">
        <f t="shared" si="221"/>
        <v>0</v>
      </c>
      <c r="CF234" s="84">
        <v>41.88</v>
      </c>
      <c r="CG234" s="84">
        <v>0</v>
      </c>
      <c r="CH234" s="82">
        <f t="shared" si="222"/>
        <v>41.88</v>
      </c>
      <c r="CI234" s="86">
        <f t="shared" si="223"/>
        <v>0</v>
      </c>
      <c r="CJ234" s="80">
        <v>0</v>
      </c>
      <c r="CK234" s="81">
        <v>0</v>
      </c>
      <c r="CL234" s="81">
        <v>0</v>
      </c>
      <c r="CM234" s="92"/>
      <c r="CN234" s="93">
        <v>10607.75</v>
      </c>
      <c r="CO234" s="93">
        <v>9918.2110145337374</v>
      </c>
      <c r="CP234" s="87">
        <f t="shared" si="224"/>
        <v>689.5389854662626</v>
      </c>
      <c r="CQ234" s="94">
        <f t="shared" si="225"/>
        <v>0.93499667832799016</v>
      </c>
      <c r="CR234" s="80">
        <v>8020.62</v>
      </c>
      <c r="CS234" s="80">
        <v>10060.14</v>
      </c>
      <c r="CT234" s="87">
        <f t="shared" si="226"/>
        <v>-2039.5199999999995</v>
      </c>
      <c r="CU234" s="94">
        <f t="shared" si="227"/>
        <v>1.2542845814912063</v>
      </c>
      <c r="CV234" s="80">
        <v>1263.54</v>
      </c>
      <c r="CW234" s="80">
        <v>0</v>
      </c>
      <c r="CX234" s="87">
        <f t="shared" si="228"/>
        <v>1263.54</v>
      </c>
      <c r="CY234" s="86">
        <f t="shared" si="229"/>
        <v>0</v>
      </c>
      <c r="CZ234" s="80">
        <v>249.09</v>
      </c>
      <c r="DA234" s="80">
        <v>212.71</v>
      </c>
      <c r="DB234" s="87">
        <f t="shared" si="230"/>
        <v>36.379999999999995</v>
      </c>
      <c r="DC234" s="86">
        <f t="shared" si="241"/>
        <v>0.8539483720743507</v>
      </c>
      <c r="DD234" s="80">
        <v>27.18</v>
      </c>
      <c r="DE234" s="80">
        <v>0</v>
      </c>
      <c r="DF234" s="87">
        <f t="shared" si="231"/>
        <v>27.18</v>
      </c>
      <c r="DG234" s="86">
        <f t="shared" si="242"/>
        <v>0</v>
      </c>
      <c r="DH234" s="95">
        <v>2202.1499999999996</v>
      </c>
      <c r="DI234" s="95">
        <v>2216.7200000000003</v>
      </c>
      <c r="DJ234" s="87">
        <f t="shared" si="232"/>
        <v>-14.570000000000618</v>
      </c>
      <c r="DK234" s="94">
        <f t="shared" si="233"/>
        <v>1.0066162613809235</v>
      </c>
      <c r="DL234" s="80">
        <v>2496.5700000000002</v>
      </c>
      <c r="DM234" s="80">
        <v>2708.2799999999997</v>
      </c>
      <c r="DN234" s="87">
        <f t="shared" si="234"/>
        <v>-211.70999999999958</v>
      </c>
      <c r="DO234" s="96">
        <f t="shared" si="249"/>
        <v>1.0848003460748146</v>
      </c>
      <c r="DP234" s="80">
        <v>0</v>
      </c>
      <c r="DQ234" s="80">
        <v>0</v>
      </c>
      <c r="DR234" s="82">
        <f t="shared" si="235"/>
        <v>0</v>
      </c>
      <c r="DS234" s="96"/>
      <c r="DT234" s="97">
        <v>3140.6800000000003</v>
      </c>
      <c r="DU234" s="97">
        <v>2545.46</v>
      </c>
      <c r="DV234" s="98">
        <f t="shared" si="238"/>
        <v>64522.049999999996</v>
      </c>
      <c r="DW234" s="87">
        <f t="shared" si="239"/>
        <v>53454.871014533725</v>
      </c>
      <c r="DX234" s="87">
        <f t="shared" si="236"/>
        <v>11067.178985466271</v>
      </c>
      <c r="DY234" s="83">
        <f t="shared" si="237"/>
        <v>0.82847446748101972</v>
      </c>
      <c r="DZ234" s="108"/>
      <c r="EA234" s="100">
        <f t="shared" si="192"/>
        <v>-53113.171014533742</v>
      </c>
      <c r="EB234" s="91">
        <f t="shared" si="193"/>
        <v>-106080.53000000001</v>
      </c>
      <c r="EC234" s="101"/>
      <c r="ED234" s="101"/>
      <c r="EE234" s="102">
        <v>21507.349999999995</v>
      </c>
      <c r="EF234" s="102">
        <v>30476.57</v>
      </c>
      <c r="EG234" s="103">
        <f t="shared" si="240"/>
        <v>30476.57</v>
      </c>
      <c r="EH234" s="104">
        <f t="shared" si="250"/>
        <v>1.4170304570298065</v>
      </c>
      <c r="EI234" s="101"/>
      <c r="EJ234" s="110"/>
      <c r="EK234" s="21" t="s">
        <v>232</v>
      </c>
      <c r="EL234" s="3"/>
      <c r="EM234" s="3"/>
      <c r="EN234" s="3"/>
    </row>
    <row r="235" spans="1:144" s="1" customFormat="1" ht="15.75" customHeight="1" x14ac:dyDescent="0.25">
      <c r="A235" s="105" t="s">
        <v>233</v>
      </c>
      <c r="B235" s="106">
        <v>5</v>
      </c>
      <c r="C235" s="107">
        <v>8</v>
      </c>
      <c r="D235" s="76" t="s">
        <v>515</v>
      </c>
      <c r="E235" s="77">
        <v>5903.9</v>
      </c>
      <c r="F235" s="78">
        <v>96366.720000000001</v>
      </c>
      <c r="G235" s="79">
        <v>7827.9800000000123</v>
      </c>
      <c r="H235" s="80">
        <v>4737.87</v>
      </c>
      <c r="I235" s="80">
        <v>52.93</v>
      </c>
      <c r="J235" s="82">
        <f t="shared" si="194"/>
        <v>4684.9399999999996</v>
      </c>
      <c r="K235" s="83">
        <f t="shared" si="195"/>
        <v>1.1171686855063562E-2</v>
      </c>
      <c r="L235" s="84">
        <v>897.99</v>
      </c>
      <c r="M235" s="84">
        <v>5.24</v>
      </c>
      <c r="N235" s="82">
        <f t="shared" si="196"/>
        <v>892.75</v>
      </c>
      <c r="O235" s="83">
        <f t="shared" si="197"/>
        <v>5.8352542901368614E-3</v>
      </c>
      <c r="P235" s="84">
        <v>3189.87</v>
      </c>
      <c r="Q235" s="84">
        <v>2433.34</v>
      </c>
      <c r="R235" s="82">
        <f t="shared" si="198"/>
        <v>756.52999999999975</v>
      </c>
      <c r="S235" s="83">
        <f t="shared" si="243"/>
        <v>0.76283359509948689</v>
      </c>
      <c r="T235" s="84">
        <v>600.41999999999996</v>
      </c>
      <c r="U235" s="84">
        <v>533.87</v>
      </c>
      <c r="V235" s="82">
        <f t="shared" si="199"/>
        <v>66.549999999999955</v>
      </c>
      <c r="W235" s="83">
        <f t="shared" si="244"/>
        <v>0.88916092068885122</v>
      </c>
      <c r="X235" s="84">
        <v>0</v>
      </c>
      <c r="Y235" s="84">
        <v>0</v>
      </c>
      <c r="Z235" s="82">
        <f t="shared" si="200"/>
        <v>0</v>
      </c>
      <c r="AA235" s="83"/>
      <c r="AB235" s="84">
        <v>5963.5499999999993</v>
      </c>
      <c r="AC235" s="84">
        <v>369.08</v>
      </c>
      <c r="AD235" s="82">
        <f t="shared" si="201"/>
        <v>5594.4699999999993</v>
      </c>
      <c r="AE235" s="83">
        <f t="shared" si="202"/>
        <v>6.1889310897032812E-2</v>
      </c>
      <c r="AF235" s="84">
        <v>885.59999999999991</v>
      </c>
      <c r="AG235" s="84">
        <v>4396.4399999999996</v>
      </c>
      <c r="AH235" s="82">
        <f t="shared" si="203"/>
        <v>-3510.8399999999997</v>
      </c>
      <c r="AI235" s="85">
        <f t="shared" si="204"/>
        <v>4.9643631436314362</v>
      </c>
      <c r="AJ235" s="84">
        <v>2787.81</v>
      </c>
      <c r="AK235" s="84">
        <v>3065.6499999999996</v>
      </c>
      <c r="AL235" s="82">
        <f t="shared" si="205"/>
        <v>-277.83999999999969</v>
      </c>
      <c r="AM235" s="86">
        <f t="shared" si="206"/>
        <v>1.0996624590628485</v>
      </c>
      <c r="AN235" s="80">
        <v>0</v>
      </c>
      <c r="AO235" s="80">
        <v>0</v>
      </c>
      <c r="AP235" s="87">
        <f t="shared" si="207"/>
        <v>0</v>
      </c>
      <c r="AQ235" s="83"/>
      <c r="AR235" s="84">
        <v>0</v>
      </c>
      <c r="AS235" s="84">
        <v>0</v>
      </c>
      <c r="AT235" s="87">
        <f t="shared" si="191"/>
        <v>0</v>
      </c>
      <c r="AU235" s="96"/>
      <c r="AV235" s="80">
        <v>1069.8000000000002</v>
      </c>
      <c r="AW235" s="80">
        <v>0</v>
      </c>
      <c r="AX235" s="87">
        <f t="shared" si="208"/>
        <v>1069.8000000000002</v>
      </c>
      <c r="AY235" s="83">
        <f t="shared" si="209"/>
        <v>0</v>
      </c>
      <c r="AZ235" s="90">
        <v>0</v>
      </c>
      <c r="BA235" s="82">
        <v>0</v>
      </c>
      <c r="BB235" s="82">
        <f t="shared" si="210"/>
        <v>0</v>
      </c>
      <c r="BC235" s="91"/>
      <c r="BD235" s="84">
        <v>11347.89</v>
      </c>
      <c r="BE235" s="84">
        <v>11785.6</v>
      </c>
      <c r="BF235" s="87">
        <f t="shared" si="211"/>
        <v>-437.71000000000095</v>
      </c>
      <c r="BG235" s="83">
        <f t="shared" si="212"/>
        <v>1.0385719283496757</v>
      </c>
      <c r="BH235" s="84">
        <v>2506.1999999999998</v>
      </c>
      <c r="BI235" s="84">
        <v>0</v>
      </c>
      <c r="BJ235" s="82">
        <f t="shared" si="213"/>
        <v>2506.1999999999998</v>
      </c>
      <c r="BK235" s="86">
        <f t="shared" si="214"/>
        <v>0</v>
      </c>
      <c r="BL235" s="80">
        <v>3223.5299999999997</v>
      </c>
      <c r="BM235" s="80">
        <v>0</v>
      </c>
      <c r="BN235" s="82">
        <f t="shared" si="215"/>
        <v>3223.5299999999997</v>
      </c>
      <c r="BO235" s="86">
        <f t="shared" si="216"/>
        <v>0</v>
      </c>
      <c r="BP235" s="80">
        <v>724.41</v>
      </c>
      <c r="BQ235" s="80">
        <v>0</v>
      </c>
      <c r="BR235" s="82">
        <f t="shared" si="217"/>
        <v>724.41</v>
      </c>
      <c r="BS235" s="86">
        <f t="shared" si="245"/>
        <v>0</v>
      </c>
      <c r="BT235" s="80">
        <v>1948.29</v>
      </c>
      <c r="BU235" s="80">
        <v>0</v>
      </c>
      <c r="BV235" s="82">
        <f t="shared" si="218"/>
        <v>1948.29</v>
      </c>
      <c r="BW235" s="86">
        <f t="shared" si="246"/>
        <v>0</v>
      </c>
      <c r="BX235" s="80">
        <v>0</v>
      </c>
      <c r="BY235" s="80">
        <v>0</v>
      </c>
      <c r="BZ235" s="82">
        <f t="shared" si="219"/>
        <v>0</v>
      </c>
      <c r="CA235" s="86"/>
      <c r="CB235" s="80">
        <v>2516.8500000000004</v>
      </c>
      <c r="CC235" s="80">
        <v>332.76</v>
      </c>
      <c r="CD235" s="82">
        <f t="shared" si="220"/>
        <v>2184.09</v>
      </c>
      <c r="CE235" s="83">
        <f t="shared" si="221"/>
        <v>0.1322128851540616</v>
      </c>
      <c r="CF235" s="84">
        <v>113.37</v>
      </c>
      <c r="CG235" s="84">
        <v>0</v>
      </c>
      <c r="CH235" s="82">
        <f t="shared" si="222"/>
        <v>113.37</v>
      </c>
      <c r="CI235" s="86">
        <f t="shared" si="223"/>
        <v>0</v>
      </c>
      <c r="CJ235" s="80">
        <v>0</v>
      </c>
      <c r="CK235" s="81">
        <v>0</v>
      </c>
      <c r="CL235" s="81">
        <v>0</v>
      </c>
      <c r="CM235" s="92"/>
      <c r="CN235" s="93">
        <v>8656.2899999999991</v>
      </c>
      <c r="CO235" s="93">
        <v>18039.704516309946</v>
      </c>
      <c r="CP235" s="87">
        <f t="shared" si="224"/>
        <v>-9383.4145163099474</v>
      </c>
      <c r="CQ235" s="94">
        <f t="shared" si="225"/>
        <v>2.0839995559656561</v>
      </c>
      <c r="CR235" s="80">
        <v>6751.26</v>
      </c>
      <c r="CS235" s="80">
        <v>9149.4800000000014</v>
      </c>
      <c r="CT235" s="87">
        <f t="shared" si="226"/>
        <v>-2398.2200000000012</v>
      </c>
      <c r="CU235" s="94">
        <f t="shared" si="227"/>
        <v>1.3552255430838096</v>
      </c>
      <c r="CV235" s="80">
        <v>3632.58</v>
      </c>
      <c r="CW235" s="80">
        <v>0</v>
      </c>
      <c r="CX235" s="87">
        <f t="shared" si="228"/>
        <v>3632.58</v>
      </c>
      <c r="CY235" s="86">
        <f t="shared" si="229"/>
        <v>0</v>
      </c>
      <c r="CZ235" s="80">
        <v>529.59</v>
      </c>
      <c r="DA235" s="80">
        <v>459.01</v>
      </c>
      <c r="DB235" s="87">
        <f t="shared" si="230"/>
        <v>70.580000000000041</v>
      </c>
      <c r="DC235" s="86">
        <f t="shared" si="241"/>
        <v>0.8667270907683301</v>
      </c>
      <c r="DD235" s="80">
        <v>60.21</v>
      </c>
      <c r="DE235" s="80">
        <v>0</v>
      </c>
      <c r="DF235" s="87">
        <f t="shared" si="231"/>
        <v>60.21</v>
      </c>
      <c r="DG235" s="86">
        <f t="shared" si="242"/>
        <v>0</v>
      </c>
      <c r="DH235" s="95">
        <v>7465.5</v>
      </c>
      <c r="DI235" s="95">
        <v>3912.92</v>
      </c>
      <c r="DJ235" s="87">
        <f t="shared" si="232"/>
        <v>3552.58</v>
      </c>
      <c r="DK235" s="94">
        <f t="shared" si="233"/>
        <v>0.52413368160203599</v>
      </c>
      <c r="DL235" s="80">
        <v>0</v>
      </c>
      <c r="DM235" s="80">
        <v>0</v>
      </c>
      <c r="DN235" s="87">
        <f t="shared" si="234"/>
        <v>0</v>
      </c>
      <c r="DO235" s="96"/>
      <c r="DP235" s="80">
        <v>0</v>
      </c>
      <c r="DQ235" s="80">
        <v>0</v>
      </c>
      <c r="DR235" s="82">
        <f t="shared" si="235"/>
        <v>0</v>
      </c>
      <c r="DS235" s="96"/>
      <c r="DT235" s="97">
        <v>3480.87</v>
      </c>
      <c r="DU235" s="97">
        <v>2726.8</v>
      </c>
      <c r="DV235" s="98">
        <f t="shared" si="238"/>
        <v>73089.75</v>
      </c>
      <c r="DW235" s="87">
        <f t="shared" si="239"/>
        <v>57262.824516309956</v>
      </c>
      <c r="DX235" s="87">
        <f t="shared" si="236"/>
        <v>15826.925483690044</v>
      </c>
      <c r="DY235" s="83">
        <f t="shared" si="237"/>
        <v>0.7834590283358468</v>
      </c>
      <c r="DZ235" s="108"/>
      <c r="EA235" s="100">
        <f t="shared" si="192"/>
        <v>112193.64548369005</v>
      </c>
      <c r="EB235" s="91">
        <f t="shared" si="193"/>
        <v>18090.160000000011</v>
      </c>
      <c r="EC235" s="101"/>
      <c r="ED235" s="101"/>
      <c r="EE235" s="102">
        <v>24363.250000000004</v>
      </c>
      <c r="EF235" s="102">
        <v>31386.75</v>
      </c>
      <c r="EG235" s="103">
        <f t="shared" si="240"/>
        <v>31386.75</v>
      </c>
      <c r="EH235" s="104">
        <f t="shared" si="250"/>
        <v>1.2882825567196492</v>
      </c>
      <c r="EI235" s="101"/>
      <c r="EJ235" s="111"/>
      <c r="EK235" s="21" t="s">
        <v>233</v>
      </c>
      <c r="EL235" s="3"/>
      <c r="EM235" s="3"/>
      <c r="EN235" s="3"/>
    </row>
    <row r="236" spans="1:144" s="1" customFormat="1" ht="15.75" customHeight="1" x14ac:dyDescent="0.25">
      <c r="A236" s="105" t="s">
        <v>234</v>
      </c>
      <c r="B236" s="106">
        <v>9</v>
      </c>
      <c r="C236" s="107">
        <v>2</v>
      </c>
      <c r="D236" s="76" t="s">
        <v>516</v>
      </c>
      <c r="E236" s="77">
        <v>3924.4</v>
      </c>
      <c r="F236" s="78">
        <v>-98711.659999999945</v>
      </c>
      <c r="G236" s="79">
        <v>-105014.07</v>
      </c>
      <c r="H236" s="80">
        <v>1468.1100000000001</v>
      </c>
      <c r="I236" s="80">
        <v>192.16</v>
      </c>
      <c r="J236" s="82">
        <f t="shared" si="194"/>
        <v>1275.95</v>
      </c>
      <c r="K236" s="83">
        <f t="shared" si="195"/>
        <v>0.13088937477436977</v>
      </c>
      <c r="L236" s="84">
        <v>360.27</v>
      </c>
      <c r="M236" s="84">
        <v>2.0999999999999996</v>
      </c>
      <c r="N236" s="82">
        <f t="shared" si="196"/>
        <v>358.16999999999996</v>
      </c>
      <c r="O236" s="83">
        <f t="shared" si="197"/>
        <v>5.8289616121242399E-3</v>
      </c>
      <c r="P236" s="84">
        <v>1716.54</v>
      </c>
      <c r="Q236" s="84">
        <v>1313.08</v>
      </c>
      <c r="R236" s="82">
        <f t="shared" si="198"/>
        <v>403.46000000000004</v>
      </c>
      <c r="S236" s="83">
        <f t="shared" si="243"/>
        <v>0.76495741433348474</v>
      </c>
      <c r="T236" s="84">
        <v>347.31</v>
      </c>
      <c r="U236" s="84">
        <v>307</v>
      </c>
      <c r="V236" s="82">
        <f t="shared" si="199"/>
        <v>40.31</v>
      </c>
      <c r="W236" s="83">
        <f t="shared" si="244"/>
        <v>0.88393654084247497</v>
      </c>
      <c r="X236" s="84">
        <v>114.19999999999999</v>
      </c>
      <c r="Y236" s="84">
        <v>0</v>
      </c>
      <c r="Z236" s="82">
        <f t="shared" si="200"/>
        <v>114.19999999999999</v>
      </c>
      <c r="AA236" s="83">
        <f t="shared" si="189"/>
        <v>0</v>
      </c>
      <c r="AB236" s="84">
        <v>1105.5</v>
      </c>
      <c r="AC236" s="84">
        <v>47.72</v>
      </c>
      <c r="AD236" s="82">
        <f t="shared" si="201"/>
        <v>1057.78</v>
      </c>
      <c r="AE236" s="83">
        <f t="shared" si="202"/>
        <v>4.3165988240615107E-2</v>
      </c>
      <c r="AF236" s="84">
        <v>588.66</v>
      </c>
      <c r="AG236" s="84">
        <v>0</v>
      </c>
      <c r="AH236" s="82">
        <f t="shared" si="203"/>
        <v>588.66</v>
      </c>
      <c r="AI236" s="85">
        <f t="shared" si="204"/>
        <v>0</v>
      </c>
      <c r="AJ236" s="84">
        <v>1969.6499999999999</v>
      </c>
      <c r="AK236" s="84">
        <v>1595.3000000000002</v>
      </c>
      <c r="AL236" s="82">
        <f t="shared" si="205"/>
        <v>374.34999999999968</v>
      </c>
      <c r="AM236" s="86">
        <f t="shared" si="206"/>
        <v>0.80994085243571212</v>
      </c>
      <c r="AN236" s="80">
        <v>8435.67</v>
      </c>
      <c r="AO236" s="80">
        <v>8386.7799999999988</v>
      </c>
      <c r="AP236" s="87">
        <f t="shared" si="207"/>
        <v>48.890000000001237</v>
      </c>
      <c r="AQ236" s="83">
        <f t="shared" si="247"/>
        <v>0.9942043726224471</v>
      </c>
      <c r="AR236" s="84">
        <v>772.31</v>
      </c>
      <c r="AS236" s="84">
        <v>767.83</v>
      </c>
      <c r="AT236" s="87">
        <f t="shared" si="191"/>
        <v>4.4799999999999045</v>
      </c>
      <c r="AU236" s="96">
        <f t="shared" si="248"/>
        <v>0.99419922052025755</v>
      </c>
      <c r="AV236" s="80">
        <v>878.29</v>
      </c>
      <c r="AW236" s="80">
        <v>0</v>
      </c>
      <c r="AX236" s="87">
        <f t="shared" si="208"/>
        <v>878.29</v>
      </c>
      <c r="AY236" s="83">
        <f t="shared" si="209"/>
        <v>0</v>
      </c>
      <c r="AZ236" s="90">
        <v>0</v>
      </c>
      <c r="BA236" s="82">
        <v>0</v>
      </c>
      <c r="BB236" s="82">
        <f t="shared" si="210"/>
        <v>0</v>
      </c>
      <c r="BC236" s="91"/>
      <c r="BD236" s="84">
        <v>6498.8099999999995</v>
      </c>
      <c r="BE236" s="84">
        <v>41408.219999999994</v>
      </c>
      <c r="BF236" s="87">
        <f t="shared" si="211"/>
        <v>-34909.409999999996</v>
      </c>
      <c r="BG236" s="83">
        <f t="shared" si="212"/>
        <v>6.3716618888688847</v>
      </c>
      <c r="BH236" s="84">
        <v>1134.93</v>
      </c>
      <c r="BI236" s="84">
        <v>0</v>
      </c>
      <c r="BJ236" s="82">
        <f t="shared" si="213"/>
        <v>1134.93</v>
      </c>
      <c r="BK236" s="86">
        <f t="shared" si="214"/>
        <v>0</v>
      </c>
      <c r="BL236" s="80">
        <v>1331.5500000000002</v>
      </c>
      <c r="BM236" s="80">
        <v>0</v>
      </c>
      <c r="BN236" s="82">
        <f t="shared" si="215"/>
        <v>1331.5500000000002</v>
      </c>
      <c r="BO236" s="86">
        <f t="shared" si="216"/>
        <v>0</v>
      </c>
      <c r="BP236" s="80">
        <v>540.39</v>
      </c>
      <c r="BQ236" s="80">
        <v>0</v>
      </c>
      <c r="BR236" s="82">
        <f t="shared" si="217"/>
        <v>540.39</v>
      </c>
      <c r="BS236" s="86">
        <f t="shared" si="245"/>
        <v>0</v>
      </c>
      <c r="BT236" s="80">
        <v>1289.1600000000001</v>
      </c>
      <c r="BU236" s="80">
        <v>0</v>
      </c>
      <c r="BV236" s="82">
        <f t="shared" si="218"/>
        <v>1289.1600000000001</v>
      </c>
      <c r="BW236" s="86">
        <f t="shared" si="246"/>
        <v>0</v>
      </c>
      <c r="BX236" s="80">
        <v>600.41999999999996</v>
      </c>
      <c r="BY236" s="80">
        <v>0</v>
      </c>
      <c r="BZ236" s="82">
        <f t="shared" si="219"/>
        <v>600.41999999999996</v>
      </c>
      <c r="CA236" s="86">
        <f t="shared" si="190"/>
        <v>0</v>
      </c>
      <c r="CB236" s="80">
        <v>302.58</v>
      </c>
      <c r="CC236" s="80">
        <v>762.85</v>
      </c>
      <c r="CD236" s="82">
        <f t="shared" si="220"/>
        <v>-460.27000000000004</v>
      </c>
      <c r="CE236" s="83">
        <f t="shared" si="221"/>
        <v>2.5211514310265057</v>
      </c>
      <c r="CF236" s="84">
        <v>48.269999999999996</v>
      </c>
      <c r="CG236" s="84">
        <v>0</v>
      </c>
      <c r="CH236" s="82">
        <f t="shared" si="222"/>
        <v>48.269999999999996</v>
      </c>
      <c r="CI236" s="86">
        <f t="shared" si="223"/>
        <v>0</v>
      </c>
      <c r="CJ236" s="80">
        <v>0</v>
      </c>
      <c r="CK236" s="81">
        <v>0</v>
      </c>
      <c r="CL236" s="81">
        <v>0</v>
      </c>
      <c r="CM236" s="92"/>
      <c r="CN236" s="93">
        <v>12115.789999999999</v>
      </c>
      <c r="CO236" s="93">
        <v>9761.4117499465901</v>
      </c>
      <c r="CP236" s="87">
        <f t="shared" si="224"/>
        <v>2354.3782500534089</v>
      </c>
      <c r="CQ236" s="94">
        <f t="shared" si="225"/>
        <v>0.80567686877591893</v>
      </c>
      <c r="CR236" s="80">
        <v>8871.119999999999</v>
      </c>
      <c r="CS236" s="80">
        <v>11019.279999999999</v>
      </c>
      <c r="CT236" s="87">
        <f t="shared" si="226"/>
        <v>-2148.16</v>
      </c>
      <c r="CU236" s="94">
        <f t="shared" si="227"/>
        <v>1.2421520619718818</v>
      </c>
      <c r="CV236" s="80">
        <v>1001.9100000000001</v>
      </c>
      <c r="CW236" s="80">
        <v>0</v>
      </c>
      <c r="CX236" s="87">
        <f t="shared" si="228"/>
        <v>1001.9100000000001</v>
      </c>
      <c r="CY236" s="86">
        <f t="shared" si="229"/>
        <v>0</v>
      </c>
      <c r="CZ236" s="80">
        <v>289.62</v>
      </c>
      <c r="DA236" s="80">
        <v>247.99</v>
      </c>
      <c r="DB236" s="87">
        <f t="shared" si="230"/>
        <v>41.629999999999995</v>
      </c>
      <c r="DC236" s="86">
        <f t="shared" si="241"/>
        <v>0.85625992680063534</v>
      </c>
      <c r="DD236" s="80">
        <v>32.96</v>
      </c>
      <c r="DE236" s="80">
        <v>0</v>
      </c>
      <c r="DF236" s="87">
        <f t="shared" si="231"/>
        <v>32.96</v>
      </c>
      <c r="DG236" s="86">
        <f t="shared" si="242"/>
        <v>0</v>
      </c>
      <c r="DH236" s="95">
        <v>3289.44</v>
      </c>
      <c r="DI236" s="95">
        <v>5257.38</v>
      </c>
      <c r="DJ236" s="87">
        <f t="shared" si="232"/>
        <v>-1967.94</v>
      </c>
      <c r="DK236" s="94">
        <f t="shared" si="233"/>
        <v>1.5982598861812345</v>
      </c>
      <c r="DL236" s="80">
        <v>3456.2999999999997</v>
      </c>
      <c r="DM236" s="80">
        <v>3036.51</v>
      </c>
      <c r="DN236" s="87">
        <f t="shared" si="234"/>
        <v>419.78999999999951</v>
      </c>
      <c r="DO236" s="96">
        <f t="shared" si="249"/>
        <v>0.8785435292075342</v>
      </c>
      <c r="DP236" s="80">
        <v>0</v>
      </c>
      <c r="DQ236" s="80">
        <v>0</v>
      </c>
      <c r="DR236" s="82">
        <f t="shared" si="235"/>
        <v>0</v>
      </c>
      <c r="DS236" s="96"/>
      <c r="DT236" s="97">
        <v>3052.71</v>
      </c>
      <c r="DU236" s="97">
        <v>4205.28</v>
      </c>
      <c r="DV236" s="98">
        <f t="shared" si="238"/>
        <v>61612.470000000008</v>
      </c>
      <c r="DW236" s="87">
        <f t="shared" si="239"/>
        <v>88310.89174994659</v>
      </c>
      <c r="DX236" s="87">
        <f t="shared" si="236"/>
        <v>-26698.421749946581</v>
      </c>
      <c r="DY236" s="83">
        <f t="shared" si="237"/>
        <v>1.4333282166734522</v>
      </c>
      <c r="DZ236" s="108"/>
      <c r="EA236" s="100">
        <f t="shared" si="192"/>
        <v>-125410.08174994652</v>
      </c>
      <c r="EB236" s="91">
        <f t="shared" si="193"/>
        <v>-135439.03000000003</v>
      </c>
      <c r="EC236" s="101"/>
      <c r="ED236" s="101"/>
      <c r="EE236" s="102">
        <v>20537.489999999998</v>
      </c>
      <c r="EF236" s="102">
        <v>57810.42</v>
      </c>
      <c r="EG236" s="103">
        <f t="shared" si="240"/>
        <v>57810.42</v>
      </c>
      <c r="EH236" s="104">
        <f t="shared" si="250"/>
        <v>2.81487270352901</v>
      </c>
      <c r="EI236" s="101"/>
      <c r="EJ236" s="111"/>
      <c r="EK236" s="21" t="s">
        <v>234</v>
      </c>
      <c r="EL236" s="3"/>
      <c r="EM236" s="3"/>
      <c r="EN236" s="3"/>
    </row>
    <row r="237" spans="1:144" s="1" customFormat="1" ht="15.75" customHeight="1" x14ac:dyDescent="0.25">
      <c r="A237" s="105" t="s">
        <v>235</v>
      </c>
      <c r="B237" s="106">
        <v>10</v>
      </c>
      <c r="C237" s="107">
        <v>4</v>
      </c>
      <c r="D237" s="76" t="s">
        <v>517</v>
      </c>
      <c r="E237" s="77">
        <v>9477.56</v>
      </c>
      <c r="F237" s="78">
        <v>89003.479999999981</v>
      </c>
      <c r="G237" s="79">
        <v>-21624.989999999998</v>
      </c>
      <c r="H237" s="80">
        <v>6715.7999999999993</v>
      </c>
      <c r="I237" s="80">
        <v>435.57</v>
      </c>
      <c r="J237" s="82">
        <f t="shared" si="194"/>
        <v>6280.23</v>
      </c>
      <c r="K237" s="83">
        <f t="shared" si="195"/>
        <v>6.4857500223353889E-2</v>
      </c>
      <c r="L237" s="84">
        <v>1162.8899999999999</v>
      </c>
      <c r="M237" s="84">
        <v>6.79</v>
      </c>
      <c r="N237" s="82">
        <f t="shared" si="196"/>
        <v>1156.0999999999999</v>
      </c>
      <c r="O237" s="83">
        <f t="shared" si="197"/>
        <v>5.8389013578240426E-3</v>
      </c>
      <c r="P237" s="84">
        <v>4708.4400000000005</v>
      </c>
      <c r="Q237" s="84">
        <v>3521.16</v>
      </c>
      <c r="R237" s="82">
        <f t="shared" si="198"/>
        <v>1187.2800000000007</v>
      </c>
      <c r="S237" s="83">
        <f t="shared" si="243"/>
        <v>0.74784004893340461</v>
      </c>
      <c r="T237" s="84">
        <v>926.91000000000008</v>
      </c>
      <c r="U237" s="84">
        <v>828.11</v>
      </c>
      <c r="V237" s="82">
        <f t="shared" si="199"/>
        <v>98.800000000000068</v>
      </c>
      <c r="W237" s="83">
        <f t="shared" si="244"/>
        <v>0.89340928461231395</v>
      </c>
      <c r="X237" s="84">
        <v>267.26</v>
      </c>
      <c r="Y237" s="84">
        <v>0</v>
      </c>
      <c r="Z237" s="82">
        <f t="shared" si="200"/>
        <v>267.26</v>
      </c>
      <c r="AA237" s="83">
        <f t="shared" si="189"/>
        <v>0</v>
      </c>
      <c r="AB237" s="84">
        <v>3511.44</v>
      </c>
      <c r="AC237" s="84">
        <v>161.21</v>
      </c>
      <c r="AD237" s="82">
        <f t="shared" si="201"/>
        <v>3350.23</v>
      </c>
      <c r="AE237" s="83">
        <f t="shared" si="202"/>
        <v>4.5909940081561983E-2</v>
      </c>
      <c r="AF237" s="84">
        <v>1421.6399999999999</v>
      </c>
      <c r="AG237" s="84">
        <v>0</v>
      </c>
      <c r="AH237" s="82">
        <f t="shared" si="203"/>
        <v>1421.6399999999999</v>
      </c>
      <c r="AI237" s="85">
        <f t="shared" si="204"/>
        <v>0</v>
      </c>
      <c r="AJ237" s="84">
        <v>4517.9400000000005</v>
      </c>
      <c r="AK237" s="84">
        <v>20027.839999999997</v>
      </c>
      <c r="AL237" s="82">
        <f t="shared" si="205"/>
        <v>-15509.899999999996</v>
      </c>
      <c r="AM237" s="86">
        <f t="shared" si="206"/>
        <v>4.4329583836881401</v>
      </c>
      <c r="AN237" s="80">
        <v>18395.489999999998</v>
      </c>
      <c r="AO237" s="80">
        <v>20738.23</v>
      </c>
      <c r="AP237" s="87">
        <f t="shared" si="207"/>
        <v>-2342.7400000000016</v>
      </c>
      <c r="AQ237" s="83">
        <f t="shared" si="247"/>
        <v>1.1273540416699963</v>
      </c>
      <c r="AR237" s="84">
        <v>0</v>
      </c>
      <c r="AS237" s="84">
        <v>0</v>
      </c>
      <c r="AT237" s="87">
        <f t="shared" si="191"/>
        <v>0</v>
      </c>
      <c r="AU237" s="96"/>
      <c r="AV237" s="80">
        <v>1285.1799999999998</v>
      </c>
      <c r="AW237" s="80">
        <v>0</v>
      </c>
      <c r="AX237" s="87">
        <f t="shared" si="208"/>
        <v>1285.1799999999998</v>
      </c>
      <c r="AY237" s="83">
        <f t="shared" si="209"/>
        <v>0</v>
      </c>
      <c r="AZ237" s="90">
        <v>0</v>
      </c>
      <c r="BA237" s="82">
        <v>0</v>
      </c>
      <c r="BB237" s="82">
        <f t="shared" si="210"/>
        <v>0</v>
      </c>
      <c r="BC237" s="91"/>
      <c r="BD237" s="84">
        <v>16840.650000000001</v>
      </c>
      <c r="BE237" s="84">
        <v>4309.1200000000008</v>
      </c>
      <c r="BF237" s="87">
        <f t="shared" si="211"/>
        <v>12531.53</v>
      </c>
      <c r="BG237" s="83">
        <f t="shared" si="212"/>
        <v>0.25587610929506882</v>
      </c>
      <c r="BH237" s="84">
        <v>3841.25</v>
      </c>
      <c r="BI237" s="84">
        <v>1086.57</v>
      </c>
      <c r="BJ237" s="82">
        <f t="shared" si="213"/>
        <v>2754.6800000000003</v>
      </c>
      <c r="BK237" s="86">
        <f t="shared" si="214"/>
        <v>0.28286885779368692</v>
      </c>
      <c r="BL237" s="80">
        <v>4219.41</v>
      </c>
      <c r="BM237" s="80">
        <v>0</v>
      </c>
      <c r="BN237" s="82">
        <f t="shared" si="215"/>
        <v>4219.41</v>
      </c>
      <c r="BO237" s="86">
        <f t="shared" si="216"/>
        <v>0</v>
      </c>
      <c r="BP237" s="80">
        <v>1390.35</v>
      </c>
      <c r="BQ237" s="80">
        <v>0</v>
      </c>
      <c r="BR237" s="82">
        <f t="shared" si="217"/>
        <v>1390.35</v>
      </c>
      <c r="BS237" s="86">
        <f t="shared" si="245"/>
        <v>0</v>
      </c>
      <c r="BT237" s="80">
        <v>3011.0099999999998</v>
      </c>
      <c r="BU237" s="80">
        <v>0</v>
      </c>
      <c r="BV237" s="82">
        <f t="shared" si="218"/>
        <v>3011.0099999999998</v>
      </c>
      <c r="BW237" s="86">
        <f t="shared" si="246"/>
        <v>0</v>
      </c>
      <c r="BX237" s="80">
        <v>1413.09</v>
      </c>
      <c r="BY237" s="80">
        <v>0</v>
      </c>
      <c r="BZ237" s="82">
        <f t="shared" si="219"/>
        <v>1413.09</v>
      </c>
      <c r="CA237" s="86">
        <f t="shared" si="190"/>
        <v>0</v>
      </c>
      <c r="CB237" s="80">
        <v>1651.9499999999998</v>
      </c>
      <c r="CC237" s="80">
        <v>597.79999999999995</v>
      </c>
      <c r="CD237" s="82">
        <f t="shared" si="220"/>
        <v>1054.1499999999999</v>
      </c>
      <c r="CE237" s="83">
        <f t="shared" si="221"/>
        <v>0.36187535942371141</v>
      </c>
      <c r="CF237" s="84">
        <v>136.47</v>
      </c>
      <c r="CG237" s="84">
        <v>0</v>
      </c>
      <c r="CH237" s="82">
        <f t="shared" si="222"/>
        <v>136.47</v>
      </c>
      <c r="CI237" s="86">
        <f t="shared" si="223"/>
        <v>0</v>
      </c>
      <c r="CJ237" s="80">
        <v>0</v>
      </c>
      <c r="CK237" s="81">
        <v>0</v>
      </c>
      <c r="CL237" s="81">
        <v>0</v>
      </c>
      <c r="CM237" s="92"/>
      <c r="CN237" s="93">
        <v>18202.82</v>
      </c>
      <c r="CO237" s="93">
        <v>11754.348640980243</v>
      </c>
      <c r="CP237" s="87">
        <f t="shared" si="224"/>
        <v>6448.4713590197571</v>
      </c>
      <c r="CQ237" s="94">
        <f t="shared" si="225"/>
        <v>0.64574327719442604</v>
      </c>
      <c r="CR237" s="80">
        <v>18462.420000000002</v>
      </c>
      <c r="CS237" s="80">
        <v>19749.87</v>
      </c>
      <c r="CT237" s="87">
        <f t="shared" si="226"/>
        <v>-1287.4499999999971</v>
      </c>
      <c r="CU237" s="94">
        <f t="shared" si="227"/>
        <v>1.0697335452232155</v>
      </c>
      <c r="CV237" s="80">
        <v>1229.73</v>
      </c>
      <c r="CW237" s="80">
        <v>0</v>
      </c>
      <c r="CX237" s="87">
        <f t="shared" si="228"/>
        <v>1229.73</v>
      </c>
      <c r="CY237" s="86">
        <f t="shared" si="229"/>
        <v>0</v>
      </c>
      <c r="CZ237" s="80">
        <v>653.93999999999994</v>
      </c>
      <c r="DA237" s="80">
        <v>551.97</v>
      </c>
      <c r="DB237" s="87">
        <f t="shared" si="230"/>
        <v>101.96999999999991</v>
      </c>
      <c r="DC237" s="86">
        <f t="shared" si="241"/>
        <v>0.84406826314340777</v>
      </c>
      <c r="DD237" s="80">
        <v>71.06</v>
      </c>
      <c r="DE237" s="80">
        <v>0</v>
      </c>
      <c r="DF237" s="87">
        <f t="shared" si="231"/>
        <v>71.06</v>
      </c>
      <c r="DG237" s="86">
        <f t="shared" si="242"/>
        <v>0</v>
      </c>
      <c r="DH237" s="95">
        <v>7773.48</v>
      </c>
      <c r="DI237" s="95">
        <v>5536.98</v>
      </c>
      <c r="DJ237" s="87">
        <f t="shared" si="232"/>
        <v>2236.5</v>
      </c>
      <c r="DK237" s="94">
        <f t="shared" si="233"/>
        <v>0.71229102023804014</v>
      </c>
      <c r="DL237" s="80">
        <v>1814.34</v>
      </c>
      <c r="DM237" s="80">
        <v>1555.72</v>
      </c>
      <c r="DN237" s="87">
        <f t="shared" si="234"/>
        <v>258.61999999999989</v>
      </c>
      <c r="DO237" s="96">
        <f t="shared" si="249"/>
        <v>0.85745780834904162</v>
      </c>
      <c r="DP237" s="80">
        <v>0</v>
      </c>
      <c r="DQ237" s="80">
        <v>0</v>
      </c>
      <c r="DR237" s="82">
        <f t="shared" si="235"/>
        <v>0</v>
      </c>
      <c r="DS237" s="96"/>
      <c r="DT237" s="97">
        <v>6365.9699999999993</v>
      </c>
      <c r="DU237" s="97">
        <v>4543.07</v>
      </c>
      <c r="DV237" s="98">
        <f t="shared" si="238"/>
        <v>129990.93</v>
      </c>
      <c r="DW237" s="87">
        <f t="shared" si="239"/>
        <v>95404.358640980237</v>
      </c>
      <c r="DX237" s="87">
        <f t="shared" si="236"/>
        <v>34586.571359019756</v>
      </c>
      <c r="DY237" s="83">
        <f t="shared" si="237"/>
        <v>0.73393088764716308</v>
      </c>
      <c r="DZ237" s="108"/>
      <c r="EA237" s="100">
        <f t="shared" si="192"/>
        <v>123590.05135901974</v>
      </c>
      <c r="EB237" s="91">
        <f t="shared" si="193"/>
        <v>4885.7000000000025</v>
      </c>
      <c r="EC237" s="101"/>
      <c r="ED237" s="101"/>
      <c r="EE237" s="102">
        <v>43330.310000000005</v>
      </c>
      <c r="EF237" s="102">
        <v>42444.25</v>
      </c>
      <c r="EG237" s="103">
        <f t="shared" si="240"/>
        <v>42444.25</v>
      </c>
      <c r="EH237" s="104">
        <f t="shared" si="250"/>
        <v>0.97955103482989148</v>
      </c>
      <c r="EI237" s="101"/>
      <c r="EJ237" s="112"/>
      <c r="EK237" s="21" t="s">
        <v>235</v>
      </c>
    </row>
    <row r="238" spans="1:144" s="1" customFormat="1" ht="15.75" customHeight="1" x14ac:dyDescent="0.25">
      <c r="A238" s="105" t="s">
        <v>236</v>
      </c>
      <c r="B238" s="106">
        <v>10</v>
      </c>
      <c r="C238" s="107">
        <v>1</v>
      </c>
      <c r="D238" s="76" t="s">
        <v>518</v>
      </c>
      <c r="E238" s="77">
        <v>2444.3000000000002</v>
      </c>
      <c r="F238" s="78">
        <v>92727.43</v>
      </c>
      <c r="G238" s="79">
        <v>38079.5</v>
      </c>
      <c r="H238" s="80">
        <v>1751.1000000000001</v>
      </c>
      <c r="I238" s="80">
        <v>447.64</v>
      </c>
      <c r="J238" s="82">
        <f t="shared" si="194"/>
        <v>1303.46</v>
      </c>
      <c r="K238" s="83">
        <f t="shared" si="195"/>
        <v>0.2556336017360516</v>
      </c>
      <c r="L238" s="84">
        <v>335.85</v>
      </c>
      <c r="M238" s="84">
        <v>524.13000000000011</v>
      </c>
      <c r="N238" s="82">
        <f t="shared" si="196"/>
        <v>-188.28000000000009</v>
      </c>
      <c r="O238" s="83">
        <f t="shared" si="197"/>
        <v>1.5606074140241182</v>
      </c>
      <c r="P238" s="84">
        <v>1193.79</v>
      </c>
      <c r="Q238" s="84">
        <v>898.98</v>
      </c>
      <c r="R238" s="82">
        <f t="shared" si="198"/>
        <v>294.80999999999995</v>
      </c>
      <c r="S238" s="83">
        <f t="shared" si="243"/>
        <v>0.75304701831980503</v>
      </c>
      <c r="T238" s="84">
        <v>226.57999999999998</v>
      </c>
      <c r="U238" s="84">
        <v>201.97000000000003</v>
      </c>
      <c r="V238" s="82">
        <f t="shared" si="199"/>
        <v>24.609999999999957</v>
      </c>
      <c r="W238" s="83">
        <f t="shared" si="244"/>
        <v>0.89138494130108592</v>
      </c>
      <c r="X238" s="84">
        <v>66.72</v>
      </c>
      <c r="Y238" s="84">
        <v>0</v>
      </c>
      <c r="Z238" s="82">
        <f t="shared" si="200"/>
        <v>66.72</v>
      </c>
      <c r="AA238" s="83">
        <f t="shared" si="189"/>
        <v>0</v>
      </c>
      <c r="AB238" s="84">
        <v>702.47</v>
      </c>
      <c r="AC238" s="84">
        <v>15.4</v>
      </c>
      <c r="AD238" s="82">
        <f t="shared" si="201"/>
        <v>687.07</v>
      </c>
      <c r="AE238" s="83">
        <f t="shared" si="202"/>
        <v>2.1922644383390037E-2</v>
      </c>
      <c r="AF238" s="84">
        <v>366.63</v>
      </c>
      <c r="AG238" s="84">
        <v>0</v>
      </c>
      <c r="AH238" s="82">
        <f t="shared" si="203"/>
        <v>366.63</v>
      </c>
      <c r="AI238" s="85">
        <f t="shared" si="204"/>
        <v>0</v>
      </c>
      <c r="AJ238" s="84">
        <v>1226.79</v>
      </c>
      <c r="AK238" s="84">
        <v>993.65</v>
      </c>
      <c r="AL238" s="82">
        <f t="shared" si="205"/>
        <v>233.14</v>
      </c>
      <c r="AM238" s="86">
        <f t="shared" si="206"/>
        <v>0.80995932474180588</v>
      </c>
      <c r="AN238" s="80">
        <v>5212.41</v>
      </c>
      <c r="AO238" s="80">
        <v>5184.5700000000006</v>
      </c>
      <c r="AP238" s="87">
        <f t="shared" si="207"/>
        <v>27.839999999999236</v>
      </c>
      <c r="AQ238" s="83">
        <f t="shared" si="247"/>
        <v>0.99465890058533402</v>
      </c>
      <c r="AR238" s="84">
        <v>0</v>
      </c>
      <c r="AS238" s="84">
        <v>0</v>
      </c>
      <c r="AT238" s="87">
        <f t="shared" si="191"/>
        <v>0</v>
      </c>
      <c r="AU238" s="96"/>
      <c r="AV238" s="80">
        <v>344.65</v>
      </c>
      <c r="AW238" s="80">
        <v>0</v>
      </c>
      <c r="AX238" s="87">
        <f t="shared" si="208"/>
        <v>344.65</v>
      </c>
      <c r="AY238" s="83">
        <f t="shared" si="209"/>
        <v>0</v>
      </c>
      <c r="AZ238" s="90">
        <v>0</v>
      </c>
      <c r="BA238" s="82">
        <v>0</v>
      </c>
      <c r="BB238" s="82">
        <f t="shared" si="210"/>
        <v>0</v>
      </c>
      <c r="BC238" s="91"/>
      <c r="BD238" s="84">
        <v>4277.28</v>
      </c>
      <c r="BE238" s="84">
        <v>21465.970000000005</v>
      </c>
      <c r="BF238" s="87">
        <f t="shared" si="211"/>
        <v>-17188.690000000006</v>
      </c>
      <c r="BG238" s="83">
        <f t="shared" si="212"/>
        <v>5.0186029439269833</v>
      </c>
      <c r="BH238" s="84">
        <v>995.06</v>
      </c>
      <c r="BI238" s="84">
        <v>327.02</v>
      </c>
      <c r="BJ238" s="82">
        <f t="shared" si="213"/>
        <v>668.04</v>
      </c>
      <c r="BK238" s="86">
        <f t="shared" si="214"/>
        <v>0.3286434988844894</v>
      </c>
      <c r="BL238" s="80">
        <v>1218</v>
      </c>
      <c r="BM238" s="80">
        <v>0</v>
      </c>
      <c r="BN238" s="82">
        <f t="shared" si="215"/>
        <v>1218</v>
      </c>
      <c r="BO238" s="86">
        <f t="shared" si="216"/>
        <v>0</v>
      </c>
      <c r="BP238" s="80">
        <v>338.04</v>
      </c>
      <c r="BQ238" s="80">
        <v>0</v>
      </c>
      <c r="BR238" s="82">
        <f t="shared" si="217"/>
        <v>338.04</v>
      </c>
      <c r="BS238" s="86">
        <f t="shared" si="245"/>
        <v>0</v>
      </c>
      <c r="BT238" s="80">
        <v>808.09</v>
      </c>
      <c r="BU238" s="80">
        <v>0</v>
      </c>
      <c r="BV238" s="82">
        <f t="shared" si="218"/>
        <v>808.09</v>
      </c>
      <c r="BW238" s="86">
        <f t="shared" si="246"/>
        <v>0</v>
      </c>
      <c r="BX238" s="80">
        <v>352.71</v>
      </c>
      <c r="BY238" s="80">
        <v>0</v>
      </c>
      <c r="BZ238" s="82">
        <f t="shared" si="219"/>
        <v>352.71</v>
      </c>
      <c r="CA238" s="86">
        <f t="shared" si="190"/>
        <v>0</v>
      </c>
      <c r="CB238" s="80">
        <v>274.99</v>
      </c>
      <c r="CC238" s="80">
        <v>0</v>
      </c>
      <c r="CD238" s="82">
        <f t="shared" si="220"/>
        <v>274.99</v>
      </c>
      <c r="CE238" s="83">
        <f t="shared" si="221"/>
        <v>0</v>
      </c>
      <c r="CF238" s="84">
        <v>35.94</v>
      </c>
      <c r="CG238" s="84">
        <v>0</v>
      </c>
      <c r="CH238" s="82">
        <f t="shared" si="222"/>
        <v>35.94</v>
      </c>
      <c r="CI238" s="86">
        <f t="shared" si="223"/>
        <v>0</v>
      </c>
      <c r="CJ238" s="80">
        <v>0</v>
      </c>
      <c r="CK238" s="81">
        <v>0</v>
      </c>
      <c r="CL238" s="81">
        <v>0</v>
      </c>
      <c r="CM238" s="92"/>
      <c r="CN238" s="93">
        <v>8356.5499999999993</v>
      </c>
      <c r="CO238" s="93">
        <v>8068.0504142741938</v>
      </c>
      <c r="CP238" s="87">
        <f t="shared" si="224"/>
        <v>288.49958572580545</v>
      </c>
      <c r="CQ238" s="94">
        <f t="shared" si="225"/>
        <v>0.96547623292796603</v>
      </c>
      <c r="CR238" s="80">
        <v>6050.37</v>
      </c>
      <c r="CS238" s="80">
        <v>7602.96</v>
      </c>
      <c r="CT238" s="87">
        <f t="shared" si="226"/>
        <v>-1552.5900000000001</v>
      </c>
      <c r="CU238" s="94">
        <f t="shared" si="227"/>
        <v>1.2566107527308248</v>
      </c>
      <c r="CV238" s="80">
        <v>665.1099999999999</v>
      </c>
      <c r="CW238" s="80">
        <v>0</v>
      </c>
      <c r="CX238" s="87">
        <f t="shared" si="228"/>
        <v>665.1099999999999</v>
      </c>
      <c r="CY238" s="86">
        <f t="shared" si="229"/>
        <v>0</v>
      </c>
      <c r="CZ238" s="80">
        <v>159.87</v>
      </c>
      <c r="DA238" s="80">
        <v>133.01</v>
      </c>
      <c r="DB238" s="87">
        <f t="shared" si="230"/>
        <v>26.860000000000014</v>
      </c>
      <c r="DC238" s="86">
        <f t="shared" si="241"/>
        <v>0.83198849064865199</v>
      </c>
      <c r="DD238" s="80">
        <v>17.600000000000001</v>
      </c>
      <c r="DE238" s="80">
        <v>0</v>
      </c>
      <c r="DF238" s="87">
        <f t="shared" si="231"/>
        <v>17.600000000000001</v>
      </c>
      <c r="DG238" s="86">
        <f t="shared" si="242"/>
        <v>0</v>
      </c>
      <c r="DH238" s="95">
        <v>503.76</v>
      </c>
      <c r="DI238" s="95">
        <v>360.63</v>
      </c>
      <c r="DJ238" s="87">
        <f t="shared" si="232"/>
        <v>143.13</v>
      </c>
      <c r="DK238" s="94">
        <f t="shared" si="233"/>
        <v>0.71587660790852792</v>
      </c>
      <c r="DL238" s="80">
        <v>1710.72</v>
      </c>
      <c r="DM238" s="80">
        <v>1347.5</v>
      </c>
      <c r="DN238" s="87">
        <f t="shared" si="234"/>
        <v>363.22</v>
      </c>
      <c r="DO238" s="96">
        <f t="shared" si="249"/>
        <v>0.78768004115226331</v>
      </c>
      <c r="DP238" s="80">
        <v>0</v>
      </c>
      <c r="DQ238" s="80">
        <v>0</v>
      </c>
      <c r="DR238" s="82">
        <f t="shared" si="235"/>
        <v>0</v>
      </c>
      <c r="DS238" s="96"/>
      <c r="DT238" s="97">
        <v>1909.54</v>
      </c>
      <c r="DU238" s="97">
        <v>2378.58</v>
      </c>
      <c r="DV238" s="98">
        <f t="shared" si="238"/>
        <v>39100.620000000003</v>
      </c>
      <c r="DW238" s="87">
        <f t="shared" si="239"/>
        <v>49950.060414274194</v>
      </c>
      <c r="DX238" s="87">
        <f t="shared" si="236"/>
        <v>-10849.440414274191</v>
      </c>
      <c r="DY238" s="83">
        <f t="shared" si="237"/>
        <v>1.2774748946250518</v>
      </c>
      <c r="DZ238" s="108"/>
      <c r="EA238" s="100">
        <f t="shared" si="192"/>
        <v>81877.989585725794</v>
      </c>
      <c r="EB238" s="91">
        <f t="shared" si="193"/>
        <v>24586.619999999995</v>
      </c>
      <c r="EC238" s="101"/>
      <c r="ED238" s="101"/>
      <c r="EE238" s="102">
        <v>13033.54</v>
      </c>
      <c r="EF238" s="102">
        <v>7955.1299999999974</v>
      </c>
      <c r="EG238" s="103">
        <f t="shared" si="240"/>
        <v>7955.1299999999974</v>
      </c>
      <c r="EH238" s="104">
        <f t="shared" si="250"/>
        <v>0.61035835237395186</v>
      </c>
      <c r="EI238" s="101"/>
      <c r="EJ238" s="113"/>
      <c r="EK238" s="21" t="s">
        <v>236</v>
      </c>
      <c r="EL238" s="21"/>
      <c r="EM238" s="21"/>
      <c r="EN238" s="21"/>
    </row>
    <row r="239" spans="1:144" s="1" customFormat="1" ht="15.75" customHeight="1" x14ac:dyDescent="0.25">
      <c r="A239" s="105" t="s">
        <v>237</v>
      </c>
      <c r="B239" s="106">
        <v>10</v>
      </c>
      <c r="C239" s="107">
        <v>2</v>
      </c>
      <c r="D239" s="76" t="s">
        <v>519</v>
      </c>
      <c r="E239" s="77">
        <v>4681.3999999999996</v>
      </c>
      <c r="F239" s="78">
        <v>8259.9800000000323</v>
      </c>
      <c r="G239" s="79">
        <v>-18059.649999999994</v>
      </c>
      <c r="H239" s="80">
        <v>3357.0299999999997</v>
      </c>
      <c r="I239" s="80">
        <v>647.11</v>
      </c>
      <c r="J239" s="82">
        <f t="shared" si="194"/>
        <v>2709.9199999999996</v>
      </c>
      <c r="K239" s="83">
        <f t="shared" si="195"/>
        <v>0.19276265031888307</v>
      </c>
      <c r="L239" s="84">
        <v>658.76</v>
      </c>
      <c r="M239" s="84">
        <v>469.72</v>
      </c>
      <c r="N239" s="82">
        <f t="shared" si="196"/>
        <v>189.03999999999996</v>
      </c>
      <c r="O239" s="83">
        <f t="shared" si="197"/>
        <v>0.71303661424494513</v>
      </c>
      <c r="P239" s="84">
        <v>2184.1800000000003</v>
      </c>
      <c r="Q239" s="84">
        <v>1658.3600000000001</v>
      </c>
      <c r="R239" s="82">
        <f t="shared" si="198"/>
        <v>525.82000000000016</v>
      </c>
      <c r="S239" s="83">
        <f t="shared" si="243"/>
        <v>0.75925976796784145</v>
      </c>
      <c r="T239" s="84">
        <v>418.57000000000005</v>
      </c>
      <c r="U239" s="84">
        <v>374.34000000000003</v>
      </c>
      <c r="V239" s="82">
        <f t="shared" si="199"/>
        <v>44.230000000000018</v>
      </c>
      <c r="W239" s="83">
        <f t="shared" si="244"/>
        <v>0.89433069737439375</v>
      </c>
      <c r="X239" s="84">
        <v>133.41999999999999</v>
      </c>
      <c r="Y239" s="84">
        <v>0</v>
      </c>
      <c r="Z239" s="82">
        <f t="shared" si="200"/>
        <v>133.41999999999999</v>
      </c>
      <c r="AA239" s="83">
        <f t="shared" si="189"/>
        <v>0</v>
      </c>
      <c r="AB239" s="84">
        <v>1304.8699999999999</v>
      </c>
      <c r="AC239" s="84">
        <v>476.03</v>
      </c>
      <c r="AD239" s="82">
        <f t="shared" si="201"/>
        <v>828.83999999999992</v>
      </c>
      <c r="AE239" s="83">
        <f t="shared" si="202"/>
        <v>0.36481028761485818</v>
      </c>
      <c r="AF239" s="84">
        <v>702.31</v>
      </c>
      <c r="AG239" s="84">
        <v>0</v>
      </c>
      <c r="AH239" s="82">
        <f t="shared" si="203"/>
        <v>702.31</v>
      </c>
      <c r="AI239" s="85">
        <f t="shared" si="204"/>
        <v>0</v>
      </c>
      <c r="AJ239" s="84">
        <v>2098.5</v>
      </c>
      <c r="AK239" s="84">
        <v>1903.04</v>
      </c>
      <c r="AL239" s="82">
        <f t="shared" si="205"/>
        <v>195.46000000000004</v>
      </c>
      <c r="AM239" s="86">
        <f t="shared" si="206"/>
        <v>0.90685727900881585</v>
      </c>
      <c r="AN239" s="80">
        <v>7608.24</v>
      </c>
      <c r="AO239" s="80">
        <v>8687.93</v>
      </c>
      <c r="AP239" s="87">
        <f t="shared" si="207"/>
        <v>-1079.6900000000005</v>
      </c>
      <c r="AQ239" s="83">
        <f t="shared" si="247"/>
        <v>1.141910612704121</v>
      </c>
      <c r="AR239" s="84">
        <v>0</v>
      </c>
      <c r="AS239" s="84">
        <v>0</v>
      </c>
      <c r="AT239" s="87">
        <f t="shared" si="191"/>
        <v>0</v>
      </c>
      <c r="AU239" s="96"/>
      <c r="AV239" s="80">
        <v>633.47</v>
      </c>
      <c r="AW239" s="80">
        <v>0</v>
      </c>
      <c r="AX239" s="87">
        <f t="shared" si="208"/>
        <v>633.47</v>
      </c>
      <c r="AY239" s="83">
        <f t="shared" si="209"/>
        <v>0</v>
      </c>
      <c r="AZ239" s="90">
        <v>0</v>
      </c>
      <c r="BA239" s="82">
        <v>0</v>
      </c>
      <c r="BB239" s="82">
        <f t="shared" si="210"/>
        <v>0</v>
      </c>
      <c r="BC239" s="91"/>
      <c r="BD239" s="84">
        <v>8021.79</v>
      </c>
      <c r="BE239" s="84">
        <v>191480.55</v>
      </c>
      <c r="BF239" s="87">
        <f t="shared" si="211"/>
        <v>-183458.75999999998</v>
      </c>
      <c r="BG239" s="83">
        <f t="shared" si="212"/>
        <v>23.870052693974785</v>
      </c>
      <c r="BH239" s="84">
        <v>1932.7499999999998</v>
      </c>
      <c r="BI239" s="84">
        <v>0</v>
      </c>
      <c r="BJ239" s="82">
        <f t="shared" si="213"/>
        <v>1932.7499999999998</v>
      </c>
      <c r="BK239" s="86">
        <f t="shared" si="214"/>
        <v>0</v>
      </c>
      <c r="BL239" s="80">
        <v>2390.65</v>
      </c>
      <c r="BM239" s="80">
        <v>0</v>
      </c>
      <c r="BN239" s="82">
        <f t="shared" si="215"/>
        <v>2390.65</v>
      </c>
      <c r="BO239" s="86">
        <f t="shared" si="216"/>
        <v>0</v>
      </c>
      <c r="BP239" s="80">
        <v>643.29</v>
      </c>
      <c r="BQ239" s="80">
        <v>0</v>
      </c>
      <c r="BR239" s="82">
        <f t="shared" si="217"/>
        <v>643.29</v>
      </c>
      <c r="BS239" s="86">
        <f t="shared" si="245"/>
        <v>0</v>
      </c>
      <c r="BT239" s="80">
        <v>1438.37</v>
      </c>
      <c r="BU239" s="80">
        <v>0</v>
      </c>
      <c r="BV239" s="82">
        <f t="shared" si="218"/>
        <v>1438.37</v>
      </c>
      <c r="BW239" s="86">
        <f t="shared" si="246"/>
        <v>0</v>
      </c>
      <c r="BX239" s="80">
        <v>706.51</v>
      </c>
      <c r="BY239" s="80">
        <v>0</v>
      </c>
      <c r="BZ239" s="82">
        <f t="shared" si="219"/>
        <v>706.51</v>
      </c>
      <c r="CA239" s="86">
        <f t="shared" si="190"/>
        <v>0</v>
      </c>
      <c r="CB239" s="80">
        <v>537.99</v>
      </c>
      <c r="CC239" s="80">
        <v>1141.27</v>
      </c>
      <c r="CD239" s="82">
        <f t="shared" si="220"/>
        <v>-603.28</v>
      </c>
      <c r="CE239" s="83">
        <f t="shared" si="221"/>
        <v>2.1213591330693879</v>
      </c>
      <c r="CF239" s="84">
        <v>67.44</v>
      </c>
      <c r="CG239" s="84">
        <v>0</v>
      </c>
      <c r="CH239" s="82">
        <f t="shared" si="222"/>
        <v>67.44</v>
      </c>
      <c r="CI239" s="86">
        <f t="shared" si="223"/>
        <v>0</v>
      </c>
      <c r="CJ239" s="80">
        <v>0</v>
      </c>
      <c r="CK239" s="81">
        <v>0</v>
      </c>
      <c r="CL239" s="81">
        <v>0</v>
      </c>
      <c r="CM239" s="92"/>
      <c r="CN239" s="93">
        <v>10753.82</v>
      </c>
      <c r="CO239" s="93">
        <v>10432.529969841968</v>
      </c>
      <c r="CP239" s="87">
        <f t="shared" si="224"/>
        <v>321.2900301580321</v>
      </c>
      <c r="CQ239" s="94">
        <f t="shared" si="225"/>
        <v>0.97012317203021514</v>
      </c>
      <c r="CR239" s="80">
        <v>8034.7799999999988</v>
      </c>
      <c r="CS239" s="80">
        <v>9017.92</v>
      </c>
      <c r="CT239" s="87">
        <f t="shared" si="226"/>
        <v>-983.14000000000124</v>
      </c>
      <c r="CU239" s="94">
        <f t="shared" si="227"/>
        <v>1.1223605375629453</v>
      </c>
      <c r="CV239" s="80">
        <v>664.6400000000001</v>
      </c>
      <c r="CW239" s="80">
        <v>0</v>
      </c>
      <c r="CX239" s="87">
        <f t="shared" si="228"/>
        <v>664.6400000000001</v>
      </c>
      <c r="CY239" s="86">
        <f t="shared" si="229"/>
        <v>0</v>
      </c>
      <c r="CZ239" s="80">
        <v>287.95</v>
      </c>
      <c r="DA239" s="80">
        <v>246.72999999999996</v>
      </c>
      <c r="DB239" s="87">
        <f t="shared" si="230"/>
        <v>41.220000000000027</v>
      </c>
      <c r="DC239" s="86">
        <f t="shared" si="241"/>
        <v>0.8568501475950685</v>
      </c>
      <c r="DD239" s="80">
        <v>32.29</v>
      </c>
      <c r="DE239" s="80">
        <v>0</v>
      </c>
      <c r="DF239" s="87">
        <f t="shared" si="231"/>
        <v>32.29</v>
      </c>
      <c r="DG239" s="86">
        <f t="shared" si="242"/>
        <v>0</v>
      </c>
      <c r="DH239" s="95">
        <v>1768.41</v>
      </c>
      <c r="DI239" s="95">
        <v>1138.42</v>
      </c>
      <c r="DJ239" s="87">
        <f t="shared" si="232"/>
        <v>629.99</v>
      </c>
      <c r="DK239" s="94">
        <f t="shared" si="233"/>
        <v>0.64375342822083115</v>
      </c>
      <c r="DL239" s="80">
        <v>3238.56</v>
      </c>
      <c r="DM239" s="80">
        <v>2581.1400000000003</v>
      </c>
      <c r="DN239" s="87">
        <f t="shared" si="234"/>
        <v>657.41999999999962</v>
      </c>
      <c r="DO239" s="96">
        <f t="shared" si="249"/>
        <v>0.79700237142433683</v>
      </c>
      <c r="DP239" s="80">
        <v>0</v>
      </c>
      <c r="DQ239" s="80">
        <v>0</v>
      </c>
      <c r="DR239" s="82">
        <f t="shared" si="235"/>
        <v>0</v>
      </c>
      <c r="DS239" s="96"/>
      <c r="DT239" s="97">
        <v>3066.6800000000003</v>
      </c>
      <c r="DU239" s="97">
        <v>11512.759999999998</v>
      </c>
      <c r="DV239" s="98">
        <f t="shared" si="238"/>
        <v>62685.270000000004</v>
      </c>
      <c r="DW239" s="87">
        <f t="shared" si="239"/>
        <v>241767.84996984198</v>
      </c>
      <c r="DX239" s="87">
        <f t="shared" si="236"/>
        <v>-179082.57996984199</v>
      </c>
      <c r="DY239" s="83">
        <f t="shared" si="237"/>
        <v>3.8568526540579944</v>
      </c>
      <c r="DZ239" s="108"/>
      <c r="EA239" s="100">
        <f t="shared" si="192"/>
        <v>-170822.59996984195</v>
      </c>
      <c r="EB239" s="91">
        <f t="shared" si="193"/>
        <v>-194942.67999999996</v>
      </c>
      <c r="EC239" s="101"/>
      <c r="ED239" s="101"/>
      <c r="EE239" s="102">
        <v>20896.349999999999</v>
      </c>
      <c r="EF239" s="102">
        <v>5596.62</v>
      </c>
      <c r="EG239" s="103">
        <f t="shared" si="240"/>
        <v>5596.62</v>
      </c>
      <c r="EH239" s="104">
        <f t="shared" si="250"/>
        <v>0.26782763496974354</v>
      </c>
      <c r="EI239" s="101"/>
      <c r="EJ239" s="101"/>
      <c r="EK239" s="21" t="s">
        <v>237</v>
      </c>
      <c r="EL239" s="21"/>
      <c r="EM239" s="21"/>
      <c r="EN239" s="21"/>
    </row>
    <row r="240" spans="1:144" s="1" customFormat="1" ht="15.75" customHeight="1" x14ac:dyDescent="0.25">
      <c r="A240" s="105" t="s">
        <v>238</v>
      </c>
      <c r="B240" s="106">
        <v>2</v>
      </c>
      <c r="C240" s="107">
        <v>2</v>
      </c>
      <c r="D240" s="76" t="s">
        <v>520</v>
      </c>
      <c r="E240" s="77">
        <v>395.7</v>
      </c>
      <c r="F240" s="78">
        <v>22314.13</v>
      </c>
      <c r="G240" s="79">
        <v>24748.13</v>
      </c>
      <c r="H240" s="80">
        <v>400.53</v>
      </c>
      <c r="I240" s="80">
        <v>4.37</v>
      </c>
      <c r="J240" s="82">
        <f t="shared" si="194"/>
        <v>396.15999999999997</v>
      </c>
      <c r="K240" s="83">
        <f t="shared" si="195"/>
        <v>1.0910543529822986E-2</v>
      </c>
      <c r="L240" s="84">
        <v>54.489999999999995</v>
      </c>
      <c r="M240" s="84">
        <v>0.33999999999999997</v>
      </c>
      <c r="N240" s="82">
        <f t="shared" si="196"/>
        <v>54.149999999999991</v>
      </c>
      <c r="O240" s="83">
        <f t="shared" si="197"/>
        <v>6.239677004955038E-3</v>
      </c>
      <c r="P240" s="84">
        <v>0</v>
      </c>
      <c r="Q240" s="84">
        <v>0</v>
      </c>
      <c r="R240" s="82">
        <f t="shared" si="198"/>
        <v>0</v>
      </c>
      <c r="S240" s="83"/>
      <c r="T240" s="84">
        <v>0</v>
      </c>
      <c r="U240" s="84">
        <v>0</v>
      </c>
      <c r="V240" s="82">
        <f t="shared" si="199"/>
        <v>0</v>
      </c>
      <c r="W240" s="83"/>
      <c r="X240" s="84">
        <v>0</v>
      </c>
      <c r="Y240" s="84">
        <v>0</v>
      </c>
      <c r="Z240" s="82">
        <f t="shared" si="200"/>
        <v>0</v>
      </c>
      <c r="AA240" s="83"/>
      <c r="AB240" s="84">
        <v>290.60000000000002</v>
      </c>
      <c r="AC240" s="84">
        <v>6.12</v>
      </c>
      <c r="AD240" s="82">
        <f t="shared" si="201"/>
        <v>284.48</v>
      </c>
      <c r="AE240" s="83">
        <f t="shared" si="202"/>
        <v>2.1059876118375773E-2</v>
      </c>
      <c r="AF240" s="84">
        <v>59.37</v>
      </c>
      <c r="AG240" s="84">
        <v>0</v>
      </c>
      <c r="AH240" s="82">
        <f t="shared" si="203"/>
        <v>59.37</v>
      </c>
      <c r="AI240" s="85">
        <f t="shared" si="204"/>
        <v>0</v>
      </c>
      <c r="AJ240" s="84">
        <v>104.82</v>
      </c>
      <c r="AK240" s="84">
        <v>160.86000000000001</v>
      </c>
      <c r="AL240" s="82">
        <f t="shared" si="205"/>
        <v>-56.04000000000002</v>
      </c>
      <c r="AM240" s="86">
        <f t="shared" si="206"/>
        <v>1.5346307956496854</v>
      </c>
      <c r="AN240" s="80">
        <v>0</v>
      </c>
      <c r="AO240" s="80">
        <v>0</v>
      </c>
      <c r="AP240" s="87">
        <f t="shared" si="207"/>
        <v>0</v>
      </c>
      <c r="AQ240" s="83"/>
      <c r="AR240" s="84">
        <v>0</v>
      </c>
      <c r="AS240" s="84">
        <v>0</v>
      </c>
      <c r="AT240" s="87">
        <f t="shared" si="191"/>
        <v>0</v>
      </c>
      <c r="AU240" s="96"/>
      <c r="AV240" s="80">
        <v>71.099999999999994</v>
      </c>
      <c r="AW240" s="80">
        <v>0</v>
      </c>
      <c r="AX240" s="87">
        <f t="shared" si="208"/>
        <v>71.099999999999994</v>
      </c>
      <c r="AY240" s="83">
        <f t="shared" si="209"/>
        <v>0</v>
      </c>
      <c r="AZ240" s="90">
        <v>0</v>
      </c>
      <c r="BA240" s="82">
        <v>0</v>
      </c>
      <c r="BB240" s="82">
        <f t="shared" si="210"/>
        <v>0</v>
      </c>
      <c r="BC240" s="91"/>
      <c r="BD240" s="84">
        <v>1444.59</v>
      </c>
      <c r="BE240" s="84">
        <v>0</v>
      </c>
      <c r="BF240" s="87">
        <f t="shared" si="211"/>
        <v>1444.59</v>
      </c>
      <c r="BG240" s="83">
        <f t="shared" si="212"/>
        <v>0</v>
      </c>
      <c r="BH240" s="84">
        <v>224.21</v>
      </c>
      <c r="BI240" s="84">
        <v>0</v>
      </c>
      <c r="BJ240" s="82">
        <f t="shared" si="213"/>
        <v>224.21</v>
      </c>
      <c r="BK240" s="86">
        <f t="shared" si="214"/>
        <v>0</v>
      </c>
      <c r="BL240" s="80">
        <v>195.63</v>
      </c>
      <c r="BM240" s="80">
        <v>0</v>
      </c>
      <c r="BN240" s="82">
        <f t="shared" si="215"/>
        <v>195.63</v>
      </c>
      <c r="BO240" s="86">
        <f t="shared" si="216"/>
        <v>0</v>
      </c>
      <c r="BP240" s="80">
        <v>0</v>
      </c>
      <c r="BQ240" s="80">
        <v>0</v>
      </c>
      <c r="BR240" s="82">
        <f t="shared" si="217"/>
        <v>0</v>
      </c>
      <c r="BS240" s="86"/>
      <c r="BT240" s="80">
        <v>0</v>
      </c>
      <c r="BU240" s="80">
        <v>0</v>
      </c>
      <c r="BV240" s="82">
        <f t="shared" si="218"/>
        <v>0</v>
      </c>
      <c r="BW240" s="86"/>
      <c r="BX240" s="80">
        <v>0</v>
      </c>
      <c r="BY240" s="80">
        <v>0</v>
      </c>
      <c r="BZ240" s="82">
        <f t="shared" si="219"/>
        <v>0</v>
      </c>
      <c r="CA240" s="86"/>
      <c r="CB240" s="80">
        <v>85.12</v>
      </c>
      <c r="CC240" s="80">
        <v>0</v>
      </c>
      <c r="CD240" s="82">
        <f t="shared" si="220"/>
        <v>85.12</v>
      </c>
      <c r="CE240" s="83">
        <f t="shared" si="221"/>
        <v>0</v>
      </c>
      <c r="CF240" s="84">
        <v>12.700000000000001</v>
      </c>
      <c r="CG240" s="84">
        <v>0</v>
      </c>
      <c r="CH240" s="82">
        <f t="shared" si="222"/>
        <v>12.700000000000001</v>
      </c>
      <c r="CI240" s="86">
        <f t="shared" si="223"/>
        <v>0</v>
      </c>
      <c r="CJ240" s="80">
        <v>0</v>
      </c>
      <c r="CK240" s="81">
        <v>0</v>
      </c>
      <c r="CL240" s="81">
        <v>0</v>
      </c>
      <c r="CM240" s="92"/>
      <c r="CN240" s="93">
        <v>1094.8699999999999</v>
      </c>
      <c r="CO240" s="93">
        <v>2386.3931166720631</v>
      </c>
      <c r="CP240" s="87">
        <f t="shared" si="224"/>
        <v>-1291.5231166720632</v>
      </c>
      <c r="CQ240" s="94">
        <f t="shared" si="225"/>
        <v>2.1796132113146434</v>
      </c>
      <c r="CR240" s="80">
        <v>403.86</v>
      </c>
      <c r="CS240" s="80">
        <v>637.45000000000005</v>
      </c>
      <c r="CT240" s="87">
        <f t="shared" si="226"/>
        <v>-233.59000000000003</v>
      </c>
      <c r="CU240" s="94">
        <f t="shared" si="227"/>
        <v>1.5783935026989551</v>
      </c>
      <c r="CV240" s="80">
        <v>372.27</v>
      </c>
      <c r="CW240" s="80">
        <v>0</v>
      </c>
      <c r="CX240" s="87">
        <f t="shared" si="228"/>
        <v>372.27</v>
      </c>
      <c r="CY240" s="86">
        <f t="shared" si="229"/>
        <v>0</v>
      </c>
      <c r="CZ240" s="80">
        <v>0</v>
      </c>
      <c r="DA240" s="80">
        <v>0</v>
      </c>
      <c r="DB240" s="87">
        <f t="shared" si="230"/>
        <v>0</v>
      </c>
      <c r="DC240" s="86"/>
      <c r="DD240" s="80">
        <v>0</v>
      </c>
      <c r="DE240" s="80">
        <v>0</v>
      </c>
      <c r="DF240" s="87">
        <f t="shared" si="231"/>
        <v>0</v>
      </c>
      <c r="DG240" s="86"/>
      <c r="DH240" s="95">
        <v>194.57999999999998</v>
      </c>
      <c r="DI240" s="95">
        <v>169.04000000000002</v>
      </c>
      <c r="DJ240" s="87">
        <f t="shared" si="232"/>
        <v>25.539999999999964</v>
      </c>
      <c r="DK240" s="94">
        <f t="shared" si="233"/>
        <v>0.8687429334977903</v>
      </c>
      <c r="DL240" s="80">
        <v>0</v>
      </c>
      <c r="DM240" s="80">
        <v>0</v>
      </c>
      <c r="DN240" s="87">
        <f t="shared" si="234"/>
        <v>0</v>
      </c>
      <c r="DO240" s="96"/>
      <c r="DP240" s="80">
        <v>0</v>
      </c>
      <c r="DQ240" s="80">
        <v>0</v>
      </c>
      <c r="DR240" s="82">
        <f t="shared" si="235"/>
        <v>0</v>
      </c>
      <c r="DS240" s="96"/>
      <c r="DT240" s="97">
        <v>250.5</v>
      </c>
      <c r="DU240" s="97">
        <v>168.22</v>
      </c>
      <c r="DV240" s="98">
        <f t="shared" si="238"/>
        <v>5259.24</v>
      </c>
      <c r="DW240" s="87">
        <f t="shared" si="239"/>
        <v>3532.7931166720628</v>
      </c>
      <c r="DX240" s="87">
        <f t="shared" si="236"/>
        <v>1726.446883327937</v>
      </c>
      <c r="DY240" s="83">
        <f t="shared" si="237"/>
        <v>0.67173072852200377</v>
      </c>
      <c r="DZ240" s="108"/>
      <c r="EA240" s="100">
        <f t="shared" si="192"/>
        <v>24040.57688332794</v>
      </c>
      <c r="EB240" s="91">
        <f t="shared" si="193"/>
        <v>26710.38</v>
      </c>
      <c r="EC240" s="101"/>
      <c r="ED240" s="101"/>
      <c r="EE240" s="102">
        <v>1753.0800000000004</v>
      </c>
      <c r="EF240" s="102">
        <v>5.6900000000000546</v>
      </c>
      <c r="EG240" s="103">
        <f t="shared" si="240"/>
        <v>5.6900000000000546</v>
      </c>
      <c r="EH240" s="104">
        <v>0</v>
      </c>
      <c r="EI240" s="101"/>
      <c r="EJ240" s="110"/>
      <c r="EK240" s="21" t="s">
        <v>238</v>
      </c>
      <c r="EL240" s="21"/>
      <c r="EM240" s="21"/>
      <c r="EN240" s="21"/>
    </row>
    <row r="241" spans="1:144" s="4" customFormat="1" ht="15" customHeight="1" thickBot="1" x14ac:dyDescent="0.3">
      <c r="A241" s="105" t="s">
        <v>239</v>
      </c>
      <c r="B241" s="114">
        <v>9</v>
      </c>
      <c r="C241" s="115">
        <v>2</v>
      </c>
      <c r="D241" s="76" t="s">
        <v>521</v>
      </c>
      <c r="E241" s="77">
        <v>4204.63</v>
      </c>
      <c r="F241" s="78">
        <v>147971.70000000001</v>
      </c>
      <c r="G241" s="79">
        <v>96145.47</v>
      </c>
      <c r="H241" s="80">
        <v>3157.6099999999997</v>
      </c>
      <c r="I241" s="80">
        <v>34.64</v>
      </c>
      <c r="J241" s="117">
        <f t="shared" si="194"/>
        <v>3122.97</v>
      </c>
      <c r="K241" s="118">
        <f t="shared" si="195"/>
        <v>1.0970322490744583E-2</v>
      </c>
      <c r="L241" s="84">
        <v>632.84999999999991</v>
      </c>
      <c r="M241" s="84">
        <v>3.6399999999999997</v>
      </c>
      <c r="N241" s="117">
        <f t="shared" si="196"/>
        <v>629.20999999999992</v>
      </c>
      <c r="O241" s="118">
        <f t="shared" si="197"/>
        <v>5.7517579205182906E-3</v>
      </c>
      <c r="P241" s="84">
        <v>1810.0500000000002</v>
      </c>
      <c r="Q241" s="84">
        <v>1385.64</v>
      </c>
      <c r="R241" s="117">
        <f t="shared" si="198"/>
        <v>424.41000000000008</v>
      </c>
      <c r="S241" s="118">
        <f t="shared" si="243"/>
        <v>0.76552581420402754</v>
      </c>
      <c r="T241" s="84">
        <v>0</v>
      </c>
      <c r="U241" s="84">
        <v>0</v>
      </c>
      <c r="V241" s="117">
        <f t="shared" si="199"/>
        <v>0</v>
      </c>
      <c r="W241" s="118"/>
      <c r="X241" s="84">
        <v>124.72999999999999</v>
      </c>
      <c r="Y241" s="84">
        <v>0</v>
      </c>
      <c r="Z241" s="117">
        <f t="shared" si="200"/>
        <v>124.72999999999999</v>
      </c>
      <c r="AA241" s="118">
        <f t="shared" si="189"/>
        <v>0</v>
      </c>
      <c r="AB241" s="84">
        <v>1126.81</v>
      </c>
      <c r="AC241" s="84">
        <v>28.15</v>
      </c>
      <c r="AD241" s="117">
        <f t="shared" si="201"/>
        <v>1098.6599999999999</v>
      </c>
      <c r="AE241" s="118">
        <f t="shared" si="202"/>
        <v>2.4982028913481422E-2</v>
      </c>
      <c r="AF241" s="84">
        <v>630.31000000000006</v>
      </c>
      <c r="AG241" s="84">
        <v>0</v>
      </c>
      <c r="AH241" s="117">
        <f t="shared" si="203"/>
        <v>630.31000000000006</v>
      </c>
      <c r="AI241" s="119">
        <f t="shared" si="204"/>
        <v>0</v>
      </c>
      <c r="AJ241" s="84">
        <v>1971.38</v>
      </c>
      <c r="AK241" s="84">
        <v>1707.81</v>
      </c>
      <c r="AL241" s="117">
        <f t="shared" si="205"/>
        <v>263.57000000000016</v>
      </c>
      <c r="AM241" s="120">
        <f t="shared" si="206"/>
        <v>0.86630177844961387</v>
      </c>
      <c r="AN241" s="80">
        <v>6283.08</v>
      </c>
      <c r="AO241" s="80">
        <v>6251.9500000000007</v>
      </c>
      <c r="AP241" s="121">
        <f t="shared" si="207"/>
        <v>31.1299999999992</v>
      </c>
      <c r="AQ241" s="118">
        <f t="shared" si="247"/>
        <v>0.99504542358206494</v>
      </c>
      <c r="AR241" s="84">
        <v>771.39</v>
      </c>
      <c r="AS241" s="84">
        <v>767.93999999999994</v>
      </c>
      <c r="AT241" s="121">
        <f t="shared" si="191"/>
        <v>3.4500000000000455</v>
      </c>
      <c r="AU241" s="122">
        <f t="shared" si="248"/>
        <v>0.99552755415548544</v>
      </c>
      <c r="AV241" s="80">
        <v>625.29999999999995</v>
      </c>
      <c r="AW241" s="80">
        <v>0</v>
      </c>
      <c r="AX241" s="121">
        <f t="shared" si="208"/>
        <v>625.29999999999995</v>
      </c>
      <c r="AY241" s="118">
        <f t="shared" si="209"/>
        <v>0</v>
      </c>
      <c r="AZ241" s="90">
        <v>0</v>
      </c>
      <c r="BA241" s="82">
        <v>0</v>
      </c>
      <c r="BB241" s="117">
        <f t="shared" si="210"/>
        <v>0</v>
      </c>
      <c r="BC241" s="123"/>
      <c r="BD241" s="84">
        <v>7633.6100000000006</v>
      </c>
      <c r="BE241" s="84">
        <v>0</v>
      </c>
      <c r="BF241" s="121">
        <f t="shared" si="211"/>
        <v>7633.6100000000006</v>
      </c>
      <c r="BG241" s="118">
        <f t="shared" si="212"/>
        <v>0</v>
      </c>
      <c r="BH241" s="84">
        <v>1788.5600000000002</v>
      </c>
      <c r="BI241" s="84">
        <v>0</v>
      </c>
      <c r="BJ241" s="117">
        <f t="shared" si="213"/>
        <v>1788.5600000000002</v>
      </c>
      <c r="BK241" s="120">
        <f t="shared" si="214"/>
        <v>0</v>
      </c>
      <c r="BL241" s="80">
        <v>2313.0299999999997</v>
      </c>
      <c r="BM241" s="80">
        <v>0</v>
      </c>
      <c r="BN241" s="117">
        <f t="shared" si="215"/>
        <v>2313.0299999999997</v>
      </c>
      <c r="BO241" s="120">
        <f t="shared" si="216"/>
        <v>0</v>
      </c>
      <c r="BP241" s="80">
        <v>588.61</v>
      </c>
      <c r="BQ241" s="80">
        <v>0</v>
      </c>
      <c r="BR241" s="117">
        <f t="shared" si="217"/>
        <v>588.61</v>
      </c>
      <c r="BS241" s="120">
        <f t="shared" si="245"/>
        <v>0</v>
      </c>
      <c r="BT241" s="80">
        <v>0</v>
      </c>
      <c r="BU241" s="80">
        <v>0</v>
      </c>
      <c r="BV241" s="117">
        <f t="shared" si="218"/>
        <v>0</v>
      </c>
      <c r="BW241" s="120"/>
      <c r="BX241" s="80">
        <v>660.53</v>
      </c>
      <c r="BY241" s="80">
        <v>0</v>
      </c>
      <c r="BZ241" s="117">
        <f t="shared" si="219"/>
        <v>660.53</v>
      </c>
      <c r="CA241" s="120">
        <f t="shared" si="190"/>
        <v>0</v>
      </c>
      <c r="CB241" s="80">
        <v>506.78000000000003</v>
      </c>
      <c r="CC241" s="80">
        <v>0</v>
      </c>
      <c r="CD241" s="117">
        <f t="shared" si="220"/>
        <v>506.78000000000003</v>
      </c>
      <c r="CE241" s="118">
        <f t="shared" si="221"/>
        <v>0</v>
      </c>
      <c r="CF241" s="84">
        <v>47.980000000000004</v>
      </c>
      <c r="CG241" s="84">
        <v>0</v>
      </c>
      <c r="CH241" s="82">
        <f t="shared" si="222"/>
        <v>47.980000000000004</v>
      </c>
      <c r="CI241" s="86">
        <f t="shared" si="223"/>
        <v>0</v>
      </c>
      <c r="CJ241" s="80">
        <v>0</v>
      </c>
      <c r="CK241" s="81">
        <v>0</v>
      </c>
      <c r="CL241" s="116">
        <v>0</v>
      </c>
      <c r="CM241" s="124"/>
      <c r="CN241" s="93">
        <v>15953.02</v>
      </c>
      <c r="CO241" s="93">
        <v>18219.212616870689</v>
      </c>
      <c r="CP241" s="121">
        <f t="shared" si="224"/>
        <v>-2266.1926168706887</v>
      </c>
      <c r="CQ241" s="125">
        <f t="shared" si="225"/>
        <v>1.1420541450377852</v>
      </c>
      <c r="CR241" s="80">
        <v>7080.2899999999991</v>
      </c>
      <c r="CS241" s="80">
        <v>8454.7900000000009</v>
      </c>
      <c r="CT241" s="121">
        <f t="shared" si="226"/>
        <v>-1374.5000000000018</v>
      </c>
      <c r="CU241" s="125">
        <f t="shared" si="227"/>
        <v>1.1941304664074497</v>
      </c>
      <c r="CV241" s="80">
        <v>838.28</v>
      </c>
      <c r="CW241" s="80">
        <v>0</v>
      </c>
      <c r="CX241" s="121">
        <f t="shared" si="228"/>
        <v>838.28</v>
      </c>
      <c r="CY241" s="120">
        <f t="shared" si="229"/>
        <v>0</v>
      </c>
      <c r="CZ241" s="80">
        <v>299.99</v>
      </c>
      <c r="DA241" s="80">
        <v>255.65999999999997</v>
      </c>
      <c r="DB241" s="121">
        <f t="shared" si="230"/>
        <v>44.330000000000041</v>
      </c>
      <c r="DC241" s="120">
        <f t="shared" si="241"/>
        <v>0.85222840761358698</v>
      </c>
      <c r="DD241" s="80">
        <v>32.68</v>
      </c>
      <c r="DE241" s="80">
        <v>0</v>
      </c>
      <c r="DF241" s="121">
        <f t="shared" si="231"/>
        <v>32.68</v>
      </c>
      <c r="DG241" s="120">
        <f t="shared" si="242"/>
        <v>0</v>
      </c>
      <c r="DH241" s="95">
        <v>2846.2</v>
      </c>
      <c r="DI241" s="95">
        <v>2358.11</v>
      </c>
      <c r="DJ241" s="121">
        <f t="shared" si="232"/>
        <v>488.08999999999969</v>
      </c>
      <c r="DK241" s="125">
        <f t="shared" si="233"/>
        <v>0.82851169981027339</v>
      </c>
      <c r="DL241" s="80">
        <v>6530.5599999999995</v>
      </c>
      <c r="DM241" s="80">
        <v>3214.1499999999996</v>
      </c>
      <c r="DN241" s="121">
        <f t="shared" si="234"/>
        <v>3316.41</v>
      </c>
      <c r="DO241" s="122">
        <f t="shared" si="249"/>
        <v>0.49217065611524891</v>
      </c>
      <c r="DP241" s="80">
        <v>0</v>
      </c>
      <c r="DQ241" s="80">
        <v>0</v>
      </c>
      <c r="DR241" s="117">
        <f t="shared" si="235"/>
        <v>0</v>
      </c>
      <c r="DS241" s="122"/>
      <c r="DT241" s="97">
        <v>3212.8100000000004</v>
      </c>
      <c r="DU241" s="97">
        <v>2134.1</v>
      </c>
      <c r="DV241" s="98">
        <f t="shared" si="238"/>
        <v>67466.439999999988</v>
      </c>
      <c r="DW241" s="87">
        <f t="shared" si="239"/>
        <v>44815.792616870698</v>
      </c>
      <c r="DX241" s="121">
        <f t="shared" si="236"/>
        <v>22650.64738312929</v>
      </c>
      <c r="DY241" s="118">
        <f t="shared" si="237"/>
        <v>0.66426793257315353</v>
      </c>
      <c r="DZ241" s="108"/>
      <c r="EA241" s="126">
        <f t="shared" si="192"/>
        <v>170622.34738312932</v>
      </c>
      <c r="EB241" s="123">
        <f t="shared" si="193"/>
        <v>109684.56999999999</v>
      </c>
      <c r="EC241" s="101"/>
      <c r="ED241" s="101"/>
      <c r="EE241" s="102">
        <v>22488.809999999994</v>
      </c>
      <c r="EF241" s="102">
        <v>47544.180000000008</v>
      </c>
      <c r="EG241" s="103">
        <f t="shared" si="240"/>
        <v>47544.180000000008</v>
      </c>
      <c r="EH241" s="104">
        <f>EG241/EE241</f>
        <v>2.1141260920431102</v>
      </c>
      <c r="EI241" s="101"/>
      <c r="EJ241" s="113"/>
      <c r="EK241" s="21" t="s">
        <v>239</v>
      </c>
      <c r="EL241" s="21"/>
      <c r="EM241" s="21"/>
      <c r="EN241" s="21"/>
    </row>
    <row r="242" spans="1:144" ht="15.75" thickBot="1" x14ac:dyDescent="0.3">
      <c r="A242" s="127" t="s">
        <v>240</v>
      </c>
      <c r="B242" s="128"/>
      <c r="C242" s="129"/>
      <c r="D242" s="128"/>
      <c r="E242" s="130">
        <f t="shared" ref="E242:J242" si="251">SUM(E8:E241)</f>
        <v>865457.97000000009</v>
      </c>
      <c r="F242" s="131">
        <f t="shared" si="251"/>
        <v>-3523920.0000000005</v>
      </c>
      <c r="G242" s="132">
        <f t="shared" si="251"/>
        <v>-6244961.2010000041</v>
      </c>
      <c r="H242" s="133">
        <f t="shared" si="251"/>
        <v>631836.07000000018</v>
      </c>
      <c r="I242" s="134">
        <f t="shared" si="251"/>
        <v>101322.54000000011</v>
      </c>
      <c r="J242" s="134">
        <f t="shared" si="251"/>
        <v>530513.53</v>
      </c>
      <c r="K242" s="135">
        <f t="shared" ref="K242" si="252">I242/H242</f>
        <v>0.1603620698641027</v>
      </c>
      <c r="L242" s="131">
        <f>SUM(L8:L241)</f>
        <v>103815.73000000001</v>
      </c>
      <c r="M242" s="134">
        <f>SUM(M8:M241)</f>
        <v>70288.420000000013</v>
      </c>
      <c r="N242" s="134">
        <f>SUM(N8:N241)</f>
        <v>33527.310000000005</v>
      </c>
      <c r="O242" s="136">
        <f t="shared" ref="O242" si="253">M242/L242</f>
        <v>0.67704980738468057</v>
      </c>
      <c r="P242" s="133">
        <f>SUM(P8:P241)</f>
        <v>425507.88999999984</v>
      </c>
      <c r="Q242" s="134">
        <f>SUM(Q8:Q241)</f>
        <v>322004.02000000019</v>
      </c>
      <c r="R242" s="134">
        <f>SUM(R8:R241)</f>
        <v>103503.87000000011</v>
      </c>
      <c r="S242" s="137">
        <f t="shared" ref="S242" si="254">Q242/P242</f>
        <v>0.75675217209250878</v>
      </c>
      <c r="T242" s="133">
        <f>SUM(T8:T241)</f>
        <v>77122.500000000015</v>
      </c>
      <c r="U242" s="134">
        <f>SUM(U8:U241)</f>
        <v>68617.929999999993</v>
      </c>
      <c r="V242" s="134">
        <f>SUM(V8:V241)</f>
        <v>8504.5700000000033</v>
      </c>
      <c r="W242" s="137">
        <f t="shared" ref="W242" si="255">U242/T242</f>
        <v>0.88972647411585437</v>
      </c>
      <c r="X242" s="131">
        <f>SUM(X8:X241)</f>
        <v>35491.79</v>
      </c>
      <c r="Y242" s="134">
        <f>SUM(Y8:Y241)</f>
        <v>24238.839999999997</v>
      </c>
      <c r="Z242" s="134">
        <f>SUM(Z8:Z241)</f>
        <v>11252.949999999999</v>
      </c>
      <c r="AA242" s="138">
        <f>Y242/X242</f>
        <v>0.68294216775203498</v>
      </c>
      <c r="AB242" s="139">
        <f>SUM(AB8:AB241)</f>
        <v>435381.48</v>
      </c>
      <c r="AC242" s="140">
        <f>SUM(AC8:AC241)</f>
        <v>353527.70000000024</v>
      </c>
      <c r="AD242" s="140">
        <f>SUM(AD8:AD241)</f>
        <v>81853.780000000042</v>
      </c>
      <c r="AE242" s="141">
        <f t="shared" ref="AE242" si="256">AC242/AB242</f>
        <v>0.81199526447473203</v>
      </c>
      <c r="AF242" s="131">
        <f>SUM(AF8:AF241)</f>
        <v>123449.56000000008</v>
      </c>
      <c r="AG242" s="134">
        <f>SUM(AG8:AG241)</f>
        <v>157070.23999999993</v>
      </c>
      <c r="AH242" s="134">
        <f>SUM(AH8:AH241)</f>
        <v>-33620.679999999971</v>
      </c>
      <c r="AI242" s="138">
        <f>AG242/AF242</f>
        <v>1.272343457522245</v>
      </c>
      <c r="AJ242" s="139">
        <f>SUM(AJ8:AJ241)</f>
        <v>427967.3000000001</v>
      </c>
      <c r="AK242" s="140">
        <f>SUM(AK8:AK241)</f>
        <v>998463.50999999966</v>
      </c>
      <c r="AL242" s="140">
        <f>SUM(AL8:AL241)</f>
        <v>-570496.21000000008</v>
      </c>
      <c r="AM242" s="141">
        <f>AK242/AJ242</f>
        <v>2.3330369166055429</v>
      </c>
      <c r="AN242" s="131">
        <f>SUM(AN8:AN241)</f>
        <v>1088126.1000000001</v>
      </c>
      <c r="AO242" s="134">
        <f>SUM(AO8:AO241)</f>
        <v>1153556.9400000009</v>
      </c>
      <c r="AP242" s="134">
        <f>SUM(AP8:AP241)</f>
        <v>-65430.840000000033</v>
      </c>
      <c r="AQ242" s="138">
        <f t="shared" ref="AQ242" si="257">AO242/AN242</f>
        <v>1.060131670401069</v>
      </c>
      <c r="AR242" s="139">
        <f>SUM(AR8:AR241)</f>
        <v>25920.82</v>
      </c>
      <c r="AS242" s="140">
        <f>SUM(AS8:AS241)</f>
        <v>25337.260000000006</v>
      </c>
      <c r="AT242" s="140">
        <f>SUM(AT8:AT241)</f>
        <v>583.56000000000029</v>
      </c>
      <c r="AU242" s="141">
        <f t="shared" ref="AU242" si="258">AS242/AR242</f>
        <v>0.97748682333352133</v>
      </c>
      <c r="AV242" s="131">
        <f>SUM(AV8:AV241)</f>
        <v>147608.19</v>
      </c>
      <c r="AW242" s="134">
        <f>SUM(AW8:AW241)</f>
        <v>232339.01999999987</v>
      </c>
      <c r="AX242" s="134">
        <f>SUM(AX8:AX241)</f>
        <v>-84730.829999999973</v>
      </c>
      <c r="AY242" s="138">
        <f t="shared" ref="AY242" si="259">AW242/AV242</f>
        <v>1.5740252624193811</v>
      </c>
      <c r="AZ242" s="133">
        <f>SUM(AZ8:AZ241)</f>
        <v>0</v>
      </c>
      <c r="BA242" s="134">
        <f>SUM(BA8:BA241)</f>
        <v>0</v>
      </c>
      <c r="BB242" s="134">
        <f>SUM(BB8:BB241)</f>
        <v>0</v>
      </c>
      <c r="BC242" s="142"/>
      <c r="BD242" s="131">
        <f>SUM(BD8:BD241)</f>
        <v>2112752.2299999991</v>
      </c>
      <c r="BE242" s="134">
        <f>SUM(BE8:BE241)</f>
        <v>2804339.9400000004</v>
      </c>
      <c r="BF242" s="134">
        <f>SUM(BF8:BF241)</f>
        <v>-691587.70999999961</v>
      </c>
      <c r="BG242" s="138">
        <f t="shared" ref="BG242" si="260">BE242/BD242</f>
        <v>1.3273397136587104</v>
      </c>
      <c r="BH242" s="143">
        <f>SUM(BH8:BH241)</f>
        <v>338660.21</v>
      </c>
      <c r="BI242" s="132">
        <f>SUM(BI8:BI241)</f>
        <v>46303.920000000006</v>
      </c>
      <c r="BJ242" s="132">
        <f>SUM(BJ8:BJ241)</f>
        <v>292356.28999999998</v>
      </c>
      <c r="BK242" s="137">
        <f t="shared" ref="BK242" si="261">BI242/BH242</f>
        <v>0.13672677991902268</v>
      </c>
      <c r="BL242" s="144">
        <f>SUM(BL8:BL241)</f>
        <v>375984.77</v>
      </c>
      <c r="BM242" s="132">
        <f>SUM(BM8:BM241)</f>
        <v>632248.57999999996</v>
      </c>
      <c r="BN242" s="132">
        <f>SUM(BN8:BN241)</f>
        <v>-256263.80999999994</v>
      </c>
      <c r="BO242" s="138">
        <f t="shared" ref="BO242" si="262">BM242/BL242</f>
        <v>1.6815802937975384</v>
      </c>
      <c r="BP242" s="143">
        <f>SUM(BP8:BP241)</f>
        <v>107434.96999999999</v>
      </c>
      <c r="BQ242" s="132">
        <f>SUM(BQ8:BQ241)</f>
        <v>72387.28</v>
      </c>
      <c r="BR242" s="132">
        <f>SUM(BR8:BR241)</f>
        <v>35047.689999999981</v>
      </c>
      <c r="BS242" s="137">
        <f t="shared" ref="BS242" si="263">BQ242/BP242</f>
        <v>0.67377763497304466</v>
      </c>
      <c r="BT242" s="144">
        <f>SUM(BT8:BT241)</f>
        <v>260986.87999999998</v>
      </c>
      <c r="BU242" s="132">
        <f>SUM(BU8:BU241)</f>
        <v>14528.039999999999</v>
      </c>
      <c r="BV242" s="132">
        <f>SUM(BV8:BV241)</f>
        <v>246458.84000000005</v>
      </c>
      <c r="BW242" s="138">
        <f t="shared" ref="BW242" si="264">BU242/BT242</f>
        <v>5.5665786724604704E-2</v>
      </c>
      <c r="BX242" s="143">
        <f>SUM(BX8:BX241)</f>
        <v>181439.07000000007</v>
      </c>
      <c r="BY242" s="132">
        <f>SUM(BY8:BY241)</f>
        <v>54769.91</v>
      </c>
      <c r="BZ242" s="132">
        <f>SUM(BZ8:BZ241)</f>
        <v>126669.16000000003</v>
      </c>
      <c r="CA242" s="137">
        <f t="shared" ref="CA242" si="265">BY242/BX242</f>
        <v>0.30186392600006151</v>
      </c>
      <c r="CB242" s="144">
        <f>SUM(CB8:CB241)</f>
        <v>187587.79000000004</v>
      </c>
      <c r="CC242" s="132">
        <f>SUM(CC8:CC241)</f>
        <v>83379.899999999994</v>
      </c>
      <c r="CD242" s="132">
        <f>SUM(CD8:CD241)</f>
        <v>104207.8899999999</v>
      </c>
      <c r="CE242" s="138">
        <f t="shared" ref="CE242" si="266">CC242/CB242</f>
        <v>0.44448468634339144</v>
      </c>
      <c r="CF242" s="145">
        <f>SUM(CF8:CF241)</f>
        <v>13910.509999999998</v>
      </c>
      <c r="CG242" s="146">
        <f>SUM(CG8:CG241)</f>
        <v>70656.670000000013</v>
      </c>
      <c r="CH242" s="146">
        <f>SUM(CH8:CH241)</f>
        <v>-56746.16000000004</v>
      </c>
      <c r="CI242" s="141">
        <f t="shared" ref="CI242" si="267">CG242/CF242</f>
        <v>5.0793730783414857</v>
      </c>
      <c r="CJ242" s="144">
        <f>SUM(CJ8:CJ241)</f>
        <v>0</v>
      </c>
      <c r="CK242" s="132">
        <f>SUM(CK8:CK241)</f>
        <v>0</v>
      </c>
      <c r="CL242" s="132">
        <f>SUM(CL8:CL241)</f>
        <v>0</v>
      </c>
      <c r="CM242" s="132"/>
      <c r="CN242" s="133">
        <f>SUM(CN8:CN241)</f>
        <v>2085546.199999999</v>
      </c>
      <c r="CO242" s="134">
        <f>SUM(CO8:CO241)</f>
        <v>2948961.4599999981</v>
      </c>
      <c r="CP242" s="134">
        <f>SUM(CP8:CP241)</f>
        <v>-863415.26000000024</v>
      </c>
      <c r="CQ242" s="137">
        <f>CO242/CN242</f>
        <v>1.413999584377464</v>
      </c>
      <c r="CR242" s="131">
        <f>SUM(CR8:CR241)</f>
        <v>1460744.2000000007</v>
      </c>
      <c r="CS242" s="134">
        <f>SUM(CS8:CS241)</f>
        <v>1692749.6399999994</v>
      </c>
      <c r="CT242" s="134">
        <f>SUM(CT8:CT241)</f>
        <v>-232005.43999999994</v>
      </c>
      <c r="CU242" s="147">
        <f t="shared" ref="CU242" si="268">CS242/CR242</f>
        <v>1.1588268774231647</v>
      </c>
      <c r="CV242" s="133">
        <f>SUM(CV8:CV241)</f>
        <v>421754.5300000002</v>
      </c>
      <c r="CW242" s="134">
        <f>SUM(CW8:CW241)</f>
        <v>0</v>
      </c>
      <c r="CX242" s="134">
        <f>SUM(CX8:CX241)</f>
        <v>421754.5300000002</v>
      </c>
      <c r="CY242" s="148">
        <f t="shared" ref="CY242" si="269">CW242/CV242</f>
        <v>0</v>
      </c>
      <c r="CZ242" s="134">
        <f>SUM(CZ8:CZ241)</f>
        <v>71892.26999999999</v>
      </c>
      <c r="DA242" s="134">
        <f>SUM(DA8:DA241)</f>
        <v>62061.929999999971</v>
      </c>
      <c r="DB242" s="134">
        <f>SUM(DB8:DB241)</f>
        <v>9830.3399999999856</v>
      </c>
      <c r="DC242" s="147">
        <f t="shared" ref="DC242" si="270">DA242/CZ242</f>
        <v>0.86326290712478515</v>
      </c>
      <c r="DD242" s="134">
        <f>SUM(DD8:DD241)</f>
        <v>8101.8300000000063</v>
      </c>
      <c r="DE242" s="134">
        <f>SUM(DE8:DE241)</f>
        <v>673.93000000000006</v>
      </c>
      <c r="DF242" s="134">
        <f>SUM(DF8:DF241)</f>
        <v>7427.9000000000051</v>
      </c>
      <c r="DG242" s="147">
        <f t="shared" ref="DG242" si="271">DE242/DD242</f>
        <v>8.3182441497785017E-2</v>
      </c>
      <c r="DH242" s="134">
        <f>SUM(DH8:DH241)</f>
        <v>624262.28999999957</v>
      </c>
      <c r="DI242" s="134">
        <f>SUM(DI8:DI241)</f>
        <v>508781.67999999982</v>
      </c>
      <c r="DJ242" s="134">
        <f>SUM(DJ8:DJ241)</f>
        <v>115480.61</v>
      </c>
      <c r="DK242" s="147">
        <f t="shared" ref="DK242" si="272">DI242/DH242</f>
        <v>0.81501267680288703</v>
      </c>
      <c r="DL242" s="134">
        <f>SUM(DL8:DL241)</f>
        <v>375182.11999999976</v>
      </c>
      <c r="DM242" s="134">
        <f>SUM(DM8:DM241)</f>
        <v>301489.62000000011</v>
      </c>
      <c r="DN242" s="134">
        <f>SUM(DN8:DN241)</f>
        <v>73692.499999999985</v>
      </c>
      <c r="DO242" s="147">
        <f t="shared" ref="DO242" si="273">DM242/DL242</f>
        <v>0.80358205769507429</v>
      </c>
      <c r="DP242" s="134">
        <f>SUM(DP8:DP241)</f>
        <v>0</v>
      </c>
      <c r="DQ242" s="134">
        <f>SUM(DQ8:DQ241)</f>
        <v>0</v>
      </c>
      <c r="DR242" s="134">
        <f>SUM(DR8:DR241)</f>
        <v>0</v>
      </c>
      <c r="DS242" s="149"/>
      <c r="DT242" s="134">
        <f>SUM(DT8:DT241)</f>
        <v>615710.98</v>
      </c>
      <c r="DU242" s="134">
        <f>SUM(DU8:DU241)</f>
        <v>640004.94999999984</v>
      </c>
      <c r="DV242" s="134">
        <f>SUM(DV8:DV241)</f>
        <v>12764178.279999996</v>
      </c>
      <c r="DW242" s="134">
        <f>SUM(DW8:DW241)</f>
        <v>13440103.869999992</v>
      </c>
      <c r="DX242" s="134">
        <f>SUM(DX8:DX241)</f>
        <v>-675925.59000000008</v>
      </c>
      <c r="DY242" s="147">
        <f t="shared" ref="DY242" si="274">DW242/DV242</f>
        <v>1.0529548847699106</v>
      </c>
      <c r="DZ242" s="134"/>
      <c r="EA242" s="134">
        <f>SUM(EA8:EA241)</f>
        <v>-4199845.5899999961</v>
      </c>
      <c r="EB242" s="150">
        <f>SUM(EB8:EB241)</f>
        <v>-6444819.0110000018</v>
      </c>
      <c r="ED242" s="111"/>
      <c r="EE242" s="151">
        <f>SUM(EE8:EE241)</f>
        <v>4254738.3299999991</v>
      </c>
      <c r="EF242" s="151">
        <f>SUM(EF8:EF241)</f>
        <v>4984094.2600000007</v>
      </c>
      <c r="EG242" s="151">
        <f>SUM(EG8:EG241)</f>
        <v>4984094.2600000007</v>
      </c>
      <c r="EH242" s="152"/>
    </row>
    <row r="243" spans="1:144" s="3" customFormat="1" x14ac:dyDescent="0.2">
      <c r="E243" s="6"/>
      <c r="F243" s="6"/>
      <c r="G243" s="6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153"/>
      <c r="BT243" s="7"/>
      <c r="BU243" s="7"/>
      <c r="BV243" s="7"/>
      <c r="BW243" s="153"/>
      <c r="BX243" s="7"/>
      <c r="BY243" s="7"/>
      <c r="BZ243" s="7"/>
      <c r="CA243" s="153"/>
      <c r="CB243" s="7"/>
      <c r="CC243" s="7"/>
      <c r="CD243" s="7"/>
      <c r="CE243" s="153"/>
      <c r="CF243" s="7"/>
      <c r="CG243" s="7"/>
      <c r="CH243" s="7"/>
      <c r="CI243" s="153"/>
      <c r="CJ243" s="7"/>
      <c r="CK243" s="7"/>
      <c r="CL243" s="7"/>
      <c r="CM243" s="7"/>
      <c r="CN243" s="7"/>
      <c r="CO243" s="7"/>
      <c r="CP243" s="7"/>
      <c r="CQ243" s="153"/>
      <c r="CR243" s="7"/>
      <c r="CS243" s="7"/>
      <c r="CT243" s="7"/>
      <c r="CU243" s="153"/>
      <c r="CV243" s="7"/>
      <c r="CW243" s="7"/>
      <c r="CX243" s="7"/>
      <c r="CY243" s="153"/>
      <c r="CZ243" s="7"/>
      <c r="DA243" s="7"/>
      <c r="DB243" s="7"/>
      <c r="DC243" s="153"/>
      <c r="DD243" s="7"/>
      <c r="DE243" s="7"/>
      <c r="DF243" s="7"/>
      <c r="DG243" s="153"/>
      <c r="DH243" s="7"/>
      <c r="DI243" s="7"/>
      <c r="DJ243" s="7"/>
      <c r="DK243" s="153"/>
      <c r="DL243" s="7"/>
      <c r="DM243" s="7"/>
      <c r="DN243" s="7"/>
      <c r="DO243" s="153"/>
      <c r="DP243" s="7"/>
      <c r="DQ243" s="7"/>
      <c r="DR243" s="7"/>
      <c r="DS243" s="153"/>
      <c r="DT243" s="7"/>
      <c r="DU243" s="7"/>
      <c r="DV243" s="7"/>
      <c r="DW243" s="7"/>
      <c r="DX243" s="7"/>
      <c r="DY243" s="7"/>
      <c r="DZ243" s="7"/>
      <c r="EA243" s="7"/>
      <c r="EB243" s="7"/>
      <c r="EC243" s="7"/>
      <c r="EJ243" s="21"/>
      <c r="EK243" s="21"/>
      <c r="EL243" s="21"/>
      <c r="EM243" s="21"/>
      <c r="EN243" s="21"/>
    </row>
    <row r="244" spans="1:144" s="3" customFormat="1" x14ac:dyDescent="0.2">
      <c r="E244" s="6"/>
      <c r="F244" s="6"/>
      <c r="G244" s="6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154"/>
      <c r="AO244" s="154"/>
      <c r="AP244" s="154"/>
      <c r="AQ244" s="154"/>
      <c r="AR244" s="154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153"/>
      <c r="BT244" s="7"/>
      <c r="BU244" s="7"/>
      <c r="BV244" s="7"/>
      <c r="BW244" s="153"/>
      <c r="BX244" s="7"/>
      <c r="BY244" s="7"/>
      <c r="BZ244" s="7"/>
      <c r="CA244" s="153"/>
      <c r="CB244" s="7"/>
      <c r="CC244" s="7"/>
      <c r="CD244" s="7"/>
      <c r="CE244" s="153"/>
      <c r="CF244" s="7"/>
      <c r="CG244" s="7"/>
      <c r="CH244" s="7"/>
      <c r="CI244" s="153"/>
      <c r="CJ244" s="7"/>
      <c r="CK244" s="7"/>
      <c r="CL244" s="7"/>
      <c r="CM244" s="7"/>
      <c r="CN244" s="154"/>
      <c r="CO244" s="154"/>
      <c r="CP244" s="154"/>
      <c r="CQ244" s="153"/>
      <c r="CR244" s="154"/>
      <c r="CS244" s="154"/>
      <c r="CT244" s="154"/>
      <c r="CU244" s="153"/>
      <c r="CV244" s="7"/>
      <c r="CW244" s="7"/>
      <c r="CX244" s="7"/>
      <c r="CY244" s="153"/>
      <c r="CZ244" s="7"/>
      <c r="DA244" s="7"/>
      <c r="DB244" s="7"/>
      <c r="DC244" s="153"/>
      <c r="DD244" s="7"/>
      <c r="DE244" s="7"/>
      <c r="DF244" s="7"/>
      <c r="DG244" s="153"/>
      <c r="DH244" s="7"/>
      <c r="DI244" s="7"/>
      <c r="DJ244" s="7"/>
      <c r="DK244" s="153"/>
      <c r="DL244" s="7"/>
      <c r="DM244" s="7"/>
      <c r="DN244" s="7"/>
      <c r="DO244" s="153"/>
      <c r="DP244" s="7"/>
      <c r="DQ244" s="7"/>
      <c r="DR244" s="7"/>
      <c r="DS244" s="153"/>
      <c r="DT244" s="7"/>
      <c r="DU244" s="7"/>
      <c r="DV244" s="7"/>
      <c r="DW244" s="7"/>
      <c r="DX244" s="7"/>
      <c r="DY244" s="154"/>
      <c r="DZ244" s="154"/>
      <c r="EA244" s="155"/>
      <c r="EB244" s="155"/>
      <c r="EJ244" s="21"/>
      <c r="EK244" s="21"/>
      <c r="EL244" s="21"/>
      <c r="EM244" s="21"/>
      <c r="EN244" s="21"/>
    </row>
    <row r="245" spans="1:144" s="3" customFormat="1" x14ac:dyDescent="0.2">
      <c r="E245" s="6"/>
      <c r="F245" s="6"/>
      <c r="G245" s="6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153"/>
      <c r="BT245" s="7"/>
      <c r="BU245" s="7"/>
      <c r="BV245" s="7"/>
      <c r="BW245" s="153"/>
      <c r="BX245" s="7"/>
      <c r="BY245" s="7"/>
      <c r="BZ245" s="7"/>
      <c r="CA245" s="153"/>
      <c r="CB245" s="7"/>
      <c r="CC245" s="7"/>
      <c r="CD245" s="7"/>
      <c r="CE245" s="153"/>
      <c r="CF245" s="7"/>
      <c r="CG245" s="7"/>
      <c r="CH245" s="7"/>
      <c r="CI245" s="153"/>
      <c r="CJ245" s="7"/>
      <c r="CK245" s="7"/>
      <c r="CL245" s="7"/>
      <c r="CM245" s="7"/>
      <c r="CN245" s="7"/>
      <c r="CO245" s="7"/>
      <c r="CP245" s="7"/>
      <c r="CQ245" s="153"/>
      <c r="CR245" s="154"/>
      <c r="CS245" s="154"/>
      <c r="CT245" s="154"/>
      <c r="CU245" s="153"/>
      <c r="CV245" s="7"/>
      <c r="CW245" s="7"/>
      <c r="CX245" s="7"/>
      <c r="CY245" s="153"/>
      <c r="CZ245" s="7"/>
      <c r="DA245" s="7"/>
      <c r="DB245" s="7"/>
      <c r="DC245" s="153"/>
      <c r="DD245" s="7"/>
      <c r="DE245" s="7"/>
      <c r="DF245" s="7"/>
      <c r="DG245" s="153"/>
      <c r="DH245" s="7"/>
      <c r="DI245" s="7"/>
      <c r="DJ245" s="7"/>
      <c r="DK245" s="153"/>
      <c r="DL245" s="7"/>
      <c r="DM245" s="7"/>
      <c r="DN245" s="7"/>
      <c r="DO245" s="153"/>
      <c r="DP245" s="7"/>
      <c r="DQ245" s="7"/>
      <c r="DR245" s="7"/>
      <c r="DS245" s="153"/>
      <c r="DT245" s="7"/>
      <c r="DU245" s="7"/>
      <c r="DV245" s="7"/>
      <c r="DW245" s="7"/>
      <c r="DX245" s="7"/>
      <c r="DY245" s="154"/>
      <c r="DZ245" s="154"/>
      <c r="EA245" s="155"/>
      <c r="EB245" s="155"/>
      <c r="EJ245" s="21"/>
      <c r="EN245" s="21"/>
    </row>
    <row r="246" spans="1:144" s="1" customFormat="1" x14ac:dyDescent="0.2">
      <c r="A246" s="6"/>
      <c r="B246" s="6"/>
      <c r="C246" s="6"/>
      <c r="D246" s="6"/>
      <c r="E246" s="6"/>
      <c r="F246" s="6"/>
      <c r="G246" s="6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6"/>
      <c r="AO246" s="6"/>
      <c r="AP246" s="6"/>
      <c r="AQ246" s="7"/>
      <c r="AR246" s="6"/>
      <c r="AS246" s="6"/>
      <c r="AT246" s="7"/>
      <c r="AU246" s="7"/>
      <c r="AV246" s="7"/>
      <c r="AW246" s="6"/>
      <c r="AX246" s="6"/>
      <c r="AY246" s="6"/>
      <c r="AZ246" s="6"/>
      <c r="BA246" s="6"/>
      <c r="BB246" s="6"/>
      <c r="BC246" s="6"/>
      <c r="BD246" s="7"/>
      <c r="BE246" s="6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153"/>
      <c r="BT246" s="7"/>
      <c r="BU246" s="7"/>
      <c r="BV246" s="7"/>
      <c r="BW246" s="153"/>
      <c r="BX246" s="7"/>
      <c r="BY246" s="7"/>
      <c r="BZ246" s="7"/>
      <c r="CA246" s="153"/>
      <c r="CB246" s="7"/>
      <c r="CC246" s="7"/>
      <c r="CD246" s="7"/>
      <c r="CE246" s="153"/>
      <c r="CF246" s="7"/>
      <c r="CG246" s="7"/>
      <c r="CH246" s="7"/>
      <c r="CI246" s="153"/>
      <c r="CJ246" s="7"/>
      <c r="CK246" s="7"/>
      <c r="CL246" s="7"/>
      <c r="CM246" s="7"/>
      <c r="CN246" s="7"/>
      <c r="CO246" s="7"/>
      <c r="CP246" s="7"/>
      <c r="CQ246" s="153"/>
      <c r="CR246" s="154"/>
      <c r="CS246" s="154"/>
      <c r="CT246" s="154"/>
      <c r="CU246" s="153"/>
      <c r="CV246" s="7"/>
      <c r="CW246" s="7"/>
      <c r="CX246" s="6"/>
      <c r="CY246" s="153"/>
      <c r="CZ246" s="7"/>
      <c r="DA246" s="6"/>
      <c r="DB246" s="7"/>
      <c r="DC246" s="153"/>
      <c r="DD246" s="6"/>
      <c r="DE246" s="6"/>
      <c r="DF246" s="6"/>
      <c r="DG246" s="153"/>
      <c r="DH246" s="7"/>
      <c r="DI246" s="7"/>
      <c r="DJ246" s="6"/>
      <c r="DK246" s="153"/>
      <c r="DL246" s="7"/>
      <c r="DM246" s="7"/>
      <c r="DN246" s="7"/>
      <c r="DO246" s="153"/>
      <c r="DP246" s="7"/>
      <c r="DQ246" s="7"/>
      <c r="DR246" s="7"/>
      <c r="DS246" s="153"/>
      <c r="DT246" s="7"/>
      <c r="DU246" s="7"/>
      <c r="DV246" s="7"/>
      <c r="DW246" s="7"/>
      <c r="DX246" s="6"/>
      <c r="DY246" s="154"/>
      <c r="DZ246" s="154"/>
      <c r="EA246" s="155"/>
      <c r="EB246" s="155"/>
      <c r="EJ246" s="21"/>
    </row>
    <row r="247" spans="1:144" x14ac:dyDescent="0.2"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156"/>
      <c r="AQ247" s="21"/>
      <c r="AR247" s="157"/>
      <c r="AU247" s="21"/>
      <c r="AV247" s="158"/>
      <c r="AY247" s="21"/>
      <c r="AZ247" s="21"/>
      <c r="BA247" s="21"/>
      <c r="BB247" s="21"/>
      <c r="BC247" s="21"/>
      <c r="BG247" s="21"/>
      <c r="BH247" s="21"/>
      <c r="BI247" s="21"/>
      <c r="BJ247" s="21"/>
      <c r="BK247" s="21"/>
      <c r="BL247" s="21"/>
      <c r="BM247" s="21"/>
      <c r="BN247" s="21"/>
      <c r="BO247" s="21"/>
      <c r="BP247" s="21"/>
      <c r="BQ247" s="21"/>
      <c r="BR247" s="21"/>
      <c r="BS247" s="23"/>
      <c r="BT247" s="21"/>
      <c r="BU247" s="21"/>
      <c r="BV247" s="21"/>
      <c r="BW247" s="23"/>
      <c r="BX247" s="21"/>
      <c r="BY247" s="21"/>
      <c r="BZ247" s="21"/>
      <c r="CA247" s="23"/>
      <c r="CB247" s="21"/>
      <c r="CC247" s="21"/>
      <c r="CD247" s="21"/>
      <c r="CE247" s="23"/>
      <c r="CF247" s="21"/>
      <c r="CG247" s="21"/>
      <c r="CH247" s="21"/>
      <c r="CI247" s="23"/>
      <c r="CJ247" s="21"/>
      <c r="CK247" s="21"/>
      <c r="CL247" s="21"/>
      <c r="CM247" s="21"/>
      <c r="CN247" s="156"/>
      <c r="CO247" s="21"/>
      <c r="CP247" s="21"/>
      <c r="CV247" s="159"/>
      <c r="CY247" s="23"/>
      <c r="DC247" s="23"/>
      <c r="DG247" s="23"/>
      <c r="DH247" s="156"/>
      <c r="DL247" s="158"/>
      <c r="DV247" s="160"/>
      <c r="DW247" s="160"/>
      <c r="DX247" s="160"/>
      <c r="DY247" s="24"/>
      <c r="DZ247" s="24"/>
      <c r="EA247" s="160"/>
      <c r="EB247" s="2"/>
    </row>
    <row r="248" spans="1:144" x14ac:dyDescent="0.2"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O248" s="18"/>
      <c r="AP248" s="18"/>
      <c r="AQ248" s="18"/>
      <c r="AS248" s="18"/>
      <c r="AT248" s="18"/>
      <c r="AU248" s="18"/>
      <c r="AW248" s="18"/>
      <c r="AX248" s="18"/>
      <c r="AY248" s="18"/>
      <c r="AZ248" s="18"/>
      <c r="BA248" s="18"/>
      <c r="BB248" s="18"/>
      <c r="BC248" s="18"/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61"/>
      <c r="BT248" s="18"/>
      <c r="BU248" s="18"/>
      <c r="BV248" s="18"/>
      <c r="BW248" s="161"/>
      <c r="BX248" s="18"/>
      <c r="BY248" s="18"/>
      <c r="BZ248" s="18"/>
      <c r="CA248" s="161"/>
      <c r="CB248" s="18"/>
      <c r="CC248" s="18"/>
      <c r="CD248" s="18"/>
      <c r="CE248" s="161"/>
      <c r="CF248" s="18"/>
      <c r="CG248" s="18"/>
      <c r="CH248" s="18"/>
      <c r="CI248" s="161"/>
      <c r="CJ248" s="18"/>
      <c r="CK248" s="18"/>
      <c r="CL248" s="18"/>
      <c r="CM248" s="18"/>
      <c r="CN248" s="156"/>
      <c r="CO248" s="18"/>
      <c r="CP248" s="18"/>
      <c r="CQ248" s="161"/>
      <c r="CR248" s="162"/>
      <c r="CS248" s="162"/>
      <c r="CT248" s="162"/>
      <c r="CU248" s="161"/>
      <c r="CW248" s="18"/>
      <c r="CX248" s="18"/>
      <c r="CY248" s="161"/>
      <c r="CZ248" s="18"/>
      <c r="DA248" s="18"/>
      <c r="DB248" s="18"/>
      <c r="DC248" s="161"/>
      <c r="DD248" s="18"/>
      <c r="DE248" s="18"/>
      <c r="DF248" s="18"/>
      <c r="DG248" s="161"/>
      <c r="DI248" s="18"/>
      <c r="DJ248" s="18"/>
      <c r="DK248" s="161"/>
      <c r="DM248" s="18"/>
      <c r="DN248" s="18"/>
      <c r="DO248" s="161"/>
      <c r="DP248" s="18"/>
      <c r="DQ248" s="18"/>
      <c r="DR248" s="18"/>
      <c r="DS248" s="161"/>
      <c r="DT248" s="18"/>
      <c r="DU248" s="18"/>
      <c r="DV248" s="156"/>
      <c r="DW248" s="18"/>
      <c r="DX248" s="18"/>
      <c r="DY248" s="162"/>
      <c r="DZ248" s="162"/>
      <c r="EA248" s="18"/>
      <c r="EB248" s="6"/>
    </row>
    <row r="249" spans="1:144" x14ac:dyDescent="0.2">
      <c r="H249" s="271"/>
      <c r="I249" s="271"/>
      <c r="DV249" s="163"/>
      <c r="EF249" s="111"/>
    </row>
    <row r="250" spans="1:144" x14ac:dyDescent="0.2">
      <c r="A250" s="9" t="s">
        <v>241</v>
      </c>
    </row>
    <row r="251" spans="1:144" x14ac:dyDescent="0.2">
      <c r="H251" s="165"/>
      <c r="I251" s="165"/>
      <c r="J251" s="165"/>
      <c r="K251" s="165"/>
      <c r="L251" s="165"/>
      <c r="M251" s="165"/>
      <c r="N251" s="165"/>
      <c r="O251" s="165"/>
      <c r="P251" s="165"/>
      <c r="Q251" s="165"/>
      <c r="R251" s="165"/>
      <c r="S251" s="165"/>
      <c r="T251" s="165"/>
      <c r="U251" s="165"/>
      <c r="V251" s="165"/>
      <c r="W251" s="165"/>
      <c r="X251" s="165"/>
      <c r="Y251" s="165"/>
      <c r="Z251" s="165"/>
      <c r="AA251" s="165"/>
      <c r="AB251" s="165"/>
      <c r="AC251" s="165"/>
      <c r="AD251" s="165"/>
      <c r="AE251" s="165"/>
      <c r="AF251" s="165"/>
      <c r="AG251" s="165"/>
      <c r="AH251" s="165"/>
      <c r="AI251" s="165"/>
      <c r="AJ251" s="165"/>
      <c r="AK251" s="165"/>
      <c r="AL251" s="165"/>
      <c r="AM251" s="165"/>
      <c r="AN251" s="166"/>
      <c r="AO251" s="167"/>
      <c r="AP251" s="167"/>
      <c r="AQ251" s="165"/>
      <c r="AR251" s="167"/>
      <c r="AS251" s="167"/>
      <c r="AT251" s="167"/>
      <c r="AU251" s="165"/>
      <c r="AV251" s="167"/>
      <c r="AW251" s="167"/>
      <c r="AX251" s="167"/>
      <c r="AY251" s="165"/>
      <c r="AZ251" s="165"/>
      <c r="BA251" s="165"/>
      <c r="BB251" s="165"/>
      <c r="BC251" s="165"/>
      <c r="BD251" s="167"/>
      <c r="BE251" s="167"/>
      <c r="BF251" s="167"/>
      <c r="BG251" s="165"/>
      <c r="BH251" s="165"/>
      <c r="BI251" s="165"/>
      <c r="BJ251" s="165"/>
      <c r="BK251" s="165"/>
      <c r="BL251" s="165"/>
      <c r="BM251" s="165"/>
      <c r="BN251" s="165"/>
      <c r="BO251" s="165"/>
      <c r="BP251" s="165"/>
      <c r="BQ251" s="165"/>
      <c r="BR251" s="165"/>
      <c r="BS251" s="168"/>
      <c r="BT251" s="165"/>
      <c r="BU251" s="165"/>
      <c r="BV251" s="165"/>
      <c r="BW251" s="168"/>
      <c r="BX251" s="165"/>
      <c r="BY251" s="165"/>
      <c r="BZ251" s="165"/>
      <c r="CA251" s="168"/>
      <c r="CB251" s="165"/>
      <c r="CC251" s="165"/>
      <c r="CD251" s="165"/>
      <c r="CE251" s="168"/>
      <c r="CF251" s="165"/>
      <c r="CG251" s="165"/>
      <c r="CH251" s="165"/>
      <c r="CI251" s="168"/>
      <c r="CJ251" s="165"/>
      <c r="CK251" s="165"/>
      <c r="CL251" s="165"/>
      <c r="CM251" s="165"/>
      <c r="CN251" s="167"/>
      <c r="CO251" s="9"/>
      <c r="CP251" s="169"/>
      <c r="CR251" s="170"/>
      <c r="CS251" s="170"/>
      <c r="CT251" s="170"/>
      <c r="CU251" s="171"/>
      <c r="CV251" s="167"/>
      <c r="CW251" s="167"/>
      <c r="CX251" s="167"/>
      <c r="CY251" s="168"/>
      <c r="CZ251" s="167"/>
      <c r="DA251" s="167"/>
      <c r="DB251" s="167"/>
      <c r="DC251" s="168"/>
      <c r="DD251" s="167"/>
      <c r="DE251" s="167"/>
      <c r="DF251" s="167"/>
      <c r="DG251" s="168"/>
      <c r="DH251" s="167"/>
      <c r="DI251" s="167"/>
      <c r="DJ251" s="167"/>
      <c r="DK251" s="171"/>
      <c r="DL251" s="167"/>
      <c r="DM251" s="167"/>
      <c r="DN251" s="167"/>
      <c r="DO251" s="168"/>
      <c r="DP251" s="165"/>
      <c r="DQ251" s="165"/>
      <c r="DR251" s="165"/>
      <c r="DS251" s="168"/>
      <c r="DT251" s="165"/>
      <c r="DU251" s="165"/>
      <c r="DV251" s="169"/>
      <c r="DW251" s="167"/>
      <c r="DX251" s="167"/>
      <c r="DY251" s="172"/>
      <c r="DZ251" s="172"/>
    </row>
    <row r="252" spans="1:144" x14ac:dyDescent="0.2"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65"/>
      <c r="U252" s="165"/>
      <c r="V252" s="165"/>
      <c r="W252" s="165"/>
      <c r="X252" s="165"/>
      <c r="Y252" s="165"/>
      <c r="Z252" s="165"/>
      <c r="AA252" s="165"/>
      <c r="AB252" s="165"/>
      <c r="AC252" s="165"/>
      <c r="AD252" s="165"/>
      <c r="AE252" s="165"/>
      <c r="AF252" s="165"/>
      <c r="AG252" s="165"/>
      <c r="AH252" s="165"/>
      <c r="AI252" s="165"/>
      <c r="AJ252" s="165"/>
      <c r="AK252" s="165"/>
      <c r="AL252" s="165"/>
      <c r="AM252" s="165"/>
      <c r="AN252" s="166"/>
      <c r="AO252" s="167"/>
      <c r="AP252" s="167"/>
      <c r="AQ252" s="165"/>
      <c r="AR252" s="167"/>
      <c r="AS252" s="167"/>
      <c r="AT252" s="167"/>
      <c r="AU252" s="165"/>
      <c r="AV252" s="167"/>
      <c r="AW252" s="167"/>
      <c r="AX252" s="167"/>
      <c r="AY252" s="165"/>
      <c r="AZ252" s="165"/>
      <c r="BA252" s="165"/>
      <c r="BB252" s="165"/>
      <c r="BC252" s="165"/>
      <c r="BD252" s="167"/>
      <c r="BE252" s="167"/>
      <c r="BF252" s="167"/>
      <c r="BG252" s="165"/>
      <c r="BH252" s="165"/>
      <c r="BI252" s="165"/>
      <c r="BJ252" s="165"/>
      <c r="BK252" s="165"/>
      <c r="BL252" s="165"/>
      <c r="BM252" s="165"/>
      <c r="BN252" s="165"/>
      <c r="BO252" s="165"/>
      <c r="BP252" s="165"/>
      <c r="BQ252" s="165"/>
      <c r="BR252" s="165"/>
      <c r="BS252" s="168"/>
      <c r="BT252" s="165"/>
      <c r="BU252" s="165"/>
      <c r="BV252" s="165"/>
      <c r="BW252" s="168"/>
      <c r="BX252" s="165"/>
      <c r="BY252" s="165"/>
      <c r="BZ252" s="165"/>
      <c r="CA252" s="168"/>
      <c r="CB252" s="165"/>
      <c r="CC252" s="165"/>
      <c r="CD252" s="165"/>
      <c r="CE252" s="168"/>
      <c r="CF252" s="165"/>
      <c r="CG252" s="165"/>
      <c r="CH252" s="165"/>
      <c r="CI252" s="168"/>
      <c r="CJ252" s="165"/>
      <c r="CK252" s="165"/>
      <c r="CL252" s="165"/>
      <c r="CM252" s="165"/>
      <c r="CN252" s="167"/>
      <c r="CO252" s="9"/>
      <c r="CP252" s="169"/>
      <c r="CR252" s="170"/>
      <c r="CS252" s="170"/>
      <c r="CT252" s="170"/>
      <c r="CU252" s="171"/>
      <c r="CV252" s="167"/>
      <c r="CW252" s="167"/>
      <c r="CX252" s="167"/>
      <c r="CY252" s="168"/>
      <c r="CZ252" s="167"/>
      <c r="DA252" s="167"/>
      <c r="DB252" s="167"/>
      <c r="DC252" s="168"/>
      <c r="DD252" s="167"/>
      <c r="DE252" s="167"/>
      <c r="DF252" s="167"/>
      <c r="DG252" s="168"/>
      <c r="DH252" s="167"/>
      <c r="DI252" s="167"/>
      <c r="DJ252" s="167"/>
      <c r="DK252" s="171"/>
      <c r="DL252" s="167"/>
      <c r="DM252" s="167"/>
      <c r="DN252" s="167"/>
      <c r="DO252" s="168"/>
      <c r="DP252" s="165"/>
      <c r="DQ252" s="165"/>
      <c r="DR252" s="165"/>
      <c r="DS252" s="168"/>
      <c r="DT252" s="165"/>
      <c r="DU252" s="165"/>
      <c r="DV252" s="173"/>
      <c r="DW252" s="166"/>
      <c r="DX252" s="167"/>
      <c r="DY252" s="172"/>
      <c r="DZ252" s="172"/>
    </row>
    <row r="253" spans="1:144" x14ac:dyDescent="0.2">
      <c r="H253" s="174"/>
      <c r="I253" s="174"/>
      <c r="J253" s="174"/>
      <c r="K253" s="174"/>
      <c r="L253" s="174"/>
      <c r="M253" s="174"/>
      <c r="N253" s="174"/>
      <c r="O253" s="174"/>
      <c r="P253" s="174"/>
      <c r="Q253" s="174"/>
      <c r="R253" s="174"/>
      <c r="S253" s="174"/>
      <c r="T253" s="174"/>
      <c r="U253" s="174"/>
      <c r="V253" s="174"/>
      <c r="W253" s="174"/>
      <c r="X253" s="174"/>
      <c r="Y253" s="174"/>
      <c r="Z253" s="174"/>
      <c r="AA253" s="174"/>
      <c r="AB253" s="174"/>
      <c r="AC253" s="174"/>
      <c r="AD253" s="174"/>
      <c r="AE253" s="174"/>
      <c r="AF253" s="174"/>
      <c r="AG253" s="174"/>
      <c r="AH253" s="174"/>
      <c r="AI253" s="174"/>
      <c r="AJ253" s="174"/>
      <c r="AK253" s="174"/>
      <c r="AL253" s="174"/>
      <c r="AM253" s="174"/>
      <c r="AN253" s="156"/>
      <c r="AO253" s="160"/>
      <c r="AP253" s="160"/>
      <c r="AQ253" s="174"/>
      <c r="AR253" s="156"/>
      <c r="AS253" s="160"/>
      <c r="AT253" s="160"/>
      <c r="AU253" s="174"/>
      <c r="AV253" s="156"/>
      <c r="AW253" s="160"/>
      <c r="AX253" s="160"/>
      <c r="AY253" s="174"/>
      <c r="AZ253" s="174"/>
      <c r="BA253" s="174"/>
      <c r="BB253" s="174"/>
      <c r="BC253" s="174"/>
      <c r="BD253" s="156"/>
      <c r="BE253" s="160"/>
      <c r="BF253" s="160"/>
      <c r="BG253" s="174"/>
      <c r="BH253" s="174"/>
      <c r="BI253" s="174"/>
      <c r="BJ253" s="174"/>
      <c r="BK253" s="174"/>
      <c r="BL253" s="174"/>
      <c r="BM253" s="174"/>
      <c r="BN253" s="174"/>
      <c r="BO253" s="174"/>
      <c r="BP253" s="174"/>
      <c r="BQ253" s="174"/>
      <c r="BR253" s="174"/>
      <c r="BT253" s="174"/>
      <c r="BU253" s="174"/>
      <c r="BV253" s="174"/>
      <c r="BX253" s="174"/>
      <c r="BY253" s="174"/>
      <c r="BZ253" s="174"/>
      <c r="CB253" s="174"/>
      <c r="CC253" s="174"/>
      <c r="CD253" s="174"/>
      <c r="CF253" s="174"/>
      <c r="CG253" s="174"/>
      <c r="CH253" s="174"/>
      <c r="CJ253" s="174"/>
      <c r="CK253" s="174"/>
      <c r="CL253" s="174"/>
      <c r="CM253" s="174"/>
      <c r="CN253" s="156"/>
      <c r="CO253" s="163"/>
      <c r="CP253" s="163"/>
      <c r="CV253" s="156"/>
      <c r="CW253" s="160"/>
      <c r="CX253" s="160"/>
      <c r="CZ253" s="160"/>
      <c r="DA253" s="160"/>
      <c r="DB253" s="160"/>
      <c r="DD253" s="160"/>
      <c r="DE253" s="160"/>
      <c r="DF253" s="160"/>
      <c r="DH253" s="156"/>
      <c r="DI253" s="160"/>
      <c r="DJ253" s="160"/>
      <c r="DL253" s="156"/>
      <c r="DM253" s="160"/>
      <c r="DN253" s="160"/>
      <c r="DP253" s="174"/>
      <c r="DQ253" s="174"/>
      <c r="DR253" s="174"/>
      <c r="DT253" s="174"/>
      <c r="DU253" s="174"/>
      <c r="DV253" s="163"/>
      <c r="DW253" s="160"/>
      <c r="DX253" s="160"/>
    </row>
    <row r="254" spans="1:144" x14ac:dyDescent="0.2">
      <c r="H254" s="157"/>
      <c r="I254" s="157"/>
      <c r="J254" s="157"/>
      <c r="K254" s="157"/>
      <c r="L254" s="157"/>
      <c r="M254" s="157"/>
      <c r="N254" s="157"/>
      <c r="O254" s="157"/>
      <c r="P254" s="157"/>
      <c r="Q254" s="157"/>
      <c r="R254" s="157"/>
      <c r="S254" s="157"/>
      <c r="T254" s="157"/>
      <c r="U254" s="157"/>
      <c r="V254" s="157"/>
      <c r="W254" s="157"/>
      <c r="X254" s="157"/>
      <c r="Y254" s="157"/>
      <c r="Z254" s="157"/>
      <c r="AA254" s="157"/>
      <c r="AB254" s="157"/>
      <c r="AC254" s="157"/>
      <c r="AD254" s="157"/>
      <c r="AE254" s="157"/>
      <c r="AF254" s="157"/>
      <c r="AG254" s="157"/>
      <c r="AH254" s="157"/>
      <c r="AI254" s="157"/>
      <c r="AJ254" s="157"/>
      <c r="AK254" s="157"/>
      <c r="AL254" s="157"/>
      <c r="AM254" s="157"/>
      <c r="AN254" s="157"/>
      <c r="AO254" s="157"/>
      <c r="AP254" s="175"/>
      <c r="AQ254" s="157"/>
      <c r="AR254" s="157"/>
      <c r="AS254" s="157"/>
      <c r="AT254" s="157"/>
      <c r="AU254" s="157"/>
      <c r="AV254" s="157"/>
      <c r="AW254" s="157"/>
      <c r="AX254" s="157"/>
      <c r="AY254" s="157"/>
      <c r="AZ254" s="157"/>
      <c r="BA254" s="157"/>
      <c r="BB254" s="157"/>
      <c r="BC254" s="157"/>
      <c r="BD254" s="157"/>
      <c r="BE254" s="157"/>
      <c r="BF254" s="157"/>
      <c r="BG254" s="157"/>
      <c r="BH254" s="157"/>
      <c r="BI254" s="157"/>
      <c r="BJ254" s="157"/>
      <c r="BK254" s="157"/>
      <c r="BL254" s="157"/>
      <c r="BM254" s="157"/>
      <c r="BN254" s="157"/>
      <c r="BO254" s="157"/>
      <c r="BP254" s="157"/>
      <c r="BQ254" s="157"/>
      <c r="BR254" s="157"/>
      <c r="BS254" s="176"/>
      <c r="BT254" s="157"/>
      <c r="BU254" s="157"/>
      <c r="BV254" s="157"/>
      <c r="BW254" s="176"/>
      <c r="BX254" s="157"/>
      <c r="BY254" s="157"/>
      <c r="BZ254" s="157"/>
      <c r="CA254" s="176"/>
      <c r="CB254" s="157"/>
      <c r="CC254" s="157"/>
      <c r="CD254" s="157"/>
      <c r="CE254" s="176"/>
      <c r="CF254" s="157"/>
      <c r="CG254" s="157"/>
      <c r="CH254" s="157"/>
      <c r="CI254" s="176"/>
      <c r="CJ254" s="157"/>
      <c r="CK254" s="157"/>
      <c r="CL254" s="157"/>
      <c r="CM254" s="157"/>
      <c r="CN254" s="177"/>
      <c r="CO254" s="157"/>
      <c r="CP254" s="157"/>
      <c r="CQ254" s="176"/>
      <c r="CR254" s="178"/>
      <c r="CS254" s="178"/>
      <c r="CT254" s="178"/>
      <c r="CU254" s="176"/>
      <c r="CV254" s="157"/>
      <c r="CW254" s="157"/>
      <c r="CX254" s="157"/>
      <c r="CY254" s="176"/>
      <c r="CZ254" s="157"/>
      <c r="DA254" s="157"/>
      <c r="DB254" s="157"/>
      <c r="DC254" s="179"/>
      <c r="DD254" s="180"/>
      <c r="DE254" s="157"/>
      <c r="DF254" s="157"/>
      <c r="DG254" s="181"/>
      <c r="DH254" s="157"/>
      <c r="DI254" s="157"/>
      <c r="DJ254" s="157"/>
      <c r="DK254" s="176"/>
      <c r="DL254" s="157"/>
      <c r="DM254" s="157"/>
      <c r="DN254" s="157"/>
      <c r="DO254" s="176"/>
      <c r="DP254" s="157"/>
      <c r="DQ254" s="157"/>
      <c r="DR254" s="157"/>
      <c r="DS254" s="176"/>
      <c r="DT254" s="157"/>
      <c r="DU254" s="157"/>
      <c r="DV254" s="157"/>
      <c r="DW254" s="157"/>
      <c r="DX254" s="157"/>
      <c r="DY254" s="178"/>
      <c r="DZ254" s="178"/>
      <c r="EA254" s="173"/>
      <c r="EB254" s="182"/>
      <c r="EC254" s="183"/>
    </row>
    <row r="255" spans="1:144" x14ac:dyDescent="0.2">
      <c r="H255" s="157"/>
      <c r="I255" s="157"/>
      <c r="J255" s="157"/>
      <c r="K255" s="157"/>
      <c r="L255" s="157"/>
      <c r="M255" s="157"/>
      <c r="N255" s="157"/>
      <c r="O255" s="157"/>
      <c r="P255" s="157"/>
      <c r="Q255" s="157"/>
      <c r="R255" s="157"/>
      <c r="S255" s="157"/>
      <c r="T255" s="157"/>
      <c r="U255" s="157"/>
      <c r="V255" s="157"/>
      <c r="W255" s="157"/>
      <c r="X255" s="157"/>
      <c r="Y255" s="157"/>
      <c r="Z255" s="157"/>
      <c r="AA255" s="157"/>
      <c r="AB255" s="157"/>
      <c r="AC255" s="157"/>
      <c r="AD255" s="157"/>
      <c r="AE255" s="157"/>
      <c r="AF255" s="157"/>
      <c r="AG255" s="157"/>
      <c r="AH255" s="157"/>
      <c r="AI255" s="157"/>
      <c r="AJ255" s="157"/>
      <c r="AK255" s="157"/>
      <c r="AL255" s="157"/>
      <c r="AM255" s="157"/>
      <c r="AN255" s="157"/>
      <c r="AO255" s="157"/>
      <c r="AP255" s="175"/>
      <c r="AQ255" s="157"/>
      <c r="AR255" s="157"/>
      <c r="AS255" s="157"/>
      <c r="AT255" s="157"/>
      <c r="AU255" s="157"/>
      <c r="AV255" s="157"/>
      <c r="AW255" s="157"/>
      <c r="AX255" s="157"/>
      <c r="AY255" s="157"/>
      <c r="AZ255" s="157"/>
      <c r="BA255" s="157"/>
      <c r="BB255" s="157"/>
      <c r="BC255" s="157"/>
      <c r="BD255" s="157"/>
      <c r="BE255" s="157"/>
      <c r="BF255" s="157"/>
      <c r="BG255" s="157"/>
      <c r="BH255" s="157"/>
      <c r="BI255" s="157"/>
      <c r="BJ255" s="157"/>
      <c r="BK255" s="157"/>
      <c r="BL255" s="157"/>
      <c r="BM255" s="157"/>
      <c r="BN255" s="157"/>
      <c r="BO255" s="157"/>
      <c r="BP255" s="157"/>
      <c r="BQ255" s="157"/>
      <c r="BR255" s="157"/>
      <c r="BS255" s="176"/>
      <c r="BT255" s="157"/>
      <c r="BU255" s="157"/>
      <c r="BV255" s="157"/>
      <c r="BW255" s="176"/>
      <c r="BX255" s="157"/>
      <c r="BY255" s="157"/>
      <c r="BZ255" s="157"/>
      <c r="CA255" s="176"/>
      <c r="CB255" s="157"/>
      <c r="CC255" s="157"/>
      <c r="CD255" s="157"/>
      <c r="CE255" s="176"/>
      <c r="CF255" s="157"/>
      <c r="CG255" s="157"/>
      <c r="CH255" s="157"/>
      <c r="CI255" s="176"/>
      <c r="CJ255" s="157"/>
      <c r="CK255" s="157"/>
      <c r="CL255" s="157"/>
      <c r="CM255" s="157"/>
      <c r="CN255" s="177"/>
      <c r="CO255" s="157"/>
      <c r="CP255" s="157"/>
      <c r="CQ255" s="176"/>
      <c r="CR255" s="178"/>
      <c r="CS255" s="178"/>
      <c r="CT255" s="178"/>
      <c r="CU255" s="176"/>
      <c r="CV255" s="157"/>
      <c r="CW255" s="157"/>
      <c r="CX255" s="157"/>
      <c r="CY255" s="176"/>
      <c r="CZ255" s="157"/>
      <c r="DA255" s="157"/>
      <c r="DB255" s="157"/>
      <c r="DC255" s="179"/>
      <c r="DD255" s="180"/>
      <c r="DE255" s="157"/>
      <c r="DF255" s="157"/>
      <c r="DG255" s="181"/>
      <c r="DH255" s="157"/>
      <c r="DI255" s="157"/>
      <c r="DJ255" s="157"/>
      <c r="DK255" s="176"/>
      <c r="DL255" s="157"/>
      <c r="DM255" s="157"/>
      <c r="DN255" s="157"/>
      <c r="DO255" s="176"/>
      <c r="DP255" s="157"/>
      <c r="DQ255" s="157"/>
      <c r="DR255" s="157"/>
      <c r="DS255" s="176"/>
      <c r="DT255" s="157"/>
      <c r="DU255" s="157"/>
      <c r="DV255" s="157"/>
      <c r="DW255" s="157"/>
      <c r="DX255" s="157"/>
      <c r="DY255" s="178"/>
      <c r="DZ255" s="178"/>
      <c r="EA255" s="173"/>
      <c r="EB255" s="182"/>
      <c r="EC255" s="173"/>
    </row>
    <row r="256" spans="1:144" x14ac:dyDescent="0.2">
      <c r="H256" s="157"/>
      <c r="I256" s="157"/>
      <c r="J256" s="157"/>
      <c r="K256" s="157"/>
      <c r="L256" s="157"/>
      <c r="M256" s="157"/>
      <c r="N256" s="157"/>
      <c r="O256" s="157"/>
      <c r="P256" s="157"/>
      <c r="Q256" s="157"/>
      <c r="R256" s="157"/>
      <c r="S256" s="157"/>
      <c r="T256" s="157"/>
      <c r="U256" s="157"/>
      <c r="V256" s="157"/>
      <c r="W256" s="157"/>
      <c r="X256" s="157"/>
      <c r="Y256" s="157"/>
      <c r="Z256" s="157"/>
      <c r="AA256" s="157"/>
      <c r="AB256" s="157"/>
      <c r="AC256" s="157"/>
      <c r="AD256" s="157"/>
      <c r="AE256" s="157"/>
      <c r="AF256" s="157"/>
      <c r="AG256" s="157"/>
      <c r="AH256" s="157"/>
      <c r="AI256" s="157"/>
      <c r="AJ256" s="157"/>
      <c r="AK256" s="157"/>
      <c r="AL256" s="157"/>
      <c r="AM256" s="157"/>
      <c r="AN256" s="157"/>
      <c r="AO256" s="157"/>
      <c r="AP256" s="175"/>
      <c r="AQ256" s="157"/>
      <c r="AR256" s="157"/>
      <c r="AS256" s="157"/>
      <c r="AT256" s="157"/>
      <c r="AU256" s="157"/>
      <c r="AV256" s="157"/>
      <c r="AW256" s="157"/>
      <c r="AX256" s="157"/>
      <c r="AY256" s="157"/>
      <c r="AZ256" s="157"/>
      <c r="BA256" s="157"/>
      <c r="BB256" s="157"/>
      <c r="BC256" s="157"/>
      <c r="BD256" s="157"/>
      <c r="BE256" s="157"/>
      <c r="BF256" s="157"/>
      <c r="BG256" s="157"/>
      <c r="BH256" s="157"/>
      <c r="BI256" s="157"/>
      <c r="BJ256" s="157"/>
      <c r="BK256" s="157"/>
      <c r="BL256" s="157"/>
      <c r="BM256" s="157"/>
      <c r="BN256" s="157"/>
      <c r="BO256" s="157"/>
      <c r="BP256" s="157"/>
      <c r="BQ256" s="157"/>
      <c r="BR256" s="157"/>
      <c r="BS256" s="176"/>
      <c r="BT256" s="157"/>
      <c r="BU256" s="157"/>
      <c r="BV256" s="157"/>
      <c r="BW256" s="176"/>
      <c r="BX256" s="157"/>
      <c r="BY256" s="157"/>
      <c r="BZ256" s="157"/>
      <c r="CA256" s="176"/>
      <c r="CB256" s="157"/>
      <c r="CC256" s="157"/>
      <c r="CD256" s="157"/>
      <c r="CE256" s="176"/>
      <c r="CF256" s="157"/>
      <c r="CG256" s="157"/>
      <c r="CH256" s="157"/>
      <c r="CI256" s="176"/>
      <c r="CJ256" s="157"/>
      <c r="CK256" s="157"/>
      <c r="CL256" s="157"/>
      <c r="CM256" s="157"/>
      <c r="CN256" s="177"/>
      <c r="CO256" s="157"/>
      <c r="CP256" s="157"/>
      <c r="CQ256" s="176"/>
      <c r="CR256" s="178"/>
      <c r="CS256" s="178"/>
      <c r="CT256" s="178"/>
      <c r="CU256" s="176"/>
      <c r="CV256" s="157"/>
      <c r="CW256" s="157"/>
      <c r="CX256" s="157"/>
      <c r="CY256" s="176"/>
      <c r="CZ256" s="157"/>
      <c r="DA256" s="157"/>
      <c r="DB256" s="157"/>
      <c r="DC256" s="179"/>
      <c r="DD256" s="180"/>
      <c r="DE256" s="157"/>
      <c r="DF256" s="157"/>
      <c r="DG256" s="181"/>
      <c r="DH256" s="157"/>
      <c r="DI256" s="157"/>
      <c r="DJ256" s="157"/>
      <c r="DK256" s="176"/>
      <c r="DL256" s="157"/>
      <c r="DM256" s="157"/>
      <c r="DN256" s="157"/>
      <c r="DO256" s="176"/>
      <c r="DP256" s="157"/>
      <c r="DQ256" s="157"/>
      <c r="DR256" s="157"/>
      <c r="DS256" s="176"/>
      <c r="DT256" s="157"/>
      <c r="DU256" s="157"/>
      <c r="DV256" s="157"/>
      <c r="DW256" s="157"/>
      <c r="DX256" s="157"/>
      <c r="DY256" s="178"/>
      <c r="DZ256" s="178"/>
      <c r="EA256" s="173"/>
      <c r="EB256" s="182"/>
      <c r="EC256" s="173"/>
    </row>
    <row r="257" spans="1:133" x14ac:dyDescent="0.2">
      <c r="H257" s="157"/>
      <c r="I257" s="157"/>
      <c r="J257" s="157"/>
      <c r="K257" s="157"/>
      <c r="L257" s="157"/>
      <c r="M257" s="157"/>
      <c r="N257" s="157"/>
      <c r="O257" s="157"/>
      <c r="P257" s="157"/>
      <c r="Q257" s="157"/>
      <c r="R257" s="157"/>
      <c r="S257" s="157"/>
      <c r="T257" s="157"/>
      <c r="U257" s="157"/>
      <c r="V257" s="157"/>
      <c r="W257" s="157"/>
      <c r="X257" s="157"/>
      <c r="Y257" s="157"/>
      <c r="Z257" s="157"/>
      <c r="AA257" s="157"/>
      <c r="AB257" s="157"/>
      <c r="AC257" s="157"/>
      <c r="AD257" s="157"/>
      <c r="AE257" s="157"/>
      <c r="AF257" s="157"/>
      <c r="AG257" s="157"/>
      <c r="AH257" s="157"/>
      <c r="AI257" s="157"/>
      <c r="AJ257" s="157"/>
      <c r="AK257" s="157"/>
      <c r="AL257" s="157"/>
      <c r="AM257" s="157"/>
      <c r="AN257" s="157"/>
      <c r="AO257" s="175"/>
      <c r="AP257" s="184"/>
      <c r="AQ257" s="157"/>
      <c r="AR257" s="157"/>
      <c r="AS257" s="157"/>
      <c r="AT257" s="157"/>
      <c r="AU257" s="157"/>
      <c r="AV257" s="157"/>
      <c r="AW257" s="157"/>
      <c r="AX257" s="157"/>
      <c r="AY257" s="157"/>
      <c r="AZ257" s="157"/>
      <c r="BA257" s="157"/>
      <c r="BB257" s="157"/>
      <c r="BC257" s="157"/>
      <c r="BD257" s="157"/>
      <c r="BE257" s="157"/>
      <c r="BF257" s="157"/>
      <c r="BG257" s="157"/>
      <c r="BH257" s="157"/>
      <c r="BI257" s="157"/>
      <c r="BJ257" s="157"/>
      <c r="BK257" s="157"/>
      <c r="BL257" s="157"/>
      <c r="BM257" s="157"/>
      <c r="BN257" s="157"/>
      <c r="BO257" s="157"/>
      <c r="BP257" s="157"/>
      <c r="BQ257" s="157"/>
      <c r="BR257" s="157"/>
      <c r="BS257" s="176"/>
      <c r="BT257" s="157"/>
      <c r="BU257" s="157"/>
      <c r="BV257" s="157"/>
      <c r="BW257" s="176"/>
      <c r="BX257" s="157"/>
      <c r="BY257" s="157"/>
      <c r="BZ257" s="157"/>
      <c r="CA257" s="176"/>
      <c r="CB257" s="157"/>
      <c r="CC257" s="157"/>
      <c r="CD257" s="157"/>
      <c r="CE257" s="176"/>
      <c r="CF257" s="157"/>
      <c r="CG257" s="157"/>
      <c r="CH257" s="157"/>
      <c r="CI257" s="176"/>
      <c r="CJ257" s="157"/>
      <c r="CK257" s="157"/>
      <c r="CL257" s="157"/>
      <c r="CM257" s="157"/>
      <c r="CN257" s="157"/>
      <c r="CO257" s="157"/>
      <c r="CP257" s="157"/>
      <c r="CQ257" s="176"/>
      <c r="CR257" s="178"/>
      <c r="CS257" s="178"/>
      <c r="CT257" s="178"/>
      <c r="CU257" s="176"/>
      <c r="CV257" s="157"/>
      <c r="CW257" s="157"/>
      <c r="CX257" s="157"/>
      <c r="CY257" s="176"/>
      <c r="CZ257" s="157"/>
      <c r="DA257" s="157"/>
      <c r="DB257" s="180"/>
      <c r="DC257" s="185"/>
      <c r="DD257" s="157"/>
      <c r="DE257" s="157"/>
      <c r="DF257" s="157"/>
      <c r="DG257" s="176"/>
      <c r="DH257" s="157"/>
      <c r="DI257" s="157"/>
      <c r="DJ257" s="157"/>
      <c r="DK257" s="176"/>
      <c r="DL257" s="157"/>
      <c r="DM257" s="157"/>
      <c r="DN257" s="157"/>
      <c r="DO257" s="176"/>
      <c r="DP257" s="157"/>
      <c r="DQ257" s="157"/>
      <c r="DR257" s="157"/>
      <c r="DS257" s="176"/>
      <c r="DT257" s="157"/>
      <c r="DU257" s="157"/>
      <c r="DV257" s="157"/>
      <c r="DW257" s="157"/>
      <c r="DX257" s="157"/>
      <c r="DY257" s="14"/>
      <c r="DZ257" s="14"/>
      <c r="EA257" s="173"/>
      <c r="EB257" s="182"/>
      <c r="EC257" s="173"/>
    </row>
    <row r="258" spans="1:133" x14ac:dyDescent="0.2">
      <c r="H258" s="156"/>
      <c r="I258" s="156"/>
      <c r="J258" s="156"/>
      <c r="K258" s="156"/>
      <c r="L258" s="156"/>
      <c r="M258" s="156"/>
      <c r="N258" s="156"/>
      <c r="O258" s="156"/>
      <c r="P258" s="156"/>
      <c r="Q258" s="156"/>
      <c r="R258" s="156"/>
      <c r="S258" s="156"/>
      <c r="T258" s="156"/>
      <c r="U258" s="156"/>
      <c r="V258" s="156"/>
      <c r="W258" s="156"/>
      <c r="X258" s="156"/>
      <c r="Y258" s="156"/>
      <c r="Z258" s="156"/>
      <c r="AA258" s="156"/>
      <c r="AB258" s="156"/>
      <c r="AC258" s="156"/>
      <c r="AD258" s="156"/>
      <c r="AE258" s="156"/>
      <c r="AF258" s="156"/>
      <c r="AG258" s="156"/>
      <c r="AH258" s="156"/>
      <c r="AI258" s="156"/>
      <c r="AJ258" s="156"/>
      <c r="AK258" s="156"/>
      <c r="AL258" s="156"/>
      <c r="AM258" s="156"/>
      <c r="AN258" s="156"/>
      <c r="AO258" s="156"/>
      <c r="AP258" s="156"/>
      <c r="AQ258" s="156"/>
      <c r="AR258" s="156"/>
      <c r="AS258" s="156"/>
      <c r="AT258" s="156"/>
      <c r="AU258" s="156"/>
      <c r="AV258" s="156"/>
      <c r="AW258" s="156"/>
      <c r="AX258" s="156"/>
      <c r="AY258" s="156"/>
      <c r="AZ258" s="156"/>
      <c r="BA258" s="156"/>
      <c r="BB258" s="156"/>
      <c r="BC258" s="156"/>
      <c r="BD258" s="156"/>
      <c r="BE258" s="156"/>
      <c r="BF258" s="156"/>
      <c r="BG258" s="156"/>
      <c r="BH258" s="156"/>
      <c r="BI258" s="156"/>
      <c r="BJ258" s="156"/>
      <c r="BK258" s="156"/>
      <c r="BL258" s="156"/>
      <c r="BM258" s="156"/>
      <c r="BN258" s="156"/>
      <c r="BO258" s="156"/>
      <c r="BP258" s="156"/>
      <c r="BQ258" s="156"/>
      <c r="BR258" s="156"/>
      <c r="BS258" s="161"/>
      <c r="BT258" s="156"/>
      <c r="BU258" s="156"/>
      <c r="BV258" s="156"/>
      <c r="BW258" s="161"/>
      <c r="BX258" s="156"/>
      <c r="BY258" s="156"/>
      <c r="BZ258" s="156"/>
      <c r="CA258" s="161"/>
      <c r="CB258" s="156"/>
      <c r="CC258" s="156"/>
      <c r="CD258" s="156"/>
      <c r="CE258" s="161"/>
      <c r="CF258" s="156"/>
      <c r="CG258" s="156"/>
      <c r="CH258" s="156"/>
      <c r="CI258" s="161"/>
      <c r="CJ258" s="156"/>
      <c r="CK258" s="156"/>
      <c r="CL258" s="156"/>
      <c r="CM258" s="156"/>
      <c r="CN258" s="156"/>
      <c r="CO258" s="156"/>
      <c r="CP258" s="156"/>
      <c r="CQ258" s="161"/>
      <c r="CR258" s="162"/>
      <c r="CS258" s="162"/>
      <c r="CT258" s="162"/>
      <c r="CU258" s="161"/>
      <c r="CV258" s="156"/>
      <c r="CW258" s="156"/>
      <c r="CX258" s="156"/>
      <c r="CY258" s="161"/>
      <c r="CZ258" s="156"/>
      <c r="DA258" s="156"/>
      <c r="DB258" s="156"/>
      <c r="DC258" s="161"/>
      <c r="DD258" s="156"/>
      <c r="DE258" s="156"/>
      <c r="DF258" s="156"/>
      <c r="DG258" s="161"/>
      <c r="DH258" s="156"/>
      <c r="DI258" s="156"/>
      <c r="DJ258" s="156"/>
      <c r="DK258" s="161"/>
      <c r="DL258" s="156"/>
      <c r="DM258" s="156"/>
      <c r="DN258" s="156"/>
      <c r="DO258" s="161"/>
      <c r="DP258" s="156"/>
      <c r="DQ258" s="156"/>
      <c r="DR258" s="156"/>
      <c r="DS258" s="161"/>
      <c r="DT258" s="156"/>
      <c r="DU258" s="156"/>
      <c r="DV258" s="156"/>
      <c r="DW258" s="156"/>
      <c r="DX258" s="156"/>
      <c r="DY258" s="162"/>
      <c r="DZ258" s="162"/>
    </row>
    <row r="259" spans="1:133" x14ac:dyDescent="0.2">
      <c r="H259" s="156"/>
      <c r="I259" s="156"/>
      <c r="J259" s="156"/>
      <c r="K259" s="156"/>
      <c r="L259" s="156"/>
      <c r="M259" s="156"/>
      <c r="N259" s="156"/>
      <c r="O259" s="156"/>
      <c r="P259" s="156"/>
      <c r="Q259" s="156"/>
      <c r="R259" s="156"/>
      <c r="S259" s="156"/>
      <c r="T259" s="156"/>
      <c r="U259" s="156"/>
      <c r="V259" s="156"/>
      <c r="W259" s="156"/>
      <c r="X259" s="156"/>
      <c r="Y259" s="156"/>
      <c r="Z259" s="156"/>
      <c r="AA259" s="156"/>
      <c r="AB259" s="156"/>
      <c r="AC259" s="156"/>
      <c r="AD259" s="156"/>
      <c r="AE259" s="156"/>
      <c r="AF259" s="156"/>
      <c r="AG259" s="156"/>
      <c r="AH259" s="156"/>
      <c r="AI259" s="156"/>
      <c r="AJ259" s="156"/>
      <c r="AK259" s="156"/>
      <c r="AL259" s="156"/>
      <c r="AM259" s="156"/>
      <c r="AN259" s="156"/>
      <c r="AO259" s="156"/>
      <c r="AP259" s="156"/>
      <c r="AQ259" s="156"/>
      <c r="AR259" s="156"/>
      <c r="AS259" s="156"/>
      <c r="AT259" s="156"/>
      <c r="AU259" s="156"/>
      <c r="AV259" s="156"/>
      <c r="AW259" s="156"/>
      <c r="AX259" s="156"/>
      <c r="AY259" s="156"/>
      <c r="AZ259" s="156"/>
      <c r="BA259" s="156"/>
      <c r="BB259" s="156"/>
      <c r="BC259" s="156"/>
      <c r="BD259" s="156"/>
      <c r="BE259" s="156"/>
      <c r="BF259" s="156"/>
      <c r="BG259" s="156"/>
      <c r="BH259" s="156"/>
      <c r="BI259" s="156"/>
      <c r="BJ259" s="156"/>
      <c r="BK259" s="156"/>
      <c r="BL259" s="156"/>
      <c r="BM259" s="156"/>
      <c r="BN259" s="156"/>
      <c r="BO259" s="156"/>
      <c r="BP259" s="156"/>
      <c r="BQ259" s="156"/>
      <c r="BR259" s="156"/>
      <c r="BS259" s="161"/>
      <c r="BT259" s="156"/>
      <c r="BU259" s="156"/>
      <c r="BV259" s="156"/>
      <c r="BW259" s="161"/>
      <c r="BX259" s="156"/>
      <c r="BY259" s="156"/>
      <c r="BZ259" s="156"/>
      <c r="CA259" s="161"/>
      <c r="CB259" s="156"/>
      <c r="CC259" s="156"/>
      <c r="CD259" s="156"/>
      <c r="CE259" s="161"/>
      <c r="CF259" s="156"/>
      <c r="CG259" s="156"/>
      <c r="CH259" s="156"/>
      <c r="CI259" s="161"/>
      <c r="CJ259" s="156"/>
      <c r="CK259" s="156"/>
      <c r="CL259" s="156"/>
      <c r="CM259" s="156"/>
      <c r="CN259" s="156"/>
      <c r="CO259" s="156"/>
      <c r="CP259" s="156"/>
      <c r="CQ259" s="161"/>
      <c r="CR259" s="162"/>
      <c r="CS259" s="162"/>
      <c r="CT259" s="162"/>
      <c r="CU259" s="161"/>
      <c r="CV259" s="156"/>
      <c r="CW259" s="156"/>
      <c r="CX259" s="156"/>
      <c r="CY259" s="161"/>
      <c r="CZ259" s="156"/>
      <c r="DA259" s="156"/>
      <c r="DB259" s="156"/>
      <c r="DC259" s="161"/>
      <c r="DD259" s="156"/>
      <c r="DE259" s="156"/>
      <c r="DF259" s="156"/>
      <c r="DG259" s="161"/>
      <c r="DH259" s="156"/>
      <c r="DI259" s="156"/>
      <c r="DJ259" s="156"/>
      <c r="DK259" s="161"/>
      <c r="DL259" s="156"/>
      <c r="DM259" s="156"/>
      <c r="DN259" s="156"/>
      <c r="DO259" s="161"/>
      <c r="DP259" s="156"/>
      <c r="DQ259" s="156"/>
      <c r="DR259" s="156"/>
      <c r="DS259" s="161"/>
      <c r="DT259" s="156"/>
      <c r="DU259" s="156"/>
      <c r="DV259" s="156"/>
      <c r="DW259" s="156"/>
      <c r="DX259" s="156"/>
      <c r="DY259" s="162"/>
      <c r="DZ259" s="162"/>
    </row>
    <row r="260" spans="1:133" x14ac:dyDescent="0.2">
      <c r="H260" s="156"/>
      <c r="I260" s="156"/>
      <c r="J260" s="156"/>
      <c r="K260" s="156"/>
      <c r="L260" s="156"/>
      <c r="M260" s="156"/>
      <c r="N260" s="156"/>
      <c r="O260" s="156"/>
      <c r="P260" s="156"/>
      <c r="Q260" s="156"/>
      <c r="R260" s="156"/>
      <c r="S260" s="156"/>
      <c r="T260" s="156"/>
      <c r="U260" s="156"/>
      <c r="V260" s="156"/>
      <c r="W260" s="156"/>
      <c r="X260" s="156"/>
      <c r="Y260" s="156"/>
      <c r="Z260" s="156"/>
      <c r="AA260" s="156"/>
      <c r="AB260" s="156"/>
      <c r="AC260" s="156"/>
      <c r="AD260" s="156"/>
      <c r="AE260" s="156"/>
      <c r="AF260" s="156"/>
      <c r="AG260" s="156"/>
      <c r="AH260" s="156"/>
      <c r="AI260" s="156"/>
      <c r="AJ260" s="156"/>
      <c r="AK260" s="156"/>
      <c r="AL260" s="156"/>
      <c r="AM260" s="156"/>
      <c r="AN260" s="156"/>
      <c r="AO260" s="156"/>
      <c r="AP260" s="156"/>
      <c r="AQ260" s="156"/>
      <c r="AR260" s="156"/>
      <c r="AS260" s="156"/>
      <c r="AT260" s="156"/>
      <c r="AU260" s="156"/>
      <c r="AV260" s="156"/>
      <c r="AW260" s="156"/>
      <c r="AX260" s="156"/>
      <c r="AY260" s="156"/>
      <c r="AZ260" s="156"/>
      <c r="BA260" s="156"/>
      <c r="BB260" s="156"/>
      <c r="BC260" s="156"/>
      <c r="BD260" s="156"/>
      <c r="BE260" s="156"/>
      <c r="BF260" s="156"/>
      <c r="BG260" s="156"/>
      <c r="BH260" s="156"/>
      <c r="BI260" s="156"/>
      <c r="BJ260" s="156"/>
      <c r="BK260" s="156"/>
      <c r="BL260" s="156"/>
      <c r="BM260" s="156"/>
      <c r="BN260" s="156"/>
      <c r="BO260" s="156"/>
      <c r="BP260" s="156"/>
      <c r="BQ260" s="156"/>
      <c r="BR260" s="156"/>
      <c r="BS260" s="161"/>
      <c r="BT260" s="156"/>
      <c r="BU260" s="156"/>
      <c r="BV260" s="156"/>
      <c r="BW260" s="161"/>
      <c r="BX260" s="156"/>
      <c r="BY260" s="156"/>
      <c r="BZ260" s="156"/>
      <c r="CA260" s="161"/>
      <c r="CB260" s="156"/>
      <c r="CC260" s="156"/>
      <c r="CD260" s="156"/>
      <c r="CE260" s="161"/>
      <c r="CF260" s="156"/>
      <c r="CG260" s="156"/>
      <c r="CH260" s="156"/>
      <c r="CI260" s="161"/>
      <c r="CJ260" s="156"/>
      <c r="CK260" s="156"/>
      <c r="CL260" s="156"/>
      <c r="CM260" s="156"/>
      <c r="CN260" s="156"/>
      <c r="CO260" s="156"/>
      <c r="CP260" s="156"/>
      <c r="CQ260" s="161"/>
      <c r="CR260" s="162"/>
      <c r="CS260" s="162"/>
      <c r="CT260" s="162"/>
      <c r="CU260" s="161"/>
      <c r="CV260" s="156"/>
      <c r="CW260" s="156"/>
      <c r="CX260" s="156"/>
      <c r="CY260" s="161"/>
      <c r="CZ260" s="156"/>
      <c r="DA260" s="156"/>
      <c r="DB260" s="156"/>
      <c r="DC260" s="161"/>
      <c r="DD260" s="156"/>
      <c r="DE260" s="156"/>
      <c r="DF260" s="156"/>
      <c r="DG260" s="161"/>
      <c r="DH260" s="156"/>
      <c r="DI260" s="156"/>
      <c r="DJ260" s="156"/>
      <c r="DK260" s="161"/>
      <c r="DL260" s="156"/>
      <c r="DM260" s="156"/>
      <c r="DN260" s="156"/>
      <c r="DO260" s="161"/>
      <c r="DP260" s="156"/>
      <c r="DQ260" s="156"/>
      <c r="DR260" s="156"/>
      <c r="DS260" s="161"/>
      <c r="DT260" s="156"/>
      <c r="DU260" s="156"/>
      <c r="DV260" s="156"/>
      <c r="DW260" s="156"/>
      <c r="DX260" s="156"/>
      <c r="DY260" s="162"/>
      <c r="DZ260" s="162"/>
    </row>
    <row r="261" spans="1:133" s="18" customFormat="1" x14ac:dyDescent="0.2"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O261" s="21"/>
      <c r="AP261" s="21"/>
      <c r="AQ261" s="19"/>
      <c r="AS261" s="21"/>
      <c r="AT261" s="21"/>
      <c r="AU261" s="19"/>
      <c r="AW261" s="21"/>
      <c r="AX261" s="21"/>
      <c r="AY261" s="19"/>
      <c r="AZ261" s="19"/>
      <c r="BA261" s="19"/>
      <c r="BB261" s="19"/>
      <c r="BC261" s="19"/>
      <c r="BE261" s="21"/>
      <c r="BF261" s="21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22"/>
      <c r="BT261" s="19"/>
      <c r="BU261" s="19"/>
      <c r="BV261" s="19"/>
      <c r="BW261" s="22"/>
      <c r="BX261" s="19"/>
      <c r="BY261" s="19"/>
      <c r="BZ261" s="19"/>
      <c r="CA261" s="22"/>
      <c r="CB261" s="19"/>
      <c r="CC261" s="19"/>
      <c r="CD261" s="19"/>
      <c r="CE261" s="22"/>
      <c r="CF261" s="19"/>
      <c r="CG261" s="19"/>
      <c r="CH261" s="19"/>
      <c r="CI261" s="22"/>
      <c r="CJ261" s="19"/>
      <c r="CK261" s="19"/>
      <c r="CL261" s="19"/>
      <c r="CM261" s="19"/>
      <c r="CO261" s="11"/>
      <c r="CP261" s="11"/>
      <c r="CQ261" s="23"/>
      <c r="CR261" s="186"/>
      <c r="CS261" s="186"/>
      <c r="CT261" s="186"/>
      <c r="CU261" s="185"/>
      <c r="CW261" s="21"/>
      <c r="CX261" s="21"/>
      <c r="CY261" s="22"/>
      <c r="CZ261" s="21"/>
      <c r="DA261" s="21"/>
      <c r="DB261" s="21"/>
      <c r="DC261" s="22"/>
      <c r="DD261" s="21"/>
      <c r="DE261" s="21"/>
      <c r="DF261" s="21"/>
      <c r="DG261" s="22"/>
      <c r="DI261" s="21"/>
      <c r="DJ261" s="21"/>
      <c r="DK261" s="23"/>
      <c r="DM261" s="21"/>
      <c r="DN261" s="21"/>
      <c r="DO261" s="22"/>
      <c r="DP261" s="19"/>
      <c r="DQ261" s="19"/>
      <c r="DR261" s="19"/>
      <c r="DS261" s="22"/>
      <c r="DT261" s="19"/>
      <c r="DU261" s="19"/>
      <c r="DV261" s="163"/>
      <c r="DW261" s="21"/>
      <c r="DX261" s="21"/>
      <c r="DY261" s="164"/>
      <c r="DZ261" s="164"/>
      <c r="EA261" s="26"/>
      <c r="EB261" s="27"/>
      <c r="EC261" s="21"/>
    </row>
    <row r="262" spans="1:133" s="18" customFormat="1" x14ac:dyDescent="0.2"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O262" s="21"/>
      <c r="AP262" s="21"/>
      <c r="AQ262" s="19"/>
      <c r="AS262" s="21"/>
      <c r="AT262" s="21"/>
      <c r="AU262" s="19"/>
      <c r="AW262" s="21"/>
      <c r="AX262" s="21"/>
      <c r="AY262" s="19"/>
      <c r="AZ262" s="19"/>
      <c r="BA262" s="19"/>
      <c r="BB262" s="19"/>
      <c r="BC262" s="19"/>
      <c r="BE262" s="21"/>
      <c r="BF262" s="21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22"/>
      <c r="BT262" s="19"/>
      <c r="BU262" s="19"/>
      <c r="BV262" s="19"/>
      <c r="BW262" s="22"/>
      <c r="BX262" s="19"/>
      <c r="BY262" s="19"/>
      <c r="BZ262" s="19"/>
      <c r="CA262" s="22"/>
      <c r="CB262" s="19"/>
      <c r="CC262" s="19"/>
      <c r="CD262" s="19"/>
      <c r="CE262" s="22"/>
      <c r="CF262" s="19"/>
      <c r="CG262" s="19"/>
      <c r="CH262" s="19"/>
      <c r="CI262" s="22"/>
      <c r="CJ262" s="19"/>
      <c r="CK262" s="19"/>
      <c r="CL262" s="19"/>
      <c r="CM262" s="19"/>
      <c r="CO262" s="11"/>
      <c r="CP262" s="11"/>
      <c r="CQ262" s="23"/>
      <c r="CR262" s="186"/>
      <c r="CS262" s="186"/>
      <c r="CT262" s="186"/>
      <c r="CU262" s="185"/>
      <c r="CW262" s="21"/>
      <c r="CX262" s="21"/>
      <c r="CY262" s="22"/>
      <c r="CZ262" s="21"/>
      <c r="DA262" s="21"/>
      <c r="DB262" s="21"/>
      <c r="DC262" s="22"/>
      <c r="DD262" s="21"/>
      <c r="DE262" s="21"/>
      <c r="DF262" s="21"/>
      <c r="DG262" s="22"/>
      <c r="DI262" s="21"/>
      <c r="DJ262" s="21"/>
      <c r="DK262" s="23"/>
      <c r="DM262" s="21"/>
      <c r="DN262" s="21"/>
      <c r="DO262" s="22"/>
      <c r="DP262" s="19"/>
      <c r="DQ262" s="19"/>
      <c r="DR262" s="19"/>
      <c r="DS262" s="22"/>
      <c r="DT262" s="19"/>
      <c r="DU262" s="19"/>
      <c r="DV262" s="163"/>
      <c r="DW262" s="21"/>
      <c r="DX262" s="157"/>
      <c r="DY262" s="164"/>
      <c r="DZ262" s="164"/>
      <c r="EA262" s="26"/>
      <c r="EB262" s="27"/>
      <c r="EC262" s="21"/>
    </row>
    <row r="263" spans="1:133" s="18" customFormat="1" x14ac:dyDescent="0.2">
      <c r="H263" s="180"/>
      <c r="I263" s="180"/>
      <c r="J263" s="180"/>
      <c r="K263" s="180"/>
      <c r="L263" s="180"/>
      <c r="M263" s="180"/>
      <c r="N263" s="180"/>
      <c r="O263" s="180"/>
      <c r="P263" s="180"/>
      <c r="Q263" s="180"/>
      <c r="R263" s="180"/>
      <c r="S263" s="180"/>
      <c r="T263" s="180"/>
      <c r="U263" s="180"/>
      <c r="V263" s="180"/>
      <c r="W263" s="180"/>
      <c r="X263" s="180"/>
      <c r="Y263" s="180"/>
      <c r="Z263" s="180"/>
      <c r="AA263" s="180"/>
      <c r="AB263" s="180"/>
      <c r="AC263" s="180"/>
      <c r="AD263" s="180"/>
      <c r="AE263" s="180"/>
      <c r="AF263" s="180"/>
      <c r="AG263" s="180"/>
      <c r="AH263" s="180"/>
      <c r="AI263" s="180"/>
      <c r="AJ263" s="180"/>
      <c r="AK263" s="180"/>
      <c r="AL263" s="180"/>
      <c r="AM263" s="180"/>
      <c r="AN263" s="180"/>
      <c r="AO263" s="180"/>
      <c r="AP263" s="180"/>
      <c r="AQ263" s="180"/>
      <c r="AR263" s="180"/>
      <c r="AS263" s="180"/>
      <c r="AT263" s="180"/>
      <c r="AU263" s="180"/>
      <c r="AV263" s="180"/>
      <c r="AW263" s="180"/>
      <c r="AX263" s="180"/>
      <c r="AY263" s="180"/>
      <c r="AZ263" s="180"/>
      <c r="BA263" s="180"/>
      <c r="BB263" s="180"/>
      <c r="BC263" s="180"/>
      <c r="BD263" s="180"/>
      <c r="BE263" s="180"/>
      <c r="BF263" s="180"/>
      <c r="BG263" s="180"/>
      <c r="BH263" s="180"/>
      <c r="BI263" s="180"/>
      <c r="BJ263" s="180"/>
      <c r="BK263" s="180"/>
      <c r="BL263" s="180"/>
      <c r="BM263" s="180"/>
      <c r="BN263" s="180"/>
      <c r="BO263" s="180"/>
      <c r="BP263" s="180"/>
      <c r="BQ263" s="180"/>
      <c r="BR263" s="180"/>
      <c r="BS263" s="185"/>
      <c r="BT263" s="180"/>
      <c r="BU263" s="180"/>
      <c r="BV263" s="180"/>
      <c r="BW263" s="185"/>
      <c r="BX263" s="180"/>
      <c r="BY263" s="180"/>
      <c r="BZ263" s="180"/>
      <c r="CA263" s="185"/>
      <c r="CB263" s="180"/>
      <c r="CC263" s="180"/>
      <c r="CD263" s="180"/>
      <c r="CE263" s="185"/>
      <c r="CF263" s="180"/>
      <c r="CG263" s="180"/>
      <c r="CH263" s="180"/>
      <c r="CI263" s="185"/>
      <c r="CJ263" s="180"/>
      <c r="CK263" s="180"/>
      <c r="CL263" s="180"/>
      <c r="CM263" s="180"/>
      <c r="CN263" s="180"/>
      <c r="CO263" s="180"/>
      <c r="CP263" s="180"/>
      <c r="CQ263" s="185"/>
      <c r="CR263" s="186"/>
      <c r="CS263" s="186"/>
      <c r="CT263" s="186"/>
      <c r="CU263" s="185"/>
      <c r="CV263" s="180"/>
      <c r="CW263" s="180"/>
      <c r="CX263" s="180"/>
      <c r="CY263" s="185"/>
      <c r="CZ263" s="180"/>
      <c r="DA263" s="180"/>
      <c r="DB263" s="180"/>
      <c r="DC263" s="185"/>
      <c r="DD263" s="180"/>
      <c r="DE263" s="180"/>
      <c r="DF263" s="180"/>
      <c r="DG263" s="185"/>
      <c r="DH263" s="180"/>
      <c r="DI263" s="180"/>
      <c r="DJ263" s="180"/>
      <c r="DK263" s="185"/>
      <c r="DL263" s="180"/>
      <c r="DM263" s="180"/>
      <c r="DN263" s="180"/>
      <c r="DO263" s="185"/>
      <c r="DP263" s="180"/>
      <c r="DQ263" s="180"/>
      <c r="DR263" s="180"/>
      <c r="DS263" s="185"/>
      <c r="DT263" s="180"/>
      <c r="DU263" s="180"/>
      <c r="DV263" s="180"/>
      <c r="DW263" s="180"/>
      <c r="DX263" s="180"/>
      <c r="DY263" s="186"/>
      <c r="DZ263" s="186"/>
      <c r="EA263" s="26"/>
      <c r="EB263" s="27"/>
      <c r="EC263" s="21"/>
    </row>
    <row r="264" spans="1:133" s="18" customFormat="1" x14ac:dyDescent="0.2"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O264" s="21"/>
      <c r="AP264" s="21"/>
      <c r="AQ264" s="19"/>
      <c r="AS264" s="21"/>
      <c r="AT264" s="21"/>
      <c r="AU264" s="19"/>
      <c r="AW264" s="21"/>
      <c r="AX264" s="21"/>
      <c r="AY264" s="19"/>
      <c r="AZ264" s="19"/>
      <c r="BA264" s="19"/>
      <c r="BB264" s="19"/>
      <c r="BC264" s="19"/>
      <c r="BE264" s="21"/>
      <c r="BF264" s="21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22"/>
      <c r="BT264" s="19"/>
      <c r="BU264" s="19"/>
      <c r="BV264" s="19"/>
      <c r="BW264" s="22"/>
      <c r="BX264" s="19"/>
      <c r="BY264" s="19"/>
      <c r="BZ264" s="19"/>
      <c r="CA264" s="22"/>
      <c r="CB264" s="19"/>
      <c r="CC264" s="19"/>
      <c r="CD264" s="19"/>
      <c r="CE264" s="22"/>
      <c r="CF264" s="19"/>
      <c r="CG264" s="19"/>
      <c r="CH264" s="19"/>
      <c r="CI264" s="22"/>
      <c r="CJ264" s="19"/>
      <c r="CK264" s="19"/>
      <c r="CL264" s="19"/>
      <c r="CM264" s="19"/>
      <c r="CO264" s="11"/>
      <c r="CP264" s="11"/>
      <c r="CQ264" s="23"/>
      <c r="CR264" s="186"/>
      <c r="CS264" s="186"/>
      <c r="CT264" s="186"/>
      <c r="CU264" s="185"/>
      <c r="CW264" s="21"/>
      <c r="CX264" s="21"/>
      <c r="CY264" s="22"/>
      <c r="CZ264" s="21"/>
      <c r="DA264" s="21"/>
      <c r="DB264" s="21"/>
      <c r="DC264" s="22"/>
      <c r="DD264" s="21"/>
      <c r="DE264" s="21"/>
      <c r="DF264" s="21"/>
      <c r="DG264" s="22"/>
      <c r="DI264" s="21"/>
      <c r="DJ264" s="21"/>
      <c r="DK264" s="185"/>
      <c r="DM264" s="21"/>
      <c r="DN264" s="21"/>
      <c r="DO264" s="22"/>
      <c r="DP264" s="19"/>
      <c r="DQ264" s="19"/>
      <c r="DR264" s="19"/>
      <c r="DS264" s="22"/>
      <c r="DT264" s="19"/>
      <c r="DU264" s="19"/>
      <c r="DV264" s="163"/>
      <c r="DW264" s="163"/>
      <c r="DX264" s="163"/>
      <c r="DY264" s="14"/>
      <c r="DZ264" s="14"/>
      <c r="EA264" s="26"/>
      <c r="EB264" s="27"/>
      <c r="EC264" s="21"/>
    </row>
    <row r="265" spans="1:133" s="18" customFormat="1" x14ac:dyDescent="0.2"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O265" s="21"/>
      <c r="AP265" s="21"/>
      <c r="AQ265" s="19"/>
      <c r="AS265" s="21"/>
      <c r="AT265" s="21"/>
      <c r="AU265" s="19"/>
      <c r="AW265" s="21"/>
      <c r="AX265" s="21"/>
      <c r="AY265" s="19"/>
      <c r="AZ265" s="19"/>
      <c r="BA265" s="19"/>
      <c r="BB265" s="19"/>
      <c r="BC265" s="19"/>
      <c r="BE265" s="21"/>
      <c r="BF265" s="21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22"/>
      <c r="BT265" s="19"/>
      <c r="BU265" s="19"/>
      <c r="BV265" s="19"/>
      <c r="BW265" s="22"/>
      <c r="BX265" s="19"/>
      <c r="BY265" s="19"/>
      <c r="BZ265" s="19"/>
      <c r="CA265" s="22"/>
      <c r="CB265" s="19"/>
      <c r="CC265" s="19"/>
      <c r="CD265" s="19"/>
      <c r="CE265" s="22"/>
      <c r="CF265" s="19"/>
      <c r="CG265" s="19"/>
      <c r="CH265" s="19"/>
      <c r="CI265" s="22"/>
      <c r="CJ265" s="19"/>
      <c r="CK265" s="19"/>
      <c r="CL265" s="19"/>
      <c r="CM265" s="19"/>
      <c r="CO265" s="11"/>
      <c r="CP265" s="11"/>
      <c r="CQ265" s="23"/>
      <c r="CR265" s="186"/>
      <c r="CS265" s="186"/>
      <c r="CT265" s="186"/>
      <c r="CU265" s="185"/>
      <c r="CW265" s="21"/>
      <c r="CX265" s="21"/>
      <c r="CY265" s="22"/>
      <c r="CZ265" s="21"/>
      <c r="DA265" s="21"/>
      <c r="DB265" s="21"/>
      <c r="DC265" s="22"/>
      <c r="DD265" s="21"/>
      <c r="DE265" s="21"/>
      <c r="DF265" s="21"/>
      <c r="DG265" s="22"/>
      <c r="DI265" s="21"/>
      <c r="DJ265" s="21"/>
      <c r="DK265" s="185"/>
      <c r="DM265" s="21"/>
      <c r="DN265" s="21"/>
      <c r="DO265" s="22"/>
      <c r="DP265" s="19"/>
      <c r="DQ265" s="19"/>
      <c r="DR265" s="19"/>
      <c r="DS265" s="22"/>
      <c r="DT265" s="19"/>
      <c r="DU265" s="19"/>
      <c r="DV265" s="163"/>
      <c r="DW265" s="163"/>
      <c r="DX265" s="163"/>
      <c r="DY265" s="14"/>
      <c r="DZ265" s="14"/>
      <c r="EA265" s="26"/>
      <c r="EB265" s="27"/>
      <c r="EC265" s="21"/>
    </row>
    <row r="266" spans="1:133" s="18" customFormat="1" x14ac:dyDescent="0.2"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O266" s="21"/>
      <c r="AP266" s="21"/>
      <c r="AQ266" s="19"/>
      <c r="AS266" s="21"/>
      <c r="AT266" s="21"/>
      <c r="AU266" s="19"/>
      <c r="AW266" s="21"/>
      <c r="AX266" s="21"/>
      <c r="AY266" s="19"/>
      <c r="AZ266" s="19"/>
      <c r="BA266" s="19"/>
      <c r="BB266" s="19"/>
      <c r="BC266" s="19"/>
      <c r="BD266" s="18">
        <f>BD242/1.2</f>
        <v>1760626.8583333327</v>
      </c>
      <c r="BE266" s="21">
        <f>BE242/1.2</f>
        <v>2336949.9500000007</v>
      </c>
      <c r="BF266" s="21"/>
      <c r="BG266" s="19"/>
      <c r="BH266" s="19">
        <f>BH242/1.2</f>
        <v>282216.84166666667</v>
      </c>
      <c r="BI266" s="19">
        <f>BI242/1.2</f>
        <v>38586.600000000006</v>
      </c>
      <c r="BJ266" s="19"/>
      <c r="BK266" s="19"/>
      <c r="BL266" s="19">
        <f>BL242/1.2</f>
        <v>313320.64166666672</v>
      </c>
      <c r="BM266" s="19">
        <f>BM242/1.2</f>
        <v>526873.81666666665</v>
      </c>
      <c r="BN266" s="19"/>
      <c r="BO266" s="19"/>
      <c r="BP266" s="19">
        <f>BP242/1.2</f>
        <v>89529.141666666663</v>
      </c>
      <c r="BQ266" s="19">
        <f>BQ242/1.2</f>
        <v>60322.733333333337</v>
      </c>
      <c r="BR266" s="19"/>
      <c r="BS266" s="22"/>
      <c r="BT266" s="19">
        <f>BT242/1.2</f>
        <v>217489.06666666665</v>
      </c>
      <c r="BU266" s="19">
        <f>BU242/1.2</f>
        <v>12106.699999999999</v>
      </c>
      <c r="BV266" s="19"/>
      <c r="BW266" s="22"/>
      <c r="BX266" s="19">
        <f>BX242/1.2</f>
        <v>151199.22500000006</v>
      </c>
      <c r="BY266" s="19">
        <f>BY242/1.2</f>
        <v>45641.591666666674</v>
      </c>
      <c r="BZ266" s="19"/>
      <c r="CA266" s="22"/>
      <c r="CB266" s="19">
        <f>CB242/1.2</f>
        <v>156323.15833333338</v>
      </c>
      <c r="CC266" s="19">
        <f>CC242/1.2</f>
        <v>69483.25</v>
      </c>
      <c r="CD266" s="19"/>
      <c r="CE266" s="22"/>
      <c r="CF266" s="19">
        <f>CF242/1.2</f>
        <v>11592.091666666665</v>
      </c>
      <c r="CG266" s="19">
        <f>CG242/1.2</f>
        <v>58880.558333333349</v>
      </c>
      <c r="CH266" s="19"/>
      <c r="CI266" s="22"/>
      <c r="CJ266" s="19"/>
      <c r="CK266" s="19"/>
      <c r="CL266" s="19"/>
      <c r="CM266" s="19"/>
      <c r="CO266" s="11"/>
      <c r="CP266" s="11"/>
      <c r="CQ266" s="23"/>
      <c r="CR266" s="186"/>
      <c r="CS266" s="186"/>
      <c r="CT266" s="186"/>
      <c r="CU266" s="185"/>
      <c r="CW266" s="21"/>
      <c r="CX266" s="21"/>
      <c r="CY266" s="22"/>
      <c r="CZ266" s="21"/>
      <c r="DA266" s="21"/>
      <c r="DB266" s="21"/>
      <c r="DC266" s="22"/>
      <c r="DD266" s="21"/>
      <c r="DE266" s="21"/>
      <c r="DF266" s="21"/>
      <c r="DG266" s="22"/>
      <c r="DI266" s="21"/>
      <c r="DJ266" s="21"/>
      <c r="DK266" s="185"/>
      <c r="DM266" s="21"/>
      <c r="DN266" s="21"/>
      <c r="DO266" s="22"/>
      <c r="DP266" s="19"/>
      <c r="DQ266" s="19"/>
      <c r="DR266" s="19"/>
      <c r="DS266" s="22"/>
      <c r="DT266" s="19"/>
      <c r="DU266" s="19"/>
      <c r="DV266" s="163"/>
      <c r="DW266" s="163"/>
      <c r="DX266" s="163"/>
      <c r="DY266" s="14"/>
      <c r="DZ266" s="14"/>
      <c r="EA266" s="26"/>
      <c r="EB266" s="27"/>
      <c r="EC266" s="21"/>
    </row>
    <row r="267" spans="1:133" s="18" customFormat="1" x14ac:dyDescent="0.2">
      <c r="A267" s="9" t="s">
        <v>247</v>
      </c>
      <c r="B267" s="9"/>
      <c r="C267" s="9"/>
      <c r="D267" s="9"/>
      <c r="E267" s="9"/>
      <c r="F267" s="169"/>
      <c r="G267" s="9" t="s">
        <v>522</v>
      </c>
      <c r="H267" s="174"/>
      <c r="I267" s="174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O267" s="21"/>
      <c r="AP267" s="21"/>
      <c r="AQ267" s="19"/>
      <c r="AS267" s="21"/>
      <c r="AT267" s="21"/>
      <c r="AU267" s="19"/>
      <c r="AW267" s="21"/>
      <c r="AX267" s="21"/>
      <c r="AY267" s="19"/>
      <c r="AZ267" s="19"/>
      <c r="BA267" s="19"/>
      <c r="BB267" s="19"/>
      <c r="BC267" s="19"/>
      <c r="BE267" s="21"/>
      <c r="BF267" s="21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22"/>
      <c r="BT267" s="19"/>
      <c r="BU267" s="19"/>
      <c r="BV267" s="19"/>
      <c r="BW267" s="22"/>
      <c r="BX267" s="19"/>
      <c r="BY267" s="19"/>
      <c r="BZ267" s="19"/>
      <c r="CA267" s="22"/>
      <c r="CB267" s="19"/>
      <c r="CC267" s="19"/>
      <c r="CD267" s="19"/>
      <c r="CE267" s="22"/>
      <c r="CF267" s="19"/>
      <c r="CG267" s="19"/>
      <c r="CH267" s="19"/>
      <c r="CI267" s="22"/>
      <c r="CJ267" s="19"/>
      <c r="CK267" s="19"/>
      <c r="CL267" s="19"/>
      <c r="CM267" s="19"/>
      <c r="CO267" s="11"/>
      <c r="CP267" s="11"/>
      <c r="CQ267" s="23"/>
      <c r="CR267" s="24"/>
      <c r="CS267" s="24"/>
      <c r="CT267" s="24"/>
      <c r="CU267" s="23"/>
      <c r="CW267" s="21"/>
      <c r="CX267" s="21"/>
      <c r="CY267" s="22"/>
      <c r="CZ267" s="21"/>
      <c r="DA267" s="21"/>
      <c r="DB267" s="21"/>
      <c r="DC267" s="22"/>
      <c r="DD267" s="21"/>
      <c r="DE267" s="21"/>
      <c r="DF267" s="21"/>
      <c r="DG267" s="22"/>
      <c r="DI267" s="21"/>
      <c r="DJ267" s="21"/>
      <c r="DK267" s="23"/>
      <c r="DM267" s="21"/>
      <c r="DN267" s="21"/>
      <c r="DO267" s="22"/>
      <c r="DP267" s="19"/>
      <c r="DQ267" s="19"/>
      <c r="DR267" s="19"/>
      <c r="DS267" s="22"/>
      <c r="DT267" s="174"/>
      <c r="DU267" s="19"/>
      <c r="DV267" s="163"/>
      <c r="DW267" s="160"/>
      <c r="DX267" s="160"/>
      <c r="DY267" s="164"/>
      <c r="DZ267" s="164"/>
      <c r="EA267" s="26"/>
      <c r="EB267" s="27"/>
      <c r="EC267" s="21"/>
    </row>
    <row r="268" spans="1:133" s="18" customFormat="1" x14ac:dyDescent="0.2">
      <c r="F268" s="167"/>
      <c r="G268" s="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O268" s="21"/>
      <c r="AP268" s="21"/>
      <c r="AQ268" s="19"/>
      <c r="AS268" s="21"/>
      <c r="AT268" s="21"/>
      <c r="AU268" s="19"/>
      <c r="AW268" s="21"/>
      <c r="AX268" s="21"/>
      <c r="AY268" s="19"/>
      <c r="AZ268" s="19"/>
      <c r="BA268" s="19"/>
      <c r="BB268" s="19"/>
      <c r="BC268" s="19"/>
      <c r="BE268" s="21"/>
      <c r="BF268" s="21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22"/>
      <c r="BT268" s="19"/>
      <c r="BU268" s="19"/>
      <c r="BV268" s="19"/>
      <c r="BW268" s="22"/>
      <c r="BX268" s="19"/>
      <c r="BY268" s="19"/>
      <c r="BZ268" s="19"/>
      <c r="CA268" s="22"/>
      <c r="CB268" s="19"/>
      <c r="CC268" s="19"/>
      <c r="CD268" s="19"/>
      <c r="CE268" s="22"/>
      <c r="CF268" s="19"/>
      <c r="CG268" s="19"/>
      <c r="CH268" s="19"/>
      <c r="CI268" s="22"/>
      <c r="CJ268" s="19"/>
      <c r="CK268" s="19"/>
      <c r="CL268" s="19"/>
      <c r="CM268" s="19"/>
      <c r="CO268" s="11"/>
      <c r="CP268" s="11"/>
      <c r="CQ268" s="23"/>
      <c r="CR268" s="24"/>
      <c r="CS268" s="24"/>
      <c r="CT268" s="24"/>
      <c r="CU268" s="23"/>
      <c r="CW268" s="21"/>
      <c r="CX268" s="21"/>
      <c r="CY268" s="22"/>
      <c r="CZ268" s="21"/>
      <c r="DA268" s="21"/>
      <c r="DB268" s="21"/>
      <c r="DC268" s="22"/>
      <c r="DD268" s="21"/>
      <c r="DE268" s="21"/>
      <c r="DF268" s="21"/>
      <c r="DG268" s="22"/>
      <c r="DI268" s="21"/>
      <c r="DJ268" s="21"/>
      <c r="DK268" s="23"/>
      <c r="DM268" s="21"/>
      <c r="DN268" s="21"/>
      <c r="DO268" s="22"/>
      <c r="DP268" s="19"/>
      <c r="DQ268" s="19"/>
      <c r="DR268" s="19"/>
      <c r="DS268" s="22"/>
      <c r="DT268" s="19"/>
      <c r="DU268" s="19"/>
      <c r="DV268" s="11"/>
      <c r="DW268" s="21"/>
      <c r="DX268" s="21"/>
      <c r="DY268" s="164"/>
      <c r="DZ268" s="164"/>
      <c r="EA268" s="26"/>
      <c r="EB268" s="27"/>
      <c r="EC268" s="21"/>
    </row>
    <row r="269" spans="1:133" s="18" customFormat="1" x14ac:dyDescent="0.2">
      <c r="F269" s="167"/>
      <c r="G269" s="9"/>
      <c r="H269" s="174"/>
      <c r="I269" s="174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O269" s="21"/>
      <c r="AP269" s="21"/>
      <c r="AQ269" s="19"/>
      <c r="AS269" s="21"/>
      <c r="AT269" s="21"/>
      <c r="AU269" s="19"/>
      <c r="AW269" s="21"/>
      <c r="AX269" s="21"/>
      <c r="AY269" s="19"/>
      <c r="AZ269" s="19"/>
      <c r="BA269" s="19"/>
      <c r="BB269" s="19"/>
      <c r="BC269" s="19"/>
      <c r="BE269" s="21"/>
      <c r="BF269" s="21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22"/>
      <c r="BT269" s="19"/>
      <c r="BU269" s="19"/>
      <c r="BV269" s="19"/>
      <c r="BW269" s="22"/>
      <c r="BX269" s="19"/>
      <c r="BY269" s="19"/>
      <c r="BZ269" s="19"/>
      <c r="CA269" s="22"/>
      <c r="CB269" s="19"/>
      <c r="CC269" s="19"/>
      <c r="CD269" s="19"/>
      <c r="CE269" s="22"/>
      <c r="CF269" s="19"/>
      <c r="CG269" s="19"/>
      <c r="CH269" s="19"/>
      <c r="CI269" s="22"/>
      <c r="CJ269" s="19"/>
      <c r="CK269" s="19"/>
      <c r="CL269" s="19"/>
      <c r="CM269" s="19"/>
      <c r="CO269" s="11"/>
      <c r="CP269" s="11"/>
      <c r="CQ269" s="23"/>
      <c r="CR269" s="24"/>
      <c r="CS269" s="24"/>
      <c r="CT269" s="24"/>
      <c r="CU269" s="23"/>
      <c r="CW269" s="21"/>
      <c r="CX269" s="21"/>
      <c r="CY269" s="22"/>
      <c r="CZ269" s="21"/>
      <c r="DA269" s="21"/>
      <c r="DB269" s="21"/>
      <c r="DC269" s="22"/>
      <c r="DD269" s="21"/>
      <c r="DE269" s="21"/>
      <c r="DF269" s="21"/>
      <c r="DG269" s="22"/>
      <c r="DI269" s="21"/>
      <c r="DJ269" s="21"/>
      <c r="DK269" s="23"/>
      <c r="DM269" s="21"/>
      <c r="DN269" s="21"/>
      <c r="DO269" s="22"/>
      <c r="DP269" s="19"/>
      <c r="DQ269" s="19"/>
      <c r="DR269" s="19"/>
      <c r="DS269" s="22"/>
      <c r="DT269" s="19"/>
      <c r="DU269" s="19"/>
      <c r="DV269" s="112"/>
      <c r="DW269" s="112"/>
      <c r="DX269" s="21"/>
      <c r="DY269" s="164"/>
      <c r="DZ269" s="164"/>
      <c r="EA269" s="26"/>
      <c r="EB269" s="27"/>
      <c r="EC269" s="21"/>
    </row>
    <row r="270" spans="1:133" s="18" customFormat="1" x14ac:dyDescent="0.2">
      <c r="A270" s="9" t="s">
        <v>248</v>
      </c>
      <c r="F270" s="167"/>
      <c r="G270" s="9" t="s">
        <v>523</v>
      </c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O270" s="21"/>
      <c r="AP270" s="21"/>
      <c r="AQ270" s="19"/>
      <c r="AS270" s="21"/>
      <c r="AT270" s="21"/>
      <c r="AU270" s="19"/>
      <c r="AW270" s="21"/>
      <c r="AX270" s="21"/>
      <c r="AY270" s="19"/>
      <c r="AZ270" s="19"/>
      <c r="BA270" s="19"/>
      <c r="BB270" s="19"/>
      <c r="BC270" s="19"/>
      <c r="BE270" s="21"/>
      <c r="BF270" s="21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22"/>
      <c r="BT270" s="19"/>
      <c r="BU270" s="19"/>
      <c r="BV270" s="19"/>
      <c r="BW270" s="22"/>
      <c r="BX270" s="19"/>
      <c r="BY270" s="19"/>
      <c r="BZ270" s="19"/>
      <c r="CA270" s="22"/>
      <c r="CB270" s="19"/>
      <c r="CC270" s="19"/>
      <c r="CD270" s="19"/>
      <c r="CE270" s="22"/>
      <c r="CF270" s="19"/>
      <c r="CG270" s="19"/>
      <c r="CH270" s="19"/>
      <c r="CI270" s="22"/>
      <c r="CJ270" s="19"/>
      <c r="CK270" s="19"/>
      <c r="CL270" s="19"/>
      <c r="CM270" s="19"/>
      <c r="CO270" s="11"/>
      <c r="CP270" s="11"/>
      <c r="CQ270" s="23"/>
      <c r="CR270" s="24"/>
      <c r="CS270" s="24"/>
      <c r="CT270" s="24"/>
      <c r="CU270" s="23"/>
      <c r="CW270" s="21"/>
      <c r="CX270" s="21"/>
      <c r="CY270" s="22"/>
      <c r="CZ270" s="21"/>
      <c r="DA270" s="21"/>
      <c r="DB270" s="21"/>
      <c r="DC270" s="22"/>
      <c r="DD270" s="21"/>
      <c r="DE270" s="21"/>
      <c r="DF270" s="21"/>
      <c r="DG270" s="22"/>
      <c r="DI270" s="21"/>
      <c r="DJ270" s="21"/>
      <c r="DK270" s="23"/>
      <c r="DM270" s="21"/>
      <c r="DN270" s="21"/>
      <c r="DO270" s="22"/>
      <c r="DP270" s="19"/>
      <c r="DQ270" s="19"/>
      <c r="DR270" s="19"/>
      <c r="DS270" s="22"/>
      <c r="DT270" s="19"/>
      <c r="DU270" s="19"/>
      <c r="DV270" s="11"/>
      <c r="DW270" s="11"/>
      <c r="DX270" s="21"/>
      <c r="DY270" s="164"/>
      <c r="DZ270" s="164"/>
      <c r="EA270" s="26"/>
      <c r="EB270" s="27"/>
      <c r="EC270" s="21"/>
    </row>
    <row r="272" spans="1:133" x14ac:dyDescent="0.2">
      <c r="A272" s="187" t="s">
        <v>249</v>
      </c>
    </row>
  </sheetData>
  <sheetProtection password="CE2E" sheet="1" objects="1" scenarios="1"/>
  <autoFilter ref="A7:EC242"/>
  <mergeCells count="38">
    <mergeCell ref="H5:K5"/>
    <mergeCell ref="B5:B6"/>
    <mergeCell ref="C5:C6"/>
    <mergeCell ref="D5:D6"/>
    <mergeCell ref="E5:E6"/>
    <mergeCell ref="F5:G5"/>
    <mergeCell ref="BD5:BG5"/>
    <mergeCell ref="L5:O5"/>
    <mergeCell ref="P5:S5"/>
    <mergeCell ref="T5:W5"/>
    <mergeCell ref="X5:AA5"/>
    <mergeCell ref="AB5:AE5"/>
    <mergeCell ref="AF5:AI5"/>
    <mergeCell ref="AJ5:AM5"/>
    <mergeCell ref="AN5:AQ5"/>
    <mergeCell ref="AR5:AU5"/>
    <mergeCell ref="AV5:AY5"/>
    <mergeCell ref="AZ5:BC5"/>
    <mergeCell ref="CZ5:DC5"/>
    <mergeCell ref="BH5:BK5"/>
    <mergeCell ref="BL5:BO5"/>
    <mergeCell ref="BP5:BS5"/>
    <mergeCell ref="BT5:BW5"/>
    <mergeCell ref="BX5:CA5"/>
    <mergeCell ref="CB5:CE5"/>
    <mergeCell ref="CF5:CI5"/>
    <mergeCell ref="CJ5:CM5"/>
    <mergeCell ref="CN5:CQ5"/>
    <mergeCell ref="CR5:CU5"/>
    <mergeCell ref="CV5:CY5"/>
    <mergeCell ref="DV5:DY5"/>
    <mergeCell ref="EA5:EB5"/>
    <mergeCell ref="DD5:DG5"/>
    <mergeCell ref="DH5:DK5"/>
    <mergeCell ref="DL5:DO5"/>
    <mergeCell ref="DP5:DS5"/>
    <mergeCell ref="DT5:DT6"/>
    <mergeCell ref="DU5:DU6"/>
  </mergeCells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pageSetUpPr fitToPage="1"/>
  </sheetPr>
  <dimension ref="A1:G59"/>
  <sheetViews>
    <sheetView tabSelected="1" workbookViewId="0">
      <selection activeCell="H15" sqref="H15"/>
    </sheetView>
  </sheetViews>
  <sheetFormatPr defaultRowHeight="15" x14ac:dyDescent="0.25"/>
  <cols>
    <col min="1" max="1" width="7.28515625" style="253" customWidth="1"/>
    <col min="2" max="2" width="52.28515625" style="188" customWidth="1"/>
    <col min="3" max="3" width="16.140625" style="188" customWidth="1"/>
    <col min="4" max="4" width="13.42578125" style="188" customWidth="1"/>
    <col min="5" max="5" width="14" style="188" customWidth="1"/>
    <col min="6" max="6" width="15.28515625" style="188" customWidth="1"/>
    <col min="7" max="7" width="9.140625" style="188"/>
    <col min="8" max="16384" width="9.140625" style="189"/>
  </cols>
  <sheetData>
    <row r="1" spans="1:7" ht="18.75" x14ac:dyDescent="0.25">
      <c r="A1" s="305" t="s">
        <v>0</v>
      </c>
      <c r="B1" s="305"/>
      <c r="C1" s="305"/>
      <c r="D1" s="305"/>
      <c r="E1" s="305"/>
      <c r="F1" s="305"/>
    </row>
    <row r="2" spans="1:7" ht="1.5" customHeight="1" x14ac:dyDescent="0.25">
      <c r="A2" s="190"/>
      <c r="B2" s="190"/>
      <c r="C2" s="190"/>
      <c r="D2" s="190"/>
      <c r="E2" s="190"/>
      <c r="F2" s="190"/>
    </row>
    <row r="3" spans="1:7" s="192" customFormat="1" ht="15.75" customHeight="1" x14ac:dyDescent="0.3">
      <c r="A3" s="306" t="s">
        <v>524</v>
      </c>
      <c r="B3" s="306"/>
      <c r="C3" s="306"/>
      <c r="D3" s="306"/>
      <c r="E3" s="306"/>
      <c r="F3" s="306"/>
      <c r="G3" s="191"/>
    </row>
    <row r="4" spans="1:7" ht="16.5" x14ac:dyDescent="0.25">
      <c r="A4" s="306" t="s">
        <v>606</v>
      </c>
      <c r="B4" s="306"/>
      <c r="C4" s="306"/>
      <c r="D4" s="306"/>
      <c r="E4" s="306"/>
      <c r="F4" s="306"/>
    </row>
    <row r="5" spans="1:7" ht="3" customHeight="1" thickBot="1" x14ac:dyDescent="0.35">
      <c r="A5" s="307"/>
      <c r="B5" s="307"/>
      <c r="C5" s="307"/>
      <c r="D5" s="307"/>
      <c r="E5" s="307"/>
      <c r="F5" s="307"/>
    </row>
    <row r="6" spans="1:7" ht="19.5" thickBot="1" x14ac:dyDescent="0.35">
      <c r="A6" s="193"/>
      <c r="B6" s="308" t="s">
        <v>237</v>
      </c>
      <c r="C6" s="309"/>
      <c r="D6" s="194"/>
      <c r="E6" s="195" t="s">
        <v>525</v>
      </c>
      <c r="F6" s="196" t="str">
        <f>VLOOKUP($B$6,Data!$A$8:$EH$241,4,FALSE)</f>
        <v>№ 4/230</v>
      </c>
    </row>
    <row r="7" spans="1:7" ht="16.5" customHeight="1" x14ac:dyDescent="0.25">
      <c r="A7" s="193"/>
      <c r="B7" s="197" t="s">
        <v>526</v>
      </c>
      <c r="C7" s="198"/>
      <c r="D7" s="199"/>
      <c r="E7" s="195"/>
      <c r="F7" s="200" t="s">
        <v>527</v>
      </c>
    </row>
    <row r="8" spans="1:7" x14ac:dyDescent="0.25">
      <c r="A8" s="201"/>
      <c r="B8" s="199"/>
      <c r="C8" s="199"/>
      <c r="D8" s="202"/>
      <c r="E8" s="310" t="s">
        <v>528</v>
      </c>
      <c r="F8" s="311"/>
      <c r="G8" s="203"/>
    </row>
    <row r="9" spans="1:7" ht="6" customHeight="1" thickBot="1" x14ac:dyDescent="0.3">
      <c r="A9" s="201"/>
      <c r="B9" s="199"/>
      <c r="C9" s="199"/>
      <c r="D9" s="199"/>
      <c r="E9" s="199"/>
      <c r="F9" s="199"/>
    </row>
    <row r="10" spans="1:7" x14ac:dyDescent="0.25">
      <c r="A10" s="298" t="s">
        <v>529</v>
      </c>
      <c r="B10" s="300" t="s">
        <v>530</v>
      </c>
      <c r="C10" s="302" t="s">
        <v>531</v>
      </c>
      <c r="D10" s="302"/>
      <c r="E10" s="302"/>
      <c r="F10" s="303"/>
    </row>
    <row r="11" spans="1:7" ht="48" customHeight="1" thickBot="1" x14ac:dyDescent="0.3">
      <c r="A11" s="299"/>
      <c r="B11" s="301"/>
      <c r="C11" s="204" t="s">
        <v>532</v>
      </c>
      <c r="D11" s="205" t="s">
        <v>533</v>
      </c>
      <c r="E11" s="206" t="s">
        <v>534</v>
      </c>
      <c r="F11" s="207" t="s">
        <v>535</v>
      </c>
    </row>
    <row r="12" spans="1:7" x14ac:dyDescent="0.25">
      <c r="A12" s="208"/>
      <c r="B12" s="209" t="s">
        <v>536</v>
      </c>
      <c r="C12" s="210">
        <f>VLOOKUP($B$6,Data!$A$8:$EH$241,5,FALSE)</f>
        <v>4681.3999999999996</v>
      </c>
      <c r="D12" s="211"/>
      <c r="E12" s="211"/>
      <c r="F12" s="212"/>
    </row>
    <row r="13" spans="1:7" x14ac:dyDescent="0.25">
      <c r="A13" s="213" t="s">
        <v>537</v>
      </c>
      <c r="B13" s="214" t="s">
        <v>538</v>
      </c>
      <c r="C13" s="215"/>
      <c r="D13" s="216"/>
      <c r="E13" s="216"/>
      <c r="F13" s="217"/>
    </row>
    <row r="14" spans="1:7" ht="28.5" x14ac:dyDescent="0.25">
      <c r="A14" s="218" t="s">
        <v>539</v>
      </c>
      <c r="B14" s="219" t="s">
        <v>540</v>
      </c>
      <c r="C14" s="220">
        <f>SUM(C15:C22)</f>
        <v>10857.64</v>
      </c>
      <c r="D14" s="220">
        <f>SUM(D15:D22)</f>
        <v>5528.6</v>
      </c>
      <c r="E14" s="220">
        <f>SUM(E15:E22)</f>
        <v>5329.04</v>
      </c>
      <c r="F14" s="221">
        <f>D14/C14</f>
        <v>0.50918984235984988</v>
      </c>
    </row>
    <row r="15" spans="1:7" x14ac:dyDescent="0.25">
      <c r="A15" s="222" t="s">
        <v>541</v>
      </c>
      <c r="B15" s="223" t="s">
        <v>542</v>
      </c>
      <c r="C15" s="210">
        <f>VLOOKUP($B$6,Data!$A$8:$EH$241,8,FALSE)</f>
        <v>3357.0299999999997</v>
      </c>
      <c r="D15" s="210">
        <f>VLOOKUP($B$6,Data!$A$8:$EH$241,9,FALSE)</f>
        <v>647.11</v>
      </c>
      <c r="E15" s="215">
        <f>C15-D15</f>
        <v>2709.9199999999996</v>
      </c>
      <c r="F15" s="224">
        <f t="shared" ref="F15:F45" si="0">D15/C15</f>
        <v>0.19276265031888307</v>
      </c>
    </row>
    <row r="16" spans="1:7" x14ac:dyDescent="0.25">
      <c r="A16" s="222" t="s">
        <v>543</v>
      </c>
      <c r="B16" s="223" t="s">
        <v>544</v>
      </c>
      <c r="C16" s="210">
        <f>VLOOKUP($B$6,Data!$A$8:$EH$241,12,FALSE)</f>
        <v>658.76</v>
      </c>
      <c r="D16" s="210">
        <f>VLOOKUP($B$6,Data!$A$8:$EH$241,13,FALSE)</f>
        <v>469.72</v>
      </c>
      <c r="E16" s="215">
        <f>C16-D16</f>
        <v>189.03999999999996</v>
      </c>
      <c r="F16" s="224">
        <f t="shared" si="0"/>
        <v>0.71303661424494513</v>
      </c>
    </row>
    <row r="17" spans="1:6" x14ac:dyDescent="0.25">
      <c r="A17" s="222" t="s">
        <v>545</v>
      </c>
      <c r="B17" s="223" t="s">
        <v>546</v>
      </c>
      <c r="C17" s="210">
        <f>VLOOKUP($B$6,Data!$A$8:$EH$241,16,FALSE)</f>
        <v>2184.1800000000003</v>
      </c>
      <c r="D17" s="210">
        <f>VLOOKUP($B$6,Data!$A$8:$EH$241,17,FALSE)</f>
        <v>1658.3600000000001</v>
      </c>
      <c r="E17" s="215">
        <f t="shared" ref="E17:E19" si="1">C17-D17</f>
        <v>525.82000000000016</v>
      </c>
      <c r="F17" s="224">
        <f t="shared" si="0"/>
        <v>0.75925976796784145</v>
      </c>
    </row>
    <row r="18" spans="1:6" x14ac:dyDescent="0.25">
      <c r="A18" s="222" t="s">
        <v>547</v>
      </c>
      <c r="B18" s="223" t="s">
        <v>548</v>
      </c>
      <c r="C18" s="210">
        <f>VLOOKUP($B$6,Data!$A$8:$EH$241,20,FALSE)</f>
        <v>418.57000000000005</v>
      </c>
      <c r="D18" s="210">
        <f>VLOOKUP($B$6,Data!$A$8:$EH$241,21,FALSE)</f>
        <v>374.34000000000003</v>
      </c>
      <c r="E18" s="215">
        <f t="shared" si="1"/>
        <v>44.230000000000018</v>
      </c>
      <c r="F18" s="224">
        <f t="shared" si="0"/>
        <v>0.89433069737439375</v>
      </c>
    </row>
    <row r="19" spans="1:6" x14ac:dyDescent="0.25">
      <c r="A19" s="222" t="s">
        <v>549</v>
      </c>
      <c r="B19" s="223" t="s">
        <v>550</v>
      </c>
      <c r="C19" s="210">
        <f>VLOOKUP($B$6,Data!$A$8:$EH$241,24,FALSE)</f>
        <v>133.41999999999999</v>
      </c>
      <c r="D19" s="210">
        <f>VLOOKUP($B$6,Data!$A$8:$EH$241,25,FALSE)</f>
        <v>0</v>
      </c>
      <c r="E19" s="215">
        <f t="shared" si="1"/>
        <v>133.41999999999999</v>
      </c>
      <c r="F19" s="224">
        <f t="shared" si="0"/>
        <v>0</v>
      </c>
    </row>
    <row r="20" spans="1:6" x14ac:dyDescent="0.25">
      <c r="A20" s="222" t="s">
        <v>551</v>
      </c>
      <c r="B20" s="223" t="s">
        <v>552</v>
      </c>
      <c r="C20" s="210">
        <f>VLOOKUP($B$6,Data!$A$8:$EH$241,28,FALSE)</f>
        <v>1304.8699999999999</v>
      </c>
      <c r="D20" s="210">
        <f>VLOOKUP($B$6,Data!$A$8:$EH$241,29,FALSE)</f>
        <v>476.03</v>
      </c>
      <c r="E20" s="215">
        <f>C20-D20</f>
        <v>828.83999999999992</v>
      </c>
      <c r="F20" s="224">
        <f t="shared" si="0"/>
        <v>0.36481028761485818</v>
      </c>
    </row>
    <row r="21" spans="1:6" x14ac:dyDescent="0.25">
      <c r="A21" s="222" t="s">
        <v>553</v>
      </c>
      <c r="B21" s="223" t="s">
        <v>554</v>
      </c>
      <c r="C21" s="210">
        <f>VLOOKUP($B$6,Data!$A$8:$EH$241,32,FALSE)</f>
        <v>702.31</v>
      </c>
      <c r="D21" s="210">
        <f>VLOOKUP($B$6,Data!$A$8:$EH$241,33,FALSE)</f>
        <v>0</v>
      </c>
      <c r="E21" s="215">
        <f>C21-D21</f>
        <v>702.31</v>
      </c>
      <c r="F21" s="224">
        <f t="shared" si="0"/>
        <v>0</v>
      </c>
    </row>
    <row r="22" spans="1:6" x14ac:dyDescent="0.25">
      <c r="A22" s="222" t="s">
        <v>555</v>
      </c>
      <c r="B22" s="225" t="s">
        <v>556</v>
      </c>
      <c r="C22" s="210">
        <f>VLOOKUP($B$6,Data!$A$8:$EH$241,36,FALSE)</f>
        <v>2098.5</v>
      </c>
      <c r="D22" s="210">
        <f>VLOOKUP($B$6,Data!$A$8:$EH$241,37,FALSE)</f>
        <v>1903.04</v>
      </c>
      <c r="E22" s="215">
        <f t="shared" ref="E22:E44" si="2">C22-D22</f>
        <v>195.46000000000004</v>
      </c>
      <c r="F22" s="224">
        <f t="shared" si="0"/>
        <v>0.90685727900881585</v>
      </c>
    </row>
    <row r="23" spans="1:6" x14ac:dyDescent="0.25">
      <c r="A23" s="213" t="s">
        <v>557</v>
      </c>
      <c r="B23" s="214" t="s">
        <v>558</v>
      </c>
      <c r="C23" s="226">
        <f>VLOOKUP($B$6,Data!$A$8:$EH$241,40,FALSE)</f>
        <v>7608.24</v>
      </c>
      <c r="D23" s="226">
        <f>VLOOKUP($B$6,Data!$A$8:$EH$241,41,FALSE)</f>
        <v>8687.93</v>
      </c>
      <c r="E23" s="227">
        <f t="shared" si="2"/>
        <v>-1079.6900000000005</v>
      </c>
      <c r="F23" s="228">
        <f t="shared" si="0"/>
        <v>1.141910612704121</v>
      </c>
    </row>
    <row r="24" spans="1:6" ht="19.5" customHeight="1" x14ac:dyDescent="0.25">
      <c r="A24" s="213" t="s">
        <v>559</v>
      </c>
      <c r="B24" s="214" t="s">
        <v>560</v>
      </c>
      <c r="C24" s="226">
        <f>VLOOKUP($B$6,Data!$A$8:$EH$241,44,FALSE)</f>
        <v>0</v>
      </c>
      <c r="D24" s="226">
        <f>VLOOKUP($B$6,Data!$A$8:$EH$241,45,FALSE)</f>
        <v>0</v>
      </c>
      <c r="E24" s="227">
        <f t="shared" si="2"/>
        <v>0</v>
      </c>
      <c r="F24" s="228" t="e">
        <f t="shared" si="0"/>
        <v>#DIV/0!</v>
      </c>
    </row>
    <row r="25" spans="1:6" ht="28.5" x14ac:dyDescent="0.25">
      <c r="A25" s="213" t="s">
        <v>561</v>
      </c>
      <c r="B25" s="219" t="s">
        <v>562</v>
      </c>
      <c r="C25" s="226">
        <f>VLOOKUP($B$6,Data!$A$8:$EH$241,48,FALSE)</f>
        <v>633.47</v>
      </c>
      <c r="D25" s="226">
        <f>VLOOKUP($B$6,Data!$A$8:$EH$241,49,FALSE)</f>
        <v>0</v>
      </c>
      <c r="E25" s="227">
        <f t="shared" si="2"/>
        <v>633.47</v>
      </c>
      <c r="F25" s="224">
        <f t="shared" si="0"/>
        <v>0</v>
      </c>
    </row>
    <row r="26" spans="1:6" ht="28.5" x14ac:dyDescent="0.25">
      <c r="A26" s="213" t="s">
        <v>563</v>
      </c>
      <c r="B26" s="219" t="s">
        <v>564</v>
      </c>
      <c r="C26" s="226">
        <f>VLOOKUP($B$6,Data!$A$8:$EH$241,52,FALSE)</f>
        <v>0</v>
      </c>
      <c r="D26" s="226">
        <f>VLOOKUP($B$6,Data!$A$8:$EH$241,53,FALSE)</f>
        <v>0</v>
      </c>
      <c r="E26" s="227">
        <f t="shared" si="2"/>
        <v>0</v>
      </c>
      <c r="F26" s="224" t="e">
        <f t="shared" si="0"/>
        <v>#DIV/0!</v>
      </c>
    </row>
    <row r="27" spans="1:6" ht="87.75" customHeight="1" x14ac:dyDescent="0.25">
      <c r="A27" s="213" t="s">
        <v>565</v>
      </c>
      <c r="B27" s="219" t="s">
        <v>566</v>
      </c>
      <c r="C27" s="226">
        <f>VLOOKUP($B$6,Data!$A$8:$EH$241,56,FALSE)</f>
        <v>8021.79</v>
      </c>
      <c r="D27" s="226">
        <f>VLOOKUP($B$6,Data!$A$8:$EH$241,57,FALSE)</f>
        <v>191480.55</v>
      </c>
      <c r="E27" s="227">
        <f t="shared" si="2"/>
        <v>-183458.75999999998</v>
      </c>
      <c r="F27" s="228">
        <f t="shared" si="0"/>
        <v>23.870052693974785</v>
      </c>
    </row>
    <row r="28" spans="1:6" x14ac:dyDescent="0.25">
      <c r="A28" s="213" t="s">
        <v>567</v>
      </c>
      <c r="B28" s="219" t="s">
        <v>568</v>
      </c>
      <c r="C28" s="220">
        <f>SUM(C29:C35)</f>
        <v>7716.9999999999991</v>
      </c>
      <c r="D28" s="220">
        <f t="shared" ref="D28:E28" si="3">SUM(D29:D35)</f>
        <v>1141.27</v>
      </c>
      <c r="E28" s="220">
        <f t="shared" si="3"/>
        <v>6575.73</v>
      </c>
      <c r="F28" s="221">
        <f t="shared" si="0"/>
        <v>0.14789037190618118</v>
      </c>
    </row>
    <row r="29" spans="1:6" x14ac:dyDescent="0.25">
      <c r="A29" s="222" t="s">
        <v>569</v>
      </c>
      <c r="B29" s="223" t="s">
        <v>542</v>
      </c>
      <c r="C29" s="229">
        <f>VLOOKUP($B$6,Data!$A$8:$EH$241,60,FALSE)</f>
        <v>1932.7499999999998</v>
      </c>
      <c r="D29" s="229">
        <f>VLOOKUP($B$6,Data!$A$8:$EH$241,61,FALSE)</f>
        <v>0</v>
      </c>
      <c r="E29" s="215">
        <f t="shared" si="2"/>
        <v>1932.7499999999998</v>
      </c>
      <c r="F29" s="224">
        <f t="shared" si="0"/>
        <v>0</v>
      </c>
    </row>
    <row r="30" spans="1:6" x14ac:dyDescent="0.25">
      <c r="A30" s="222" t="s">
        <v>570</v>
      </c>
      <c r="B30" s="223" t="s">
        <v>544</v>
      </c>
      <c r="C30" s="229">
        <f>VLOOKUP($B$6,Data!$A$8:$EH$241,64,FALSE)</f>
        <v>2390.65</v>
      </c>
      <c r="D30" s="229">
        <f>VLOOKUP($B$6,Data!$A$8:$EH$241,65,FALSE)</f>
        <v>0</v>
      </c>
      <c r="E30" s="215">
        <f t="shared" si="2"/>
        <v>2390.65</v>
      </c>
      <c r="F30" s="224">
        <f t="shared" si="0"/>
        <v>0</v>
      </c>
    </row>
    <row r="31" spans="1:6" x14ac:dyDescent="0.25">
      <c r="A31" s="222" t="s">
        <v>571</v>
      </c>
      <c r="B31" s="223" t="s">
        <v>546</v>
      </c>
      <c r="C31" s="229">
        <f>VLOOKUP($B$6,Data!$A$8:$EH$241,68,FALSE)</f>
        <v>643.29</v>
      </c>
      <c r="D31" s="229">
        <f>VLOOKUP($B$6,Data!$A$8:$EH$241,69,FALSE)</f>
        <v>0</v>
      </c>
      <c r="E31" s="215">
        <f t="shared" si="2"/>
        <v>643.29</v>
      </c>
      <c r="F31" s="224">
        <f t="shared" si="0"/>
        <v>0</v>
      </c>
    </row>
    <row r="32" spans="1:6" x14ac:dyDescent="0.25">
      <c r="A32" s="222" t="s">
        <v>572</v>
      </c>
      <c r="B32" s="223" t="s">
        <v>548</v>
      </c>
      <c r="C32" s="229">
        <f>VLOOKUP($B$6,Data!$A$8:$EH$241,72,FALSE)</f>
        <v>1438.37</v>
      </c>
      <c r="D32" s="229">
        <f>VLOOKUP($B$6,Data!$A$8:$EH$241,73,FALSE)</f>
        <v>0</v>
      </c>
      <c r="E32" s="215">
        <f t="shared" si="2"/>
        <v>1438.37</v>
      </c>
      <c r="F32" s="224">
        <f t="shared" si="0"/>
        <v>0</v>
      </c>
    </row>
    <row r="33" spans="1:7" x14ac:dyDescent="0.25">
      <c r="A33" s="222" t="s">
        <v>573</v>
      </c>
      <c r="B33" s="223" t="s">
        <v>550</v>
      </c>
      <c r="C33" s="229">
        <f>VLOOKUP($B$6,Data!$A$8:$EH$241,76,FALSE)</f>
        <v>706.51</v>
      </c>
      <c r="D33" s="229">
        <f>VLOOKUP($B$6,Data!$A$8:$EH$241,77,FALSE)</f>
        <v>0</v>
      </c>
      <c r="E33" s="215">
        <f t="shared" si="2"/>
        <v>706.51</v>
      </c>
      <c r="F33" s="224">
        <f t="shared" si="0"/>
        <v>0</v>
      </c>
    </row>
    <row r="34" spans="1:7" x14ac:dyDescent="0.25">
      <c r="A34" s="222" t="s">
        <v>574</v>
      </c>
      <c r="B34" s="223" t="s">
        <v>552</v>
      </c>
      <c r="C34" s="229">
        <f>VLOOKUP($B$6,Data!$A$8:$EH$241,80,FALSE)</f>
        <v>537.99</v>
      </c>
      <c r="D34" s="229">
        <f>VLOOKUP($B$6,Data!$A$8:$EH$241,81,FALSE)</f>
        <v>1141.27</v>
      </c>
      <c r="E34" s="215">
        <f t="shared" si="2"/>
        <v>-603.28</v>
      </c>
      <c r="F34" s="224">
        <f t="shared" si="0"/>
        <v>2.1213591330693879</v>
      </c>
    </row>
    <row r="35" spans="1:7" x14ac:dyDescent="0.25">
      <c r="A35" s="222" t="s">
        <v>575</v>
      </c>
      <c r="B35" s="223" t="s">
        <v>554</v>
      </c>
      <c r="C35" s="229">
        <f>VLOOKUP($B$6,Data!$A$8:$EH$241,84,FALSE)</f>
        <v>67.44</v>
      </c>
      <c r="D35" s="229">
        <f>VLOOKUP($B$6,Data!$A$8:$EH$241,85,FALSE)</f>
        <v>0</v>
      </c>
      <c r="E35" s="215">
        <f t="shared" si="2"/>
        <v>67.44</v>
      </c>
      <c r="F35" s="224">
        <f t="shared" si="0"/>
        <v>0</v>
      </c>
    </row>
    <row r="36" spans="1:7" ht="28.5" x14ac:dyDescent="0.25">
      <c r="A36" s="213" t="s">
        <v>576</v>
      </c>
      <c r="B36" s="219" t="s">
        <v>577</v>
      </c>
      <c r="C36" s="226">
        <f>VLOOKUP($B$6,Data!$A$8:$EH$241,88,FALSE)</f>
        <v>0</v>
      </c>
      <c r="D36" s="226">
        <f>VLOOKUP($B$6,Data!$A$8:$EH$241,89,FALSE)</f>
        <v>0</v>
      </c>
      <c r="E36" s="227">
        <f t="shared" si="2"/>
        <v>0</v>
      </c>
      <c r="F36" s="228" t="e">
        <f t="shared" si="0"/>
        <v>#DIV/0!</v>
      </c>
    </row>
    <row r="37" spans="1:7" x14ac:dyDescent="0.25">
      <c r="A37" s="213" t="s">
        <v>578</v>
      </c>
      <c r="B37" s="219" t="s">
        <v>579</v>
      </c>
      <c r="C37" s="226">
        <f>VLOOKUP($B$6,Data!$A$8:$EH$241,92,FALSE)</f>
        <v>10753.82</v>
      </c>
      <c r="D37" s="226">
        <f>VLOOKUP($B$6,Data!$A$8:$EH$241,93,FALSE)</f>
        <v>10432.529969841968</v>
      </c>
      <c r="E37" s="227">
        <f t="shared" si="2"/>
        <v>321.2900301580321</v>
      </c>
      <c r="F37" s="224">
        <f t="shared" si="0"/>
        <v>0.97012317203021514</v>
      </c>
    </row>
    <row r="38" spans="1:7" ht="28.5" x14ac:dyDescent="0.25">
      <c r="A38" s="213" t="s">
        <v>580</v>
      </c>
      <c r="B38" s="219" t="s">
        <v>581</v>
      </c>
      <c r="C38" s="226">
        <f>VLOOKUP($B$6,Data!$A$8:$EH$241,96,FALSE)</f>
        <v>8034.7799999999988</v>
      </c>
      <c r="D38" s="226">
        <f>VLOOKUP($B$6,Data!$A$8:$EH$241,97,FALSE)</f>
        <v>9017.92</v>
      </c>
      <c r="E38" s="227">
        <f t="shared" si="2"/>
        <v>-983.14000000000124</v>
      </c>
      <c r="F38" s="224">
        <f t="shared" si="0"/>
        <v>1.1223605375629453</v>
      </c>
    </row>
    <row r="39" spans="1:7" ht="42.75" customHeight="1" x14ac:dyDescent="0.25">
      <c r="A39" s="213" t="s">
        <v>582</v>
      </c>
      <c r="B39" s="219" t="s">
        <v>583</v>
      </c>
      <c r="C39" s="226">
        <f>VLOOKUP($B$6,Data!$A$8:$EH$241,100,FALSE)</f>
        <v>664.6400000000001</v>
      </c>
      <c r="D39" s="226">
        <f>VLOOKUP($B$6,Data!$A$8:$EH$241,101,FALSE)</f>
        <v>0</v>
      </c>
      <c r="E39" s="227">
        <f t="shared" si="2"/>
        <v>664.6400000000001</v>
      </c>
      <c r="F39" s="224">
        <f t="shared" si="0"/>
        <v>0</v>
      </c>
    </row>
    <row r="40" spans="1:7" x14ac:dyDescent="0.25">
      <c r="A40" s="213" t="s">
        <v>584</v>
      </c>
      <c r="B40" s="219" t="s">
        <v>585</v>
      </c>
      <c r="C40" s="226">
        <f>VLOOKUP($B$6,Data!$A$8:$EH$241,104,FALSE)</f>
        <v>287.95</v>
      </c>
      <c r="D40" s="226">
        <f>VLOOKUP($B$6,Data!$A$8:$EH$241,105,FALSE)</f>
        <v>246.72999999999996</v>
      </c>
      <c r="E40" s="227">
        <f t="shared" si="2"/>
        <v>41.220000000000027</v>
      </c>
      <c r="F40" s="224">
        <f t="shared" si="0"/>
        <v>0.8568501475950685</v>
      </c>
    </row>
    <row r="41" spans="1:7" x14ac:dyDescent="0.25">
      <c r="A41" s="213" t="s">
        <v>586</v>
      </c>
      <c r="B41" s="219" t="s">
        <v>587</v>
      </c>
      <c r="C41" s="226">
        <f>VLOOKUP($B$6,Data!$A$8:$EH$241,108,FALSE)</f>
        <v>32.29</v>
      </c>
      <c r="D41" s="226">
        <f>VLOOKUP($B$6,Data!$A$8:$EH$241,109,FALSE)</f>
        <v>0</v>
      </c>
      <c r="E41" s="227">
        <f t="shared" si="2"/>
        <v>32.29</v>
      </c>
      <c r="F41" s="224">
        <f t="shared" si="0"/>
        <v>0</v>
      </c>
    </row>
    <row r="42" spans="1:7" ht="61.5" customHeight="1" x14ac:dyDescent="0.25">
      <c r="A42" s="213" t="s">
        <v>588</v>
      </c>
      <c r="B42" s="219" t="s">
        <v>589</v>
      </c>
      <c r="C42" s="220">
        <f>SUM(C43:C44)</f>
        <v>5006.97</v>
      </c>
      <c r="D42" s="220">
        <f t="shared" ref="D42:E42" si="4">SUM(D43:D44)</f>
        <v>3719.5600000000004</v>
      </c>
      <c r="E42" s="220">
        <f t="shared" si="4"/>
        <v>1287.4099999999996</v>
      </c>
      <c r="F42" s="221">
        <f t="shared" si="0"/>
        <v>0.74287643025622285</v>
      </c>
    </row>
    <row r="43" spans="1:7" x14ac:dyDescent="0.25">
      <c r="A43" s="222" t="s">
        <v>590</v>
      </c>
      <c r="B43" s="230" t="s">
        <v>591</v>
      </c>
      <c r="C43" s="229">
        <f>VLOOKUP($B$6,Data!$A$8:$EH$241,112,FALSE)</f>
        <v>1768.41</v>
      </c>
      <c r="D43" s="229">
        <f>VLOOKUP($B$6,Data!$A$8:$EH$241,113,FALSE)</f>
        <v>1138.42</v>
      </c>
      <c r="E43" s="215">
        <f t="shared" si="2"/>
        <v>629.99</v>
      </c>
      <c r="F43" s="224">
        <f t="shared" si="0"/>
        <v>0.64375342822083115</v>
      </c>
    </row>
    <row r="44" spans="1:7" x14ac:dyDescent="0.25">
      <c r="A44" s="222" t="s">
        <v>592</v>
      </c>
      <c r="B44" s="230" t="s">
        <v>593</v>
      </c>
      <c r="C44" s="229">
        <f>VLOOKUP($B$6,Data!$A$8:$EH$241,116,FALSE)</f>
        <v>3238.56</v>
      </c>
      <c r="D44" s="229">
        <f>VLOOKUP($B$6,Data!$A$8:$EH$241,117,FALSE)</f>
        <v>2581.1400000000003</v>
      </c>
      <c r="E44" s="215">
        <f t="shared" si="2"/>
        <v>657.41999999999962</v>
      </c>
      <c r="F44" s="224">
        <f t="shared" si="0"/>
        <v>0.79700237142433683</v>
      </c>
    </row>
    <row r="45" spans="1:7" ht="32.25" customHeight="1" thickBot="1" x14ac:dyDescent="0.3">
      <c r="A45" s="213" t="s">
        <v>594</v>
      </c>
      <c r="B45" s="219" t="s">
        <v>595</v>
      </c>
      <c r="C45" s="227">
        <f>VLOOKUP($B$6,Data!$A$8:$EH$241,120,FALSE)</f>
        <v>0</v>
      </c>
      <c r="D45" s="227">
        <f>VLOOKUP($B$6,Data!$A$8:$EH$241,121,FALSE)</f>
        <v>0</v>
      </c>
      <c r="E45" s="227">
        <f>C45-D45</f>
        <v>0</v>
      </c>
      <c r="F45" s="228" t="e">
        <f t="shared" si="0"/>
        <v>#DIV/0!</v>
      </c>
      <c r="G45" s="231"/>
    </row>
    <row r="46" spans="1:7" ht="4.5" hidden="1" customHeight="1" thickBot="1" x14ac:dyDescent="0.3">
      <c r="A46" s="232"/>
      <c r="B46" s="233"/>
      <c r="C46" s="234"/>
      <c r="D46" s="234"/>
      <c r="E46" s="234"/>
      <c r="F46" s="235"/>
    </row>
    <row r="47" spans="1:7" ht="22.5" customHeight="1" thickBot="1" x14ac:dyDescent="0.3">
      <c r="A47" s="236" t="s">
        <v>596</v>
      </c>
      <c r="B47" s="237" t="s">
        <v>597</v>
      </c>
      <c r="C47" s="238">
        <f>C14+C23+C24+C25+C26+C27+C28+C36+C37+C38+C39+C40+C41+C42+C45</f>
        <v>59618.59</v>
      </c>
      <c r="D47" s="238">
        <f>D14+D23+D24+D25+D26+D27+D28+D36+D37+D38+D39+D40+D41+D42+D45</f>
        <v>230255.08996984197</v>
      </c>
      <c r="E47" s="238">
        <f>C47-D47</f>
        <v>-170636.49996984197</v>
      </c>
      <c r="F47" s="239">
        <f t="shared" ref="F47:F49" si="5">D47/C47</f>
        <v>3.8621357863351342</v>
      </c>
    </row>
    <row r="48" spans="1:7" ht="16.5" hidden="1" thickBot="1" x14ac:dyDescent="0.3">
      <c r="A48" s="240" t="s">
        <v>598</v>
      </c>
      <c r="B48" s="241" t="s">
        <v>599</v>
      </c>
      <c r="C48" s="242">
        <f>VLOOKUP($B$6,Data!$A$8:$EH$241,124,FALSE)</f>
        <v>3066.6800000000003</v>
      </c>
      <c r="D48" s="242">
        <f>VLOOKUP($B$6,Data!$A$8:$EH$241,125,FALSE)</f>
        <v>11512.759999999998</v>
      </c>
      <c r="E48" s="242">
        <f t="shared" ref="E48" si="6">C48-D48</f>
        <v>-8446.0799999999981</v>
      </c>
      <c r="F48" s="243">
        <f t="shared" si="5"/>
        <v>3.7541445471976198</v>
      </c>
    </row>
    <row r="49" spans="1:7" ht="32.25" hidden="1" thickBot="1" x14ac:dyDescent="0.3">
      <c r="A49" s="244" t="s">
        <v>600</v>
      </c>
      <c r="B49" s="245" t="s">
        <v>601</v>
      </c>
      <c r="C49" s="246">
        <f>C47+C48</f>
        <v>62685.27</v>
      </c>
      <c r="D49" s="246">
        <f>D47+D48</f>
        <v>241767.84996984198</v>
      </c>
      <c r="E49" s="246">
        <f>C49-D49</f>
        <v>-179082.57996984199</v>
      </c>
      <c r="F49" s="247">
        <f t="shared" si="5"/>
        <v>3.8568526540579948</v>
      </c>
    </row>
    <row r="50" spans="1:7" ht="6" customHeight="1" x14ac:dyDescent="0.25">
      <c r="A50" s="201"/>
      <c r="B50" s="199"/>
      <c r="C50" s="199"/>
      <c r="D50" s="199"/>
      <c r="E50" s="199"/>
      <c r="F50" s="199"/>
    </row>
    <row r="51" spans="1:7" ht="30" x14ac:dyDescent="0.25">
      <c r="A51" s="248"/>
      <c r="B51" s="249" t="s">
        <v>602</v>
      </c>
      <c r="C51" s="250">
        <v>44348</v>
      </c>
      <c r="D51" s="229">
        <f>VLOOKUP($B$6,Data!$A$8:$EH$241,137,FALSE)</f>
        <v>5596.62</v>
      </c>
      <c r="E51" s="251">
        <f>VLOOKUP($B$6,Data!$A$8:$EH$241,138,FALSE)</f>
        <v>0.26782763496974354</v>
      </c>
      <c r="F51" s="252" t="s">
        <v>603</v>
      </c>
    </row>
    <row r="52" spans="1:7" ht="5.25" customHeight="1" x14ac:dyDescent="0.25"/>
    <row r="53" spans="1:7" s="261" customFormat="1" ht="33.75" x14ac:dyDescent="0.25">
      <c r="A53" s="254"/>
      <c r="B53" s="255" t="s">
        <v>610</v>
      </c>
      <c r="C53" s="256" t="s">
        <v>604</v>
      </c>
      <c r="D53" s="257">
        <f>VLOOKUP($B$6,Data!$A$8:$EH$241,131,FALSE)</f>
        <v>-170822.59996984195</v>
      </c>
      <c r="E53" s="258"/>
      <c r="F53" s="259"/>
      <c r="G53" s="260"/>
    </row>
    <row r="54" spans="1:7" s="261" customFormat="1" x14ac:dyDescent="0.25">
      <c r="A54" s="254"/>
      <c r="B54" s="262" t="s">
        <v>611</v>
      </c>
      <c r="C54" s="259"/>
      <c r="D54" s="263"/>
      <c r="E54" s="259"/>
      <c r="F54" s="259"/>
      <c r="G54" s="264"/>
    </row>
    <row r="55" spans="1:7" ht="7.5" customHeight="1" x14ac:dyDescent="0.25"/>
    <row r="56" spans="1:7" ht="18.75" x14ac:dyDescent="0.25">
      <c r="B56" s="304" t="s">
        <v>605</v>
      </c>
      <c r="C56" s="304"/>
      <c r="D56" s="304"/>
      <c r="E56" s="304"/>
      <c r="F56" s="265"/>
    </row>
    <row r="57" spans="1:7" ht="15.75" x14ac:dyDescent="0.25">
      <c r="B57" s="265"/>
      <c r="C57" s="266"/>
      <c r="D57" s="265"/>
      <c r="E57" s="265"/>
      <c r="F57" s="265"/>
    </row>
    <row r="58" spans="1:7" ht="18.75" x14ac:dyDescent="0.25">
      <c r="B58" s="267"/>
      <c r="C58" s="268"/>
      <c r="D58" s="199"/>
      <c r="E58" s="199"/>
      <c r="F58" s="269"/>
    </row>
    <row r="59" spans="1:7" ht="18.75" x14ac:dyDescent="0.25">
      <c r="B59" s="269"/>
      <c r="C59" s="270"/>
      <c r="D59" s="269"/>
      <c r="E59" s="269"/>
      <c r="F59" s="269"/>
    </row>
  </sheetData>
  <dataConsolidate/>
  <mergeCells count="10">
    <mergeCell ref="A10:A11"/>
    <mergeCell ref="B10:B11"/>
    <mergeCell ref="C10:F10"/>
    <mergeCell ref="B56:E56"/>
    <mergeCell ref="A1:F1"/>
    <mergeCell ref="A3:F3"/>
    <mergeCell ref="A4:F4"/>
    <mergeCell ref="A5:F5"/>
    <mergeCell ref="B6:C6"/>
    <mergeCell ref="E8:F8"/>
  </mergeCells>
  <pageMargins left="0.70866141732283472" right="0.39370078740157483" top="0.35433070866141736" bottom="0.35433070866141736" header="0.31496062992125984" footer="0.31496062992125984"/>
  <pageSetup paperSize="9" scale="73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Data!$EK$8:$EK$241</xm:f>
          </x14:formula1>
          <xm:sqref>B6:C6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Data</vt:lpstr>
      <vt:lpstr>Report</vt:lpstr>
      <vt:lpstr>list1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2021-09-02T06:52:57Z</dcterms:modified>
</cp:coreProperties>
</file>