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оприлюднення\МЛ2\"/>
    </mc:Choice>
  </mc:AlternateContent>
  <xr:revisionPtr revIDLastSave="0" documentId="8_{05E30E6C-B543-485D-A525-891DF68F1B05}" xr6:coauthVersionLast="45" xr6:coauthVersionMax="45" xr10:uidLastSave="{00000000-0000-0000-0000-000000000000}"/>
  <bookViews>
    <workbookView xWindow="-120" yWindow="-120" windowWidth="29040" windowHeight="15720" xr2:uid="{030955D7-28CA-4200-9088-DD3A3A0A8421}"/>
  </bookViews>
  <sheets>
    <sheet name="Таблиця станом на 01.08.2024" sheetId="1" r:id="rId1"/>
  </sheets>
  <definedNames>
    <definedName name="_xlnm._FilterDatabase" localSheetId="0" hidden="1">'Таблиця станом на 01.08.2024'!$O$22:$O$26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9" i="1" l="1"/>
  <c r="E9" i="1"/>
  <c r="D10" i="1"/>
  <c r="E10" i="1"/>
  <c r="D11" i="1"/>
  <c r="E11" i="1"/>
  <c r="D12" i="1"/>
  <c r="E12" i="1"/>
  <c r="D13" i="1"/>
  <c r="E13" i="1"/>
  <c r="D14" i="1"/>
  <c r="E14" i="1"/>
  <c r="D15" i="1"/>
  <c r="E15" i="1"/>
  <c r="D16" i="1"/>
  <c r="E16" i="1"/>
  <c r="D17" i="1"/>
  <c r="E17" i="1"/>
  <c r="D18" i="1"/>
  <c r="E18" i="1"/>
  <c r="D19" i="1"/>
  <c r="E19" i="1"/>
  <c r="D20" i="1"/>
  <c r="E20" i="1"/>
  <c r="D21" i="1"/>
  <c r="E21" i="1"/>
  <c r="E22" i="1"/>
  <c r="E23" i="1"/>
  <c r="E24" i="1"/>
  <c r="D25" i="1"/>
  <c r="E25" i="1"/>
  <c r="E26" i="1"/>
  <c r="D27" i="1"/>
  <c r="E27" i="1"/>
  <c r="D28" i="1"/>
  <c r="E28" i="1"/>
  <c r="E29" i="1"/>
  <c r="D30" i="1"/>
  <c r="E30" i="1"/>
  <c r="E31" i="1"/>
  <c r="D32" i="1"/>
  <c r="E32" i="1"/>
  <c r="D33" i="1"/>
  <c r="E33" i="1"/>
  <c r="D34" i="1"/>
  <c r="E34" i="1"/>
  <c r="D35" i="1"/>
  <c r="E35" i="1"/>
  <c r="D36" i="1"/>
  <c r="E36" i="1"/>
  <c r="D37" i="1"/>
  <c r="E37" i="1"/>
  <c r="D38" i="1"/>
  <c r="E38" i="1"/>
  <c r="D39" i="1"/>
  <c r="E39" i="1"/>
  <c r="D40" i="1"/>
  <c r="E40" i="1"/>
  <c r="D41" i="1"/>
  <c r="E41" i="1"/>
  <c r="D42" i="1"/>
  <c r="E42" i="1"/>
  <c r="D43" i="1"/>
  <c r="E43" i="1"/>
  <c r="D44" i="1"/>
  <c r="E44" i="1"/>
  <c r="D45" i="1"/>
  <c r="E45" i="1"/>
  <c r="D46" i="1"/>
  <c r="E46" i="1"/>
  <c r="D47" i="1"/>
  <c r="E47" i="1"/>
  <c r="D48" i="1"/>
  <c r="E48" i="1"/>
  <c r="D49" i="1"/>
  <c r="E49" i="1"/>
  <c r="E50" i="1"/>
  <c r="D51" i="1"/>
  <c r="E51" i="1"/>
  <c r="D52" i="1"/>
  <c r="E52" i="1"/>
  <c r="E53" i="1"/>
  <c r="D54" i="1"/>
  <c r="E54" i="1"/>
  <c r="D55" i="1"/>
  <c r="E55" i="1"/>
  <c r="D56" i="1"/>
  <c r="E56" i="1"/>
  <c r="D57" i="1"/>
  <c r="E57" i="1"/>
  <c r="D58" i="1"/>
  <c r="E58" i="1"/>
  <c r="E59" i="1"/>
  <c r="D60" i="1"/>
  <c r="E60" i="1"/>
  <c r="D61" i="1"/>
  <c r="E61" i="1"/>
  <c r="D62" i="1"/>
  <c r="E62" i="1"/>
  <c r="D63" i="1"/>
  <c r="E63" i="1"/>
  <c r="D64" i="1"/>
  <c r="E64" i="1"/>
  <c r="D65" i="1"/>
  <c r="E65" i="1"/>
  <c r="D66" i="1"/>
  <c r="E66" i="1"/>
  <c r="D67" i="1"/>
  <c r="E67" i="1"/>
  <c r="D68" i="1"/>
  <c r="E68" i="1"/>
  <c r="D69" i="1"/>
  <c r="E69" i="1"/>
  <c r="D70" i="1"/>
  <c r="E70" i="1"/>
  <c r="D71" i="1"/>
  <c r="E71" i="1"/>
  <c r="D72" i="1"/>
  <c r="E72" i="1"/>
  <c r="D73" i="1"/>
  <c r="E73" i="1"/>
  <c r="D74" i="1"/>
  <c r="E74" i="1"/>
  <c r="D75" i="1"/>
  <c r="E75" i="1"/>
  <c r="D76" i="1"/>
  <c r="E76" i="1"/>
  <c r="D77" i="1"/>
  <c r="E77" i="1"/>
  <c r="D78" i="1"/>
  <c r="E78" i="1"/>
  <c r="D79" i="1"/>
  <c r="E79" i="1"/>
  <c r="D80" i="1"/>
  <c r="E80" i="1"/>
  <c r="D81" i="1"/>
  <c r="E81" i="1"/>
  <c r="D82" i="1"/>
  <c r="E82" i="1"/>
  <c r="D83" i="1"/>
  <c r="E83" i="1"/>
  <c r="D84" i="1"/>
  <c r="E84" i="1"/>
  <c r="D85" i="1"/>
  <c r="E85" i="1"/>
  <c r="D86" i="1"/>
  <c r="E86" i="1"/>
  <c r="D87" i="1"/>
  <c r="E87" i="1"/>
  <c r="D88" i="1"/>
  <c r="E88" i="1"/>
  <c r="D89" i="1"/>
  <c r="E89" i="1"/>
  <c r="D90" i="1"/>
  <c r="E90" i="1"/>
  <c r="D91" i="1"/>
  <c r="E91" i="1"/>
  <c r="D92" i="1"/>
  <c r="E92" i="1"/>
  <c r="D93" i="1"/>
  <c r="E93" i="1"/>
  <c r="D94" i="1"/>
  <c r="E94" i="1"/>
  <c r="D95" i="1"/>
  <c r="E95" i="1"/>
  <c r="D96" i="1"/>
  <c r="E96" i="1"/>
  <c r="D97" i="1"/>
  <c r="E97" i="1"/>
  <c r="D98" i="1"/>
  <c r="E98" i="1"/>
  <c r="D99" i="1"/>
  <c r="E99" i="1"/>
  <c r="D100" i="1"/>
  <c r="E100" i="1"/>
  <c r="E101" i="1"/>
  <c r="D102" i="1"/>
  <c r="E102" i="1"/>
  <c r="E103" i="1"/>
  <c r="D104" i="1"/>
  <c r="E104" i="1"/>
  <c r="D105" i="1"/>
  <c r="E105" i="1"/>
  <c r="E106" i="1"/>
  <c r="D107" i="1"/>
  <c r="E107" i="1"/>
  <c r="D108" i="1"/>
  <c r="E108" i="1"/>
  <c r="D109" i="1"/>
  <c r="E109" i="1"/>
  <c r="D110" i="1"/>
  <c r="E110" i="1"/>
  <c r="D111" i="1"/>
  <c r="E111" i="1"/>
  <c r="E112" i="1"/>
  <c r="D113" i="1"/>
  <c r="E113" i="1"/>
  <c r="D114" i="1"/>
  <c r="E114" i="1"/>
  <c r="D115" i="1"/>
  <c r="E115" i="1"/>
  <c r="D116" i="1"/>
  <c r="E116" i="1"/>
  <c r="D117" i="1"/>
  <c r="E117" i="1"/>
  <c r="E118" i="1"/>
  <c r="D119" i="1"/>
  <c r="E119" i="1"/>
  <c r="E120" i="1"/>
  <c r="D121" i="1"/>
  <c r="E121" i="1"/>
  <c r="D122" i="1"/>
  <c r="E122" i="1"/>
  <c r="D123" i="1"/>
  <c r="E123" i="1"/>
  <c r="D124" i="1"/>
  <c r="E124" i="1"/>
  <c r="D125" i="1"/>
  <c r="E125" i="1"/>
  <c r="D126" i="1"/>
  <c r="E126" i="1"/>
  <c r="D127" i="1"/>
  <c r="E127" i="1"/>
  <c r="D128" i="1"/>
  <c r="E128" i="1"/>
  <c r="D129" i="1"/>
  <c r="E129" i="1"/>
  <c r="D130" i="1"/>
  <c r="E130" i="1"/>
  <c r="D131" i="1"/>
  <c r="E131" i="1"/>
  <c r="D132" i="1"/>
  <c r="E132" i="1"/>
  <c r="D133" i="1"/>
  <c r="E133" i="1"/>
  <c r="D134" i="1"/>
  <c r="E134" i="1"/>
  <c r="D135" i="1"/>
  <c r="E135" i="1"/>
  <c r="D136" i="1"/>
  <c r="E136" i="1"/>
  <c r="D137" i="1"/>
  <c r="E137" i="1"/>
  <c r="D138" i="1"/>
  <c r="E138" i="1"/>
  <c r="D139" i="1"/>
  <c r="E139" i="1"/>
  <c r="D140" i="1"/>
  <c r="E140" i="1"/>
  <c r="D141" i="1"/>
  <c r="E141" i="1"/>
  <c r="D142" i="1"/>
  <c r="E142" i="1"/>
  <c r="D143" i="1"/>
  <c r="E143" i="1"/>
  <c r="D144" i="1"/>
  <c r="E144" i="1"/>
  <c r="D145" i="1"/>
  <c r="E145" i="1"/>
  <c r="D146" i="1"/>
  <c r="E146" i="1"/>
  <c r="D147" i="1"/>
  <c r="E147" i="1"/>
  <c r="D148" i="1"/>
  <c r="E148" i="1"/>
  <c r="D149" i="1"/>
  <c r="E149" i="1"/>
  <c r="D150" i="1"/>
  <c r="E150" i="1"/>
  <c r="D151" i="1"/>
  <c r="E151" i="1"/>
  <c r="D152" i="1"/>
  <c r="E152" i="1"/>
  <c r="D153" i="1"/>
  <c r="E153" i="1"/>
  <c r="E154" i="1"/>
  <c r="D155" i="1"/>
  <c r="E155" i="1"/>
  <c r="D156" i="1"/>
  <c r="E156" i="1"/>
  <c r="D157" i="1"/>
  <c r="D158" i="1"/>
  <c r="E158" i="1"/>
  <c r="D159" i="1"/>
  <c r="E159" i="1"/>
  <c r="D160" i="1"/>
  <c r="E160" i="1"/>
  <c r="D161" i="1"/>
  <c r="E161" i="1"/>
  <c r="D162" i="1"/>
  <c r="E162" i="1"/>
  <c r="D163" i="1"/>
  <c r="D164" i="1"/>
  <c r="D165" i="1"/>
  <c r="D166" i="1"/>
  <c r="D167" i="1"/>
  <c r="D168" i="1"/>
  <c r="D169" i="1"/>
  <c r="D170" i="1"/>
  <c r="D176" i="1"/>
  <c r="D177" i="1"/>
  <c r="D178" i="1"/>
  <c r="D181" i="1"/>
  <c r="D183" i="1"/>
  <c r="D185" i="1"/>
  <c r="D186" i="1"/>
  <c r="D189" i="1"/>
  <c r="D190" i="1"/>
  <c r="D191" i="1"/>
  <c r="D192" i="1"/>
  <c r="D195" i="1"/>
  <c r="D196" i="1"/>
  <c r="D197" i="1"/>
  <c r="D198" i="1"/>
  <c r="D201" i="1"/>
  <c r="D202" i="1"/>
  <c r="D203" i="1"/>
  <c r="D204" i="1"/>
  <c r="D205" i="1"/>
  <c r="D206" i="1"/>
  <c r="D207" i="1"/>
  <c r="D208" i="1"/>
  <c r="D209" i="1"/>
  <c r="D210" i="1"/>
  <c r="D211" i="1"/>
  <c r="D218" i="1"/>
  <c r="D219" i="1"/>
  <c r="D220" i="1"/>
  <c r="D221" i="1"/>
  <c r="D222" i="1"/>
  <c r="D224" i="1"/>
  <c r="D225" i="1"/>
  <c r="D226" i="1"/>
  <c r="E226" i="1"/>
  <c r="D227" i="1"/>
  <c r="E227" i="1"/>
  <c r="E228" i="1"/>
  <c r="E229" i="1"/>
  <c r="E230" i="1"/>
  <c r="D231" i="1"/>
  <c r="E231" i="1"/>
  <c r="E232" i="1"/>
  <c r="E233" i="1"/>
  <c r="D234" i="1"/>
  <c r="E234" i="1"/>
  <c r="D235" i="1"/>
  <c r="D236" i="1"/>
  <c r="E236" i="1"/>
  <c r="D237" i="1"/>
  <c r="E237" i="1"/>
  <c r="D238" i="1"/>
  <c r="E238" i="1"/>
  <c r="D239" i="1"/>
  <c r="E239" i="1"/>
  <c r="E240" i="1"/>
  <c r="D241" i="1"/>
  <c r="E241" i="1"/>
  <c r="E242" i="1"/>
  <c r="D243" i="1"/>
  <c r="E243" i="1"/>
  <c r="D244" i="1"/>
  <c r="E244" i="1"/>
  <c r="D245" i="1"/>
  <c r="E245" i="1"/>
  <c r="D246" i="1"/>
  <c r="E246" i="1"/>
  <c r="E247" i="1"/>
  <c r="D248" i="1"/>
  <c r="E248" i="1"/>
  <c r="D249" i="1"/>
  <c r="E249" i="1"/>
  <c r="D250" i="1"/>
  <c r="E250" i="1"/>
  <c r="D251" i="1"/>
  <c r="E251" i="1"/>
  <c r="D252" i="1"/>
  <c r="E252" i="1"/>
  <c r="D253" i="1"/>
  <c r="E253" i="1"/>
  <c r="E254" i="1"/>
  <c r="E255" i="1"/>
  <c r="E256" i="1"/>
  <c r="E257" i="1"/>
  <c r="D258" i="1"/>
  <c r="E258" i="1"/>
  <c r="D259" i="1"/>
  <c r="E259" i="1"/>
  <c r="E260" i="1"/>
  <c r="D261" i="1"/>
  <c r="E261" i="1"/>
  <c r="D262" i="1"/>
  <c r="D265" i="1"/>
  <c r="D278" i="1"/>
  <c r="D279" i="1"/>
  <c r="D28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matbux2</author>
  </authors>
  <commentList>
    <comment ref="D12" authorId="0" shapeId="0" xr:uid="{0C9A08A9-16E8-452C-8553-4EEB52D258DC}">
      <text>
        <r>
          <rPr>
            <b/>
            <sz val="8"/>
            <color indexed="81"/>
            <rFont val="Tahoma"/>
            <family val="2"/>
            <charset val="204"/>
          </rPr>
          <t>matbux2:</t>
        </r>
        <r>
          <rPr>
            <sz val="8"/>
            <color indexed="81"/>
            <rFont val="Tahoma"/>
            <family val="2"/>
            <charset val="204"/>
          </rPr>
          <t xml:space="preserve">
45</t>
        </r>
      </text>
    </comment>
  </commentList>
</comments>
</file>

<file path=xl/sharedStrings.xml><?xml version="1.0" encoding="utf-8"?>
<sst xmlns="http://schemas.openxmlformats.org/spreadsheetml/2006/main" count="2574" uniqueCount="623">
  <si>
    <t>Пустовойт</t>
  </si>
  <si>
    <t>№233 від 30.07.2024</t>
  </si>
  <si>
    <t>КНП "ЧМЛ №2" ЧМР</t>
  </si>
  <si>
    <t>Міністерство охорони здоров’я України</t>
  </si>
  <si>
    <t>00012925</t>
  </si>
  <si>
    <t>КНП КОР "Київська обл.клін. лікарня"</t>
  </si>
  <si>
    <t>Кошти державного бюджету</t>
  </si>
  <si>
    <t>шт</t>
  </si>
  <si>
    <t xml:space="preserve"> Опорне кільце для трискупідальної анулопластики жорстке з розривом каркаса,Rigid TR.р.28</t>
  </si>
  <si>
    <t>-</t>
  </si>
  <si>
    <t xml:space="preserve"> Опорне кільце для мітральної анулопластики з вигином каркаса без розриву,Advanced MR type B.р. 28</t>
  </si>
  <si>
    <t>Оксигенатор для дор. б. 50 кг із комплектом маг. Т</t>
  </si>
  <si>
    <t>№1809 від 29.07.2024</t>
  </si>
  <si>
    <t>обласна лікарня</t>
  </si>
  <si>
    <t>06.2025</t>
  </si>
  <si>
    <t>Опорне кільце для трискупідальної анулопластики жорстке з розривом каркаса,Rigid TR.р.28</t>
  </si>
  <si>
    <t>12.2025</t>
  </si>
  <si>
    <t>Опорне кільце для мітральної анулопластики з вигином каркаса без розриву,Advanced MR type B.р. 28</t>
  </si>
  <si>
    <t>№39767 від 29.07.2024</t>
  </si>
  <si>
    <t>наказ №665-Р від 22.07.2024</t>
  </si>
  <si>
    <t>Мітральний штучий клапан серця ОН-ІКС - зі стандартним зшиваючим кільцем,ONXM-27/29</t>
  </si>
  <si>
    <t>UA753-21 р. 2 від 29.04.2024</t>
  </si>
  <si>
    <t>Мітральний штучий клапан серця ОН-ІКС - зі стандартним зшиваючим кільцем,ONXM-25</t>
  </si>
  <si>
    <t>Аортальний  штучий клапан серця ОН-ІКС - зі  зшиваючим кільцем Конформ-Ікс та подовженим тримачем,ONXACE-25</t>
  </si>
  <si>
    <t>Аортальний  штучий клапан серця ОН-ІКС - зі  зшиваючим кільцем Конформ-Ікс та подовженим тримачем, кат. номер ONXACE-23</t>
  </si>
  <si>
    <t>Аортальний  штучий клапан серця ОН-ІКС - зі  зшиваючим кільцем Конформ-Ікс та подовженим тримачем, кат. номер ONXACE-21</t>
  </si>
  <si>
    <t>Аортальний  штучий клапан серця ОН-ІКС - зі  зшиваючим кільцем Конформ-Ікс та подовженим тримачем,ONXACE-19</t>
  </si>
  <si>
    <t>Тимошко</t>
  </si>
  <si>
    <t>№39509 від 22.07.2024</t>
  </si>
  <si>
    <t>наказ №635-Р від 05.07.2024</t>
  </si>
  <si>
    <t>фл</t>
  </si>
  <si>
    <t>ПАМІДОЛ  розчин для ін'єкцій по 370мг/мл, по 100мл</t>
  </si>
  <si>
    <t>UA/15509/01/02 від 28.10.2021</t>
  </si>
  <si>
    <t>№38831 від 22.07.2024</t>
  </si>
  <si>
    <t>наказ №588-Р від 21.06.2024</t>
  </si>
  <si>
    <t>Біологічний орг.протез  клапану серця  з б.п.M29mm</t>
  </si>
  <si>
    <t>Декларація про відпов. № 1 ред. 5 від 21.08.23</t>
  </si>
  <si>
    <t>Біологічний орг.протез  клапану серця  з б.п.M27mm</t>
  </si>
  <si>
    <t>№38735 від 22.07.2024</t>
  </si>
  <si>
    <t>наказ №584-Р від 19.06.2024</t>
  </si>
  <si>
    <t>Біологічний орг.протез  клапану серця  з б.п.А25mm</t>
  </si>
  <si>
    <t>Біологічний орг.протез  клапану серця  з б.п.А23mm</t>
  </si>
  <si>
    <t>Біологічний орг.протез  клапану серця  з б.п.А21mm</t>
  </si>
  <si>
    <t>№38678 від 01.07.2024</t>
  </si>
  <si>
    <t>наказ №581-Р від 17.06.2024</t>
  </si>
  <si>
    <t>Декларація відпов. UA753-21 Ред. 2 від 29.04.2024</t>
  </si>
  <si>
    <t>№38206 від 10.06.2024</t>
  </si>
  <si>
    <t>№471-Р від 21.05.2024</t>
  </si>
  <si>
    <t>CRE 8 стент кардіоваск. з с/д елютуючий</t>
  </si>
  <si>
    <t>Декларація відповідн. №3 від 28.10.2021</t>
  </si>
  <si>
    <t>№37721 від 10.06.2024</t>
  </si>
  <si>
    <t>№469-Р від 17.05.2024</t>
  </si>
  <si>
    <t>к-т</t>
  </si>
  <si>
    <t>Пристрій для екстракції тромбів з мозкових артерій у складі:пристрій для тромбоектомії, мікрокатетр</t>
  </si>
  <si>
    <t>15-7-АС/UA від 12.03.2024</t>
  </si>
  <si>
    <t>№37587 від 10.06.2024</t>
  </si>
  <si>
    <t>наказ №469-Р від 17.05.2024</t>
  </si>
  <si>
    <t>Провідник Inwire для ангіопластики  014''*260 см, кат ном АТА0096</t>
  </si>
  <si>
    <t>Декларація про відпов. №001 від 26.06.2023</t>
  </si>
  <si>
    <t>№38177 від 10.06.2024</t>
  </si>
  <si>
    <t>наказ №515-Р від 29.05.2024</t>
  </si>
  <si>
    <t>Оксигенатор для дор. б. 50 кг із комплектом маг. т</t>
  </si>
  <si>
    <t>CANN001 р. 6 від 05.05.2022, КК001 редакція 2 від 27.019.2022</t>
  </si>
  <si>
    <t>№37529 від 27/05/2024</t>
  </si>
  <si>
    <t>наказ №456-Р від 15.05.2024</t>
  </si>
  <si>
    <t xml:space="preserve">Катетер балонний постдиллатаційний Aperi, </t>
  </si>
  <si>
    <t>0205  зміна 1 від 15.06.2023</t>
  </si>
  <si>
    <t>№37346 від 27/05/2024</t>
  </si>
  <si>
    <t>наказ №451-Р від 15.05.2024</t>
  </si>
  <si>
    <t>Супер Торк’ю Плюс 6F (2.0mm) COR PAC. 0.35Комплект</t>
  </si>
  <si>
    <t>СС3 Редакція 5 від 22.02.2022</t>
  </si>
  <si>
    <t>Супер Торк’ю Плюс 6F (2.0mm) COR PAC. 0.38Комплект</t>
  </si>
  <si>
    <t>№37545 від 27/05/2024</t>
  </si>
  <si>
    <t>наказ №454-Р від 15.05.2024</t>
  </si>
  <si>
    <t>Балонний  катетер д/предилятації Conqueror SC PTCA</t>
  </si>
  <si>
    <t>0311/2023 від 03.11.2023</t>
  </si>
  <si>
    <t>№37405 від 27/05/2024</t>
  </si>
  <si>
    <t>наказ №453-Р від 15.05.2024</t>
  </si>
  <si>
    <t>Провідник ПроВіа</t>
  </si>
  <si>
    <t>014 ред. 2 від 06.03.2020</t>
  </si>
  <si>
    <t>наказ №387-Р від 25.04.2024</t>
  </si>
  <si>
    <t>№36710  від  13.05.2024</t>
  </si>
  <si>
    <t>наказ №388-Р у редакції №400-р від 26.04.2024</t>
  </si>
  <si>
    <t>НС Соляріс Балонний дилатаційний катетер швидкої з</t>
  </si>
  <si>
    <t>NSLRC001 від 15.09.2020</t>
  </si>
  <si>
    <t>№36654  від  13.05.2024</t>
  </si>
  <si>
    <t>№390-р від 25.04.2024</t>
  </si>
  <si>
    <t>№36533  від  13.05.2024</t>
  </si>
  <si>
    <t>№391-р від 25.04.2024</t>
  </si>
  <si>
    <t xml:space="preserve">Коронарна cтент-система XIENCE PRO A  </t>
  </si>
  <si>
    <t>б/н від 28.01.2022</t>
  </si>
  <si>
    <t>№36657  від  13.05.2024</t>
  </si>
  <si>
    <t>№389-р від 25.04.2024</t>
  </si>
  <si>
    <t>№36714  від  13.05.2024</t>
  </si>
  <si>
    <t>№392-р від 25.04.2024</t>
  </si>
  <si>
    <t>Комплект д/коронарографії д/трансрадіального доступу</t>
  </si>
  <si>
    <t>TCUA73915032024  від 15/03/2024</t>
  </si>
  <si>
    <t>№36697  від  13.05.2024</t>
  </si>
  <si>
    <t>наказ №393-Р у редакції №403-р від 29.04.202</t>
  </si>
  <si>
    <t>РезолютІнтегріті кор ст/сист. з покр зотароліму RS</t>
  </si>
  <si>
    <t xml:space="preserve">Коронарна cтент-система XIENCE PRO A </t>
  </si>
  <si>
    <t>Патч з бичачого перикарду 11*9 см,кат. номер 4248</t>
  </si>
  <si>
    <t>наказ №203-Р у редакції №218-р від 04.03.2024</t>
  </si>
  <si>
    <t>Провід-електрод для тимч.кардіост. ОПУС з г. 26 мм</t>
  </si>
  <si>
    <t>UA.101.MD.3.0039-22.01 від 29.04.2022</t>
  </si>
  <si>
    <t>Провід-електрод для тимч.кардіост. ОПУС з г. 17 мм</t>
  </si>
  <si>
    <t>№337-р від 09.04.2024</t>
  </si>
  <si>
    <t>0.11.2025</t>
  </si>
  <si>
    <t>Подовжувальний провідн-й кат-р.Телескоп ,к.нTELE7F</t>
  </si>
  <si>
    <t>TEL001 Редакція 3 від 02.03.2023</t>
  </si>
  <si>
    <t>Подовжувальний провідн-й кат-р.Телескоп ,к.нTELE6F</t>
  </si>
  <si>
    <t>№330-р від 08.04.2024</t>
  </si>
  <si>
    <t>Мітральний штучий клапан серця ОН-ІКС - зі стандар</t>
  </si>
  <si>
    <t>UA753-21 р. 1 від 09.06.2021</t>
  </si>
  <si>
    <t>№338-р від 10.04.2024</t>
  </si>
  <si>
    <t>№369-р від 18.04.2024</t>
  </si>
  <si>
    <t>Однокамерний штучний водій ритму серця (ШВРС) з можливістю автоматтиного регулювання ампл. при шлуночковому  ритмоведенні (SSIR)</t>
  </si>
  <si>
    <t>EV001 р.5 від 15.12.2021, CRHF001 р. 6 від 07.10.2022</t>
  </si>
  <si>
    <t>№326-р від 05.04.2024</t>
  </si>
  <si>
    <t>№301-р від 28.03.2024</t>
  </si>
  <si>
    <t>ТАХОКОМБ,матриця д/скл.тканин, по 1м. розм.9,5*4,8</t>
  </si>
  <si>
    <t>UA/8345/01/01 від 13.01.2018</t>
  </si>
  <si>
    <t>№298-р від 27.03.2024</t>
  </si>
  <si>
    <t>Аспіраційна система для тромбоектомії при ішемічному інсульті у складі: ємність Penumbra System Engine Canister</t>
  </si>
  <si>
    <t>15-MD р.1 від 31.12.2023</t>
  </si>
  <si>
    <t>Аспіраційна система для тромбоектомії при ішемічному інсульті у складі: аспіраційна трубка Penumbra</t>
  </si>
  <si>
    <t>12-MD р.3 від 31.12.2023</t>
  </si>
  <si>
    <t>№300-р від 27.03.2024</t>
  </si>
  <si>
    <t>Провідниковий катетер Лаунчер</t>
  </si>
  <si>
    <t>Декларація про відпов.№MDT-002 вер. 1 від 22.11.2023</t>
  </si>
  <si>
    <t>№299р від 27.03.2024</t>
  </si>
  <si>
    <t>Комплект інтродьюсера для феморального доступу 6F*13</t>
  </si>
  <si>
    <t>2807/2023 від 28/03/2023</t>
  </si>
  <si>
    <t>Комплект інтродьюсера для феморального доступу 7F*12</t>
  </si>
  <si>
    <t>Комплект інтродьюсера для феморального доступу 5F*11</t>
  </si>
  <si>
    <t>№297-р від 27.03.2024</t>
  </si>
  <si>
    <t>Балонні  кат. з покр.SeQuent Please Neo 2,75*30 мм</t>
  </si>
  <si>
    <t>24 в. 3 від 02/12/2021</t>
  </si>
  <si>
    <t>Балонні  кат. з покр.SeQuent Please Neo 2,75*25 мм</t>
  </si>
  <si>
    <t>№269-р від 14.03.2024</t>
  </si>
  <si>
    <t>Набір ангіографічних катетерів. Комплект д/коронар</t>
  </si>
  <si>
    <t>№259-р від 11.03.2024</t>
  </si>
  <si>
    <t>Аспіраційний катетер 6F-140 cm-100 mm. кат. ном .</t>
  </si>
  <si>
    <t>Декларація про відпов.№6/2020   від 14.05.2020</t>
  </si>
  <si>
    <t>№198-р від 29.02.2024</t>
  </si>
  <si>
    <t>Інфляційний пристрій ВІD5(20 мл)30 атм. (У-конекто</t>
  </si>
  <si>
    <t>2807/2023 від 28.07.2023</t>
  </si>
  <si>
    <t>№261-р від 11.03.2024</t>
  </si>
  <si>
    <t>№197-р від 29.02.2024</t>
  </si>
  <si>
    <t>НС Соляріс Балонний дилатаційний катетер швидкої заміни</t>
  </si>
  <si>
    <t>NSLR001 від 15.09.2020</t>
  </si>
  <si>
    <t>№191-р від 29.02.2024</t>
  </si>
  <si>
    <t>№211-р від 01.03.2024</t>
  </si>
  <si>
    <t>Ангіографічний катетер VERT 6F*100 см.  кат.ном. 6</t>
  </si>
  <si>
    <t>Ангіографічний катетер SIM2 6F*100 см.  кат.ном. 6</t>
  </si>
  <si>
    <t>Ангіографічний катетер Н1 6F*100 см, кат.ном. 6226</t>
  </si>
  <si>
    <t>Ангіографічний катетер VERT 5F*100 см, кат.ном. 62</t>
  </si>
  <si>
    <t>Ангіографічний катетер SIM2 5F*100 см . кат.624266</t>
  </si>
  <si>
    <t>Ангіографічний катетер Н1 5F*100 см, кат.ном. 6226</t>
  </si>
  <si>
    <t>№201-р від 29.02.2024</t>
  </si>
  <si>
    <t>Комплект д/коронарографії д/трансрадіального доступу у складі :катетер  - 2шт., провідник - 1 ,інтродюсер - 1 шт.</t>
  </si>
  <si>
    <t>TEUA66119072023 від 19.07.2023</t>
  </si>
  <si>
    <t>№199-р від 29.02.2024</t>
  </si>
  <si>
    <t>шт.</t>
  </si>
  <si>
    <t>Коронарна cтент-система XIENCE PRO A  з покриттям еверолімус</t>
  </si>
  <si>
    <t>№200-р від 29.02.2024</t>
  </si>
  <si>
    <t>№193-р від 29.02.2024</t>
  </si>
  <si>
    <t>014 ред.2 від 06/03/2020</t>
  </si>
  <si>
    <t>№209-р від 01.03.2024</t>
  </si>
  <si>
    <t>Провідник з тефлоновим покриттям 0,35*150</t>
  </si>
  <si>
    <t>№196-р від 29.09.2024</t>
  </si>
  <si>
    <t>Провідник для ангіопластики HI-TORQUE PILOT 150(Пр</t>
  </si>
  <si>
    <t>б/н від 31.10.2023</t>
  </si>
  <si>
    <t>Провідник для ангіопластики HI-TORQUE PILOT 50(Пр</t>
  </si>
  <si>
    <t>№192-р від 01.03.2024</t>
  </si>
  <si>
    <t>Провідниковий катетер Лаунчер,кат. номер LA6JR35</t>
  </si>
  <si>
    <t>Провідниковий катетер Лаунчер,кат. номер LA5JR40</t>
  </si>
  <si>
    <t>Провідниковий катетер Лаунчер,кат. номер LA5EBU40</t>
  </si>
  <si>
    <t>Провідниковий катетер Лаунчер,кат. номер LA5AL10</t>
  </si>
  <si>
    <t>№34777 від 18.03.2024</t>
  </si>
  <si>
    <t>№210-р від 01.03.2024</t>
  </si>
  <si>
    <t>Комплект інтродьюсера для феморального доступу 6F*</t>
  </si>
  <si>
    <t>Комплект інтродьюсера для феморального доступу 5F*</t>
  </si>
  <si>
    <t>перерозподіл обласна лікарня</t>
  </si>
  <si>
    <t>наказ УОЗ ЧОДА №79-ц від 212.02.2024</t>
  </si>
  <si>
    <t>PGW-14190-03 Провідник д/ЧТКА 190 см,пр, пом.м 0.0</t>
  </si>
  <si>
    <t>Соляріс Балонний дилатаційний катетер швидкої заміни</t>
  </si>
  <si>
    <t>№38-р від 12.01.2024</t>
  </si>
  <si>
    <t>Кліпси лігуючі титанові для хірург. втручань,р.5</t>
  </si>
  <si>
    <t>10/РС в. 02 від 31.07.2023</t>
  </si>
  <si>
    <t>№35-р від 12.01.2024</t>
  </si>
  <si>
    <t xml:space="preserve">Протез судини тканий прямий InterGard 30мм х 30см </t>
  </si>
  <si>
    <t>UA-016.1 від 01.12.2022</t>
  </si>
  <si>
    <t xml:space="preserve">Протез судини тканий прямий InterGard 32мм х 30см </t>
  </si>
  <si>
    <t>№33991 від 26.02.2024</t>
  </si>
  <si>
    <t>№145-р від 13.02.2024</t>
  </si>
  <si>
    <t>вінниця, перерозподіл</t>
  </si>
  <si>
    <t>Epic Біологічний клапан серця аортальний, ESP 100-23</t>
  </si>
  <si>
    <t>Аортальний клапановмісний кондуїт Медтронік Опен Півот 502AG25</t>
  </si>
  <si>
    <t>харків, перерозподіл</t>
  </si>
  <si>
    <t>Клапан серц.мех. St.Jude Medical Masters Series Мітральний 33МJ-501</t>
  </si>
  <si>
    <t>№17-р від 04.01.2024</t>
  </si>
  <si>
    <t>Катетер провідниковий FARGOMAX FRGMAX 6F 125 8</t>
  </si>
  <si>
    <t>079/2023 від 23.01.2023</t>
  </si>
  <si>
    <t>Катетер провідниковий FARGO FRG 6F 125 8</t>
  </si>
  <si>
    <t>№33-р від 10.01.2024</t>
  </si>
  <si>
    <t>ПАМІДОЛ  розчин для ін'єкцій  370мг/мл, по 50мл у</t>
  </si>
  <si>
    <t>№1468-р від 22.12.2023</t>
  </si>
  <si>
    <t>УЛЬТРАВІСТ 370 розчин для ін'єкцій та інфузій 370мг/мл по 100мл у фл., по 1 фл. у карт.п.</t>
  </si>
  <si>
    <t>UA/1987/01/01 від 08.05.2019</t>
  </si>
  <si>
    <t>Саксонова</t>
  </si>
  <si>
    <t>№1462-р від 21.12.2023</t>
  </si>
  <si>
    <t>Протез судинний в’язаний з колагеном Ra Iv K, 8ммх400мм, 022-08/400</t>
  </si>
  <si>
    <t>UA-1 від 10.09.2021</t>
  </si>
  <si>
    <t>№1425-р від 11.12.2023</t>
  </si>
  <si>
    <t>Двокамерний частот.адаптован. штучний водій ритму серця (ШВРС) з можливістю авт.регул ампл. при шлуночков. ритмоведенні (DDDR)</t>
  </si>
  <si>
    <t>V001 р.5 від 15.12.2021</t>
  </si>
  <si>
    <t>№1386-р від 29.11.2023</t>
  </si>
  <si>
    <t xml:space="preserve">Біологічний орг.протез  клапану серця  з б.п Мітральний        31 mm </t>
  </si>
  <si>
    <t>1 р. 5 від 21.08.2023</t>
  </si>
  <si>
    <t xml:space="preserve">Біологічний орг.протез  клапану серця  з б.п Мітральний      29 mm </t>
  </si>
  <si>
    <t>Біологічний орг.протез  клапану серця  з б.п Мітральний      27 mm - 1 шт</t>
  </si>
  <si>
    <t>Біологічний орг.протез  клапану серця  з б.п.Аортальний       27 mm</t>
  </si>
  <si>
    <t>Біологічний орг.протез  клапану серця  з б.п.Аортальний            25 mm</t>
  </si>
  <si>
    <t xml:space="preserve">Біологічний орг.протез  клапану серця  з б.п.Аортальний       23 mm </t>
  </si>
  <si>
    <t>Біологічний орг.протез  клапану серця  з б.п.Аортальний 21mm-</t>
  </si>
  <si>
    <t>№1376-р від 28.11.2023</t>
  </si>
  <si>
    <t>Опорне кільце для мітральної анулопл.з виг.к.,р.40</t>
  </si>
  <si>
    <t>Опорне кільце для мітральної анулопл.з виг.к.,р.36</t>
  </si>
  <si>
    <t>Опорне кільце для мітр-ї анулопластики з в.к.,р.30</t>
  </si>
  <si>
    <t>Опорне кільце для мітр-ї анулопластики з в.,р.32</t>
  </si>
  <si>
    <t>Опорне кільце для мітр-ї анулопл. з виг.к.,р.34</t>
  </si>
  <si>
    <t>Опорне кільце для мітр-ї анулопл. з виг.к.,р.28</t>
  </si>
  <si>
    <t>Опорне кільце для мітр-ї анулопл. з виг.к.,р.26</t>
  </si>
  <si>
    <t>№1385-р від 29.11.2023</t>
  </si>
  <si>
    <t>CAN001 р.6 від 05.05.2022</t>
  </si>
  <si>
    <t>№1396-р від 30.11.2023</t>
  </si>
  <si>
    <t xml:space="preserve">Корон ріж балон Wolverine MONORAIL </t>
  </si>
  <si>
    <t>BSC/041 редакція 3 від 14.09.2022</t>
  </si>
  <si>
    <t>№1379-р від 28.11.2023</t>
  </si>
  <si>
    <t xml:space="preserve">Балонні  кат. з покр.SeQuent Please Neo </t>
  </si>
  <si>
    <t>24 в. 3 від 02.12.2021</t>
  </si>
  <si>
    <t>№1358-р від 24.11.2023</t>
  </si>
  <si>
    <t>№1355-р від 24.11.2023</t>
  </si>
  <si>
    <t>CRE 8 стент кардіоваск. з с/д елютуючий ICLI4038</t>
  </si>
  <si>
    <t>Декларація відповідн. №3 від 11.06.2021</t>
  </si>
  <si>
    <t>№1183-р від 13.10.2023</t>
  </si>
  <si>
    <t>Атр.ш.мат.:нитка (поліестер з покр)р. USP 2/0, з т</t>
  </si>
  <si>
    <t>№1241-р від 02.11.2023</t>
  </si>
  <si>
    <t>https://medzakupivli.com/uk/pro-mzu/dokumenty/nakazy/34070-nakaz_20231017_787786</t>
  </si>
  <si>
    <t>№1191-р від 17.10.2023</t>
  </si>
  <si>
    <t>/09.2025</t>
  </si>
  <si>
    <t>РезолютІнтегріті кор ст-сист з покр зотаролімуRSIN</t>
  </si>
  <si>
    <t>003 від 22.11.2022</t>
  </si>
  <si>
    <t>https://medzakupivli.com/uk/pro-mzu/dokumenty/nakazy/34172-nakaz_20231023_241933</t>
  </si>
  <si>
    <t>№1214-р від 23.10.2023</t>
  </si>
  <si>
    <t xml:space="preserve">PGW- Провідник для ЧТКА 190 см, прямий </t>
  </si>
  <si>
    <t>https://medzakupivli.com/uk/pro-mzu/dokumenty/nakazy/34066-nakaz_20231017_593892</t>
  </si>
  <si>
    <t>№1187-р від 17.10.2023</t>
  </si>
  <si>
    <t xml:space="preserve">Провідниковий катетер Лаунчер </t>
  </si>
  <si>
    <t>Декларація 005 редакція 4 від 06.12.2021</t>
  </si>
  <si>
    <t xml:space="preserve"> №1089-р від 25.09.2023</t>
  </si>
  <si>
    <t>https://medzakupivli.com/uk/pro-mzu/dokumenty/nakazy/33948-nakaz_20231006_781112</t>
  </si>
  <si>
    <t>№1147-р від 05.10.2023</t>
  </si>
  <si>
    <t>Судинний ПТФЕ трансплантат ADVANTA VXT з GDS системою зі стандартною стінкою, прямий, без спіралі 6мм*70 см</t>
  </si>
  <si>
    <t>UA-24 від 26.06.2023</t>
  </si>
  <si>
    <t>https://medzakupivli.com/uk/pro-mzu/dokumenty/nakazy/33996-nakaz_20231013_87942</t>
  </si>
  <si>
    <t>№1170-р від 12.10.2023</t>
  </si>
  <si>
    <t>Комплект канюль для проведення мініінвазивних операцій з штучним кровообігом</t>
  </si>
  <si>
    <t>CAN001 p, 6 від 05.05.2022</t>
  </si>
  <si>
    <t>https://medzakupivli.com/uk/pro-mzu/dokumenty/nakazy/33898-nakaz_20230928_229572</t>
  </si>
  <si>
    <t>№1107-p від 28.09.2023</t>
  </si>
  <si>
    <t>Судинний протез IMPRA CARBOFLO ePTFE,8-5ммх70см,F70T85TSC</t>
  </si>
  <si>
    <t>UA.TR.126 753 19 024 03  від 01.10.2019</t>
  </si>
  <si>
    <t>https://medzakupivli.com/uk/pro-mzu/dokumenty/nakazy/33929-nakaz_20231004_472378</t>
  </si>
  <si>
    <t>№1128-р від 02.10.2023</t>
  </si>
  <si>
    <t>КНП "Центральна міська клінічна лікарня" Сумської міської ради</t>
  </si>
  <si>
    <t>Оксигенатор для дор. б. 50 кг із комплектом маг. Труб</t>
  </si>
  <si>
    <t xml:space="preserve">табл </t>
  </si>
  <si>
    <t>МАЙХЕП ALL™, таблетки, вкриті плівковою оболонкою, 400 мг/100 мг, по 28 таблеток у поліетиленовому флаконі високої щільності (HDPE) голубого кольору, по 1 флакону в картонній коробці   3163185</t>
  </si>
  <si>
    <t>https://medzakupivli.com/uk/pro-mzu/dokumenty/nakazy/33744-nakaz_20230829_375382</t>
  </si>
  <si>
    <t>№986-Р від 29.08.2023</t>
  </si>
  <si>
    <t>Декларація відповідності №3 від 11.06.2021</t>
  </si>
  <si>
    <t>Шагро</t>
  </si>
  <si>
    <t>Кульшові суглоби цем. ендопр. однопол. з подв. сф. обертання</t>
  </si>
  <si>
    <t>Ендопротези колінного суглоба</t>
  </si>
  <si>
    <t>Пекур+Шагро</t>
  </si>
  <si>
    <t>https://moz.gov.ua/article/ministry-mandates/nakaz-moz-ukraini-vid-09062023--1065-pro-rozpodil-endoproteziv-i-naboriv-dlja-implantacii-zakuplenih-za-koshti-derzhavnogo-bjudzhetu-ukraini-na-2021-rik</t>
  </si>
  <si>
    <t>№1065 від 09.06.2023</t>
  </si>
  <si>
    <t>Протези колінного  суглоба стерильні</t>
  </si>
  <si>
    <t>UA.TR.098.005 3-16 від 21.10.2021 №13 від 21.10.2021</t>
  </si>
  <si>
    <t>Терехно</t>
  </si>
  <si>
    <t>№1069-Р від 20.09.2023</t>
  </si>
  <si>
    <t>ЕНОКСАПАРИН-ФАРМЕКС, розчин д/ін'єкцій 10000 анти-ХА МО/мл, по 3 мл в багаторазовому фл., по 1 багаторазовому фл. у контурній чарунковій уп.</t>
  </si>
  <si>
    <t>https://medzakupivli.com/images/documents/nakaz_20230802_547132.pdf</t>
  </si>
  <si>
    <t>№884-р від 01.08.2023</t>
  </si>
  <si>
    <t>UA/14234/01/01 від 13.01.2020</t>
  </si>
  <si>
    <t>https://medzakupivli.com/uk/pro-mzu/dokumenty/nakazy/33526-nakaz_20230721_797237</t>
  </si>
  <si>
    <t>№834-р від 20.07.2023</t>
  </si>
  <si>
    <t>Резолют Інтегріті кор ст/сист. з покр зотароліму RS</t>
  </si>
  <si>
    <t>Тест-смужки Акку-Чек® Інстант 50 шт., каталожн.номер 0781938213 (302237, 302338, 30243)</t>
  </si>
  <si>
    <t>https://medzakupivli.com/uk/pro-mzu/dokumenty/nakazy/33302-nakaz_20230706_314196</t>
  </si>
  <si>
    <t>№778-р від 06.07.2023</t>
  </si>
  <si>
    <t>Комплект д/коронарографії д/трансрадіального доступу,який включає:два катетери ангіогр, один провідник агіогр, один інтродюсер.</t>
  </si>
  <si>
    <t>513-22/3 Версія 3 від 04.04.2023</t>
  </si>
  <si>
    <t>https://medzakupivli.com/uk/pro-mzu/dokumenty/nakazy/33167-nakaz_20230623_457584</t>
  </si>
  <si>
    <t>№743-Р від 23.06.2023</t>
  </si>
  <si>
    <t xml:space="preserve"> Провідник для ЧТКА 190 см, прямий 0.014", гнучкий, в уп. 5 шт. кат н. 626620, 626622,626624</t>
  </si>
  <si>
    <t>Декларація про відповідність №7/2020  від 18.12.2020</t>
  </si>
  <si>
    <t>Однокамерний штучний водій ритму серця (ШВРС) з можливістю автоматтиного регулювання ампл. при шлуночковому  ритмоведенні</t>
  </si>
  <si>
    <t>таб</t>
  </si>
  <si>
    <t>МАЙХЕП ALL™, таблетки, вкриті плівковою оболонкою, 400 мг/100 мг, по 28 таблеток у поліетиленовому флаконі високої щільності (HDPE) голубого кольору, по 1 флакону в картонній коробці</t>
  </si>
  <si>
    <t>https://medzakupivli.com/uk/pro-mzu/dokumenty/nakazy/33018-nakaz_20230615_672487</t>
  </si>
  <si>
    <t>№720-р від 26.06.2023</t>
  </si>
  <si>
    <t>Внутрішньо-аортальний балонний катетер Linear 7.5Fr.,40 ml, кат.н.0684-00-0480-01</t>
  </si>
  <si>
    <t>UA-013/02 від  28/01/2022</t>
  </si>
  <si>
    <t>https://medzakupivli.com/uk/pro-mzu/dokumenty/nakazy/32794-nakaz_20230519_281326</t>
  </si>
  <si>
    <t xml:space="preserve">№583-р від 04.05.2023 (у ред. №639-р від 19.05.2023) </t>
  </si>
  <si>
    <t>https://medzakupivli.com/uk/pro-mzu/dokumenty/nakazy/32875-nakaz_20230601_741714</t>
  </si>
  <si>
    <t>№677-р від 31.05.2023</t>
  </si>
  <si>
    <t xml:space="preserve">Одноразові емболічні захисні пристрої, кат. номер TJEPЗ05-190 </t>
  </si>
  <si>
    <t>02-19 від 24.12.2019</t>
  </si>
  <si>
    <t>повернуто до КНП "ЧОЛ" ЧОР</t>
  </si>
  <si>
    <t>АКТЕМРА® концентрат для розчину для інфузій, 20 мг/мл; по 80 мг/4 мл у флаконі; по 1 фл. у картонній коробці, B4011B09</t>
  </si>
  <si>
    <t>№2416 від 03.11.2021</t>
  </si>
  <si>
    <t>утилізовано</t>
  </si>
  <si>
    <t xml:space="preserve">фл </t>
  </si>
  <si>
    <t>АКТЕМРА® концентрат для розчину для інфузій, 20 мг/мл; по 80 мг/4 мл у флаконі; по 1 фл. у картонній коробці, B4004B04</t>
  </si>
  <si>
    <t>UA/13909/01/01  від 22.07.2019</t>
  </si>
  <si>
    <t>АКТЕМРА® концентрат для розчину для інфузій, 20 мг/мл; по 80 мг/4 мл у флаконі; по 1 фл. у картонній коробці, B4004B15</t>
  </si>
  <si>
    <t>Гудзій+Леоненко Людмила+Устименко+Шрамченко</t>
  </si>
  <si>
    <t>Тест-смужки Акку-Чек® Інстант 50 шт., каталожн.номер 0781938213 (302057, 302157,302081 302220,302204,302123,302000)</t>
  </si>
  <si>
    <t>https://medzakupivli.com/uk/pro-mzu/dokumenty/nakazy/31626-nakaz_20230220_452923</t>
  </si>
  <si>
    <t>№190-р від 17.02.2023</t>
  </si>
  <si>
    <t>шпр</t>
  </si>
  <si>
    <t>АРИКСТРА® розчин для ін'єкцій, 2,5 мг/0,5 мл по 0,5 мл у попередньо заповненому шприці; по 10 шприців в картонній коробці</t>
  </si>
  <si>
    <t>UA/6804/01/01 від 08.11.2017</t>
  </si>
  <si>
    <t>ТОМОГЕКСОЛ розчин для ін’єкцій, 350 мг йоду/мл, по 50 мл у флаконі, по 1 флакону у пачці</t>
  </si>
  <si>
    <t>перерозподіл Київ</t>
  </si>
  <si>
    <t>амп</t>
  </si>
  <si>
    <t>ВЕНТАВІС, розчин для інгаляцій, 10 мкг/мл, по 2 мл в ампулі, по 30 ампул у картонній пачці</t>
  </si>
  <si>
    <t>https://medzakupivli.com/uk/pro-mzu/dokumenty/nakazy/31635-nakaz_20230221_681439</t>
  </si>
  <si>
    <t>№198-р від 21.02.2023</t>
  </si>
  <si>
    <t>ДОБУТЕЛ, розчин для ін'єкцій, 50 мг/мл, по 5 мл у флаконі; по 1 флакону у картонній коробці</t>
  </si>
  <si>
    <t>UA/16998/01/01 від 17.10.2018</t>
  </si>
  <si>
    <t>https://medzakupivli.com/uk/pro-mzu/dokumenty/nakazy/31521-nakaz_20230126_269529</t>
  </si>
  <si>
    <t>№89-р від 26.01.2023</t>
  </si>
  <si>
    <t>Ващенок+склад+Гудзій+Липовата+Олешко+Пекур+Ткач+Хіміч+Шагро+Шрамченко</t>
  </si>
  <si>
    <t xml:space="preserve"> 
АТРОПІНУ СУЛЬФАТ розчин для ін'єкцій, 1 мг/мл по 1 мл в ампулах; по 10 ампул у пачці з картону</t>
  </si>
  <si>
    <t>https://moz.gov.ua/article/ministry-mandates/nakaz-moz-ukraini-vid-07022022--243-pro-rozpodil-endoprotezu-endoprotezi-tazostegnovogo-sugloba-sterilni-irene-zakuplenogo-za-koshti-derzhavnogo-bjudzhetu-ukraini-na-2020-rik</t>
  </si>
  <si>
    <t>№243 від 07.02.2022</t>
  </si>
  <si>
    <t>Ендопротези тазостегнового суглоба стерильні IRENE</t>
  </si>
  <si>
    <t>R3M 156 051 B1 від 22.10.2021 Декларація про відповідність №11 від 22.10.2021</t>
  </si>
  <si>
    <t>https://moz.gov.ua/article/ministry-mandates/nakaz-moz-ukraini-vid-25082022--1536-pro-rozpodil-endoprotezu-endoprotezi-tazostegnovogo-sugloba-sterilni-irene-zakuplenogo-za-koshti-derzhavnogo-bjudzhetu-ukraini-na-2020-rik</t>
  </si>
  <si>
    <t xml:space="preserve"> №1536 від 25.08.2022</t>
  </si>
  <si>
    <t>https://moz.gov.ua/article/ministry-mandates/nakaz-moz-ukraini-vid-30122022--2387-pro-rozpodil-endoprotezu-endoprotez-kolinnogo-sugloba-zakuplenogo-za-koshti-derzhavnogo-bjudzhetu-ukraini-na-2020-rik</t>
  </si>
  <si>
    <t>№2387 від 30.12.2022</t>
  </si>
  <si>
    <t>2027-2032</t>
  </si>
  <si>
    <t>Імпланти для суглобів (коліно, стегно): Коламбус С</t>
  </si>
  <si>
    <t>UA.TR.001.075 3.30.00917-21 від 05.08.2021              UA.TR.001.075 3.30.00915-21 від 05.08.2021                      PR.154-19 від 01.03.2019</t>
  </si>
  <si>
    <t>https://medzakupivli.com/uk/pro-mzu/dokumenty/nakazy/32287-nakaz_20230412_986725</t>
  </si>
  <si>
    <t>№465-р від 11.04.2023</t>
  </si>
  <si>
    <t>UA/8345/01/01  від 13.07.2018</t>
  </si>
  <si>
    <t>№5-р від 06.01.2023</t>
  </si>
  <si>
    <t xml:space="preserve">UA.101.MD.3.0150-22.00 від 07.07.2022 </t>
  </si>
  <si>
    <t>https://moz.gov.ua/article/ministry-mandates/nakaz-moz-ukraini-vid-16062021--1220-pro-vnesennja-zmin-do-rozpodilu-medichnih-virobiv-dlja-zabezpechennja-likuvannjam-hvorih-na-sercevo-sudinni-ta-sudinno-mozkovi-zahvorjuvannja-zakuplenih-za-koshti-derzhavnogo-bjudzhetu</t>
  </si>
  <si>
    <t>№1220 від 16.06.2021</t>
  </si>
  <si>
    <t>UA.TR.101-44.150- TP - 2017 від 07.07.2017</t>
  </si>
  <si>
    <t>https://medzakupivli.com/uk/pro-mzu/dokumenty/nakazy/3852-nakaz_20220131_799984</t>
  </si>
  <si>
    <t>№35-р від 31.01.2022</t>
  </si>
  <si>
    <t>https://moz.gov.ua/article/ministry-mandates/nakaz-moz-ukraini-vid-03032020--619-pro-rozpodil-medichnih-virobiv-dlja-likuvannja-hvorih-iz-sercevo-sudinnimi-ta-sudinno-mozkovimi-zahvorjuvannjami-zakuplenih-za-koshti-derzhavnogo-bjudzhetu-ukraini-na-2019-rik</t>
  </si>
  <si>
    <t>№619 від 03.03.2020</t>
  </si>
  <si>
    <t xml:space="preserve">Протез судини тканий прямий InterGard 28мм х 30см </t>
  </si>
  <si>
    <t>https://moz.gov.ua/article/ministry-mandates/nakaz-moz-ukraini-vid-27052020--1273pro-rozpodil-medichnih-virobiv-dlja-likuvannja-hvorih-iz-sercevo-sudinnimi-ta-sudinno-mozkovimi-zahvorjuvannjami-zakuplenih-za-koshti-derzhavnogo-bjudzhetu-ukraini-na-2019-rik</t>
  </si>
  <si>
    <t>№1273 від 28.05.2020</t>
  </si>
  <si>
    <t xml:space="preserve">Протез судини тканий прямий InterGard 24мм х 30см </t>
  </si>
  <si>
    <t xml:space="preserve">Протез судини тканий прямий InterGard 22мм х 30см </t>
  </si>
  <si>
    <t>Протез дуги аорти 28*10*8*8*10мм HEWAA2810080810/1</t>
  </si>
  <si>
    <t>Протез дуги аорти 26*10*8*8*10мм HEWAA2610080810/1</t>
  </si>
  <si>
    <t>https://medzakupivli.com/uk/pro-mzu/dokumenty/nakazy/32583-nakaz_20230505_324577</t>
  </si>
  <si>
    <t>№592-р від 05.05.2023</t>
  </si>
  <si>
    <t>Подовжена нероз’ємна артеріальна канюля ЕОПА з про</t>
  </si>
  <si>
    <t xml:space="preserve">CAN001 p, 6 від 05.05.2022            </t>
  </si>
  <si>
    <t>https://medzakupivli.com/uk/pro-mzu/dokumenty/nakazy/32445-nakaz_20230426_895194</t>
  </si>
  <si>
    <t>№537-р від 26.04.2023</t>
  </si>
  <si>
    <t>Перехідник ДЛП для перфузії, 10007</t>
  </si>
  <si>
    <t>№8-р від 06.01.2023</t>
  </si>
  <si>
    <t>Опорне кільце для трискуп. анулопластики ж.з.р.,32</t>
  </si>
  <si>
    <t xml:space="preserve">UA.MD.365-21  від 28.05.2021 </t>
  </si>
  <si>
    <t>Опорне кільце для трискуп. анулопл. ж. з роз.,р.30</t>
  </si>
  <si>
    <t>Опорне кільце для трискуп. анулопл. ж. з роз.,р.28</t>
  </si>
  <si>
    <t>Пустовойт (заведено, як центр натур БСПМ)</t>
  </si>
  <si>
    <t>https://medzakupivli.com/uk/pro-mzu/dokumenty/nakazy/31696-nakaz_20230302_163373</t>
  </si>
  <si>
    <t>№242-р від 02.03.2023</t>
  </si>
  <si>
    <t>https://moz.gov.ua/article/ministry-mandates/nakaz-moz-ukraini-vid-11042019--817-pro-rozpodil-medichnih-virobiv-dlja-likuvannja-hvorih-na-sercevo-sudinni-zahvorjuvannja-zakuplenih-za-koshti-derzhavnogo-bjudzhetu-ukraini-na-2018-rik</t>
  </si>
  <si>
    <t>№817 від 11.04.2019</t>
  </si>
  <si>
    <t>UA.TR.039.059/6/PC 2-18 від 26.02.2018</t>
  </si>
  <si>
    <t>Набір для венозного введення Біо-Медікус, 96551</t>
  </si>
  <si>
    <t>https://medzakupivli.com/uk/pro-mzu/dokumenty/nakazy/31358-nakaz_20221215_726542</t>
  </si>
  <si>
    <t>№634-р від 14.12.2022</t>
  </si>
  <si>
    <t>Н-ЕПІ (норадреналін) розчин для ін’єкцій по 1 мг/м</t>
  </si>
  <si>
    <t>UA./16985/01/01 від 12.10.2018</t>
  </si>
  <si>
    <t xml:space="preserve">Комплект канюль для проведення операцій з штучним </t>
  </si>
  <si>
    <t xml:space="preserve">CAN001 p, 6 від 05.05.2022 </t>
  </si>
  <si>
    <t>https://medzakupivli.com/uk/pro-mzu/dokumenty/nakazy/32560-nakaz_20230502_571783</t>
  </si>
  <si>
    <t>№573-р від 15.05.2023</t>
  </si>
  <si>
    <t>10/РС Версія 01 від 28.05.2021</t>
  </si>
  <si>
    <t>https://moz.gov.ua/article/ministry-mandates/nakaz-moz-ukraini-vid-06022020--274-pro-rozpodil-medichnih-virobiv-dlja-likuvannja-hvorih-na-sercevo-sudinni-zahvorjuvannja-zakuplenih-za-koshti-derzhavnogo-bjudzhetu-ukraini-na-2019-rik</t>
  </si>
  <si>
    <t>№274 від 06.02.2020</t>
  </si>
  <si>
    <t>Клапан серц.мех. St.Jude Medical Masters Series Мі 33МJ-501</t>
  </si>
  <si>
    <t>UA.TR.101-39./1.141-2017 від 12.07.2017</t>
  </si>
  <si>
    <t>https://moz.gov.ua/article/ministry-mandates/nakaz-moz-ukraini-vid-08052019--1056-pro-rozpodil-medichnih-virobiv-dlja-likuvannja-hvorih-na-sercevo-sudinni-zahvorjuvannja-zakuplenih-za-koshti-derzhavnogo-bjudzhetu-ukraini-na-2018-rik</t>
  </si>
  <si>
    <t>№1056 від 08.05.2019</t>
  </si>
  <si>
    <t>Клапан серц.мех. St.J. Medical M.Ser.Мітральний НР 25MHPJ-505</t>
  </si>
  <si>
    <t>Клапан серц.мех. St.J. Medical M. Ser.Аор.НР 21AHPJ-505</t>
  </si>
  <si>
    <t>https://medzakupivli.com/uk/pro-mzu/dokumenty/nakazy/31335-nakaz_20221208_461864</t>
  </si>
  <si>
    <t>№616-р від 07.12.2022</t>
  </si>
  <si>
    <t>Клапан серц.мех. St.J. Medical M. Ser.Аор.НР 23AHPJ-505</t>
  </si>
  <si>
    <t xml:space="preserve">UA.101MD.3.0141-22.00 від 12.07.2022 </t>
  </si>
  <si>
    <t>https://medzakupivli.com/uk/pro-mzu/dokumenty/nakazy/28755-nakaz_20221102_591455</t>
  </si>
  <si>
    <t>№501-р від 01.11.2022</t>
  </si>
  <si>
    <t>Клапан серц.мех. St.J. Medical M. Ser.Аор.НР 27AHPJ-505</t>
  </si>
  <si>
    <t>Клапан серц.мех. St.J. Medical M. Ser.Аор.НР 25AHPJ-505</t>
  </si>
  <si>
    <t>https://medzakupivli.com/uk/pro-mzu/dokumenty/nakazy/31457-nakaz_20230112_126427</t>
  </si>
  <si>
    <t>№28-р від 11.01.2023</t>
  </si>
  <si>
    <t>Клапан серц.мех. SJM №19  St.J. Ser.Аор.НР 19AHPJ-505</t>
  </si>
  <si>
    <t>Кардіоплегічна канюля кореня аорти МіАР з інтродью</t>
  </si>
  <si>
    <t>Канюля для дорослих та інтродьюсер  Біо-Мелікус, 9</t>
  </si>
  <si>
    <t>https://moz.gov.ua/article/ministry-mandates/nakaz-moz-ukraini-vid-08052020--1087-pro-rozpodil-medichnih-virobiv-dlja-likuvannja-hvorih-iz-sercevo-sudinnimi-ta-sudinno-mozkovimi-zahvorjuvannjami-zakuplenih-za-koshti-derzhavnogo-bjudzhetu-ukraini-na-2019-rik</t>
  </si>
  <si>
    <t>№1087 від 08.05.2020</t>
  </si>
  <si>
    <t>Заплата судини в'язана HemaPatch 100х100мм,НЕК100/ 19Е23</t>
  </si>
  <si>
    <t>UA.TR.101-44.150-ТР-2017  від 07.07.2017</t>
  </si>
  <si>
    <t>Заплата судини в'язана HemaPatch 100х100мм,НЕК100/ 19К17</t>
  </si>
  <si>
    <t>Двоступенева венозна канюля  МЦ2, 91329</t>
  </si>
  <si>
    <t>CAN001 p. 6 від 05.05.2022</t>
  </si>
  <si>
    <t>https://medzakupivli.com/uk/pro-mzu/dokumenty/nakazy/3850-nakaz_20220131_938935</t>
  </si>
  <si>
    <t>№33-р від 31.01.2022</t>
  </si>
  <si>
    <t>Внутрішньо-аортальний балонний катетер 8Fr.,40cc,</t>
  </si>
  <si>
    <t xml:space="preserve">UA.TR.0987/0098-17  від 02.10.2019 </t>
  </si>
  <si>
    <t>https://medzakupivli.com/uk/pro-mzu/dokumenty/nakazy/32673-nakaz_20230509_388835</t>
  </si>
  <si>
    <t>№598-р від 09.05.2023</t>
  </si>
  <si>
    <t>1 редакція 4 від 28.05.2022</t>
  </si>
  <si>
    <t>https://medzakupivli.com/uk/pro-mzu/dokumenty/nakazy/32030-nakaz_20230328_164352</t>
  </si>
  <si>
    <t>№418-р від 27.03.2023</t>
  </si>
  <si>
    <t>Біологічний орг.протез  клапану серця  з б.п.M31mm</t>
  </si>
  <si>
    <t xml:space="preserve">UA.101MD.3.0621-21.03 від 23.03.2020 </t>
  </si>
  <si>
    <t>26.10.206</t>
  </si>
  <si>
    <t>Багатоступенева венозна стегнова канюля, крізьшкір</t>
  </si>
  <si>
    <t>https://medzakupivli.com/uk/pro-mzu/dokumenty/nakazy/31937-nakaz_20230324_632698</t>
  </si>
  <si>
    <t>№401-р від 24.03.2024</t>
  </si>
  <si>
    <t>Аортальний клапановмісний кондуїт Медтронік Опен Півот 502AG23</t>
  </si>
  <si>
    <t>НV001редакція 3 від 21.07.2020</t>
  </si>
  <si>
    <t>https://medzakupivli.com/uk/pro-mzu/dokumenty/nakazy/31865-nakaz_20230322_772439</t>
  </si>
  <si>
    <t>№376-р від 21.03.2023</t>
  </si>
  <si>
    <t>Аортал.клап.SJM Master Series Graft з технол. НG. 27</t>
  </si>
  <si>
    <t>https://moz.gov.ua/article/ministry-mandates/nakaz-moz-ukraini-vid-23062021--1261-pro-rozpodil-medichnih-virobiv-dlja-zabezpechennja-likuvannjam-hvorih-na-sercevo-sudinni-ta-sudinno-mozkovi-zahvorjuvannja-zakuplenih-za-koshti-derzhavnogo-bjudzhetu-ukraini-na-2020-rik</t>
  </si>
  <si>
    <t>№1261 від 23.06.2021</t>
  </si>
  <si>
    <t>Аортал.клап.SJM Master Series Graft з технол. НG. 25</t>
  </si>
  <si>
    <t>UA.TR.101-112-2017 від 23.02.2017</t>
  </si>
  <si>
    <t>Y-подібний перехідник ДЛП, 10005</t>
  </si>
  <si>
    <t>Epic Біологічний клапан серця мітральний Е100-25М</t>
  </si>
  <si>
    <t>https://moz.gov.ua/article/ministry-mandates/nakaz-moz-ukraini-vid-19012023--109-pro-vnesennja-zmin-do-rozpodilu-medichnih-virobiv-dlja-zabezpechennja-likuvannjam-hvorih-na-sercevo-sudinni-ta-sudinno-mozkovi-zahvorjuvannja-zakuplenih-za-koshti-derzhavnogo-bjudzhetu-ukraini-na-2020-rik</t>
  </si>
  <si>
    <t>№109 від 19.01.2023</t>
  </si>
  <si>
    <t>Epic Біологічний клапан серця аортальний ESP100-27</t>
  </si>
  <si>
    <t>https://medzakupivli.com/uk/pro-mzu/dokumenty/nakazy/3571-nakaz_20211111_868121</t>
  </si>
  <si>
    <t>№38-Р від 11.11.2021</t>
  </si>
  <si>
    <t>Судинний протез IMPRA з ePTFE,8ммх70см,F7008TWS</t>
  </si>
  <si>
    <t>UA.TR.126 753 20 024 04 від 24.12.2020</t>
  </si>
  <si>
    <t>UA.TR.126 753 18 024 02  від 08.11.2018</t>
  </si>
  <si>
    <t>https://medzakupivli.com/uk/pro-mzu/dokumenty/nakazy/28787-nakaz_20221109_256627</t>
  </si>
  <si>
    <t>№516-Р від 08.11.2022</t>
  </si>
  <si>
    <t>Судинний протез IMPRA CARBOFLO ePTFE,8-5ммх70см,F7</t>
  </si>
  <si>
    <t>UA.TR.126 753 20 024 04  від 24.12.2020</t>
  </si>
  <si>
    <t>https://moz.gov.ua/article/ministry-mandates/nakaz-moz-ukraini-vid-02072021--1324-pro-rozpodil-medichnih-virobiv-dlja-zabezpechennja-likuvannjam-hvorih-na-sercevo-sudinni-ta-sudinno-mozkovi-zahvorjuvannja-zakuplenih-za-koshti-derzhavnogo-bjudzhetu-ukraini-na-2020-rik</t>
  </si>
  <si>
    <t>№1324 від 02.07.2021</t>
  </si>
  <si>
    <t>Судинний протез FUSION, 6мм х 60см,М002015010660</t>
  </si>
  <si>
    <t>PR.133-17 від 01.03.2017</t>
  </si>
  <si>
    <t>Протез судини в'язаний прямий InterGard 8мм х 40cм</t>
  </si>
  <si>
    <t>Протез судини в'язаний прямий InterGard 10мм х 40c</t>
  </si>
  <si>
    <t>Протез судини в'язаний біф/  InterGard 20м*10.50см</t>
  </si>
  <si>
    <t>https://medzakupivli.com/uk/pro-mzu/dokumenty/nakazy/32015-nakaz_20230327_726593</t>
  </si>
  <si>
    <t>№410-Р від 24.03.2023</t>
  </si>
  <si>
    <t>Саморозширний стент МЕР для сон.артерії з с.д.ZSTS</t>
  </si>
  <si>
    <t>003/2019 редакція 2 від 24.12.2021</t>
  </si>
  <si>
    <t>https://medzakupivli.com/uk/pro-mzu/dokumenty/nakazy/31656-nakaz_20230224_558147</t>
  </si>
  <si>
    <t>№215-Р від 24.02.2022</t>
  </si>
  <si>
    <t>https://medzakupivli.com/uk/pro-mzu/dokumenty/nakazy/4161-nakaz_20220714_171261</t>
  </si>
  <si>
    <t>№261-р від 14.07.2022</t>
  </si>
  <si>
    <t>2024</t>
  </si>
  <si>
    <t>PR.289-17 від 28.07.2017</t>
  </si>
  <si>
    <t>https://medzakupivli.com/uk/pro-mzu/dokumenty/nakazy/4190-nakaz_20220728_862446</t>
  </si>
  <si>
    <t>№285-Р від 27.07.22</t>
  </si>
  <si>
    <t>2023, 2024</t>
  </si>
  <si>
    <t>PR.290-17 від 28.07.2017</t>
  </si>
  <si>
    <t>https://medzakupivli.com/uk/pro-mzu/dokumenty/nakazy/31362-nakaz_20221216_195644</t>
  </si>
  <si>
    <t xml:space="preserve"> №638-Р від 15.12.2022</t>
  </si>
  <si>
    <t>Провідник з тефлоновим покриттям, кат.н. РJ35150Т</t>
  </si>
  <si>
    <t>https://medzakupivli.com/uk/pro-mzu/dokumenty/nakazy/32549-nakaz_20230502_233737</t>
  </si>
  <si>
    <t xml:space="preserve"> №562-Р від 02/05/2023</t>
  </si>
  <si>
    <t>2024.2025</t>
  </si>
  <si>
    <t>014 редакція 2 від 06.03.2020</t>
  </si>
  <si>
    <t>https://medzakupivli.com/uk/pro-mzu/dokumenty/nakazy/5322-nakaz_20220825_795496</t>
  </si>
  <si>
    <t>№358-р від 25.08.2022</t>
  </si>
  <si>
    <t>https://medzakupivli.com/uk/pro-mzu/dokumenty/nakazy/4451-nakaz_20220815_845237</t>
  </si>
  <si>
    <t>№328-Р від 15.08.2022</t>
  </si>
  <si>
    <t>https://medzakupivli.com/uk/pro-mzu/dokumenty/nakazy/31749-nakaz_20230309_222984</t>
  </si>
  <si>
    <t>№294-Р від 09.03.2023</t>
  </si>
  <si>
    <t>Пристрій для екстракції тромбів з мозкових артерій</t>
  </si>
  <si>
    <t>МТ001 версія 8 від 16.01.2023</t>
  </si>
  <si>
    <t>https://medzakupivli.com/uk/pro-mzu/dokumenty/nakazy/3983-nakaz_20220405_318314</t>
  </si>
  <si>
    <t>№119-Р від 04.04.2022</t>
  </si>
  <si>
    <t>PR.539-18 від 06.07.2018</t>
  </si>
  <si>
    <t>№4-Р від 11.01.2022</t>
  </si>
  <si>
    <t>Мікрокатетер Headway duo. прямий, 167 см, кат.н. М</t>
  </si>
  <si>
    <t>UA.101MD.3.0406-20.01 від 28.02.2019</t>
  </si>
  <si>
    <t>https://medzakupivli.com/uk/pro-mzu/dokumenty/nakazy/4134-nakaz_20220701_676776</t>
  </si>
  <si>
    <t>№239-Р від 01.07.2022</t>
  </si>
  <si>
    <t>UA.MD.339-21 від 06.04.2018</t>
  </si>
  <si>
    <t>https://moz.gov.ua/article/ministry-mandates/nakaz-moz-ukraini-vid-17022021--274-pro-rozpodil-medichnih-virobiv-dlja-operativnogo-likuvannja-sudinno-mozkovih-zahvorjuvan-zakuplenih-za-koshti-derzhavnogo-bjudzhetu-ukraini-na-2020-rik</t>
  </si>
  <si>
    <t>№ 274 від 17.02.2021</t>
  </si>
  <si>
    <t>Катетер типу СІММОНС, армований 5FT100 SIM2</t>
  </si>
  <si>
    <t>Сертифікат відповідності №PR.772-19 від  01.07.2019</t>
  </si>
  <si>
    <t>https://moz.gov.ua/article/ministry-mandates/nakaz-moz-ukraini-vid-30042021--850-pro-rozpodil-medichnogo-virobu-podovzhenij-providnikovij-kateter-dlja-distalnogo-endovaskuljarnogo-dostupu---1shtuka-dlja-operativnogo-likuvannja-sudinno-mozkovih-zahvorjuvan</t>
  </si>
  <si>
    <t>№850 від 30.04.2021</t>
  </si>
  <si>
    <t>Катетер провідниковий FARGOMAX FRGMAX 6F 115 8</t>
  </si>
  <si>
    <t>UA.TR.126 753 20 079 03 від 05.10.2020</t>
  </si>
  <si>
    <t>№1088 від 02.06.2021</t>
  </si>
  <si>
    <t>https://medzakupivli.com/uk/pro-mzu/dokumenty/nakazy/3848-nakaz_20220131_574712</t>
  </si>
  <si>
    <t>№31-Р від 31.01.2022</t>
  </si>
  <si>
    <t>Катетер провідниковий FARGO FRG 6F 115 8</t>
  </si>
  <si>
    <t>https://medzakupivli.com/uk/pro-mzu/dokumenty/nakazy/28763-nakaz_20221103_954387</t>
  </si>
  <si>
    <t>№503-р від 02.11.2022</t>
  </si>
  <si>
    <t>Ангіографічний катетер Н1 5F*100 см (1*10), кат.но</t>
  </si>
  <si>
    <t xml:space="preserve">UA.101MD.3.0623-20.00 від 17.12.2020 </t>
  </si>
  <si>
    <t>https://medzakupivli.com/uk/pro-mzu/dokumenty/nakazy/28763-nakaz_20221103_954386</t>
  </si>
  <si>
    <t>Ангіографічний катетер SIM2 5F*100 см (1*10), кат.</t>
  </si>
  <si>
    <t>https://medzakupivli.com/uk/pro-mzu/dokumenty/nakazy/4162-nakaz_20220715_144398</t>
  </si>
  <si>
    <t>№262-Р від 14.07.2022</t>
  </si>
  <si>
    <t>Катетер для периф/ангіопл Ловікс,шв PBARX</t>
  </si>
  <si>
    <t>PR.772-19 від 23.12.2021</t>
  </si>
  <si>
    <t>https://medzakupivli.com/uk/pro-mzu/dokumenty/nakazy/31941-nakaz_20230324_263499</t>
  </si>
  <si>
    <t>№405-Р від 24.03.2023</t>
  </si>
  <si>
    <t>Катетер  Реакт 71, кат. номер REACT-71</t>
  </si>
  <si>
    <t>https://medzakupivli.com/uk/pro-mzu/dokumenty/nakazy/31854-nakaz_20230321_135454</t>
  </si>
  <si>
    <t>№365-Р від 20.03.2023</t>
  </si>
  <si>
    <t>№ 405-Р від 24.03.2023</t>
  </si>
  <si>
    <t>Катетер  Реакт 68, кат. номер REACT-68</t>
  </si>
  <si>
    <t>https://medzakupivli.com/uk/pro-mzu/dokumenty/nakazy/3892-nakaz_20220223_294565</t>
  </si>
  <si>
    <t>№63-р від 22.02.2022</t>
  </si>
  <si>
    <t>Катетер  провідниковий  Chaperon</t>
  </si>
  <si>
    <t>https://medzakupivli.com/uk/pro-mzu/dokumenty/nakazy/31612-nakaz_20230216_524334</t>
  </si>
  <si>
    <t>№176-р від 16.02.2023</t>
  </si>
  <si>
    <t>Експорт АП аспіраційний катетер, кат. н.EXPORTAPCE</t>
  </si>
  <si>
    <t>009 від 03.12.2020</t>
  </si>
  <si>
    <t>https://medzakupivli.com/uk/pro-mzu/dokumenty/nakazy/31514-nakaz_20230125_183466</t>
  </si>
  <si>
    <t>№82-р від 25/01/2023</t>
  </si>
  <si>
    <t>CRHF001 від 07.10.2022</t>
  </si>
  <si>
    <t>https://medzakupivli.com/uk/pro-mzu/dokumenty/nakazy/4099-nakaz_20220614_127793</t>
  </si>
  <si>
    <t>№211-Р від 13.06.2022</t>
  </si>
  <si>
    <t>UA.101.AID.2.0130-20.04 від 04.10.2017</t>
  </si>
  <si>
    <t>https://medzakupivli.com/uk/pro-mzu/dokumenty/nakazy/31517-nakaz_20230126_512277</t>
  </si>
  <si>
    <t>№85-р від 26.01.2023</t>
  </si>
  <si>
    <t>Двокамерні частотно-адаптовані ШВРС з можливістю автоматичного регулювання амплітуди при шлуночковому ритмоведенні (DDDR)</t>
  </si>
  <si>
    <t>https://medzakupivli.com/uk/pro-mzu/dokumenty/nakazy/3870-nakaz_20220208_285654</t>
  </si>
  <si>
    <t>№49-Р від 07.02.2022</t>
  </si>
  <si>
    <t>Гідрофільний провідник Міраж</t>
  </si>
  <si>
    <t xml:space="preserve">PR.746-19   від 05.06.2019      </t>
  </si>
  <si>
    <t xml:space="preserve"> №82-р від 25.01.2023</t>
  </si>
  <si>
    <t>Гемостатичний відр. інтродюсер із бок. вх. д/ін.Се</t>
  </si>
  <si>
    <t>OSK001 від 20.07.2023</t>
  </si>
  <si>
    <t xml:space="preserve"> №85-р від 26.01.2023</t>
  </si>
  <si>
    <t>OSK001 від 20.07.2022</t>
  </si>
  <si>
    <t>https://medzakupivli.com/uk/pro-mzu/dokumenty/nakazy/31516-nakaz_20230125_321749</t>
  </si>
  <si>
    <t>№84-р від 25.01.2023</t>
  </si>
  <si>
    <t>Балонні  кат. з покр. SeQuent Please Neo</t>
  </si>
  <si>
    <t>Декларація про відповідність №24 Версія 3 від 02.12.2021</t>
  </si>
  <si>
    <t>https://medzakupivli.com/uk/pro-mzu/dokumenty/nakazy/4261-nakaz_20220805_489778</t>
  </si>
  <si>
    <t>№305-Р від 04.08.2022</t>
  </si>
  <si>
    <t>Балонний дилат.катетер Mozec Rx PTCA,</t>
  </si>
  <si>
    <t>PR.300-17   від 22.08.2017</t>
  </si>
  <si>
    <t>https://medzakupivli.com/uk/pro-mzu/dokumenty/nakazy/5399-nakaz_20220905_814633</t>
  </si>
  <si>
    <t>№385-р від 02.09.2022</t>
  </si>
  <si>
    <t xml:space="preserve">Trans-ID Інфляційний пристрій (Пістолетного типу) </t>
  </si>
  <si>
    <t>057/19/MD від 26.08.2021</t>
  </si>
  <si>
    <t>https://medzakupivli.com/uk/pro-mzu/dokumenty/nakazy/4481-nakaz_20220817_296979</t>
  </si>
  <si>
    <t>№335-Р від 16.08.2022</t>
  </si>
  <si>
    <t>Оклюдер з нікель-титанового сплаву з дакроновим наповненням у комплекті із системою доставки для закриття артеріального протоку</t>
  </si>
  <si>
    <t>Реєстраційне посвідчення №UA.TR.118.036.18 термін дії НЕОБМЕЖЕННИЙ</t>
  </si>
  <si>
    <t>https://medzakupivli.com/uk/pro-mzu/dokumenty/nakazy/32548-nakaz_20230502_731921</t>
  </si>
  <si>
    <t xml:space="preserve"> №561-Р від 02.05.2023</t>
  </si>
  <si>
    <t>3 від 11.06.2021</t>
  </si>
  <si>
    <t>Наказом МОЗ від 26.04.2017 р. №459 затверджені вимоги щодо публікації інформації про наявність лікарських засобів та витратних матеріалів на інформаційних стендах у закладах охорони здоров’я державної та комунальної форм власності. Наказ МОЗ від 02.06.2016 № 509 регулює оприлюднення інформації структурними підрозділами ОДА та КМДА, закладами охорони здоров'я, що належать до сфери управління МОЗ і які є одержувачами лікарських засобів та медичних виробів, закуплених за бюджетні кошти. Дані розпорядники мають забезпечувати на своїх офіційних веб-сайтах щотижневе оновлення наступної інформації: 1) щодо потреби, стану забезпечення, наявних залишків лікарських засобів та медичних виробів, що закуповуються за бюджетні кошти; 2) перелік закладів охорони здоров’я відповідного регіону, що є кінцевим отримувачем лікарських засобів та медичних виробів; 3) накази про розподіл лікарських засобів та медичних виробів серед закладів охорони здоров’я підпорядкованої адміністративно-територіальної одиниці.</t>
  </si>
  <si>
    <t>Назва отримувача лікарських засобів та медичних виробів. Наприклад: Одеська міська клінічна інфекційна лікарня.</t>
  </si>
  <si>
    <t>Код ЄДРПОУ отримувача лікарських засобів та медичних виробів. Наприклад: 01234567.</t>
  </si>
  <si>
    <t>Назва видавника наказу. Наприклад: Управління охорони здоров’я Полтавської ОДА.</t>
  </si>
  <si>
    <t>Код ЄДРПОУ видавника наказу. Наприклад: 01234567.</t>
  </si>
  <si>
    <t>Посилання на наказ оприлюднений у мережі Інтернет. Посилання має починатися з http:// або https://. Наприклад: https://www.example.gov.ua/example.doc.</t>
  </si>
  <si>
    <t>Номер наказу (без знаку №). Наприклад: 101/03.</t>
  </si>
  <si>
    <t>Джерело отримання засобу може мати одне зі значень: кошти державного бюджету, кошти місцевого бюджету, благодійна допомога, гуманітарна допомога. Наприклад: кошти державного бюджету.</t>
  </si>
  <si>
    <t>Дата, завершення строку придатності лікарського засобу у форматі ISO 8601 (рррр-мм-дд). Наприклад, 2021-05-30.</t>
  </si>
  <si>
    <t>Одиниця виміру лікарського засобу може мати одне зі значень: каністра, мішок, штука, таблетка, флакон, капсула, упаковка, МО, ампула, балон, доза, кілограм, грам, комплект, літр, рулон, метр, набір, пакунок, ящик.</t>
  </si>
  <si>
    <t>Кількість (залишок) лікарського засобу. Число вказується без зазначення одиниці вимірювання («мл»). Наприклад: 20. Десяткові значення відділяються крапкою або комою. Наприклад: 20.50 або 20,50. Потрібно дотримуватися одного розділювача для всієї таблиці.</t>
  </si>
  <si>
    <t>Форма випуску відповідно до Наказу МОЗ України від 20.07.2006 № 500. Наприклад: Розчин для ін'єкцій.</t>
  </si>
  <si>
    <t>Торговельна назва засобу/препарату відповідно до Державного реєстру лікарських засобів України. Наприклад: АНАЛЬГІН.</t>
  </si>
  <si>
    <t>Номер реєстраційного посвідчення лікарського засобу відповідно до Державного реєстру лікарських засобів України. Наприклад: UA/6249/01/02.</t>
  </si>
  <si>
    <t>Підстава</t>
  </si>
  <si>
    <t>Назва отримувача</t>
  </si>
  <si>
    <t>Ідентифікатор отримувача</t>
  </si>
  <si>
    <t>Назва видавника</t>
  </si>
  <si>
    <t>Ідентифікатор видавника</t>
  </si>
  <si>
    <t>Посилання</t>
  </si>
  <si>
    <t>Номер наказу</t>
  </si>
  <si>
    <t>Джерело отримання</t>
  </si>
  <si>
    <t>Строк придатності</t>
  </si>
  <si>
    <t>Одиниця виміру</t>
  </si>
  <si>
    <t>Кількість</t>
  </si>
  <si>
    <t>Форма випуску</t>
  </si>
  <si>
    <t>Торговельна назва</t>
  </si>
  <si>
    <t>Ідентифікатор</t>
  </si>
  <si>
    <t>Дані про лікарські засоби та медичні вироби, що були розподілені відповідно до наказів (ресурс Distribution) станом на 01.08.2024</t>
  </si>
  <si>
    <t>немає на залишку (приховані рядки)</t>
  </si>
  <si>
    <t>не використаовувалось у звітному періоді</t>
  </si>
  <si>
    <t>був рух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</si>
</sst>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sz val="11"/>
      <color theme="1"/>
      <name val="Calibri"/>
      <family val="2"/>
      <charset val="1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8"/>
      <color theme="4" tint="-0.499984740745262"/>
      <name val="Times New Roman"/>
      <family val="1"/>
      <charset val="204"/>
    </font>
    <font>
      <sz val="9"/>
      <color indexed="8"/>
      <name val="Arial"/>
      <family val="2"/>
      <charset val="204"/>
    </font>
    <font>
      <u/>
      <sz val="10"/>
      <color theme="10"/>
      <name val="Arial"/>
      <family val="2"/>
      <charset val="204"/>
    </font>
    <font>
      <u/>
      <sz val="8"/>
      <color theme="4" tint="-0.499984740745262"/>
      <name val="Times New Roman"/>
      <family val="1"/>
      <charset val="204"/>
    </font>
    <font>
      <sz val="9"/>
      <color indexed="8"/>
      <name val="Times New Roman"/>
      <family val="1"/>
      <charset val="204"/>
    </font>
    <font>
      <u/>
      <sz val="8"/>
      <color theme="10"/>
      <name val="Times New Roman"/>
      <family val="1"/>
      <charset val="204"/>
    </font>
    <font>
      <b/>
      <sz val="18"/>
      <name val="Times New Roman"/>
      <family val="1"/>
      <charset val="204"/>
    </font>
    <font>
      <sz val="14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8"/>
      <color indexed="81"/>
      <name val="Tahoma"/>
      <family val="2"/>
      <charset val="204"/>
    </font>
    <font>
      <sz val="8"/>
      <color indexed="81"/>
      <name val="Tahoma"/>
      <family val="2"/>
      <charset val="204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9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thin">
        <color indexed="8"/>
      </left>
      <right/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ck">
        <color indexed="8"/>
      </bottom>
      <diagonal/>
    </border>
    <border>
      <left style="thin">
        <color indexed="64"/>
      </left>
      <right style="thin">
        <color indexed="64"/>
      </right>
      <top style="thick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8"/>
      </bottom>
      <diagonal/>
    </border>
    <border>
      <left/>
      <right/>
      <top/>
      <bottom style="thin">
        <color indexed="8"/>
      </bottom>
      <diagonal/>
    </border>
  </borders>
  <cellStyleXfs count="6">
    <xf numFmtId="0" fontId="0" fillId="0" borderId="0"/>
    <xf numFmtId="0" fontId="9" fillId="0" borderId="0"/>
    <xf numFmtId="0" fontId="15" fillId="7" borderId="0">
      <alignment vertical="center"/>
    </xf>
    <xf numFmtId="0" fontId="16" fillId="0" borderId="0" applyNumberFormat="0" applyFill="0" applyBorder="0" applyAlignment="0" applyProtection="0"/>
    <xf numFmtId="0" fontId="15" fillId="7" borderId="0">
      <alignment vertical="center"/>
    </xf>
    <xf numFmtId="0" fontId="15" fillId="7" borderId="0">
      <alignment vertical="center"/>
    </xf>
  </cellStyleXfs>
  <cellXfs count="440">
    <xf numFmtId="0" fontId="0" fillId="0" borderId="0" xfId="0"/>
    <xf numFmtId="0" fontId="1" fillId="2" borderId="0" xfId="0" applyFont="1" applyFill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49" fontId="1" fillId="2" borderId="3" xfId="0" applyNumberFormat="1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1" fillId="3" borderId="3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/>
    </xf>
    <xf numFmtId="0" fontId="1" fillId="2" borderId="5" xfId="0" applyFont="1" applyFill="1" applyBorder="1" applyAlignment="1">
      <alignment horizontal="left" vertical="center"/>
    </xf>
    <xf numFmtId="49" fontId="1" fillId="2" borderId="5" xfId="0" applyNumberFormat="1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 wrapText="1"/>
    </xf>
    <xf numFmtId="49" fontId="1" fillId="0" borderId="5" xfId="0" applyNumberFormat="1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 wrapText="1"/>
    </xf>
    <xf numFmtId="14" fontId="1" fillId="0" borderId="5" xfId="0" applyNumberFormat="1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 wrapText="1"/>
    </xf>
    <xf numFmtId="0" fontId="1" fillId="4" borderId="1" xfId="0" applyFont="1" applyFill="1" applyBorder="1" applyAlignment="1">
      <alignment horizontal="left" vertical="center"/>
    </xf>
    <xf numFmtId="0" fontId="1" fillId="4" borderId="4" xfId="0" applyFont="1" applyFill="1" applyBorder="1" applyAlignment="1">
      <alignment horizontal="left" vertical="center" wrapText="1"/>
    </xf>
    <xf numFmtId="0" fontId="1" fillId="4" borderId="5" xfId="0" applyFont="1" applyFill="1" applyBorder="1" applyAlignment="1">
      <alignment horizontal="left" vertical="center"/>
    </xf>
    <xf numFmtId="0" fontId="1" fillId="4" borderId="5" xfId="0" applyFont="1" applyFill="1" applyBorder="1" applyAlignment="1">
      <alignment horizontal="left" vertical="center" wrapText="1"/>
    </xf>
    <xf numFmtId="49" fontId="1" fillId="4" borderId="5" xfId="0" applyNumberFormat="1" applyFont="1" applyFill="1" applyBorder="1" applyAlignment="1">
      <alignment horizontal="left" vertical="center"/>
    </xf>
    <xf numFmtId="0" fontId="2" fillId="4" borderId="5" xfId="0" applyFont="1" applyFill="1" applyBorder="1" applyAlignment="1">
      <alignment horizontal="left" vertical="center" wrapText="1"/>
    </xf>
    <xf numFmtId="0" fontId="3" fillId="4" borderId="5" xfId="0" applyFont="1" applyFill="1" applyBorder="1" applyAlignment="1">
      <alignment horizontal="left" vertical="center" wrapText="1"/>
    </xf>
    <xf numFmtId="0" fontId="1" fillId="5" borderId="1" xfId="0" applyFont="1" applyFill="1" applyBorder="1" applyAlignment="1">
      <alignment horizontal="left" vertical="center"/>
    </xf>
    <xf numFmtId="0" fontId="1" fillId="5" borderId="4" xfId="0" applyFont="1" applyFill="1" applyBorder="1" applyAlignment="1">
      <alignment horizontal="left" vertical="center" wrapText="1"/>
    </xf>
    <xf numFmtId="0" fontId="1" fillId="5" borderId="5" xfId="0" applyFont="1" applyFill="1" applyBorder="1" applyAlignment="1">
      <alignment horizontal="left" vertical="center"/>
    </xf>
    <xf numFmtId="0" fontId="1" fillId="5" borderId="5" xfId="0" applyFont="1" applyFill="1" applyBorder="1" applyAlignment="1">
      <alignment horizontal="left" vertical="center" wrapText="1"/>
    </xf>
    <xf numFmtId="49" fontId="1" fillId="5" borderId="5" xfId="0" applyNumberFormat="1" applyFont="1" applyFill="1" applyBorder="1" applyAlignment="1">
      <alignment horizontal="left" vertical="center"/>
    </xf>
    <xf numFmtId="0" fontId="2" fillId="5" borderId="5" xfId="0" applyFont="1" applyFill="1" applyBorder="1" applyAlignment="1">
      <alignment horizontal="left" vertical="center" wrapText="1"/>
    </xf>
    <xf numFmtId="0" fontId="3" fillId="5" borderId="5" xfId="0" applyFont="1" applyFill="1" applyBorder="1" applyAlignment="1">
      <alignment horizontal="left" vertical="center" wrapText="1"/>
    </xf>
    <xf numFmtId="14" fontId="1" fillId="5" borderId="5" xfId="0" applyNumberFormat="1" applyFont="1" applyFill="1" applyBorder="1" applyAlignment="1">
      <alignment horizontal="left" vertical="center"/>
    </xf>
    <xf numFmtId="14" fontId="1" fillId="4" borderId="5" xfId="0" applyNumberFormat="1" applyFont="1" applyFill="1" applyBorder="1" applyAlignment="1">
      <alignment horizontal="left" vertical="center"/>
    </xf>
    <xf numFmtId="0" fontId="1" fillId="4" borderId="0" xfId="0" applyFont="1" applyFill="1" applyAlignment="1">
      <alignment horizontal="left" vertical="center"/>
    </xf>
    <xf numFmtId="0" fontId="1" fillId="4" borderId="4" xfId="0" applyFont="1" applyFill="1" applyBorder="1" applyAlignment="1">
      <alignment horizontal="left" vertical="center"/>
    </xf>
    <xf numFmtId="0" fontId="3" fillId="4" borderId="5" xfId="0" applyFont="1" applyFill="1" applyBorder="1" applyAlignment="1">
      <alignment horizontal="left" vertical="center"/>
    </xf>
    <xf numFmtId="0" fontId="1" fillId="5" borderId="0" xfId="0" applyFont="1" applyFill="1" applyAlignment="1">
      <alignment horizontal="left" vertical="center"/>
    </xf>
    <xf numFmtId="0" fontId="1" fillId="5" borderId="4" xfId="0" applyFont="1" applyFill="1" applyBorder="1" applyAlignment="1">
      <alignment horizontal="left" vertical="center"/>
    </xf>
    <xf numFmtId="0" fontId="4" fillId="5" borderId="5" xfId="0" applyFont="1" applyFill="1" applyBorder="1" applyAlignment="1">
      <alignment horizontal="left" vertical="center" wrapText="1"/>
    </xf>
    <xf numFmtId="0" fontId="3" fillId="5" borderId="5" xfId="0" applyFont="1" applyFill="1" applyBorder="1" applyAlignment="1">
      <alignment horizontal="left" vertical="center"/>
    </xf>
    <xf numFmtId="0" fontId="4" fillId="4" borderId="5" xfId="0" applyFont="1" applyFill="1" applyBorder="1" applyAlignment="1">
      <alignment horizontal="left" vertical="center" wrapText="1"/>
    </xf>
    <xf numFmtId="0" fontId="1" fillId="6" borderId="0" xfId="0" applyFont="1" applyFill="1" applyAlignment="1">
      <alignment horizontal="left" vertical="center"/>
    </xf>
    <xf numFmtId="0" fontId="1" fillId="6" borderId="1" xfId="0" applyFont="1" applyFill="1" applyBorder="1" applyAlignment="1">
      <alignment horizontal="left" vertical="center"/>
    </xf>
    <xf numFmtId="0" fontId="1" fillId="6" borderId="4" xfId="0" applyFont="1" applyFill="1" applyBorder="1" applyAlignment="1">
      <alignment horizontal="left" vertical="center" wrapText="1"/>
    </xf>
    <xf numFmtId="0" fontId="1" fillId="6" borderId="5" xfId="0" applyFont="1" applyFill="1" applyBorder="1" applyAlignment="1">
      <alignment horizontal="left" vertical="center"/>
    </xf>
    <xf numFmtId="0" fontId="1" fillId="6" borderId="5" xfId="0" applyFont="1" applyFill="1" applyBorder="1" applyAlignment="1">
      <alignment horizontal="left" vertical="center" wrapText="1"/>
    </xf>
    <xf numFmtId="49" fontId="5" fillId="6" borderId="5" xfId="0" applyNumberFormat="1" applyFont="1" applyFill="1" applyBorder="1" applyAlignment="1">
      <alignment horizontal="left" vertical="center"/>
    </xf>
    <xf numFmtId="0" fontId="2" fillId="6" borderId="5" xfId="0" applyFont="1" applyFill="1" applyBorder="1" applyAlignment="1">
      <alignment horizontal="left" vertical="center" wrapText="1"/>
    </xf>
    <xf numFmtId="0" fontId="3" fillId="6" borderId="5" xfId="0" applyFont="1" applyFill="1" applyBorder="1" applyAlignment="1">
      <alignment horizontal="left" vertical="center" wrapText="1"/>
    </xf>
    <xf numFmtId="0" fontId="4" fillId="6" borderId="5" xfId="0" applyFont="1" applyFill="1" applyBorder="1" applyAlignment="1">
      <alignment horizontal="left" vertical="center" wrapText="1"/>
    </xf>
    <xf numFmtId="14" fontId="1" fillId="6" borderId="5" xfId="0" applyNumberFormat="1" applyFont="1" applyFill="1" applyBorder="1" applyAlignment="1">
      <alignment horizontal="left" vertical="center"/>
    </xf>
    <xf numFmtId="0" fontId="3" fillId="6" borderId="5" xfId="0" applyFont="1" applyFill="1" applyBorder="1" applyAlignment="1">
      <alignment horizontal="left" vertical="center"/>
    </xf>
    <xf numFmtId="0" fontId="3" fillId="5" borderId="0" xfId="0" applyFont="1" applyFill="1" applyAlignment="1">
      <alignment horizontal="left" vertical="center"/>
    </xf>
    <xf numFmtId="0" fontId="1" fillId="5" borderId="1" xfId="0" applyFont="1" applyFill="1" applyBorder="1" applyAlignment="1">
      <alignment horizontal="left" vertical="center" wrapText="1"/>
    </xf>
    <xf numFmtId="49" fontId="5" fillId="5" borderId="5" xfId="0" applyNumberFormat="1" applyFont="1" applyFill="1" applyBorder="1" applyAlignment="1">
      <alignment horizontal="left" vertical="center"/>
    </xf>
    <xf numFmtId="0" fontId="6" fillId="5" borderId="5" xfId="0" applyFont="1" applyFill="1" applyBorder="1" applyAlignment="1">
      <alignment horizontal="left" vertical="center" wrapText="1"/>
    </xf>
    <xf numFmtId="0" fontId="7" fillId="5" borderId="5" xfId="0" applyFont="1" applyFill="1" applyBorder="1" applyAlignment="1">
      <alignment horizontal="left" vertical="center" wrapText="1"/>
    </xf>
    <xf numFmtId="14" fontId="3" fillId="5" borderId="5" xfId="0" applyNumberFormat="1" applyFont="1" applyFill="1" applyBorder="1" applyAlignment="1">
      <alignment horizontal="left" vertical="center"/>
    </xf>
    <xf numFmtId="0" fontId="8" fillId="5" borderId="5" xfId="0" applyFont="1" applyFill="1" applyBorder="1" applyAlignment="1">
      <alignment horizontal="left" vertical="center" wrapText="1"/>
    </xf>
    <xf numFmtId="0" fontId="6" fillId="5" borderId="5" xfId="0" applyFont="1" applyFill="1" applyBorder="1" applyAlignment="1">
      <alignment horizontal="left" vertical="center"/>
    </xf>
    <xf numFmtId="0" fontId="3" fillId="4" borderId="0" xfId="0" applyFont="1" applyFill="1" applyAlignment="1">
      <alignment horizontal="left" vertical="center"/>
    </xf>
    <xf numFmtId="0" fontId="1" fillId="4" borderId="1" xfId="0" applyFont="1" applyFill="1" applyBorder="1" applyAlignment="1">
      <alignment horizontal="left" vertical="center" wrapText="1"/>
    </xf>
    <xf numFmtId="49" fontId="5" fillId="4" borderId="5" xfId="0" applyNumberFormat="1" applyFont="1" applyFill="1" applyBorder="1" applyAlignment="1">
      <alignment horizontal="left" vertical="center"/>
    </xf>
    <xf numFmtId="0" fontId="6" fillId="4" borderId="5" xfId="0" applyFont="1" applyFill="1" applyBorder="1" applyAlignment="1">
      <alignment horizontal="left" vertical="center"/>
    </xf>
    <xf numFmtId="0" fontId="7" fillId="4" borderId="5" xfId="0" applyFont="1" applyFill="1" applyBorder="1" applyAlignment="1">
      <alignment horizontal="left" vertical="center" wrapText="1"/>
    </xf>
    <xf numFmtId="14" fontId="3" fillId="4" borderId="5" xfId="0" applyNumberFormat="1" applyFont="1" applyFill="1" applyBorder="1" applyAlignment="1">
      <alignment horizontal="left" vertical="center"/>
    </xf>
    <xf numFmtId="0" fontId="3" fillId="4" borderId="6" xfId="0" applyFont="1" applyFill="1" applyBorder="1" applyAlignment="1">
      <alignment horizontal="left" vertical="center" wrapText="1"/>
    </xf>
    <xf numFmtId="0" fontId="2" fillId="6" borderId="5" xfId="0" applyFont="1" applyFill="1" applyBorder="1" applyAlignment="1">
      <alignment horizontal="left" vertical="center"/>
    </xf>
    <xf numFmtId="0" fontId="3" fillId="4" borderId="4" xfId="0" applyFont="1" applyFill="1" applyBorder="1" applyAlignment="1">
      <alignment horizontal="left" vertical="center" wrapText="1"/>
    </xf>
    <xf numFmtId="49" fontId="8" fillId="4" borderId="5" xfId="0" applyNumberFormat="1" applyFont="1" applyFill="1" applyBorder="1" applyAlignment="1">
      <alignment horizontal="left" vertical="center"/>
    </xf>
    <xf numFmtId="0" fontId="8" fillId="4" borderId="5" xfId="0" applyFont="1" applyFill="1" applyBorder="1" applyAlignment="1">
      <alignment horizontal="left" vertical="center" wrapText="1"/>
    </xf>
    <xf numFmtId="0" fontId="3" fillId="5" borderId="4" xfId="0" applyFont="1" applyFill="1" applyBorder="1" applyAlignment="1">
      <alignment horizontal="left" vertical="center" wrapText="1"/>
    </xf>
    <xf numFmtId="49" fontId="8" fillId="5" borderId="5" xfId="0" applyNumberFormat="1" applyFont="1" applyFill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1" fillId="4" borderId="7" xfId="0" applyFont="1" applyFill="1" applyBorder="1" applyAlignment="1">
      <alignment horizontal="left" vertical="center" wrapText="1"/>
    </xf>
    <xf numFmtId="0" fontId="1" fillId="4" borderId="6" xfId="0" applyFont="1" applyFill="1" applyBorder="1" applyAlignment="1">
      <alignment horizontal="left" vertical="center"/>
    </xf>
    <xf numFmtId="0" fontId="1" fillId="4" borderId="6" xfId="0" applyFont="1" applyFill="1" applyBorder="1" applyAlignment="1">
      <alignment horizontal="left" vertical="center" wrapText="1"/>
    </xf>
    <xf numFmtId="49" fontId="5" fillId="4" borderId="6" xfId="0" applyNumberFormat="1" applyFont="1" applyFill="1" applyBorder="1" applyAlignment="1">
      <alignment horizontal="left" vertical="center"/>
    </xf>
    <xf numFmtId="0" fontId="2" fillId="4" borderId="6" xfId="0" applyFont="1" applyFill="1" applyBorder="1" applyAlignment="1">
      <alignment horizontal="left" vertical="center"/>
    </xf>
    <xf numFmtId="0" fontId="4" fillId="4" borderId="6" xfId="0" applyFont="1" applyFill="1" applyBorder="1" applyAlignment="1">
      <alignment horizontal="left" vertical="center" wrapText="1"/>
    </xf>
    <xf numFmtId="14" fontId="3" fillId="4" borderId="8" xfId="0" applyNumberFormat="1" applyFont="1" applyFill="1" applyBorder="1" applyAlignment="1">
      <alignment horizontal="left" vertical="center"/>
    </xf>
    <xf numFmtId="0" fontId="3" fillId="4" borderId="8" xfId="0" applyFont="1" applyFill="1" applyBorder="1" applyAlignment="1">
      <alignment horizontal="left" vertical="center"/>
    </xf>
    <xf numFmtId="0" fontId="3" fillId="5" borderId="9" xfId="0" applyFont="1" applyFill="1" applyBorder="1" applyAlignment="1">
      <alignment horizontal="left" vertical="center" wrapText="1"/>
    </xf>
    <xf numFmtId="0" fontId="3" fillId="5" borderId="8" xfId="0" applyFont="1" applyFill="1" applyBorder="1" applyAlignment="1">
      <alignment horizontal="left" vertical="center"/>
    </xf>
    <xf numFmtId="0" fontId="3" fillId="5" borderId="8" xfId="0" applyFont="1" applyFill="1" applyBorder="1" applyAlignment="1">
      <alignment horizontal="left" vertical="center" wrapText="1"/>
    </xf>
    <xf numFmtId="49" fontId="8" fillId="5" borderId="8" xfId="0" applyNumberFormat="1" applyFont="1" applyFill="1" applyBorder="1" applyAlignment="1">
      <alignment horizontal="left" vertical="center"/>
    </xf>
    <xf numFmtId="0" fontId="6" fillId="5" borderId="8" xfId="0" applyFont="1" applyFill="1" applyBorder="1" applyAlignment="1">
      <alignment horizontal="left" vertical="center"/>
    </xf>
    <xf numFmtId="0" fontId="7" fillId="5" borderId="8" xfId="0" applyFont="1" applyFill="1" applyBorder="1" applyAlignment="1">
      <alignment horizontal="left" vertical="center" wrapText="1"/>
    </xf>
    <xf numFmtId="14" fontId="3" fillId="5" borderId="8" xfId="0" applyNumberFormat="1" applyFont="1" applyFill="1" applyBorder="1" applyAlignment="1">
      <alignment horizontal="left" vertical="center"/>
    </xf>
    <xf numFmtId="0" fontId="1" fillId="5" borderId="8" xfId="0" applyFont="1" applyFill="1" applyBorder="1" applyAlignment="1">
      <alignment horizontal="left" vertical="center" wrapText="1"/>
    </xf>
    <xf numFmtId="0" fontId="3" fillId="6" borderId="0" xfId="0" applyFont="1" applyFill="1" applyAlignment="1">
      <alignment horizontal="left" vertical="center"/>
    </xf>
    <xf numFmtId="0" fontId="3" fillId="6" borderId="4" xfId="0" applyFont="1" applyFill="1" applyBorder="1" applyAlignment="1">
      <alignment horizontal="left" vertical="center" wrapText="1"/>
    </xf>
    <xf numFmtId="49" fontId="8" fillId="6" borderId="5" xfId="0" applyNumberFormat="1" applyFont="1" applyFill="1" applyBorder="1" applyAlignment="1">
      <alignment horizontal="left" vertical="center"/>
    </xf>
    <xf numFmtId="0" fontId="6" fillId="6" borderId="5" xfId="0" applyFont="1" applyFill="1" applyBorder="1" applyAlignment="1">
      <alignment horizontal="left" vertical="center"/>
    </xf>
    <xf numFmtId="0" fontId="7" fillId="6" borderId="5" xfId="0" applyFont="1" applyFill="1" applyBorder="1" applyAlignment="1">
      <alignment horizontal="left" vertical="center" wrapText="1"/>
    </xf>
    <xf numFmtId="14" fontId="3" fillId="6" borderId="5" xfId="0" applyNumberFormat="1" applyFont="1" applyFill="1" applyBorder="1" applyAlignment="1">
      <alignment horizontal="left" vertical="center"/>
    </xf>
    <xf numFmtId="0" fontId="8" fillId="6" borderId="5" xfId="0" applyFont="1" applyFill="1" applyBorder="1" applyAlignment="1">
      <alignment horizontal="left" vertical="center" wrapText="1"/>
    </xf>
    <xf numFmtId="0" fontId="2" fillId="4" borderId="5" xfId="0" applyFont="1" applyFill="1" applyBorder="1" applyAlignment="1">
      <alignment horizontal="left" vertical="center"/>
    </xf>
    <xf numFmtId="0" fontId="5" fillId="4" borderId="5" xfId="0" applyFont="1" applyFill="1" applyBorder="1" applyAlignment="1">
      <alignment horizontal="left" vertical="center" wrapText="1"/>
    </xf>
    <xf numFmtId="49" fontId="10" fillId="4" borderId="1" xfId="1" applyNumberFormat="1" applyFont="1" applyFill="1" applyBorder="1" applyAlignment="1">
      <alignment vertical="center" wrapText="1"/>
    </xf>
    <xf numFmtId="0" fontId="5" fillId="6" borderId="5" xfId="0" applyFont="1" applyFill="1" applyBorder="1" applyAlignment="1">
      <alignment horizontal="left" vertical="center" wrapText="1"/>
    </xf>
    <xf numFmtId="0" fontId="2" fillId="5" borderId="5" xfId="0" applyFont="1" applyFill="1" applyBorder="1" applyAlignment="1">
      <alignment horizontal="left" vertical="center"/>
    </xf>
    <xf numFmtId="0" fontId="5" fillId="5" borderId="5" xfId="0" applyFont="1" applyFill="1" applyBorder="1" applyAlignment="1">
      <alignment horizontal="left" vertical="center" wrapText="1"/>
    </xf>
    <xf numFmtId="0" fontId="8" fillId="6" borderId="0" xfId="0" applyFont="1" applyFill="1" applyAlignment="1">
      <alignment horizontal="left" vertical="center"/>
    </xf>
    <xf numFmtId="0" fontId="5" fillId="6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8" fillId="6" borderId="5" xfId="0" applyFont="1" applyFill="1" applyBorder="1" applyAlignment="1">
      <alignment horizontal="left" vertical="center"/>
    </xf>
    <xf numFmtId="14" fontId="8" fillId="6" borderId="5" xfId="0" applyNumberFormat="1" applyFont="1" applyFill="1" applyBorder="1" applyAlignment="1">
      <alignment horizontal="left" vertical="center"/>
    </xf>
    <xf numFmtId="0" fontId="8" fillId="5" borderId="0" xfId="0" applyFont="1" applyFill="1" applyAlignment="1">
      <alignment horizontal="left" vertical="center"/>
    </xf>
    <xf numFmtId="0" fontId="5" fillId="5" borderId="1" xfId="0" applyFont="1" applyFill="1" applyBorder="1" applyAlignment="1">
      <alignment horizontal="left" vertical="center"/>
    </xf>
    <xf numFmtId="0" fontId="8" fillId="5" borderId="5" xfId="0" applyFont="1" applyFill="1" applyBorder="1" applyAlignment="1">
      <alignment horizontal="left" vertical="center"/>
    </xf>
    <xf numFmtId="14" fontId="8" fillId="5" borderId="5" xfId="0" applyNumberFormat="1" applyFont="1" applyFill="1" applyBorder="1" applyAlignment="1">
      <alignment horizontal="left" vertical="center"/>
    </xf>
    <xf numFmtId="0" fontId="11" fillId="5" borderId="1" xfId="1" applyFont="1" applyFill="1" applyBorder="1" applyAlignment="1">
      <alignment horizontal="left"/>
    </xf>
    <xf numFmtId="49" fontId="10" fillId="5" borderId="1" xfId="1" applyNumberFormat="1" applyFont="1" applyFill="1" applyBorder="1" applyAlignment="1">
      <alignment vertical="center" wrapText="1"/>
    </xf>
    <xf numFmtId="49" fontId="10" fillId="6" borderId="1" xfId="1" applyNumberFormat="1" applyFont="1" applyFill="1" applyBorder="1" applyAlignment="1">
      <alignment vertical="center" wrapText="1"/>
    </xf>
    <xf numFmtId="49" fontId="3" fillId="5" borderId="1" xfId="0" applyNumberFormat="1" applyFont="1" applyFill="1" applyBorder="1" applyAlignment="1">
      <alignment vertical="center" wrapText="1"/>
    </xf>
    <xf numFmtId="49" fontId="10" fillId="6" borderId="1" xfId="1" applyNumberFormat="1" applyFont="1" applyFill="1" applyBorder="1" applyAlignment="1">
      <alignment horizontal="left" vertical="center" wrapText="1"/>
    </xf>
    <xf numFmtId="0" fontId="12" fillId="5" borderId="5" xfId="0" applyFont="1" applyFill="1" applyBorder="1" applyAlignment="1">
      <alignment horizontal="left" vertical="center" wrapText="1"/>
    </xf>
    <xf numFmtId="0" fontId="2" fillId="4" borderId="10" xfId="0" applyFont="1" applyFill="1" applyBorder="1" applyAlignment="1">
      <alignment horizontal="left" vertical="center" wrapText="1"/>
    </xf>
    <xf numFmtId="0" fontId="1" fillId="4" borderId="11" xfId="0" applyFont="1" applyFill="1" applyBorder="1" applyAlignment="1">
      <alignment horizontal="left" vertical="center" wrapText="1"/>
    </xf>
    <xf numFmtId="0" fontId="4" fillId="4" borderId="11" xfId="0" applyFont="1" applyFill="1" applyBorder="1" applyAlignment="1">
      <alignment horizontal="left" vertical="center" wrapText="1"/>
    </xf>
    <xf numFmtId="0" fontId="1" fillId="4" borderId="12" xfId="0" applyFont="1" applyFill="1" applyBorder="1" applyAlignment="1">
      <alignment horizontal="left" vertical="center"/>
    </xf>
    <xf numFmtId="0" fontId="1" fillId="4" borderId="13" xfId="0" applyFont="1" applyFill="1" applyBorder="1" applyAlignment="1">
      <alignment horizontal="left" vertical="center"/>
    </xf>
    <xf numFmtId="0" fontId="3" fillId="4" borderId="13" xfId="0" applyFont="1" applyFill="1" applyBorder="1" applyAlignment="1">
      <alignment horizontal="left" vertical="center"/>
    </xf>
    <xf numFmtId="0" fontId="12" fillId="4" borderId="13" xfId="0" applyFont="1" applyFill="1" applyBorder="1" applyAlignment="1">
      <alignment horizontal="left" vertical="center" wrapText="1"/>
    </xf>
    <xf numFmtId="0" fontId="3" fillId="4" borderId="10" xfId="0" applyFont="1" applyFill="1" applyBorder="1" applyAlignment="1">
      <alignment horizontal="left" vertical="center" wrapText="1"/>
    </xf>
    <xf numFmtId="0" fontId="2" fillId="5" borderId="10" xfId="0" applyFont="1" applyFill="1" applyBorder="1" applyAlignment="1">
      <alignment horizontal="left" vertical="center" wrapText="1"/>
    </xf>
    <xf numFmtId="14" fontId="1" fillId="5" borderId="14" xfId="0" applyNumberFormat="1" applyFont="1" applyFill="1" applyBorder="1" applyAlignment="1">
      <alignment horizontal="left" vertical="center"/>
    </xf>
    <xf numFmtId="0" fontId="1" fillId="5" borderId="13" xfId="0" applyFont="1" applyFill="1" applyBorder="1" applyAlignment="1">
      <alignment horizontal="left" vertical="center"/>
    </xf>
    <xf numFmtId="0" fontId="3" fillId="5" borderId="1" xfId="0" applyFont="1" applyFill="1" applyBorder="1" applyAlignment="1">
      <alignment horizontal="left" vertical="center"/>
    </xf>
    <xf numFmtId="0" fontId="12" fillId="5" borderId="1" xfId="0" applyFont="1" applyFill="1" applyBorder="1" applyAlignment="1">
      <alignment horizontal="left" vertical="center" wrapText="1"/>
    </xf>
    <xf numFmtId="0" fontId="3" fillId="5" borderId="3" xfId="0" applyFont="1" applyFill="1" applyBorder="1" applyAlignment="1">
      <alignment horizontal="left" vertical="center" wrapText="1"/>
    </xf>
    <xf numFmtId="0" fontId="2" fillId="6" borderId="10" xfId="0" applyFont="1" applyFill="1" applyBorder="1" applyAlignment="1">
      <alignment horizontal="left" vertical="center" wrapText="1"/>
    </xf>
    <xf numFmtId="14" fontId="1" fillId="6" borderId="14" xfId="0" applyNumberFormat="1" applyFont="1" applyFill="1" applyBorder="1" applyAlignment="1">
      <alignment horizontal="left" vertical="center"/>
    </xf>
    <xf numFmtId="0" fontId="1" fillId="6" borderId="13" xfId="0" applyFont="1" applyFill="1" applyBorder="1" applyAlignment="1">
      <alignment horizontal="left" vertical="center"/>
    </xf>
    <xf numFmtId="0" fontId="3" fillId="6" borderId="1" xfId="0" applyFont="1" applyFill="1" applyBorder="1" applyAlignment="1">
      <alignment horizontal="left" vertical="center"/>
    </xf>
    <xf numFmtId="0" fontId="13" fillId="6" borderId="1" xfId="0" applyFont="1" applyFill="1" applyBorder="1" applyAlignment="1">
      <alignment horizontal="left" vertical="center" wrapText="1"/>
    </xf>
    <xf numFmtId="0" fontId="1" fillId="6" borderId="3" xfId="0" applyFont="1" applyFill="1" applyBorder="1" applyAlignment="1">
      <alignment horizontal="left" vertical="center" wrapText="1"/>
    </xf>
    <xf numFmtId="0" fontId="2" fillId="5" borderId="3" xfId="0" applyFont="1" applyFill="1" applyBorder="1" applyAlignment="1">
      <alignment horizontal="left" vertical="center" wrapText="1"/>
    </xf>
    <xf numFmtId="0" fontId="2" fillId="6" borderId="3" xfId="0" applyFont="1" applyFill="1" applyBorder="1" applyAlignment="1">
      <alignment horizontal="left" vertical="center" wrapText="1"/>
    </xf>
    <xf numFmtId="0" fontId="12" fillId="6" borderId="1" xfId="0" applyFont="1" applyFill="1" applyBorder="1" applyAlignment="1">
      <alignment horizontal="left" vertical="center" wrapText="1"/>
    </xf>
    <xf numFmtId="0" fontId="3" fillId="6" borderId="3" xfId="0" applyFont="1" applyFill="1" applyBorder="1" applyAlignment="1">
      <alignment horizontal="left" vertical="center" wrapText="1"/>
    </xf>
    <xf numFmtId="0" fontId="1" fillId="5" borderId="3" xfId="0" applyFont="1" applyFill="1" applyBorder="1" applyAlignment="1">
      <alignment horizontal="left" vertical="center"/>
    </xf>
    <xf numFmtId="0" fontId="1" fillId="5" borderId="15" xfId="0" applyFont="1" applyFill="1" applyBorder="1" applyAlignment="1">
      <alignment horizontal="left" vertical="center"/>
    </xf>
    <xf numFmtId="1" fontId="11" fillId="5" borderId="1" xfId="1" applyNumberFormat="1" applyFont="1" applyFill="1" applyBorder="1" applyAlignment="1">
      <alignment horizontal="left"/>
    </xf>
    <xf numFmtId="1" fontId="11" fillId="6" borderId="1" xfId="1" applyNumberFormat="1" applyFont="1" applyFill="1" applyBorder="1" applyAlignment="1">
      <alignment horizontal="left"/>
    </xf>
    <xf numFmtId="49" fontId="11" fillId="6" borderId="1" xfId="1" applyNumberFormat="1" applyFont="1" applyFill="1" applyBorder="1" applyAlignment="1">
      <alignment vertical="center" wrapText="1"/>
    </xf>
    <xf numFmtId="0" fontId="1" fillId="6" borderId="16" xfId="0" applyFont="1" applyFill="1" applyBorder="1" applyAlignment="1">
      <alignment horizontal="left" vertical="center"/>
    </xf>
    <xf numFmtId="14" fontId="1" fillId="6" borderId="10" xfId="0" applyNumberFormat="1" applyFont="1" applyFill="1" applyBorder="1" applyAlignment="1">
      <alignment horizontal="left" vertical="center"/>
    </xf>
    <xf numFmtId="0" fontId="1" fillId="6" borderId="11" xfId="0" applyFont="1" applyFill="1" applyBorder="1" applyAlignment="1">
      <alignment horizontal="left" vertical="center"/>
    </xf>
    <xf numFmtId="0" fontId="4" fillId="6" borderId="11" xfId="0" applyFont="1" applyFill="1" applyBorder="1" applyAlignment="1">
      <alignment horizontal="left" vertical="center" wrapText="1"/>
    </xf>
    <xf numFmtId="0" fontId="13" fillId="6" borderId="13" xfId="0" applyFont="1" applyFill="1" applyBorder="1" applyAlignment="1">
      <alignment horizontal="left" vertical="center" wrapText="1"/>
    </xf>
    <xf numFmtId="14" fontId="1" fillId="6" borderId="3" xfId="0" applyNumberFormat="1" applyFont="1" applyFill="1" applyBorder="1" applyAlignment="1">
      <alignment horizontal="left" vertical="center"/>
    </xf>
    <xf numFmtId="0" fontId="14" fillId="6" borderId="17" xfId="0" applyFont="1" applyFill="1" applyBorder="1" applyAlignment="1">
      <alignment horizontal="left" vertical="center" wrapText="1"/>
    </xf>
    <xf numFmtId="14" fontId="1" fillId="6" borderId="17" xfId="0" applyNumberFormat="1" applyFont="1" applyFill="1" applyBorder="1" applyAlignment="1">
      <alignment horizontal="left" vertical="center"/>
    </xf>
    <xf numFmtId="0" fontId="13" fillId="6" borderId="16" xfId="0" applyFont="1" applyFill="1" applyBorder="1" applyAlignment="1">
      <alignment horizontal="left" vertical="center" wrapText="1"/>
    </xf>
    <xf numFmtId="0" fontId="1" fillId="6" borderId="17" xfId="0" applyFont="1" applyFill="1" applyBorder="1" applyAlignment="1">
      <alignment horizontal="left" vertical="center" wrapText="1"/>
    </xf>
    <xf numFmtId="0" fontId="14" fillId="6" borderId="5" xfId="0" applyFont="1" applyFill="1" applyBorder="1" applyAlignment="1">
      <alignment horizontal="left" vertical="center" wrapText="1"/>
    </xf>
    <xf numFmtId="0" fontId="12" fillId="6" borderId="5" xfId="0" applyFont="1" applyFill="1" applyBorder="1" applyAlignment="1">
      <alignment horizontal="left" vertical="center" wrapText="1"/>
    </xf>
    <xf numFmtId="0" fontId="4" fillId="6" borderId="5" xfId="2" applyFont="1" applyFill="1" applyBorder="1" applyAlignment="1">
      <alignment horizontal="left" vertical="center"/>
    </xf>
    <xf numFmtId="0" fontId="11" fillId="6" borderId="0" xfId="0" applyFont="1" applyFill="1" applyAlignment="1">
      <alignment horizontal="left" vertical="center"/>
    </xf>
    <xf numFmtId="0" fontId="11" fillId="6" borderId="1" xfId="0" applyFont="1" applyFill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0" fontId="11" fillId="6" borderId="4" xfId="0" applyFont="1" applyFill="1" applyBorder="1" applyAlignment="1">
      <alignment horizontal="left" vertical="center" wrapText="1"/>
    </xf>
    <xf numFmtId="0" fontId="11" fillId="6" borderId="5" xfId="0" applyFont="1" applyFill="1" applyBorder="1" applyAlignment="1">
      <alignment horizontal="left" vertical="center"/>
    </xf>
    <xf numFmtId="0" fontId="11" fillId="6" borderId="5" xfId="0" applyFont="1" applyFill="1" applyBorder="1" applyAlignment="1">
      <alignment horizontal="left" vertical="center" wrapText="1"/>
    </xf>
    <xf numFmtId="49" fontId="4" fillId="6" borderId="5" xfId="0" applyNumberFormat="1" applyFont="1" applyFill="1" applyBorder="1" applyAlignment="1">
      <alignment horizontal="left" vertical="center"/>
    </xf>
    <xf numFmtId="14" fontId="11" fillId="6" borderId="5" xfId="0" applyNumberFormat="1" applyFont="1" applyFill="1" applyBorder="1" applyAlignment="1">
      <alignment horizontal="left" vertical="center"/>
    </xf>
    <xf numFmtId="0" fontId="10" fillId="6" borderId="5" xfId="0" applyFont="1" applyFill="1" applyBorder="1" applyAlignment="1">
      <alignment horizontal="left" vertical="center" wrapText="1"/>
    </xf>
    <xf numFmtId="0" fontId="11" fillId="4" borderId="0" xfId="0" applyFont="1" applyFill="1" applyAlignment="1">
      <alignment horizontal="left" vertical="center"/>
    </xf>
    <xf numFmtId="0" fontId="11" fillId="4" borderId="1" xfId="0" applyFont="1" applyFill="1" applyBorder="1" applyAlignment="1">
      <alignment horizontal="left" vertical="center"/>
    </xf>
    <xf numFmtId="0" fontId="11" fillId="4" borderId="4" xfId="0" applyFont="1" applyFill="1" applyBorder="1" applyAlignment="1">
      <alignment horizontal="left" vertical="center" wrapText="1"/>
    </xf>
    <xf numFmtId="0" fontId="11" fillId="4" borderId="5" xfId="0" applyFont="1" applyFill="1" applyBorder="1" applyAlignment="1">
      <alignment horizontal="left" vertical="center"/>
    </xf>
    <xf numFmtId="0" fontId="11" fillId="4" borderId="5" xfId="0" applyFont="1" applyFill="1" applyBorder="1" applyAlignment="1">
      <alignment horizontal="left" vertical="center" wrapText="1"/>
    </xf>
    <xf numFmtId="49" fontId="4" fillId="4" borderId="5" xfId="0" applyNumberFormat="1" applyFont="1" applyFill="1" applyBorder="1" applyAlignment="1">
      <alignment horizontal="left" vertical="center"/>
    </xf>
    <xf numFmtId="0" fontId="14" fillId="4" borderId="5" xfId="0" applyFont="1" applyFill="1" applyBorder="1" applyAlignment="1">
      <alignment horizontal="left" vertical="center" wrapText="1"/>
    </xf>
    <xf numFmtId="14" fontId="11" fillId="4" borderId="5" xfId="0" applyNumberFormat="1" applyFont="1" applyFill="1" applyBorder="1" applyAlignment="1">
      <alignment horizontal="left" vertical="center"/>
    </xf>
    <xf numFmtId="0" fontId="4" fillId="4" borderId="5" xfId="2" applyFont="1" applyFill="1" applyBorder="1" applyAlignment="1">
      <alignment horizontal="left" vertical="center"/>
    </xf>
    <xf numFmtId="1" fontId="4" fillId="4" borderId="5" xfId="0" applyNumberFormat="1" applyFont="1" applyFill="1" applyBorder="1" applyAlignment="1">
      <alignment horizontal="left" vertical="center" wrapText="1"/>
    </xf>
    <xf numFmtId="0" fontId="10" fillId="4" borderId="5" xfId="0" applyFont="1" applyFill="1" applyBorder="1" applyAlignment="1">
      <alignment horizontal="left" vertical="center" wrapText="1"/>
    </xf>
    <xf numFmtId="0" fontId="17" fillId="6" borderId="5" xfId="3" applyFont="1" applyFill="1" applyBorder="1" applyAlignment="1">
      <alignment horizontal="left" vertical="center" wrapText="1"/>
    </xf>
    <xf numFmtId="0" fontId="18" fillId="6" borderId="5" xfId="2" applyFont="1" applyFill="1" applyBorder="1" applyAlignment="1">
      <alignment horizontal="left" vertical="center"/>
    </xf>
    <xf numFmtId="1" fontId="5" fillId="6" borderId="5" xfId="0" applyNumberFormat="1" applyFont="1" applyFill="1" applyBorder="1" applyAlignment="1">
      <alignment horizontal="left" vertical="center" wrapText="1"/>
    </xf>
    <xf numFmtId="0" fontId="13" fillId="6" borderId="5" xfId="0" applyFont="1" applyFill="1" applyBorder="1" applyAlignment="1">
      <alignment horizontal="left" vertical="center" wrapText="1"/>
    </xf>
    <xf numFmtId="0" fontId="1" fillId="4" borderId="18" xfId="0" applyFont="1" applyFill="1" applyBorder="1" applyAlignment="1">
      <alignment horizontal="left" vertical="center" wrapText="1"/>
    </xf>
    <xf numFmtId="0" fontId="1" fillId="4" borderId="19" xfId="0" applyFont="1" applyFill="1" applyBorder="1" applyAlignment="1">
      <alignment horizontal="left" vertical="center"/>
    </xf>
    <xf numFmtId="0" fontId="1" fillId="4" borderId="19" xfId="0" applyFont="1" applyFill="1" applyBorder="1" applyAlignment="1">
      <alignment horizontal="left" vertical="center" wrapText="1"/>
    </xf>
    <xf numFmtId="49" fontId="5" fillId="4" borderId="19" xfId="0" applyNumberFormat="1" applyFont="1" applyFill="1" applyBorder="1" applyAlignment="1">
      <alignment horizontal="left" vertical="center"/>
    </xf>
    <xf numFmtId="0" fontId="17" fillId="4" borderId="19" xfId="3" applyFont="1" applyFill="1" applyBorder="1" applyAlignment="1">
      <alignment horizontal="left" vertical="center" wrapText="1"/>
    </xf>
    <xf numFmtId="0" fontId="5" fillId="4" borderId="19" xfId="0" applyFont="1" applyFill="1" applyBorder="1" applyAlignment="1">
      <alignment horizontal="left" vertical="center" wrapText="1"/>
    </xf>
    <xf numFmtId="0" fontId="18" fillId="4" borderId="19" xfId="2" applyFont="1" applyFill="1" applyBorder="1" applyAlignment="1">
      <alignment horizontal="left" vertical="center"/>
    </xf>
    <xf numFmtId="1" fontId="5" fillId="4" borderId="19" xfId="0" applyNumberFormat="1" applyFont="1" applyFill="1" applyBorder="1" applyAlignment="1">
      <alignment horizontal="left" vertical="center" wrapText="1"/>
    </xf>
    <xf numFmtId="0" fontId="12" fillId="4" borderId="19" xfId="0" applyFont="1" applyFill="1" applyBorder="1" applyAlignment="1">
      <alignment horizontal="left" vertical="center" wrapText="1"/>
    </xf>
    <xf numFmtId="0" fontId="1" fillId="4" borderId="20" xfId="0" applyFont="1" applyFill="1" applyBorder="1" applyAlignment="1">
      <alignment horizontal="left" vertical="center" wrapText="1"/>
    </xf>
    <xf numFmtId="0" fontId="1" fillId="4" borderId="21" xfId="0" applyFont="1" applyFill="1" applyBorder="1" applyAlignment="1">
      <alignment horizontal="left" vertical="center"/>
    </xf>
    <xf numFmtId="0" fontId="1" fillId="4" borderId="21" xfId="0" applyFont="1" applyFill="1" applyBorder="1" applyAlignment="1">
      <alignment horizontal="left" vertical="center" wrapText="1"/>
    </xf>
    <xf numFmtId="49" fontId="5" fillId="4" borderId="21" xfId="0" applyNumberFormat="1" applyFont="1" applyFill="1" applyBorder="1" applyAlignment="1">
      <alignment horizontal="left" vertical="center"/>
    </xf>
    <xf numFmtId="0" fontId="17" fillId="4" borderId="21" xfId="3" applyFont="1" applyFill="1" applyBorder="1" applyAlignment="1">
      <alignment horizontal="left" vertical="center" wrapText="1"/>
    </xf>
    <xf numFmtId="0" fontId="5" fillId="4" borderId="11" xfId="0" applyFont="1" applyFill="1" applyBorder="1" applyAlignment="1">
      <alignment horizontal="left" vertical="center" wrapText="1"/>
    </xf>
    <xf numFmtId="0" fontId="12" fillId="4" borderId="5" xfId="0" applyFont="1" applyFill="1" applyBorder="1" applyAlignment="1">
      <alignment horizontal="left" vertical="center" wrapText="1"/>
    </xf>
    <xf numFmtId="0" fontId="1" fillId="4" borderId="22" xfId="0" applyFont="1" applyFill="1" applyBorder="1" applyAlignment="1">
      <alignment horizontal="left" vertical="center" wrapText="1"/>
    </xf>
    <xf numFmtId="0" fontId="1" fillId="5" borderId="23" xfId="0" applyFont="1" applyFill="1" applyBorder="1" applyAlignment="1">
      <alignment horizontal="left" vertical="center" wrapText="1"/>
    </xf>
    <xf numFmtId="0" fontId="1" fillId="5" borderId="11" xfId="0" applyFont="1" applyFill="1" applyBorder="1" applyAlignment="1">
      <alignment horizontal="left" vertical="center"/>
    </xf>
    <xf numFmtId="0" fontId="1" fillId="5" borderId="11" xfId="0" applyFont="1" applyFill="1" applyBorder="1" applyAlignment="1">
      <alignment horizontal="left" vertical="center" wrapText="1"/>
    </xf>
    <xf numFmtId="49" fontId="5" fillId="5" borderId="11" xfId="0" applyNumberFormat="1" applyFont="1" applyFill="1" applyBorder="1" applyAlignment="1">
      <alignment horizontal="left" vertical="center"/>
    </xf>
    <xf numFmtId="0" fontId="17" fillId="5" borderId="11" xfId="3" applyFont="1" applyFill="1" applyBorder="1" applyAlignment="1">
      <alignment horizontal="left" vertical="center" wrapText="1"/>
    </xf>
    <xf numFmtId="0" fontId="5" fillId="5" borderId="11" xfId="0" applyFont="1" applyFill="1" applyBorder="1" applyAlignment="1">
      <alignment horizontal="left" vertical="center" wrapText="1"/>
    </xf>
    <xf numFmtId="0" fontId="18" fillId="5" borderId="11" xfId="2" applyFont="1" applyFill="1" applyBorder="1" applyAlignment="1">
      <alignment horizontal="left" vertical="center"/>
    </xf>
    <xf numFmtId="1" fontId="8" fillId="5" borderId="11" xfId="0" applyNumberFormat="1" applyFont="1" applyFill="1" applyBorder="1" applyAlignment="1">
      <alignment horizontal="left" vertical="center" wrapText="1"/>
    </xf>
    <xf numFmtId="0" fontId="3" fillId="5" borderId="11" xfId="0" applyFont="1" applyFill="1" applyBorder="1" applyAlignment="1">
      <alignment horizontal="left" vertical="center" wrapText="1"/>
    </xf>
    <xf numFmtId="0" fontId="17" fillId="5" borderId="5" xfId="3" applyFont="1" applyFill="1" applyBorder="1" applyAlignment="1">
      <alignment horizontal="left" vertical="center" wrapText="1"/>
    </xf>
    <xf numFmtId="0" fontId="18" fillId="5" borderId="5" xfId="2" applyFont="1" applyFill="1" applyBorder="1" applyAlignment="1">
      <alignment horizontal="left" vertical="center"/>
    </xf>
    <xf numFmtId="49" fontId="10" fillId="5" borderId="1" xfId="1" applyNumberFormat="1" applyFont="1" applyFill="1" applyBorder="1" applyAlignment="1">
      <alignment horizontal="left"/>
    </xf>
    <xf numFmtId="49" fontId="10" fillId="5" borderId="1" xfId="1" applyNumberFormat="1" applyFont="1" applyFill="1" applyBorder="1" applyAlignment="1">
      <alignment horizontal="left" vertical="center" wrapText="1"/>
    </xf>
    <xf numFmtId="14" fontId="1" fillId="5" borderId="5" xfId="0" applyNumberFormat="1" applyFont="1" applyFill="1" applyBorder="1" applyAlignment="1">
      <alignment horizontal="left" vertical="center" wrapText="1"/>
    </xf>
    <xf numFmtId="49" fontId="11" fillId="5" borderId="1" xfId="1" applyNumberFormat="1" applyFont="1" applyFill="1" applyBorder="1"/>
    <xf numFmtId="0" fontId="11" fillId="6" borderId="1" xfId="1" applyFont="1" applyFill="1" applyBorder="1" applyAlignment="1">
      <alignment horizontal="left"/>
    </xf>
    <xf numFmtId="49" fontId="10" fillId="6" borderId="1" xfId="1" applyNumberFormat="1" applyFont="1" applyFill="1" applyBorder="1" applyAlignment="1">
      <alignment horizontal="left"/>
    </xf>
    <xf numFmtId="0" fontId="13" fillId="6" borderId="5" xfId="4" quotePrefix="1" applyFont="1" applyFill="1" applyBorder="1" applyAlignment="1">
      <alignment horizontal="left" vertical="center" wrapText="1"/>
    </xf>
    <xf numFmtId="1" fontId="8" fillId="5" borderId="5" xfId="0" applyNumberFormat="1" applyFont="1" applyFill="1" applyBorder="1" applyAlignment="1">
      <alignment horizontal="left" vertical="center" wrapText="1"/>
    </xf>
    <xf numFmtId="0" fontId="19" fillId="5" borderId="5" xfId="3" applyFont="1" applyFill="1" applyBorder="1" applyAlignment="1">
      <alignment horizontal="left" vertical="center" wrapText="1"/>
    </xf>
    <xf numFmtId="1" fontId="5" fillId="5" borderId="5" xfId="0" applyNumberFormat="1" applyFont="1" applyFill="1" applyBorder="1" applyAlignment="1">
      <alignment horizontal="left" vertical="center" wrapText="1"/>
    </xf>
    <xf numFmtId="0" fontId="19" fillId="4" borderId="5" xfId="3" applyFont="1" applyFill="1" applyBorder="1" applyAlignment="1">
      <alignment horizontal="left" vertical="center" wrapText="1"/>
    </xf>
    <xf numFmtId="0" fontId="18" fillId="4" borderId="5" xfId="2" applyFont="1" applyFill="1" applyBorder="1" applyAlignment="1">
      <alignment horizontal="left" vertical="center"/>
    </xf>
    <xf numFmtId="1" fontId="8" fillId="4" borderId="5" xfId="0" applyNumberFormat="1" applyFont="1" applyFill="1" applyBorder="1" applyAlignment="1">
      <alignment horizontal="left" vertical="center" wrapText="1"/>
    </xf>
    <xf numFmtId="0" fontId="19" fillId="6" borderId="5" xfId="3" applyFont="1" applyFill="1" applyBorder="1" applyAlignment="1">
      <alignment horizontal="left" vertical="center" wrapText="1"/>
    </xf>
    <xf numFmtId="0" fontId="1" fillId="6" borderId="5" xfId="0" applyFont="1" applyFill="1" applyBorder="1" applyAlignment="1">
      <alignment horizontal="left" vertical="center" wrapText="1" shrinkToFit="1"/>
    </xf>
    <xf numFmtId="0" fontId="18" fillId="5" borderId="5" xfId="0" applyFont="1" applyFill="1" applyBorder="1" applyAlignment="1">
      <alignment horizontal="left" vertical="center" wrapText="1"/>
    </xf>
    <xf numFmtId="1" fontId="5" fillId="8" borderId="5" xfId="0" applyNumberFormat="1" applyFont="1" applyFill="1" applyBorder="1" applyAlignment="1">
      <alignment horizontal="left" vertical="center" wrapText="1"/>
    </xf>
    <xf numFmtId="0" fontId="18" fillId="8" borderId="5" xfId="0" applyFont="1" applyFill="1" applyBorder="1" applyAlignment="1">
      <alignment horizontal="left" vertical="center" wrapText="1"/>
    </xf>
    <xf numFmtId="0" fontId="18" fillId="6" borderId="5" xfId="0" applyFont="1" applyFill="1" applyBorder="1" applyAlignment="1">
      <alignment horizontal="left" vertical="center" wrapText="1"/>
    </xf>
    <xf numFmtId="49" fontId="3" fillId="6" borderId="5" xfId="0" applyNumberFormat="1" applyFont="1" applyFill="1" applyBorder="1" applyAlignment="1">
      <alignment horizontal="left" vertical="center" wrapText="1"/>
    </xf>
    <xf numFmtId="0" fontId="20" fillId="6" borderId="5" xfId="0" applyFont="1" applyFill="1" applyBorder="1" applyAlignment="1">
      <alignment horizontal="left" vertical="center" wrapText="1"/>
    </xf>
    <xf numFmtId="14" fontId="5" fillId="6" borderId="5" xfId="0" applyNumberFormat="1" applyFont="1" applyFill="1" applyBorder="1" applyAlignment="1">
      <alignment horizontal="left" vertical="center" wrapText="1"/>
    </xf>
    <xf numFmtId="0" fontId="1" fillId="9" borderId="0" xfId="0" applyFont="1" applyFill="1" applyAlignment="1">
      <alignment horizontal="left" vertical="center"/>
    </xf>
    <xf numFmtId="0" fontId="1" fillId="9" borderId="1" xfId="0" applyFont="1" applyFill="1" applyBorder="1" applyAlignment="1">
      <alignment horizontal="left" vertical="center"/>
    </xf>
    <xf numFmtId="0" fontId="1" fillId="9" borderId="4" xfId="0" applyFont="1" applyFill="1" applyBorder="1" applyAlignment="1">
      <alignment horizontal="left" vertical="center" wrapText="1"/>
    </xf>
    <xf numFmtId="0" fontId="1" fillId="9" borderId="5" xfId="0" applyFont="1" applyFill="1" applyBorder="1" applyAlignment="1">
      <alignment horizontal="left" vertical="center"/>
    </xf>
    <xf numFmtId="0" fontId="1" fillId="9" borderId="5" xfId="0" applyFont="1" applyFill="1" applyBorder="1" applyAlignment="1">
      <alignment horizontal="left" vertical="center" wrapText="1"/>
    </xf>
    <xf numFmtId="49" fontId="5" fillId="9" borderId="5" xfId="0" applyNumberFormat="1" applyFont="1" applyFill="1" applyBorder="1" applyAlignment="1">
      <alignment horizontal="left" vertical="center"/>
    </xf>
    <xf numFmtId="0" fontId="2" fillId="9" borderId="5" xfId="0" applyFont="1" applyFill="1" applyBorder="1" applyAlignment="1">
      <alignment horizontal="left" vertical="center" wrapText="1"/>
    </xf>
    <xf numFmtId="0" fontId="21" fillId="9" borderId="5" xfId="0" applyFont="1" applyFill="1" applyBorder="1" applyAlignment="1">
      <alignment horizontal="left" vertical="center" wrapText="1"/>
    </xf>
    <xf numFmtId="14" fontId="1" fillId="9" borderId="5" xfId="0" applyNumberFormat="1" applyFont="1" applyFill="1" applyBorder="1" applyAlignment="1">
      <alignment horizontal="left" vertical="center"/>
    </xf>
    <xf numFmtId="0" fontId="18" fillId="9" borderId="5" xfId="2" applyFont="1" applyFill="1" applyBorder="1" applyAlignment="1">
      <alignment horizontal="left" vertical="center"/>
    </xf>
    <xf numFmtId="0" fontId="18" fillId="9" borderId="5" xfId="0" applyFont="1" applyFill="1" applyBorder="1" applyAlignment="1">
      <alignment horizontal="left" vertical="center" wrapText="1"/>
    </xf>
    <xf numFmtId="0" fontId="5" fillId="9" borderId="5" xfId="0" applyFont="1" applyFill="1" applyBorder="1" applyAlignment="1">
      <alignment horizontal="left" vertical="center" wrapText="1"/>
    </xf>
    <xf numFmtId="0" fontId="12" fillId="9" borderId="5" xfId="0" applyFont="1" applyFill="1" applyBorder="1" applyAlignment="1">
      <alignment horizontal="left" vertical="center" wrapText="1"/>
    </xf>
    <xf numFmtId="0" fontId="1" fillId="9" borderId="7" xfId="0" applyFont="1" applyFill="1" applyBorder="1" applyAlignment="1">
      <alignment horizontal="left" vertical="center" wrapText="1"/>
    </xf>
    <xf numFmtId="0" fontId="1" fillId="9" borderId="6" xfId="0" applyFont="1" applyFill="1" applyBorder="1" applyAlignment="1">
      <alignment horizontal="left" vertical="center"/>
    </xf>
    <xf numFmtId="0" fontId="1" fillId="9" borderId="6" xfId="0" applyFont="1" applyFill="1" applyBorder="1" applyAlignment="1">
      <alignment horizontal="left" vertical="center" wrapText="1"/>
    </xf>
    <xf numFmtId="49" fontId="5" fillId="9" borderId="6" xfId="0" applyNumberFormat="1" applyFont="1" applyFill="1" applyBorder="1" applyAlignment="1">
      <alignment horizontal="left" vertical="center"/>
    </xf>
    <xf numFmtId="0" fontId="2" fillId="9" borderId="6" xfId="0" applyFont="1" applyFill="1" applyBorder="1" applyAlignment="1">
      <alignment horizontal="left" vertical="center" wrapText="1"/>
    </xf>
    <xf numFmtId="0" fontId="21" fillId="9" borderId="6" xfId="0" applyFont="1" applyFill="1" applyBorder="1" applyAlignment="1">
      <alignment horizontal="left" vertical="center" wrapText="1"/>
    </xf>
    <xf numFmtId="14" fontId="1" fillId="9" borderId="6" xfId="0" applyNumberFormat="1" applyFont="1" applyFill="1" applyBorder="1" applyAlignment="1">
      <alignment horizontal="left" vertical="center"/>
    </xf>
    <xf numFmtId="0" fontId="18" fillId="9" borderId="6" xfId="2" applyFont="1" applyFill="1" applyBorder="1" applyAlignment="1">
      <alignment horizontal="left" vertical="center"/>
    </xf>
    <xf numFmtId="0" fontId="18" fillId="9" borderId="6" xfId="0" applyFont="1" applyFill="1" applyBorder="1" applyAlignment="1">
      <alignment horizontal="left" vertical="center" wrapText="1"/>
    </xf>
    <xf numFmtId="0" fontId="5" fillId="9" borderId="6" xfId="0" applyFont="1" applyFill="1" applyBorder="1" applyAlignment="1">
      <alignment horizontal="left" vertical="center" wrapText="1"/>
    </xf>
    <xf numFmtId="0" fontId="12" fillId="9" borderId="6" xfId="0" applyFont="1" applyFill="1" applyBorder="1" applyAlignment="1">
      <alignment horizontal="left" vertical="center" wrapText="1"/>
    </xf>
    <xf numFmtId="0" fontId="1" fillId="4" borderId="24" xfId="0" applyFont="1" applyFill="1" applyBorder="1" applyAlignment="1">
      <alignment horizontal="left" vertical="center" wrapText="1"/>
    </xf>
    <xf numFmtId="0" fontId="1" fillId="4" borderId="22" xfId="0" applyFont="1" applyFill="1" applyBorder="1" applyAlignment="1">
      <alignment horizontal="left" vertical="center"/>
    </xf>
    <xf numFmtId="49" fontId="5" fillId="4" borderId="22" xfId="0" applyNumberFormat="1" applyFont="1" applyFill="1" applyBorder="1" applyAlignment="1">
      <alignment horizontal="left" vertical="center"/>
    </xf>
    <xf numFmtId="0" fontId="2" fillId="4" borderId="22" xfId="0" applyFont="1" applyFill="1" applyBorder="1" applyAlignment="1">
      <alignment horizontal="left" vertical="center" wrapText="1"/>
    </xf>
    <xf numFmtId="0" fontId="5" fillId="4" borderId="22" xfId="0" applyFont="1" applyFill="1" applyBorder="1" applyAlignment="1">
      <alignment horizontal="left" vertical="center" wrapText="1"/>
    </xf>
    <xf numFmtId="0" fontId="22" fillId="4" borderId="22" xfId="2" applyFont="1" applyFill="1" applyBorder="1" applyAlignment="1">
      <alignment horizontal="left" vertical="center"/>
    </xf>
    <xf numFmtId="0" fontId="22" fillId="4" borderId="22" xfId="0" applyFont="1" applyFill="1" applyBorder="1" applyAlignment="1">
      <alignment horizontal="left" vertical="center" wrapText="1"/>
    </xf>
    <xf numFmtId="0" fontId="8" fillId="4" borderId="22" xfId="0" applyFont="1" applyFill="1" applyBorder="1" applyAlignment="1">
      <alignment horizontal="left" vertical="center" wrapText="1"/>
    </xf>
    <xf numFmtId="0" fontId="12" fillId="4" borderId="22" xfId="0" applyFont="1" applyFill="1" applyBorder="1" applyAlignment="1">
      <alignment horizontal="left" vertical="center" wrapText="1"/>
    </xf>
    <xf numFmtId="0" fontId="18" fillId="4" borderId="5" xfId="0" applyFont="1" applyFill="1" applyBorder="1" applyAlignment="1">
      <alignment horizontal="left" vertical="center" wrapText="1"/>
    </xf>
    <xf numFmtId="0" fontId="23" fillId="6" borderId="5" xfId="0" applyFont="1" applyFill="1" applyBorder="1" applyAlignment="1">
      <alignment horizontal="left" vertical="center" wrapText="1"/>
    </xf>
    <xf numFmtId="0" fontId="1" fillId="5" borderId="18" xfId="0" applyFont="1" applyFill="1" applyBorder="1" applyAlignment="1">
      <alignment horizontal="left" vertical="center" wrapText="1"/>
    </xf>
    <xf numFmtId="0" fontId="1" fillId="5" borderId="19" xfId="0" applyFont="1" applyFill="1" applyBorder="1" applyAlignment="1">
      <alignment horizontal="left" vertical="center"/>
    </xf>
    <xf numFmtId="0" fontId="1" fillId="5" borderId="19" xfId="0" applyFont="1" applyFill="1" applyBorder="1" applyAlignment="1">
      <alignment horizontal="left" vertical="center" wrapText="1"/>
    </xf>
    <xf numFmtId="49" fontId="5" fillId="5" borderId="19" xfId="0" applyNumberFormat="1" applyFont="1" applyFill="1" applyBorder="1" applyAlignment="1">
      <alignment horizontal="left" vertical="center"/>
    </xf>
    <xf numFmtId="0" fontId="2" fillId="5" borderId="19" xfId="0" applyFont="1" applyFill="1" applyBorder="1" applyAlignment="1">
      <alignment horizontal="left" vertical="center" wrapText="1"/>
    </xf>
    <xf numFmtId="0" fontId="5" fillId="5" borderId="19" xfId="0" applyFont="1" applyFill="1" applyBorder="1" applyAlignment="1">
      <alignment horizontal="left" vertical="center" wrapText="1"/>
    </xf>
    <xf numFmtId="14" fontId="1" fillId="5" borderId="19" xfId="0" applyNumberFormat="1" applyFont="1" applyFill="1" applyBorder="1" applyAlignment="1">
      <alignment horizontal="left" vertical="center"/>
    </xf>
    <xf numFmtId="0" fontId="18" fillId="5" borderId="19" xfId="2" applyFont="1" applyFill="1" applyBorder="1" applyAlignment="1">
      <alignment horizontal="left" vertical="center"/>
    </xf>
    <xf numFmtId="0" fontId="22" fillId="5" borderId="19" xfId="0" applyFont="1" applyFill="1" applyBorder="1" applyAlignment="1">
      <alignment horizontal="left" vertical="center" wrapText="1"/>
    </xf>
    <xf numFmtId="0" fontId="8" fillId="5" borderId="19" xfId="0" applyFont="1" applyFill="1" applyBorder="1" applyAlignment="1">
      <alignment horizontal="left" vertical="center" wrapText="1"/>
    </xf>
    <xf numFmtId="0" fontId="12" fillId="5" borderId="19" xfId="0" applyFont="1" applyFill="1" applyBorder="1" applyAlignment="1">
      <alignment horizontal="left" vertical="center" wrapText="1"/>
    </xf>
    <xf numFmtId="0" fontId="1" fillId="6" borderId="23" xfId="0" applyFont="1" applyFill="1" applyBorder="1" applyAlignment="1">
      <alignment horizontal="left" vertical="center" wrapText="1"/>
    </xf>
    <xf numFmtId="0" fontId="1" fillId="6" borderId="11" xfId="0" applyFont="1" applyFill="1" applyBorder="1" applyAlignment="1">
      <alignment horizontal="left" vertical="center" wrapText="1"/>
    </xf>
    <xf numFmtId="49" fontId="5" fillId="6" borderId="11" xfId="0" applyNumberFormat="1" applyFont="1" applyFill="1" applyBorder="1" applyAlignment="1">
      <alignment horizontal="left" vertical="center"/>
    </xf>
    <xf numFmtId="0" fontId="19" fillId="6" borderId="11" xfId="3" applyFont="1" applyFill="1" applyBorder="1" applyAlignment="1">
      <alignment horizontal="left" vertical="center" wrapText="1"/>
    </xf>
    <xf numFmtId="0" fontId="5" fillId="6" borderId="11" xfId="0" applyFont="1" applyFill="1" applyBorder="1" applyAlignment="1">
      <alignment horizontal="left" vertical="center" wrapText="1"/>
    </xf>
    <xf numFmtId="0" fontId="18" fillId="6" borderId="11" xfId="2" applyFont="1" applyFill="1" applyBorder="1" applyAlignment="1">
      <alignment horizontal="left" vertical="center"/>
    </xf>
    <xf numFmtId="0" fontId="18" fillId="4" borderId="11" xfId="0" applyFont="1" applyFill="1" applyBorder="1" applyAlignment="1">
      <alignment horizontal="left" vertical="center" wrapText="1"/>
    </xf>
    <xf numFmtId="0" fontId="12" fillId="6" borderId="11" xfId="0" applyFont="1" applyFill="1" applyBorder="1" applyAlignment="1">
      <alignment horizontal="left" vertical="center" wrapText="1"/>
    </xf>
    <xf numFmtId="0" fontId="1" fillId="6" borderId="18" xfId="0" applyFont="1" applyFill="1" applyBorder="1" applyAlignment="1">
      <alignment horizontal="left" vertical="center" wrapText="1"/>
    </xf>
    <xf numFmtId="0" fontId="1" fillId="6" borderId="19" xfId="0" applyFont="1" applyFill="1" applyBorder="1" applyAlignment="1">
      <alignment horizontal="left" vertical="center"/>
    </xf>
    <xf numFmtId="0" fontId="1" fillId="6" borderId="19" xfId="0" applyFont="1" applyFill="1" applyBorder="1" applyAlignment="1">
      <alignment horizontal="left" vertical="center" wrapText="1"/>
    </xf>
    <xf numFmtId="49" fontId="5" fillId="6" borderId="19" xfId="0" applyNumberFormat="1" applyFont="1" applyFill="1" applyBorder="1" applyAlignment="1">
      <alignment horizontal="left" vertical="center"/>
    </xf>
    <xf numFmtId="0" fontId="19" fillId="6" borderId="19" xfId="3" applyFont="1" applyFill="1" applyBorder="1" applyAlignment="1">
      <alignment horizontal="left" vertical="center" wrapText="1"/>
    </xf>
    <xf numFmtId="0" fontId="5" fillId="6" borderId="19" xfId="0" applyFont="1" applyFill="1" applyBorder="1" applyAlignment="1">
      <alignment horizontal="left" vertical="center" wrapText="1"/>
    </xf>
    <xf numFmtId="14" fontId="1" fillId="6" borderId="19" xfId="0" applyNumberFormat="1" applyFont="1" applyFill="1" applyBorder="1" applyAlignment="1">
      <alignment horizontal="left" vertical="center"/>
    </xf>
    <xf numFmtId="0" fontId="18" fillId="6" borderId="19" xfId="2" applyFont="1" applyFill="1" applyBorder="1" applyAlignment="1">
      <alignment horizontal="left" vertical="center"/>
    </xf>
    <xf numFmtId="0" fontId="18" fillId="6" borderId="19" xfId="0" applyFont="1" applyFill="1" applyBorder="1" applyAlignment="1">
      <alignment horizontal="left" vertical="center" wrapText="1"/>
    </xf>
    <xf numFmtId="49" fontId="10" fillId="6" borderId="25" xfId="1" applyNumberFormat="1" applyFont="1" applyFill="1" applyBorder="1" applyAlignment="1">
      <alignment vertical="center" wrapText="1"/>
    </xf>
    <xf numFmtId="0" fontId="2" fillId="6" borderId="19" xfId="0" applyFont="1" applyFill="1" applyBorder="1" applyAlignment="1">
      <alignment horizontal="left" vertical="center" wrapText="1"/>
    </xf>
    <xf numFmtId="0" fontId="1" fillId="4" borderId="23" xfId="0" applyFont="1" applyFill="1" applyBorder="1" applyAlignment="1">
      <alignment horizontal="left" vertical="center" wrapText="1"/>
    </xf>
    <xf numFmtId="0" fontId="1" fillId="4" borderId="11" xfId="0" applyFont="1" applyFill="1" applyBorder="1" applyAlignment="1">
      <alignment horizontal="left" vertical="center"/>
    </xf>
    <xf numFmtId="0" fontId="19" fillId="4" borderId="11" xfId="3" applyFont="1" applyFill="1" applyBorder="1" applyAlignment="1">
      <alignment horizontal="left" vertical="center" wrapText="1"/>
    </xf>
    <xf numFmtId="14" fontId="1" fillId="4" borderId="11" xfId="0" applyNumberFormat="1" applyFont="1" applyFill="1" applyBorder="1" applyAlignment="1">
      <alignment horizontal="left" vertical="center"/>
    </xf>
    <xf numFmtId="0" fontId="18" fillId="4" borderId="11" xfId="2" applyFont="1" applyFill="1" applyBorder="1" applyAlignment="1">
      <alignment horizontal="left" vertical="center"/>
    </xf>
    <xf numFmtId="0" fontId="11" fillId="5" borderId="13" xfId="1" applyFont="1" applyFill="1" applyBorder="1" applyAlignment="1">
      <alignment horizontal="left"/>
    </xf>
    <xf numFmtId="49" fontId="10" fillId="4" borderId="13" xfId="1" applyNumberFormat="1" applyFont="1" applyFill="1" applyBorder="1" applyAlignment="1">
      <alignment horizontal="left"/>
    </xf>
    <xf numFmtId="49" fontId="10" fillId="4" borderId="13" xfId="1" applyNumberFormat="1" applyFont="1" applyFill="1" applyBorder="1" applyAlignment="1">
      <alignment horizontal="left" vertical="center" wrapText="1"/>
    </xf>
    <xf numFmtId="0" fontId="11" fillId="4" borderId="1" xfId="1" applyFont="1" applyFill="1" applyBorder="1" applyAlignment="1">
      <alignment horizontal="left"/>
    </xf>
    <xf numFmtId="49" fontId="10" fillId="4" borderId="1" xfId="1" applyNumberFormat="1" applyFont="1" applyFill="1" applyBorder="1" applyAlignment="1">
      <alignment horizontal="left"/>
    </xf>
    <xf numFmtId="49" fontId="10" fillId="4" borderId="1" xfId="1" applyNumberFormat="1" applyFont="1" applyFill="1" applyBorder="1" applyAlignment="1">
      <alignment horizontal="left" vertical="center" wrapText="1"/>
    </xf>
    <xf numFmtId="0" fontId="11" fillId="8" borderId="1" xfId="1" applyFont="1" applyFill="1" applyBorder="1" applyAlignment="1">
      <alignment horizontal="left"/>
    </xf>
    <xf numFmtId="49" fontId="11" fillId="6" borderId="1" xfId="1" applyNumberFormat="1" applyFont="1" applyFill="1" applyBorder="1" applyAlignment="1">
      <alignment horizontal="left" vertical="center" wrapText="1"/>
    </xf>
    <xf numFmtId="0" fontId="1" fillId="10" borderId="0" xfId="0" applyFont="1" applyFill="1" applyAlignment="1">
      <alignment horizontal="left" vertical="center"/>
    </xf>
    <xf numFmtId="0" fontId="1" fillId="10" borderId="1" xfId="0" applyFont="1" applyFill="1" applyBorder="1" applyAlignment="1">
      <alignment horizontal="left" vertical="center"/>
    </xf>
    <xf numFmtId="0" fontId="1" fillId="10" borderId="4" xfId="0" applyFont="1" applyFill="1" applyBorder="1" applyAlignment="1">
      <alignment horizontal="left" vertical="center" wrapText="1"/>
    </xf>
    <xf numFmtId="0" fontId="1" fillId="10" borderId="5" xfId="0" applyFont="1" applyFill="1" applyBorder="1" applyAlignment="1">
      <alignment horizontal="left" vertical="center"/>
    </xf>
    <xf numFmtId="0" fontId="1" fillId="10" borderId="5" xfId="0" applyFont="1" applyFill="1" applyBorder="1" applyAlignment="1">
      <alignment horizontal="left" vertical="center" wrapText="1"/>
    </xf>
    <xf numFmtId="49" fontId="5" fillId="10" borderId="5" xfId="0" applyNumberFormat="1" applyFont="1" applyFill="1" applyBorder="1" applyAlignment="1">
      <alignment horizontal="left" vertical="center"/>
    </xf>
    <xf numFmtId="0" fontId="19" fillId="10" borderId="5" xfId="3" applyFont="1" applyFill="1" applyBorder="1" applyAlignment="1">
      <alignment horizontal="left" vertical="center" wrapText="1"/>
    </xf>
    <xf numFmtId="0" fontId="5" fillId="10" borderId="5" xfId="0" applyFont="1" applyFill="1" applyBorder="1" applyAlignment="1">
      <alignment horizontal="left" vertical="center" wrapText="1"/>
    </xf>
    <xf numFmtId="14" fontId="1" fillId="10" borderId="5" xfId="0" applyNumberFormat="1" applyFont="1" applyFill="1" applyBorder="1" applyAlignment="1">
      <alignment horizontal="left" vertical="center"/>
    </xf>
    <xf numFmtId="0" fontId="18" fillId="10" borderId="5" xfId="2" applyFont="1" applyFill="1" applyBorder="1" applyAlignment="1">
      <alignment horizontal="left" vertical="center"/>
    </xf>
    <xf numFmtId="49" fontId="10" fillId="10" borderId="1" xfId="1" applyNumberFormat="1" applyFont="1" applyFill="1" applyBorder="1" applyAlignment="1">
      <alignment horizontal="left"/>
    </xf>
    <xf numFmtId="49" fontId="11" fillId="10" borderId="1" xfId="1" applyNumberFormat="1" applyFont="1" applyFill="1" applyBorder="1" applyAlignment="1">
      <alignment horizontal="left" vertical="center" wrapText="1"/>
    </xf>
    <xf numFmtId="0" fontId="11" fillId="10" borderId="1" xfId="1" applyFont="1" applyFill="1" applyBorder="1" applyAlignment="1">
      <alignment horizontal="left"/>
    </xf>
    <xf numFmtId="49" fontId="10" fillId="10" borderId="1" xfId="1" applyNumberFormat="1" applyFont="1" applyFill="1" applyBorder="1" applyAlignment="1">
      <alignment horizontal="left" vertical="center" wrapText="1"/>
    </xf>
    <xf numFmtId="0" fontId="1" fillId="6" borderId="1" xfId="0" applyFont="1" applyFill="1" applyBorder="1" applyAlignment="1">
      <alignment horizontal="left" vertical="center" wrapText="1"/>
    </xf>
    <xf numFmtId="14" fontId="1" fillId="6" borderId="1" xfId="0" applyNumberFormat="1" applyFont="1" applyFill="1" applyBorder="1" applyAlignment="1">
      <alignment horizontal="left" vertical="center"/>
    </xf>
    <xf numFmtId="0" fontId="18" fillId="10" borderId="5" xfId="0" applyFont="1" applyFill="1" applyBorder="1" applyAlignment="1">
      <alignment horizontal="left" vertical="center" wrapText="1"/>
    </xf>
    <xf numFmtId="0" fontId="5" fillId="10" borderId="0" xfId="0" applyFont="1" applyFill="1" applyAlignment="1">
      <alignment horizontal="left" vertical="center"/>
    </xf>
    <xf numFmtId="0" fontId="5" fillId="10" borderId="1" xfId="0" applyFont="1" applyFill="1" applyBorder="1" applyAlignment="1">
      <alignment horizontal="left" vertical="center"/>
    </xf>
    <xf numFmtId="0" fontId="5" fillId="10" borderId="4" xfId="0" applyFont="1" applyFill="1" applyBorder="1" applyAlignment="1">
      <alignment horizontal="left" vertical="center" wrapText="1"/>
    </xf>
    <xf numFmtId="14" fontId="5" fillId="10" borderId="5" xfId="0" applyNumberFormat="1" applyFont="1" applyFill="1" applyBorder="1" applyAlignment="1">
      <alignment horizontal="left" vertical="center"/>
    </xf>
    <xf numFmtId="0" fontId="5" fillId="6" borderId="0" xfId="0" applyFont="1" applyFill="1" applyAlignment="1">
      <alignment horizontal="left" vertical="center"/>
    </xf>
    <xf numFmtId="0" fontId="5" fillId="6" borderId="4" xfId="0" applyFont="1" applyFill="1" applyBorder="1" applyAlignment="1">
      <alignment horizontal="left" vertical="center" wrapText="1"/>
    </xf>
    <xf numFmtId="14" fontId="5" fillId="6" borderId="5" xfId="0" applyNumberFormat="1" applyFont="1" applyFill="1" applyBorder="1" applyAlignment="1">
      <alignment horizontal="left" vertical="center"/>
    </xf>
    <xf numFmtId="0" fontId="5" fillId="4" borderId="0" xfId="0" applyFont="1" applyFill="1" applyAlignment="1">
      <alignment horizontal="left" vertical="center"/>
    </xf>
    <xf numFmtId="0" fontId="5" fillId="4" borderId="1" xfId="0" applyFont="1" applyFill="1" applyBorder="1" applyAlignment="1">
      <alignment horizontal="left" vertical="center"/>
    </xf>
    <xf numFmtId="0" fontId="5" fillId="4" borderId="4" xfId="0" applyFont="1" applyFill="1" applyBorder="1" applyAlignment="1">
      <alignment horizontal="left" vertical="center" wrapText="1"/>
    </xf>
    <xf numFmtId="14" fontId="5" fillId="4" borderId="5" xfId="0" applyNumberFormat="1" applyFont="1" applyFill="1" applyBorder="1" applyAlignment="1">
      <alignment horizontal="left" vertical="center"/>
    </xf>
    <xf numFmtId="49" fontId="11" fillId="6" borderId="1" xfId="1" applyNumberFormat="1" applyFont="1" applyFill="1" applyBorder="1" applyAlignment="1">
      <alignment horizontal="left"/>
    </xf>
    <xf numFmtId="49" fontId="1" fillId="6" borderId="5" xfId="0" applyNumberFormat="1" applyFont="1" applyFill="1" applyBorder="1" applyAlignment="1">
      <alignment horizontal="left" vertical="center"/>
    </xf>
    <xf numFmtId="14" fontId="18" fillId="6" borderId="5" xfId="0" applyNumberFormat="1" applyFont="1" applyFill="1" applyBorder="1" applyAlignment="1">
      <alignment horizontal="left" vertical="center" wrapText="1"/>
    </xf>
    <xf numFmtId="49" fontId="1" fillId="10" borderId="5" xfId="0" applyNumberFormat="1" applyFont="1" applyFill="1" applyBorder="1" applyAlignment="1">
      <alignment horizontal="left" vertical="center"/>
    </xf>
    <xf numFmtId="0" fontId="19" fillId="10" borderId="1" xfId="3" applyFont="1" applyFill="1" applyBorder="1" applyAlignment="1">
      <alignment horizontal="left" vertical="center" wrapText="1"/>
    </xf>
    <xf numFmtId="0" fontId="1" fillId="10" borderId="1" xfId="0" applyFont="1" applyFill="1" applyBorder="1" applyAlignment="1">
      <alignment horizontal="left" vertical="center" wrapText="1"/>
    </xf>
    <xf numFmtId="14" fontId="1" fillId="10" borderId="1" xfId="0" applyNumberFormat="1" applyFont="1" applyFill="1" applyBorder="1" applyAlignment="1">
      <alignment horizontal="left" vertical="center"/>
    </xf>
    <xf numFmtId="49" fontId="11" fillId="10" borderId="1" xfId="1" applyNumberFormat="1" applyFont="1" applyFill="1" applyBorder="1" applyAlignment="1">
      <alignment horizontal="left"/>
    </xf>
    <xf numFmtId="0" fontId="19" fillId="6" borderId="1" xfId="3" applyFont="1" applyFill="1" applyBorder="1" applyAlignment="1">
      <alignment horizontal="left" vertical="center" wrapText="1"/>
    </xf>
    <xf numFmtId="0" fontId="19" fillId="5" borderId="1" xfId="3" applyFont="1" applyFill="1" applyBorder="1" applyAlignment="1">
      <alignment horizontal="left" vertical="center" wrapText="1"/>
    </xf>
    <xf numFmtId="14" fontId="1" fillId="6" borderId="11" xfId="0" applyNumberFormat="1" applyFont="1" applyFill="1" applyBorder="1" applyAlignment="1">
      <alignment horizontal="left" vertical="center"/>
    </xf>
    <xf numFmtId="0" fontId="24" fillId="4" borderId="1" xfId="1" applyFont="1" applyFill="1" applyBorder="1" applyAlignment="1">
      <alignment horizontal="left"/>
    </xf>
    <xf numFmtId="49" fontId="24" fillId="4" borderId="1" xfId="1" applyNumberFormat="1" applyFont="1" applyFill="1" applyBorder="1"/>
    <xf numFmtId="0" fontId="1" fillId="6" borderId="7" xfId="0" applyFont="1" applyFill="1" applyBorder="1" applyAlignment="1">
      <alignment horizontal="left" vertical="center" wrapText="1"/>
    </xf>
    <xf numFmtId="0" fontId="1" fillId="6" borderId="6" xfId="0" applyFont="1" applyFill="1" applyBorder="1" applyAlignment="1">
      <alignment horizontal="left" vertical="center"/>
    </xf>
    <xf numFmtId="0" fontId="1" fillId="6" borderId="6" xfId="0" applyFont="1" applyFill="1" applyBorder="1" applyAlignment="1">
      <alignment horizontal="left" vertical="center" wrapText="1"/>
    </xf>
    <xf numFmtId="49" fontId="1" fillId="6" borderId="6" xfId="0" applyNumberFormat="1" applyFont="1" applyFill="1" applyBorder="1" applyAlignment="1">
      <alignment horizontal="left" vertical="center"/>
    </xf>
    <xf numFmtId="0" fontId="19" fillId="6" borderId="6" xfId="3" applyFont="1" applyFill="1" applyBorder="1" applyAlignment="1">
      <alignment horizontal="left" vertical="center" wrapText="1"/>
    </xf>
    <xf numFmtId="14" fontId="1" fillId="6" borderId="6" xfId="0" applyNumberFormat="1" applyFont="1" applyFill="1" applyBorder="1" applyAlignment="1">
      <alignment horizontal="left" vertical="center" wrapText="1"/>
    </xf>
    <xf numFmtId="0" fontId="18" fillId="6" borderId="6" xfId="2" applyFont="1" applyFill="1" applyBorder="1" applyAlignment="1">
      <alignment horizontal="left" vertical="center"/>
    </xf>
    <xf numFmtId="0" fontId="24" fillId="6" borderId="16" xfId="1" applyFont="1" applyFill="1" applyBorder="1" applyAlignment="1">
      <alignment horizontal="left"/>
    </xf>
    <xf numFmtId="49" fontId="25" fillId="6" borderId="16" xfId="1" applyNumberFormat="1" applyFont="1" applyFill="1" applyBorder="1"/>
    <xf numFmtId="49" fontId="10" fillId="6" borderId="16" xfId="1" applyNumberFormat="1" applyFont="1" applyFill="1" applyBorder="1" applyAlignment="1">
      <alignment vertical="center" wrapText="1"/>
    </xf>
    <xf numFmtId="0" fontId="1" fillId="5" borderId="24" xfId="0" applyFont="1" applyFill="1" applyBorder="1" applyAlignment="1">
      <alignment horizontal="left" vertical="center" wrapText="1"/>
    </xf>
    <xf numFmtId="0" fontId="1" fillId="5" borderId="22" xfId="0" applyFont="1" applyFill="1" applyBorder="1" applyAlignment="1">
      <alignment horizontal="left" vertical="center"/>
    </xf>
    <xf numFmtId="0" fontId="1" fillId="5" borderId="22" xfId="0" applyFont="1" applyFill="1" applyBorder="1" applyAlignment="1">
      <alignment horizontal="left" vertical="center" wrapText="1"/>
    </xf>
    <xf numFmtId="49" fontId="1" fillId="5" borderId="22" xfId="0" applyNumberFormat="1" applyFont="1" applyFill="1" applyBorder="1" applyAlignment="1">
      <alignment horizontal="left" vertical="center"/>
    </xf>
    <xf numFmtId="0" fontId="19" fillId="5" borderId="22" xfId="3" applyFont="1" applyFill="1" applyBorder="1" applyAlignment="1">
      <alignment horizontal="left" vertical="center" wrapText="1"/>
    </xf>
    <xf numFmtId="14" fontId="1" fillId="5" borderId="22" xfId="0" applyNumberFormat="1" applyFont="1" applyFill="1" applyBorder="1" applyAlignment="1">
      <alignment horizontal="left" vertical="center" wrapText="1"/>
    </xf>
    <xf numFmtId="0" fontId="18" fillId="5" borderId="22" xfId="2" applyFont="1" applyFill="1" applyBorder="1" applyAlignment="1">
      <alignment horizontal="left" vertical="center"/>
    </xf>
    <xf numFmtId="0" fontId="11" fillId="5" borderId="26" xfId="1" applyFont="1" applyFill="1" applyBorder="1" applyAlignment="1">
      <alignment horizontal="left"/>
    </xf>
    <xf numFmtId="49" fontId="10" fillId="5" borderId="26" xfId="1" applyNumberFormat="1" applyFont="1" applyFill="1" applyBorder="1"/>
    <xf numFmtId="49" fontId="10" fillId="5" borderId="26" xfId="1" applyNumberFormat="1" applyFont="1" applyFill="1" applyBorder="1" applyAlignment="1">
      <alignment vertical="center" wrapText="1"/>
    </xf>
    <xf numFmtId="0" fontId="10" fillId="5" borderId="22" xfId="0" applyFont="1" applyFill="1" applyBorder="1" applyAlignment="1">
      <alignment horizontal="left" vertical="center" wrapText="1"/>
    </xf>
    <xf numFmtId="49" fontId="10" fillId="5" borderId="1" xfId="1" applyNumberFormat="1" applyFont="1" applyFill="1" applyBorder="1"/>
    <xf numFmtId="49" fontId="10" fillId="4" borderId="1" xfId="1" applyNumberFormat="1" applyFont="1" applyFill="1" applyBorder="1"/>
    <xf numFmtId="49" fontId="11" fillId="6" borderId="1" xfId="1" applyNumberFormat="1" applyFont="1" applyFill="1" applyBorder="1"/>
    <xf numFmtId="0" fontId="1" fillId="5" borderId="7" xfId="0" applyFont="1" applyFill="1" applyBorder="1" applyAlignment="1">
      <alignment horizontal="left" vertical="center" wrapText="1"/>
    </xf>
    <xf numFmtId="0" fontId="1" fillId="5" borderId="6" xfId="0" applyFont="1" applyFill="1" applyBorder="1" applyAlignment="1">
      <alignment horizontal="left" vertical="center"/>
    </xf>
    <xf numFmtId="0" fontId="1" fillId="5" borderId="6" xfId="0" applyFont="1" applyFill="1" applyBorder="1" applyAlignment="1">
      <alignment horizontal="left" vertical="center" wrapText="1"/>
    </xf>
    <xf numFmtId="49" fontId="1" fillId="5" borderId="6" xfId="0" applyNumberFormat="1" applyFont="1" applyFill="1" applyBorder="1" applyAlignment="1">
      <alignment horizontal="left" vertical="center"/>
    </xf>
    <xf numFmtId="0" fontId="19" fillId="5" borderId="6" xfId="3" applyFont="1" applyFill="1" applyBorder="1" applyAlignment="1">
      <alignment horizontal="left" vertical="center" wrapText="1"/>
    </xf>
    <xf numFmtId="14" fontId="1" fillId="5" borderId="6" xfId="0" applyNumberFormat="1" applyFont="1" applyFill="1" applyBorder="1" applyAlignment="1">
      <alignment horizontal="left" vertical="center"/>
    </xf>
    <xf numFmtId="0" fontId="18" fillId="5" borderId="6" xfId="2" applyFont="1" applyFill="1" applyBorder="1" applyAlignment="1">
      <alignment horizontal="left" vertical="center"/>
    </xf>
    <xf numFmtId="0" fontId="11" fillId="5" borderId="16" xfId="1" applyFont="1" applyFill="1" applyBorder="1" applyAlignment="1">
      <alignment horizontal="left"/>
    </xf>
    <xf numFmtId="49" fontId="10" fillId="5" borderId="16" xfId="1" applyNumberFormat="1" applyFont="1" applyFill="1" applyBorder="1"/>
    <xf numFmtId="49" fontId="10" fillId="5" borderId="16" xfId="1" applyNumberFormat="1" applyFont="1" applyFill="1" applyBorder="1" applyAlignment="1">
      <alignment vertical="center" wrapText="1"/>
    </xf>
    <xf numFmtId="0" fontId="3" fillId="5" borderId="6" xfId="0" applyFont="1" applyFill="1" applyBorder="1" applyAlignment="1">
      <alignment horizontal="left" vertical="center" wrapText="1"/>
    </xf>
    <xf numFmtId="1" fontId="5" fillId="5" borderId="22" xfId="0" applyNumberFormat="1" applyFont="1" applyFill="1" applyBorder="1" applyAlignment="1">
      <alignment horizontal="left" vertical="center" wrapText="1"/>
    </xf>
    <xf numFmtId="0" fontId="8" fillId="5" borderId="22" xfId="0" applyFont="1" applyFill="1" applyBorder="1" applyAlignment="1">
      <alignment horizontal="left" vertical="center" wrapText="1"/>
    </xf>
    <xf numFmtId="0" fontId="12" fillId="5" borderId="22" xfId="0" applyFont="1" applyFill="1" applyBorder="1" applyAlignment="1">
      <alignment horizontal="left" vertical="center" wrapText="1"/>
    </xf>
    <xf numFmtId="0" fontId="3" fillId="5" borderId="22" xfId="0" applyFont="1" applyFill="1" applyBorder="1" applyAlignment="1">
      <alignment horizontal="left" vertical="center" wrapText="1"/>
    </xf>
    <xf numFmtId="1" fontId="1" fillId="6" borderId="5" xfId="0" applyNumberFormat="1" applyFont="1" applyFill="1" applyBorder="1" applyAlignment="1">
      <alignment horizontal="left" vertical="center"/>
    </xf>
    <xf numFmtId="49" fontId="1" fillId="6" borderId="5" xfId="0" applyNumberFormat="1" applyFont="1" applyFill="1" applyBorder="1" applyAlignment="1">
      <alignment horizontal="left" vertical="center" wrapText="1"/>
    </xf>
    <xf numFmtId="14" fontId="1" fillId="4" borderId="5" xfId="0" applyNumberFormat="1" applyFont="1" applyFill="1" applyBorder="1" applyAlignment="1">
      <alignment horizontal="left" vertical="center" wrapText="1"/>
    </xf>
    <xf numFmtId="1" fontId="1" fillId="4" borderId="5" xfId="0" applyNumberFormat="1" applyFont="1" applyFill="1" applyBorder="1" applyAlignment="1">
      <alignment horizontal="left" vertical="center"/>
    </xf>
    <xf numFmtId="49" fontId="10" fillId="4" borderId="0" xfId="1" applyNumberFormat="1" applyFont="1" applyFill="1" applyAlignment="1">
      <alignment vertical="center" wrapText="1"/>
    </xf>
    <xf numFmtId="49" fontId="3" fillId="5" borderId="5" xfId="0" applyNumberFormat="1" applyFont="1" applyFill="1" applyBorder="1" applyAlignment="1">
      <alignment horizontal="left" vertical="center" wrapText="1"/>
    </xf>
    <xf numFmtId="49" fontId="3" fillId="4" borderId="5" xfId="0" applyNumberFormat="1" applyFont="1" applyFill="1" applyBorder="1" applyAlignment="1">
      <alignment horizontal="left" vertical="center" wrapText="1"/>
    </xf>
    <xf numFmtId="0" fontId="18" fillId="6" borderId="5" xfId="5" applyFont="1" applyFill="1" applyBorder="1" applyAlignment="1">
      <alignment horizontal="left" vertical="center"/>
    </xf>
    <xf numFmtId="0" fontId="12" fillId="6" borderId="5" xfId="4" applyFont="1" applyFill="1" applyBorder="1" applyAlignment="1">
      <alignment horizontal="left" vertical="center" wrapText="1"/>
    </xf>
    <xf numFmtId="49" fontId="10" fillId="6" borderId="1" xfId="1" applyNumberFormat="1" applyFont="1" applyFill="1" applyBorder="1" applyAlignment="1">
      <alignment wrapText="1"/>
    </xf>
    <xf numFmtId="0" fontId="18" fillId="4" borderId="5" xfId="5" applyFont="1" applyFill="1" applyBorder="1" applyAlignment="1">
      <alignment horizontal="left" vertical="center"/>
    </xf>
    <xf numFmtId="49" fontId="11" fillId="6" borderId="1" xfId="1" applyNumberFormat="1" applyFont="1" applyFill="1" applyBorder="1" applyAlignment="1">
      <alignment wrapText="1"/>
    </xf>
    <xf numFmtId="1" fontId="5" fillId="6" borderId="5" xfId="0" applyNumberFormat="1" applyFont="1" applyFill="1" applyBorder="1" applyAlignment="1">
      <alignment horizontal="left" vertical="center"/>
    </xf>
    <xf numFmtId="0" fontId="1" fillId="2" borderId="0" xfId="0" applyFont="1" applyFill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3" fillId="11" borderId="4" xfId="0" applyFont="1" applyFill="1" applyBorder="1" applyAlignment="1">
      <alignment horizontal="center" vertical="center" wrapText="1"/>
    </xf>
    <xf numFmtId="0" fontId="3" fillId="11" borderId="5" xfId="0" applyFont="1" applyFill="1" applyBorder="1" applyAlignment="1">
      <alignment horizontal="center" vertical="center" wrapText="1"/>
    </xf>
    <xf numFmtId="49" fontId="3" fillId="11" borderId="5" xfId="0" applyNumberFormat="1" applyFont="1" applyFill="1" applyBorder="1" applyAlignment="1">
      <alignment horizontal="center" vertical="center" wrapText="1"/>
    </xf>
    <xf numFmtId="0" fontId="6" fillId="11" borderId="5" xfId="0" applyFont="1" applyFill="1" applyBorder="1" applyAlignment="1">
      <alignment horizontal="center" vertical="center" wrapText="1"/>
    </xf>
    <xf numFmtId="0" fontId="1" fillId="11" borderId="5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49" fontId="3" fillId="2" borderId="5" xfId="0" applyNumberFormat="1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26" fillId="2" borderId="0" xfId="0" applyFont="1" applyFill="1" applyAlignment="1">
      <alignment horizontal="left" vertical="center"/>
    </xf>
    <xf numFmtId="0" fontId="26" fillId="2" borderId="1" xfId="0" applyFont="1" applyFill="1" applyBorder="1" applyAlignment="1">
      <alignment horizontal="left" vertical="center"/>
    </xf>
    <xf numFmtId="0" fontId="26" fillId="0" borderId="1" xfId="0" applyFont="1" applyBorder="1" applyAlignment="1">
      <alignment horizontal="left" vertical="center"/>
    </xf>
    <xf numFmtId="0" fontId="26" fillId="2" borderId="27" xfId="0" applyFont="1" applyFill="1" applyBorder="1" applyAlignment="1">
      <alignment horizontal="center" vertical="center" wrapText="1"/>
    </xf>
    <xf numFmtId="49" fontId="1" fillId="2" borderId="0" xfId="0" applyNumberFormat="1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 wrapText="1"/>
    </xf>
    <xf numFmtId="0" fontId="1" fillId="9" borderId="0" xfId="0" applyFont="1" applyFill="1" applyAlignment="1">
      <alignment horizontal="left" vertical="center" wrapText="1"/>
    </xf>
    <xf numFmtId="0" fontId="1" fillId="6" borderId="0" xfId="0" applyFont="1" applyFill="1" applyAlignment="1">
      <alignment horizontal="left" vertical="center" wrapText="1"/>
    </xf>
    <xf numFmtId="0" fontId="1" fillId="5" borderId="0" xfId="0" applyFont="1" applyFill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1" fillId="4" borderId="0" xfId="0" applyFont="1" applyFill="1" applyAlignment="1">
      <alignment horizontal="left" vertical="center" wrapText="1"/>
    </xf>
  </cellXfs>
  <cellStyles count="6">
    <cellStyle name="S7" xfId="4" xr:uid="{76979AD0-B8C8-4C0C-B90B-8DCF50B69BDF}"/>
    <cellStyle name="S8" xfId="2" xr:uid="{50A81360-C5D9-4363-B741-A7CDCE1DED24}"/>
    <cellStyle name="S9" xfId="5" xr:uid="{B625329B-A6E2-45A2-806A-93C05CD65F87}"/>
    <cellStyle name="Гіперпосилання" xfId="3" builtinId="8"/>
    <cellStyle name="Звичайний" xfId="0" builtinId="0"/>
    <cellStyle name="Обычный 3" xfId="1" xr:uid="{AA1970F7-617D-4345-94BF-33A23CAF6C9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medzakupivli.com/uk/pro-mzu/dokumenty/nakazy/28755-nakaz_20221102_591455" TargetMode="External"/><Relationship Id="rId21" Type="http://schemas.openxmlformats.org/officeDocument/2006/relationships/hyperlink" Target="https://medzakupivli.com/uk/pro-mzu/dokumenty/nakazy/32583-nakaz_20230505_324577" TargetMode="External"/><Relationship Id="rId42" Type="http://schemas.openxmlformats.org/officeDocument/2006/relationships/hyperlink" Target="https://medzakupivli.com/uk/pro-mzu/dokumenty/nakazy/31612-nakaz_20230216_524334" TargetMode="External"/><Relationship Id="rId47" Type="http://schemas.openxmlformats.org/officeDocument/2006/relationships/hyperlink" Target="https://medzakupivli.com/uk/pro-mzu/dokumenty/nakazy/31854-nakaz_20230321_135454" TargetMode="External"/><Relationship Id="rId63" Type="http://schemas.openxmlformats.org/officeDocument/2006/relationships/hyperlink" Target="https://moz.gov.ua/article/ministry-mandates/nakaz-moz-ukraini-vid-30122022--2387-pro-rozpodil-endoprotezu-endoprotez-kolinnogo-sugloba-zakuplenogo-za-koshti-derzhavnogo-bjudzhetu-ukraini-na-2020-rik" TargetMode="External"/><Relationship Id="rId68" Type="http://schemas.openxmlformats.org/officeDocument/2006/relationships/hyperlink" Target="https://medzakupivli.com/uk/pro-mzu/dokumenty/nakazy/4161-nakaz_20220714_171261" TargetMode="External"/><Relationship Id="rId84" Type="http://schemas.openxmlformats.org/officeDocument/2006/relationships/hyperlink" Target="https://medzakupivli.com/uk/pro-mzu/dokumenty/nakazy/31626-nakaz_20230220_452923" TargetMode="External"/><Relationship Id="rId89" Type="http://schemas.openxmlformats.org/officeDocument/2006/relationships/hyperlink" Target="https://medzakupivli.com/uk/pro-mzu/dokumenty/nakazy/33018-nakaz_20230615_672487" TargetMode="External"/><Relationship Id="rId16" Type="http://schemas.openxmlformats.org/officeDocument/2006/relationships/hyperlink" Target="https://medzakupivli.com/uk/pro-mzu/dokumenty/nakazy/32583-nakaz_20230505_324577" TargetMode="External"/><Relationship Id="rId11" Type="http://schemas.openxmlformats.org/officeDocument/2006/relationships/hyperlink" Target="https://medzakupivli.com/uk/pro-mzu/dokumenty/nakazy/32445-nakaz_20230426_895194" TargetMode="External"/><Relationship Id="rId32" Type="http://schemas.openxmlformats.org/officeDocument/2006/relationships/hyperlink" Target="https://medzakupivli.com/uk/pro-mzu/dokumenty/nakazy/32673-nakaz_20230509_388835" TargetMode="External"/><Relationship Id="rId37" Type="http://schemas.openxmlformats.org/officeDocument/2006/relationships/hyperlink" Target="https://medzakupivli.com/uk/pro-mzu/dokumenty/nakazy/31514-nakaz_20230125_183466" TargetMode="External"/><Relationship Id="rId53" Type="http://schemas.openxmlformats.org/officeDocument/2006/relationships/hyperlink" Target="https://medzakupivli.com/uk/pro-mzu/dokumenty/nakazy/5322-nakaz_20220825_795496" TargetMode="External"/><Relationship Id="rId58" Type="http://schemas.openxmlformats.org/officeDocument/2006/relationships/hyperlink" Target="https://medzakupivli.com/uk/pro-mzu/dokumenty/nakazy/32560-nakaz_20230502_571783" TargetMode="External"/><Relationship Id="rId74" Type="http://schemas.openxmlformats.org/officeDocument/2006/relationships/hyperlink" Target="https://moz.gov.ua/article/ministry-mandates/nakaz-moz-ukraini-vid-17022021--274-pro-rozpodil-medichnih-virobiv-dlja-operativnogo-likuvannja-sudinno-mozkovih-zahvorjuvan-zakuplenih-za-koshti-derzhavnogo-bjudzhetu-ukraini-na-2020-rik" TargetMode="External"/><Relationship Id="rId79" Type="http://schemas.openxmlformats.org/officeDocument/2006/relationships/hyperlink" Target="https://moz.gov.ua/article/ministry-mandates/nakaz-moz-ukraini-vid-06022020--274-pro-rozpodil-medichnih-virobiv-dlja-likuvannja-hvorih-na-sercevo-sudinni-zahvorjuvannja-zakuplenih-za-koshti-derzhavnogo-bjudzhetu-ukraini-na-2019-rik" TargetMode="External"/><Relationship Id="rId102" Type="http://schemas.openxmlformats.org/officeDocument/2006/relationships/hyperlink" Target="https://medzakupivli.com/uk/pro-mzu/dokumenty/nakazy/34070-nakaz_20231017_787786" TargetMode="External"/><Relationship Id="rId5" Type="http://schemas.openxmlformats.org/officeDocument/2006/relationships/hyperlink" Target="https://medzakupivli.com/uk/pro-mzu/dokumenty/nakazy/32445-nakaz_20230426_895194" TargetMode="External"/><Relationship Id="rId90" Type="http://schemas.openxmlformats.org/officeDocument/2006/relationships/hyperlink" Target="https://medzakupivli.com/uk/pro-mzu/dokumenty/nakazy/33167-nakaz_20230623_457584" TargetMode="External"/><Relationship Id="rId95" Type="http://schemas.openxmlformats.org/officeDocument/2006/relationships/hyperlink" Target="https://medzakupivli.com/uk/pro-mzu/dokumenty/nakazy/33744-nakaz_20230829_375382" TargetMode="External"/><Relationship Id="rId22" Type="http://schemas.openxmlformats.org/officeDocument/2006/relationships/hyperlink" Target="https://medzakupivli.com/uk/pro-mzu/dokumenty/nakazy/32583-nakaz_20230505_324577" TargetMode="External"/><Relationship Id="rId27" Type="http://schemas.openxmlformats.org/officeDocument/2006/relationships/hyperlink" Target="https://medzakupivli.com/uk/pro-mzu/dokumenty/nakazy/28755-nakaz_20221102_591455" TargetMode="External"/><Relationship Id="rId43" Type="http://schemas.openxmlformats.org/officeDocument/2006/relationships/hyperlink" Target="https://medzakupivli.com/uk/pro-mzu/dokumenty/nakazy/32030-nakaz_20230328_164352" TargetMode="External"/><Relationship Id="rId48" Type="http://schemas.openxmlformats.org/officeDocument/2006/relationships/hyperlink" Target="https://medzakupivli.com/uk/pro-mzu/dokumenty/nakazy/3892-nakaz_20220223_294565" TargetMode="External"/><Relationship Id="rId64" Type="http://schemas.openxmlformats.org/officeDocument/2006/relationships/hyperlink" Target="https://medzakupivli.com/uk/pro-mzu/dokumenty/nakazy/31749-nakaz_20230309_222984" TargetMode="External"/><Relationship Id="rId69" Type="http://schemas.openxmlformats.org/officeDocument/2006/relationships/hyperlink" Target="https://medzakupivli.com/uk/pro-mzu/dokumenty/nakazy/31656-nakaz_20230224_558147" TargetMode="External"/><Relationship Id="rId80" Type="http://schemas.openxmlformats.org/officeDocument/2006/relationships/hyperlink" Target="https://moz.gov.ua/article/ministry-mandates/nakaz-moz-ukraini-vid-06022020--274-pro-rozpodil-medichnih-virobiv-dlja-likuvannja-hvorih-na-sercevo-sudinni-zahvorjuvannja-zakuplenih-za-koshti-derzhavnogo-bjudzhetu-ukraini-na-2019-rik" TargetMode="External"/><Relationship Id="rId85" Type="http://schemas.openxmlformats.org/officeDocument/2006/relationships/hyperlink" Target="https://medzakupivli.com/uk/pro-mzu/dokumenty/nakazy/31521-nakaz_20230126_269529" TargetMode="External"/><Relationship Id="rId12" Type="http://schemas.openxmlformats.org/officeDocument/2006/relationships/hyperlink" Target="https://medzakupivli.com/uk/pro-mzu/dokumenty/nakazy/32445-nakaz_20230426_895194" TargetMode="External"/><Relationship Id="rId17" Type="http://schemas.openxmlformats.org/officeDocument/2006/relationships/hyperlink" Target="https://medzakupivli.com/uk/pro-mzu/dokumenty/nakazy/32583-nakaz_20230505_324577" TargetMode="External"/><Relationship Id="rId33" Type="http://schemas.openxmlformats.org/officeDocument/2006/relationships/hyperlink" Target="https://medzakupivli.com/uk/pro-mzu/dokumenty/nakazy/31516-nakaz_20230125_321749" TargetMode="External"/><Relationship Id="rId38" Type="http://schemas.openxmlformats.org/officeDocument/2006/relationships/hyperlink" Target="https://medzakupivli.com/uk/pro-mzu/dokumenty/nakazy/3870-nakaz_20220208_285654" TargetMode="External"/><Relationship Id="rId59" Type="http://schemas.openxmlformats.org/officeDocument/2006/relationships/hyperlink" Target="https://medzakupivli.com/uk/pro-mzu/dokumenty/nakazy/31358-nakaz_20221215_726542" TargetMode="External"/><Relationship Id="rId103" Type="http://schemas.openxmlformats.org/officeDocument/2006/relationships/printerSettings" Target="../printerSettings/printerSettings1.bin"/><Relationship Id="rId20" Type="http://schemas.openxmlformats.org/officeDocument/2006/relationships/hyperlink" Target="https://medzakupivli.com/uk/pro-mzu/dokumenty/nakazy/32583-nakaz_20230505_324577" TargetMode="External"/><Relationship Id="rId41" Type="http://schemas.openxmlformats.org/officeDocument/2006/relationships/hyperlink" Target="https://medzakupivli.com/uk/pro-mzu/dokumenty/nakazy/4099-nakaz_20220614_127793" TargetMode="External"/><Relationship Id="rId54" Type="http://schemas.openxmlformats.org/officeDocument/2006/relationships/hyperlink" Target="https://medzakupivli.com/uk/pro-mzu/dokumenty/nakazy/31335-nakaz_20221208_461864" TargetMode="External"/><Relationship Id="rId62" Type="http://schemas.openxmlformats.org/officeDocument/2006/relationships/hyperlink" Target="https://medzakupivli.com/uk/pro-mzu/dokumenty/nakazy/32287-nakaz_20230412_986725" TargetMode="External"/><Relationship Id="rId70" Type="http://schemas.openxmlformats.org/officeDocument/2006/relationships/hyperlink" Target="https://medzakupivli.com/uk/pro-mzu/dokumenty/nakazy/28787-nakaz_20221109_256627" TargetMode="External"/><Relationship Id="rId75" Type="http://schemas.openxmlformats.org/officeDocument/2006/relationships/hyperlink" Target="https://moz.gov.ua/article/ministry-mandates/nakaz-moz-ukraini-vid-17022021--274-pro-rozpodil-medichnih-virobiv-dlja-operativnogo-likuvannja-sudinno-mozkovih-zahvorjuvan-zakuplenih-za-koshti-derzhavnogo-bjudzhetu-ukraini-na-2020-rik" TargetMode="External"/><Relationship Id="rId83" Type="http://schemas.openxmlformats.org/officeDocument/2006/relationships/hyperlink" Target="https://medzakupivli.com/uk/pro-mzu/dokumenty/nakazy/31635-nakaz_20230221_681439" TargetMode="External"/><Relationship Id="rId88" Type="http://schemas.openxmlformats.org/officeDocument/2006/relationships/hyperlink" Target="https://medzakupivli.com/uk/pro-mzu/dokumenty/nakazy/32794-nakaz_20230519_281326" TargetMode="External"/><Relationship Id="rId91" Type="http://schemas.openxmlformats.org/officeDocument/2006/relationships/hyperlink" Target="https://medzakupivli.com/uk/pro-mzu/dokumenty/nakazy/33302-nakaz_20230706_314196" TargetMode="External"/><Relationship Id="rId96" Type="http://schemas.openxmlformats.org/officeDocument/2006/relationships/hyperlink" Target="https://medzakupivli.com/uk/pro-mzu/dokumenty/nakazy/33929-nakaz_20231004_472378" TargetMode="External"/><Relationship Id="rId1" Type="http://schemas.openxmlformats.org/officeDocument/2006/relationships/hyperlink" Target="https://medzakupivli.com/uk/pro-mzu/dokumenty/nakazy/32548-nakaz_20230502_731921" TargetMode="External"/><Relationship Id="rId6" Type="http://schemas.openxmlformats.org/officeDocument/2006/relationships/hyperlink" Target="https://medzakupivli.com/uk/pro-mzu/dokumenty/nakazy/32445-nakaz_20230426_895194" TargetMode="External"/><Relationship Id="rId15" Type="http://schemas.openxmlformats.org/officeDocument/2006/relationships/hyperlink" Target="https://medzakupivli.com/uk/pro-mzu/dokumenty/nakazy/32583-nakaz_20230505_324577" TargetMode="External"/><Relationship Id="rId23" Type="http://schemas.openxmlformats.org/officeDocument/2006/relationships/hyperlink" Target="https://medzakupivli.com/uk/pro-mzu/dokumenty/nakazy/4261-nakaz_20220805_489778" TargetMode="External"/><Relationship Id="rId28" Type="http://schemas.openxmlformats.org/officeDocument/2006/relationships/hyperlink" Target="https://medzakupivli.com/uk/pro-mzu/dokumenty/nakazy/32673-nakaz_20230509_388835" TargetMode="External"/><Relationship Id="rId36" Type="http://schemas.openxmlformats.org/officeDocument/2006/relationships/hyperlink" Target="https://medzakupivli.com/uk/pro-mzu/dokumenty/nakazy/31514-nakaz_20230125_183466" TargetMode="External"/><Relationship Id="rId49" Type="http://schemas.openxmlformats.org/officeDocument/2006/relationships/hyperlink" Target="https://medzakupivli.com/uk/pro-mzu/dokumenty/nakazy/4162-nakaz_20220715_144398" TargetMode="External"/><Relationship Id="rId57" Type="http://schemas.openxmlformats.org/officeDocument/2006/relationships/hyperlink" Target="https://medzakupivli.com/uk/pro-mzu/dokumenty/nakazy/3850-nakaz_20220131_938935" TargetMode="External"/><Relationship Id="rId10" Type="http://schemas.openxmlformats.org/officeDocument/2006/relationships/hyperlink" Target="https://medzakupivli.com/uk/pro-mzu/dokumenty/nakazy/32445-nakaz_20230426_895194" TargetMode="External"/><Relationship Id="rId31" Type="http://schemas.openxmlformats.org/officeDocument/2006/relationships/hyperlink" Target="https://medzakupivli.com/uk/pro-mzu/dokumenty/nakazy/32673-nakaz_20230509_388835" TargetMode="External"/><Relationship Id="rId44" Type="http://schemas.openxmlformats.org/officeDocument/2006/relationships/hyperlink" Target="https://medzakupivli.com/uk/pro-mzu/dokumenty/nakazy/32030-nakaz_20230328_164352" TargetMode="External"/><Relationship Id="rId52" Type="http://schemas.openxmlformats.org/officeDocument/2006/relationships/hyperlink" Target="https://medzakupivli.com/uk/pro-mzu/dokumenty/nakazy/3983-nakaz_20220405_318314" TargetMode="External"/><Relationship Id="rId60" Type="http://schemas.openxmlformats.org/officeDocument/2006/relationships/hyperlink" Target="https://medzakupivli.com/uk/pro-mzu/dokumenty/nakazy/31457-nakaz_20230112_126427" TargetMode="External"/><Relationship Id="rId65" Type="http://schemas.openxmlformats.org/officeDocument/2006/relationships/hyperlink" Target="https://medzakupivli.com/uk/pro-mzu/dokumenty/nakazy/4451-nakaz_20220815_845237" TargetMode="External"/><Relationship Id="rId73" Type="http://schemas.openxmlformats.org/officeDocument/2006/relationships/hyperlink" Target="https://moz.gov.ua/article/ministry-mandates/nakaz-moz-ukraini-vid-07022022--243-pro-rozpodil-endoprotezu-endoprotezi-tazostegnovogo-sugloba-sterilni-irene-zakuplenogo-za-koshti-derzhavnogo-bjudzhetu-ukraini-na-2020-rik" TargetMode="External"/><Relationship Id="rId78" Type="http://schemas.openxmlformats.org/officeDocument/2006/relationships/hyperlink" Target="https://moz.gov.ua/article/ministry-mandates/nakaz-moz-ukraini-vid-11042019--817-pro-rozpodil-medichnih-virobiv-dlja-likuvannja-hvorih-na-sercevo-sudinni-zahvorjuvannja-zakuplenih-za-koshti-derzhavnogo-bjudzhetu-ukraini-na-2018-rik" TargetMode="External"/><Relationship Id="rId81" Type="http://schemas.openxmlformats.org/officeDocument/2006/relationships/hyperlink" Target="https://moz.gov.ua/article/ministry-mandates/nakaz-moz-ukraini-vid-08052019--1056-pro-rozpodil-medichnih-virobiv-dlja-likuvannja-hvorih-na-sercevo-sudinni-zahvorjuvannja-zakuplenih-za-koshti-derzhavnogo-bjudzhetu-ukraini-na-2018-rik" TargetMode="External"/><Relationship Id="rId86" Type="http://schemas.openxmlformats.org/officeDocument/2006/relationships/hyperlink" Target="https://medzakupivli.com/uk/pro-mzu/dokumenty/nakazy/31362-nakaz_20221216_195644" TargetMode="External"/><Relationship Id="rId94" Type="http://schemas.openxmlformats.org/officeDocument/2006/relationships/hyperlink" Target="https://moz.gov.ua/article/ministry-mandates/nakaz-moz-ukraini-vid-09062023--1065-pro-rozpodil-endoproteziv-i-naboriv-dlja-implantacii-zakuplenih-za-koshti-derzhavnogo-bjudzhetu-ukraini-na-2021-rik" TargetMode="External"/><Relationship Id="rId99" Type="http://schemas.openxmlformats.org/officeDocument/2006/relationships/hyperlink" Target="https://medzakupivli.com/uk/pro-mzu/dokumenty/nakazy/33948-nakaz_20231006_781112" TargetMode="External"/><Relationship Id="rId101" Type="http://schemas.openxmlformats.org/officeDocument/2006/relationships/hyperlink" Target="https://medzakupivli.com/uk/pro-mzu/dokumenty/nakazy/34172-nakaz_20231023_241933" TargetMode="External"/><Relationship Id="rId4" Type="http://schemas.openxmlformats.org/officeDocument/2006/relationships/hyperlink" Target="https://medzakupivli.com/uk/pro-mzu/dokumenty/nakazy/5399-nakaz_20220905_814633" TargetMode="External"/><Relationship Id="rId9" Type="http://schemas.openxmlformats.org/officeDocument/2006/relationships/hyperlink" Target="https://medzakupivli.com/uk/pro-mzu/dokumenty/nakazy/32445-nakaz_20230426_895194" TargetMode="External"/><Relationship Id="rId13" Type="http://schemas.openxmlformats.org/officeDocument/2006/relationships/hyperlink" Target="https://medzakupivli.com/uk/pro-mzu/dokumenty/nakazy/32445-nakaz_20230426_895194" TargetMode="External"/><Relationship Id="rId18" Type="http://schemas.openxmlformats.org/officeDocument/2006/relationships/hyperlink" Target="https://medzakupivli.com/uk/pro-mzu/dokumenty/nakazy/32583-nakaz_20230505_324577" TargetMode="External"/><Relationship Id="rId39" Type="http://schemas.openxmlformats.org/officeDocument/2006/relationships/hyperlink" Target="https://medzakupivli.com/uk/pro-mzu/dokumenty/nakazy/31696-nakaz_20230302_163373" TargetMode="External"/><Relationship Id="rId34" Type="http://schemas.openxmlformats.org/officeDocument/2006/relationships/hyperlink" Target="https://medzakupivli.com/uk/pro-mzu/dokumenty/nakazy/31517-nakaz_20230126_512277" TargetMode="External"/><Relationship Id="rId50" Type="http://schemas.openxmlformats.org/officeDocument/2006/relationships/hyperlink" Target="https://medzakupivli.com/uk/pro-mzu/dokumenty/nakazy/3848-nakaz_20220131_574712" TargetMode="External"/><Relationship Id="rId55" Type="http://schemas.openxmlformats.org/officeDocument/2006/relationships/hyperlink" Target="https://medzakupivli.com/uk/pro-mzu/dokumenty/nakazy/31335-nakaz_20221208_461864" TargetMode="External"/><Relationship Id="rId76" Type="http://schemas.openxmlformats.org/officeDocument/2006/relationships/hyperlink" Target="https://moz.gov.ua/article/ministry-mandates/nakaz-moz-ukraini-vid-30042021--850-pro-rozpodil-medichnogo-virobu-podovzhenij-providnikovij-kateter-dlja-distalnogo-endovaskuljarnogo-dostupu---1shtuka-dlja-operativnogo-likuvannja-sudinno-mozkovih-zahvorjuvan" TargetMode="External"/><Relationship Id="rId97" Type="http://schemas.openxmlformats.org/officeDocument/2006/relationships/hyperlink" Target="https://medzakupivli.com/uk/pro-mzu/dokumenty/nakazy/33898-nakaz_20230928_229572" TargetMode="External"/><Relationship Id="rId104" Type="http://schemas.openxmlformats.org/officeDocument/2006/relationships/vmlDrawing" Target="../drawings/vmlDrawing1.vml"/><Relationship Id="rId7" Type="http://schemas.openxmlformats.org/officeDocument/2006/relationships/hyperlink" Target="https://medzakupivli.com/uk/pro-mzu/dokumenty/nakazy/32445-nakaz_20230426_895194" TargetMode="External"/><Relationship Id="rId71" Type="http://schemas.openxmlformats.org/officeDocument/2006/relationships/hyperlink" Target="https://medzakupivli.com/uk/pro-mzu/dokumenty/nakazy/31865-nakaz_20230322_772439" TargetMode="External"/><Relationship Id="rId92" Type="http://schemas.openxmlformats.org/officeDocument/2006/relationships/hyperlink" Target="https://medzakupivli.com/uk/pro-mzu/dokumenty/nakazy/33526-nakaz_20230721_797237" TargetMode="External"/><Relationship Id="rId2" Type="http://schemas.openxmlformats.org/officeDocument/2006/relationships/hyperlink" Target="https://medzakupivli.com/uk/pro-mzu/dokumenty/nakazy/32015-nakaz_20230327_726593" TargetMode="External"/><Relationship Id="rId29" Type="http://schemas.openxmlformats.org/officeDocument/2006/relationships/hyperlink" Target="https://medzakupivli.com/uk/pro-mzu/dokumenty/nakazy/32673-nakaz_20230509_388835" TargetMode="External"/><Relationship Id="rId24" Type="http://schemas.openxmlformats.org/officeDocument/2006/relationships/hyperlink" Target="https://medzakupivli.com/uk/pro-mzu/dokumenty/nakazy/28755-nakaz_20221102_591455" TargetMode="External"/><Relationship Id="rId40" Type="http://schemas.openxmlformats.org/officeDocument/2006/relationships/hyperlink" Target="https://medzakupivli.com/uk/pro-mzu/dokumenty/nakazy/31696-nakaz_20230302_163373" TargetMode="External"/><Relationship Id="rId45" Type="http://schemas.openxmlformats.org/officeDocument/2006/relationships/hyperlink" Target="https://medzakupivli.com/uk/pro-mzu/dokumenty/nakazy/31941-nakaz_20230324_263499" TargetMode="External"/><Relationship Id="rId66" Type="http://schemas.openxmlformats.org/officeDocument/2006/relationships/hyperlink" Target="https://medzakupivli.com/uk/pro-mzu/dokumenty/nakazy/32549-nakaz_20230502_233737" TargetMode="External"/><Relationship Id="rId87" Type="http://schemas.openxmlformats.org/officeDocument/2006/relationships/hyperlink" Target="https://medzakupivli.com/uk/pro-mzu/dokumenty/nakazy/32875-nakaz_20230601_741714" TargetMode="External"/><Relationship Id="rId61" Type="http://schemas.openxmlformats.org/officeDocument/2006/relationships/hyperlink" Target="https://moz.gov.ua/article/ministry-mandates/nakaz-moz-ukraini-vid-25082022--1536-pro-rozpodil-endoprotezu-endoprotezi-tazostegnovogo-sugloba-sterilni-irene-zakuplenogo-za-koshti-derzhavnogo-bjudzhetu-ukraini-na-2020-rik" TargetMode="External"/><Relationship Id="rId82" Type="http://schemas.openxmlformats.org/officeDocument/2006/relationships/hyperlink" Target="https://moz.gov.ua/article/ministry-mandates/nakaz-moz-ukraini-vid-06022020--274-pro-rozpodil-medichnih-virobiv-dlja-likuvannja-hvorih-na-sercevo-sudinni-zahvorjuvannja-zakuplenih-za-koshti-derzhavnogo-bjudzhetu-ukraini-na-2019-rik" TargetMode="External"/><Relationship Id="rId19" Type="http://schemas.openxmlformats.org/officeDocument/2006/relationships/hyperlink" Target="https://medzakupivli.com/uk/pro-mzu/dokumenty/nakazy/32583-nakaz_20230505_324577" TargetMode="External"/><Relationship Id="rId14" Type="http://schemas.openxmlformats.org/officeDocument/2006/relationships/hyperlink" Target="https://medzakupivli.com/uk/pro-mzu/dokumenty/nakazy/32583-nakaz_20230505_324577" TargetMode="External"/><Relationship Id="rId30" Type="http://schemas.openxmlformats.org/officeDocument/2006/relationships/hyperlink" Target="https://medzakupivli.com/uk/pro-mzu/dokumenty/nakazy/32673-nakaz_20230509_388835" TargetMode="External"/><Relationship Id="rId35" Type="http://schemas.openxmlformats.org/officeDocument/2006/relationships/hyperlink" Target="https://medzakupivli.com/uk/pro-mzu/dokumenty/nakazy/31517-nakaz_20230126_512277" TargetMode="External"/><Relationship Id="rId56" Type="http://schemas.openxmlformats.org/officeDocument/2006/relationships/hyperlink" Target="https://medzakupivli.com/uk/pro-mzu/dokumenty/nakazy/3852-nakaz_20220131_799984" TargetMode="External"/><Relationship Id="rId77" Type="http://schemas.openxmlformats.org/officeDocument/2006/relationships/hyperlink" Target="https://medzakupivli.com/uk/pro-mzu/dokumenty/nakazy/3571-nakaz_20211111_868121" TargetMode="External"/><Relationship Id="rId100" Type="http://schemas.openxmlformats.org/officeDocument/2006/relationships/hyperlink" Target="https://medzakupivli.com/uk/pro-mzu/dokumenty/nakazy/34066-nakaz_20231017_593892" TargetMode="External"/><Relationship Id="rId105" Type="http://schemas.openxmlformats.org/officeDocument/2006/relationships/comments" Target="../comments1.xml"/><Relationship Id="rId8" Type="http://schemas.openxmlformats.org/officeDocument/2006/relationships/hyperlink" Target="https://medzakupivli.com/uk/pro-mzu/dokumenty/nakazy/32445-nakaz_20230426_895194" TargetMode="External"/><Relationship Id="rId51" Type="http://schemas.openxmlformats.org/officeDocument/2006/relationships/hyperlink" Target="https://medzakupivli.com/uk/pro-mzu/dokumenty/nakazy/4134-nakaz_20220701_676776" TargetMode="External"/><Relationship Id="rId72" Type="http://schemas.openxmlformats.org/officeDocument/2006/relationships/hyperlink" Target="https://medzakupivli.com/uk/pro-mzu/dokumenty/nakazy/31937-nakaz_20230324_632698" TargetMode="External"/><Relationship Id="rId93" Type="http://schemas.openxmlformats.org/officeDocument/2006/relationships/hyperlink" Target="https://medzakupivli.com/images/documents/nakaz_20230802_547132.pdf" TargetMode="External"/><Relationship Id="rId98" Type="http://schemas.openxmlformats.org/officeDocument/2006/relationships/hyperlink" Target="https://medzakupivli.com/uk/pro-mzu/dokumenty/nakazy/33996-nakaz_20231013_87942" TargetMode="External"/><Relationship Id="rId3" Type="http://schemas.openxmlformats.org/officeDocument/2006/relationships/hyperlink" Target="https://medzakupivli.com/uk/pro-mzu/dokumenty/nakazy/4481-nakaz_20220817_296979" TargetMode="External"/><Relationship Id="rId25" Type="http://schemas.openxmlformats.org/officeDocument/2006/relationships/hyperlink" Target="https://medzakupivli.com/uk/pro-mzu/dokumenty/nakazy/28755-nakaz_20221102_591455" TargetMode="External"/><Relationship Id="rId46" Type="http://schemas.openxmlformats.org/officeDocument/2006/relationships/hyperlink" Target="https://medzakupivli.com/uk/pro-mzu/dokumenty/nakazy/31941-nakaz_20230324_263499" TargetMode="External"/><Relationship Id="rId67" Type="http://schemas.openxmlformats.org/officeDocument/2006/relationships/hyperlink" Target="https://medzakupivli.com/uk/pro-mzu/dokumenty/nakazy/4190-nakaz_20220728_86244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669363-66D5-4C3F-929D-5FD97FC73A5C}">
  <sheetPr>
    <tabColor theme="8" tint="0.39997558519241921"/>
    <pageSetUpPr fitToPage="1"/>
  </sheetPr>
  <dimension ref="A1:P2186"/>
  <sheetViews>
    <sheetView tabSelected="1" topLeftCell="A86" zoomScale="80" zoomScaleNormal="80" workbookViewId="0">
      <selection activeCell="E123" sqref="E123"/>
    </sheetView>
  </sheetViews>
  <sheetFormatPr defaultRowHeight="12.75" x14ac:dyDescent="0.2"/>
  <cols>
    <col min="1" max="1" width="24.42578125" style="10" customWidth="1"/>
    <col min="2" max="2" width="50" style="9" customWidth="1"/>
    <col min="3" max="3" width="10.85546875" style="5" customWidth="1"/>
    <col min="4" max="4" width="8.7109375" style="5" customWidth="1"/>
    <col min="5" max="5" width="9.5703125" style="5" customWidth="1"/>
    <col min="6" max="6" width="10.5703125" style="5" customWidth="1"/>
    <col min="7" max="7" width="18.7109375" style="8" customWidth="1"/>
    <col min="8" max="8" width="13.85546875" style="5" customWidth="1"/>
    <col min="9" max="9" width="47.42578125" style="7" customWidth="1"/>
    <col min="10" max="10" width="9.42578125" style="6" customWidth="1"/>
    <col min="11" max="11" width="27.140625" style="5" customWidth="1"/>
    <col min="12" max="12" width="9.7109375" style="5" customWidth="1"/>
    <col min="13" max="13" width="12" style="4" customWidth="1"/>
    <col min="14" max="14" width="22.140625" style="3" customWidth="1"/>
    <col min="15" max="15" width="63.140625" style="2" customWidth="1"/>
    <col min="16" max="16384" width="9.140625" style="1"/>
  </cols>
  <sheetData>
    <row r="1" spans="1:15" x14ac:dyDescent="0.2">
      <c r="A1" s="439"/>
      <c r="B1" s="438" t="s">
        <v>622</v>
      </c>
      <c r="C1" s="437"/>
      <c r="D1" s="1"/>
      <c r="E1" s="1"/>
      <c r="F1" s="1"/>
      <c r="G1" s="412"/>
      <c r="H1" s="1"/>
      <c r="I1" s="433"/>
      <c r="J1" s="432"/>
      <c r="K1" s="1"/>
      <c r="L1" s="1"/>
      <c r="M1" s="1"/>
    </row>
    <row r="2" spans="1:15" x14ac:dyDescent="0.2">
      <c r="A2" s="436"/>
      <c r="B2" s="419" t="s">
        <v>621</v>
      </c>
      <c r="C2" s="1"/>
      <c r="D2" s="1"/>
      <c r="E2" s="1"/>
      <c r="F2" s="1"/>
      <c r="G2" s="412"/>
      <c r="H2" s="1"/>
      <c r="I2" s="433"/>
      <c r="J2" s="432"/>
      <c r="K2" s="1"/>
      <c r="L2" s="1"/>
      <c r="M2" s="1"/>
    </row>
    <row r="3" spans="1:15" x14ac:dyDescent="0.2">
      <c r="A3" s="435"/>
      <c r="B3" s="419" t="s">
        <v>620</v>
      </c>
      <c r="C3" s="1"/>
      <c r="D3" s="1"/>
      <c r="E3" s="1"/>
      <c r="F3" s="1"/>
      <c r="G3" s="412"/>
      <c r="H3" s="1"/>
      <c r="I3" s="433"/>
      <c r="J3" s="432"/>
      <c r="K3" s="1"/>
      <c r="L3" s="1"/>
      <c r="M3" s="1"/>
    </row>
    <row r="4" spans="1:15" x14ac:dyDescent="0.2">
      <c r="A4" s="434"/>
      <c r="B4" s="419" t="s">
        <v>325</v>
      </c>
      <c r="C4" s="1"/>
      <c r="D4" s="1"/>
      <c r="E4" s="1"/>
      <c r="F4" s="1"/>
      <c r="G4" s="412"/>
      <c r="H4" s="1"/>
      <c r="I4" s="433"/>
      <c r="J4" s="432"/>
      <c r="K4" s="1"/>
      <c r="L4" s="1"/>
      <c r="M4" s="1"/>
    </row>
    <row r="5" spans="1:15" x14ac:dyDescent="0.2">
      <c r="A5" s="412"/>
      <c r="B5" s="419"/>
      <c r="C5" s="1"/>
      <c r="D5" s="1"/>
      <c r="E5" s="1"/>
      <c r="F5" s="1"/>
      <c r="G5" s="412"/>
      <c r="H5" s="1"/>
      <c r="I5" s="433"/>
      <c r="J5" s="432"/>
      <c r="K5" s="1"/>
      <c r="L5" s="1"/>
      <c r="M5" s="1"/>
    </row>
    <row r="6" spans="1:15" s="428" customFormat="1" ht="27.75" customHeight="1" x14ac:dyDescent="0.2">
      <c r="A6" s="431" t="s">
        <v>619</v>
      </c>
      <c r="B6" s="431"/>
      <c r="C6" s="431"/>
      <c r="D6" s="431"/>
      <c r="E6" s="431"/>
      <c r="F6" s="431"/>
      <c r="G6" s="431"/>
      <c r="H6" s="431"/>
      <c r="I6" s="431"/>
      <c r="J6" s="431"/>
      <c r="N6" s="430"/>
      <c r="O6" s="429"/>
    </row>
    <row r="7" spans="1:15" s="419" customFormat="1" ht="53.25" customHeight="1" x14ac:dyDescent="0.2">
      <c r="A7" s="427" t="s">
        <v>618</v>
      </c>
      <c r="B7" s="423" t="s">
        <v>617</v>
      </c>
      <c r="C7" s="423" t="s">
        <v>616</v>
      </c>
      <c r="D7" s="426" t="s">
        <v>615</v>
      </c>
      <c r="E7" s="423" t="s">
        <v>614</v>
      </c>
      <c r="F7" s="426" t="s">
        <v>613</v>
      </c>
      <c r="G7" s="426" t="s">
        <v>612</v>
      </c>
      <c r="H7" s="426" t="s">
        <v>611</v>
      </c>
      <c r="I7" s="425" t="s">
        <v>610</v>
      </c>
      <c r="J7" s="424" t="s">
        <v>609</v>
      </c>
      <c r="K7" s="423" t="s">
        <v>608</v>
      </c>
      <c r="L7" s="423" t="s">
        <v>607</v>
      </c>
      <c r="M7" s="422" t="s">
        <v>606</v>
      </c>
      <c r="N7" s="421"/>
      <c r="O7" s="420" t="s">
        <v>605</v>
      </c>
    </row>
    <row r="8" spans="1:15" s="412" customFormat="1" ht="215.25" customHeight="1" x14ac:dyDescent="0.2">
      <c r="A8" s="418" t="s">
        <v>604</v>
      </c>
      <c r="B8" s="415" t="s">
        <v>603</v>
      </c>
      <c r="C8" s="415" t="s">
        <v>602</v>
      </c>
      <c r="D8" s="418" t="s">
        <v>601</v>
      </c>
      <c r="E8" s="415" t="s">
        <v>600</v>
      </c>
      <c r="F8" s="418" t="s">
        <v>599</v>
      </c>
      <c r="G8" s="415" t="s">
        <v>598</v>
      </c>
      <c r="H8" s="415" t="s">
        <v>597</v>
      </c>
      <c r="I8" s="417" t="s">
        <v>596</v>
      </c>
      <c r="J8" s="416" t="s">
        <v>595</v>
      </c>
      <c r="K8" s="415" t="s">
        <v>594</v>
      </c>
      <c r="L8" s="415" t="s">
        <v>593</v>
      </c>
      <c r="M8" s="414" t="s">
        <v>592</v>
      </c>
      <c r="N8" s="80"/>
      <c r="O8" s="413" t="s">
        <v>591</v>
      </c>
    </row>
    <row r="9" spans="1:15" s="48" customFormat="1" ht="28.5" hidden="1" customHeight="1" x14ac:dyDescent="0.2">
      <c r="A9" s="52" t="s">
        <v>590</v>
      </c>
      <c r="B9" s="225" t="s">
        <v>48</v>
      </c>
      <c r="C9" s="107" t="s">
        <v>7</v>
      </c>
      <c r="D9" s="411">
        <f>39-8-15-8-2-1-1-1-3</f>
        <v>0</v>
      </c>
      <c r="E9" s="188" t="str">
        <f>C9</f>
        <v>шт</v>
      </c>
      <c r="F9" s="237">
        <v>2025</v>
      </c>
      <c r="G9" s="52" t="s">
        <v>6</v>
      </c>
      <c r="H9" s="52" t="s">
        <v>589</v>
      </c>
      <c r="I9" s="232" t="s">
        <v>588</v>
      </c>
      <c r="J9" s="348" t="s">
        <v>4</v>
      </c>
      <c r="K9" s="52" t="s">
        <v>3</v>
      </c>
      <c r="L9" s="51">
        <v>14233274</v>
      </c>
      <c r="M9" s="50" t="s">
        <v>2</v>
      </c>
      <c r="N9" s="3"/>
      <c r="O9" s="49"/>
    </row>
    <row r="10" spans="1:15" s="40" customFormat="1" ht="0.75" hidden="1" customHeight="1" x14ac:dyDescent="0.2">
      <c r="A10" s="27" t="s">
        <v>587</v>
      </c>
      <c r="B10" s="27" t="s">
        <v>586</v>
      </c>
      <c r="C10" s="27" t="s">
        <v>52</v>
      </c>
      <c r="D10" s="26">
        <f>1-1</f>
        <v>0</v>
      </c>
      <c r="E10" s="230" t="str">
        <f>C10</f>
        <v>к-т</v>
      </c>
      <c r="F10" s="274">
        <v>2024</v>
      </c>
      <c r="G10" s="27" t="s">
        <v>6</v>
      </c>
      <c r="H10" s="27" t="s">
        <v>585</v>
      </c>
      <c r="I10" s="229" t="s">
        <v>584</v>
      </c>
      <c r="J10" s="28" t="s">
        <v>4</v>
      </c>
      <c r="K10" s="27" t="s">
        <v>3</v>
      </c>
      <c r="L10" s="26">
        <v>14233274</v>
      </c>
      <c r="M10" s="25" t="s">
        <v>2</v>
      </c>
      <c r="N10" s="3"/>
      <c r="O10" s="24"/>
    </row>
    <row r="11" spans="1:15" s="48" customFormat="1" ht="33" hidden="1" customHeight="1" x14ac:dyDescent="0.2">
      <c r="A11" s="52" t="s">
        <v>583</v>
      </c>
      <c r="B11" s="410" t="s">
        <v>582</v>
      </c>
      <c r="C11" s="52" t="s">
        <v>7</v>
      </c>
      <c r="D11" s="26">
        <f>149-17-22-25-63-22</f>
        <v>0</v>
      </c>
      <c r="E11" s="188" t="str">
        <f>C11</f>
        <v>шт</v>
      </c>
      <c r="F11" s="237">
        <v>2023</v>
      </c>
      <c r="G11" s="52" t="s">
        <v>6</v>
      </c>
      <c r="H11" s="52" t="s">
        <v>581</v>
      </c>
      <c r="I11" s="232" t="s">
        <v>580</v>
      </c>
      <c r="J11" s="348" t="s">
        <v>4</v>
      </c>
      <c r="K11" s="52" t="s">
        <v>3</v>
      </c>
      <c r="L11" s="51">
        <v>14233274</v>
      </c>
      <c r="M11" s="50" t="s">
        <v>2</v>
      </c>
      <c r="N11" s="3"/>
      <c r="O11" s="49"/>
    </row>
    <row r="12" spans="1:15" s="48" customFormat="1" ht="0.75" customHeight="1" x14ac:dyDescent="0.2">
      <c r="A12" s="52" t="s">
        <v>579</v>
      </c>
      <c r="B12" s="225" t="s">
        <v>578</v>
      </c>
      <c r="C12" s="52" t="s">
        <v>7</v>
      </c>
      <c r="D12" s="406">
        <f>349-26-30-40-34-34-38-47-38-62</f>
        <v>0</v>
      </c>
      <c r="E12" s="188" t="str">
        <f>C12</f>
        <v>шт</v>
      </c>
      <c r="F12" s="51">
        <v>2025</v>
      </c>
      <c r="G12" s="52" t="s">
        <v>6</v>
      </c>
      <c r="H12" s="52" t="s">
        <v>577</v>
      </c>
      <c r="I12" s="232" t="s">
        <v>576</v>
      </c>
      <c r="J12" s="348" t="s">
        <v>4</v>
      </c>
      <c r="K12" s="52" t="s">
        <v>3</v>
      </c>
      <c r="L12" s="51">
        <v>14233274</v>
      </c>
      <c r="M12" s="50" t="s">
        <v>2</v>
      </c>
      <c r="N12" s="3"/>
      <c r="O12" s="49"/>
    </row>
    <row r="13" spans="1:15" s="48" customFormat="1" ht="33.75" hidden="1" customHeight="1" x14ac:dyDescent="0.2">
      <c r="A13" s="54" t="s">
        <v>575</v>
      </c>
      <c r="B13" s="407" t="s">
        <v>574</v>
      </c>
      <c r="C13" s="52" t="s">
        <v>7</v>
      </c>
      <c r="D13" s="409">
        <f>17-14-3</f>
        <v>0</v>
      </c>
      <c r="E13" s="188" t="str">
        <f>C13</f>
        <v>шт</v>
      </c>
      <c r="F13" s="51">
        <v>2024</v>
      </c>
      <c r="G13" s="52" t="s">
        <v>6</v>
      </c>
      <c r="H13" s="52" t="s">
        <v>573</v>
      </c>
      <c r="I13" s="232" t="s">
        <v>572</v>
      </c>
      <c r="J13" s="348" t="s">
        <v>4</v>
      </c>
      <c r="K13" s="52" t="s">
        <v>3</v>
      </c>
      <c r="L13" s="51">
        <v>14233274</v>
      </c>
      <c r="M13" s="50" t="s">
        <v>2</v>
      </c>
      <c r="N13" s="3"/>
      <c r="O13" s="49"/>
    </row>
    <row r="14" spans="1:15" s="48" customFormat="1" ht="25.5" hidden="1" x14ac:dyDescent="0.2">
      <c r="A14" s="52" t="s">
        <v>571</v>
      </c>
      <c r="B14" s="238" t="s">
        <v>568</v>
      </c>
      <c r="C14" s="52" t="s">
        <v>7</v>
      </c>
      <c r="D14" s="409">
        <f>10-4-6</f>
        <v>0</v>
      </c>
      <c r="E14" s="188" t="str">
        <f>C14</f>
        <v>шт</v>
      </c>
      <c r="F14" s="51">
        <v>2027</v>
      </c>
      <c r="G14" s="52" t="s">
        <v>6</v>
      </c>
      <c r="H14" s="52" t="s">
        <v>570</v>
      </c>
      <c r="I14" s="232" t="s">
        <v>560</v>
      </c>
      <c r="J14" s="348" t="s">
        <v>4</v>
      </c>
      <c r="K14" s="52" t="s">
        <v>3</v>
      </c>
      <c r="L14" s="51">
        <v>14233274</v>
      </c>
      <c r="M14" s="50" t="s">
        <v>2</v>
      </c>
      <c r="N14" s="3"/>
      <c r="O14" s="49"/>
    </row>
    <row r="15" spans="1:15" s="48" customFormat="1" ht="24" hidden="1" customHeight="1" x14ac:dyDescent="0.2">
      <c r="A15" s="52" t="s">
        <v>569</v>
      </c>
      <c r="B15" s="238" t="s">
        <v>568</v>
      </c>
      <c r="C15" s="52" t="s">
        <v>7</v>
      </c>
      <c r="D15" s="406">
        <f>30-14-14-2</f>
        <v>0</v>
      </c>
      <c r="E15" s="188" t="str">
        <f>C15</f>
        <v>шт</v>
      </c>
      <c r="F15" s="51">
        <v>2027</v>
      </c>
      <c r="G15" s="52" t="s">
        <v>6</v>
      </c>
      <c r="H15" s="52" t="s">
        <v>567</v>
      </c>
      <c r="I15" s="232" t="s">
        <v>554</v>
      </c>
      <c r="J15" s="348" t="s">
        <v>4</v>
      </c>
      <c r="K15" s="52" t="s">
        <v>3</v>
      </c>
      <c r="L15" s="51">
        <v>14233274</v>
      </c>
      <c r="M15" s="50" t="s">
        <v>2</v>
      </c>
      <c r="N15" s="3"/>
      <c r="O15" s="49"/>
    </row>
    <row r="16" spans="1:15" s="48" customFormat="1" ht="25.5" hidden="1" x14ac:dyDescent="0.2">
      <c r="A16" s="52" t="s">
        <v>566</v>
      </c>
      <c r="B16" s="408" t="s">
        <v>565</v>
      </c>
      <c r="C16" s="52" t="s">
        <v>7</v>
      </c>
      <c r="D16" s="406">
        <f>10-10</f>
        <v>0</v>
      </c>
      <c r="E16" s="188" t="str">
        <f>C16</f>
        <v>шт</v>
      </c>
      <c r="F16" s="51">
        <v>2023</v>
      </c>
      <c r="G16" s="52" t="s">
        <v>6</v>
      </c>
      <c r="H16" s="52" t="s">
        <v>564</v>
      </c>
      <c r="I16" s="232" t="s">
        <v>563</v>
      </c>
      <c r="J16" s="348" t="s">
        <v>4</v>
      </c>
      <c r="K16" s="52" t="s">
        <v>3</v>
      </c>
      <c r="L16" s="51">
        <v>14233274</v>
      </c>
      <c r="M16" s="50" t="s">
        <v>2</v>
      </c>
      <c r="N16" s="3"/>
      <c r="O16" s="49"/>
    </row>
    <row r="17" spans="1:15" s="48" customFormat="1" ht="42.75" hidden="1" customHeight="1" x14ac:dyDescent="0.2">
      <c r="A17" s="52" t="s">
        <v>556</v>
      </c>
      <c r="B17" s="238" t="s">
        <v>562</v>
      </c>
      <c r="C17" s="52" t="s">
        <v>52</v>
      </c>
      <c r="D17" s="406">
        <f>5-2-3</f>
        <v>0</v>
      </c>
      <c r="E17" s="188" t="str">
        <f>C17</f>
        <v>к-т</v>
      </c>
      <c r="F17" s="51">
        <v>2023</v>
      </c>
      <c r="G17" s="52" t="s">
        <v>6</v>
      </c>
      <c r="H17" s="52" t="s">
        <v>561</v>
      </c>
      <c r="I17" s="232" t="s">
        <v>560</v>
      </c>
      <c r="J17" s="348" t="s">
        <v>4</v>
      </c>
      <c r="K17" s="52" t="s">
        <v>3</v>
      </c>
      <c r="L17" s="51">
        <v>14233274</v>
      </c>
      <c r="M17" s="50" t="s">
        <v>2</v>
      </c>
      <c r="N17" s="3"/>
      <c r="O17" s="49"/>
    </row>
    <row r="18" spans="1:15" s="48" customFormat="1" ht="3" hidden="1" customHeight="1" x14ac:dyDescent="0.2">
      <c r="A18" s="52" t="s">
        <v>559</v>
      </c>
      <c r="B18" s="407" t="s">
        <v>215</v>
      </c>
      <c r="C18" s="52" t="s">
        <v>52</v>
      </c>
      <c r="D18" s="406">
        <f>2-2</f>
        <v>0</v>
      </c>
      <c r="E18" s="188" t="str">
        <f>C18</f>
        <v>к-т</v>
      </c>
      <c r="F18" s="51">
        <v>2023</v>
      </c>
      <c r="G18" s="52" t="s">
        <v>6</v>
      </c>
      <c r="H18" s="52" t="s">
        <v>558</v>
      </c>
      <c r="I18" s="232" t="s">
        <v>557</v>
      </c>
      <c r="J18" s="348" t="s">
        <v>4</v>
      </c>
      <c r="K18" s="52" t="s">
        <v>3</v>
      </c>
      <c r="L18" s="51">
        <v>14233274</v>
      </c>
      <c r="M18" s="50" t="s">
        <v>2</v>
      </c>
      <c r="N18" s="3"/>
      <c r="O18" s="49"/>
    </row>
    <row r="19" spans="1:15" s="48" customFormat="1" ht="0.75" customHeight="1" x14ac:dyDescent="0.2">
      <c r="A19" s="52" t="s">
        <v>556</v>
      </c>
      <c r="B19" s="238" t="s">
        <v>215</v>
      </c>
      <c r="C19" s="52" t="s">
        <v>52</v>
      </c>
      <c r="D19" s="399">
        <f>15-7-7-1</f>
        <v>0</v>
      </c>
      <c r="E19" s="188" t="str">
        <f>C19</f>
        <v>к-т</v>
      </c>
      <c r="F19" s="51">
        <v>2024</v>
      </c>
      <c r="G19" s="52" t="s">
        <v>6</v>
      </c>
      <c r="H19" s="52" t="s">
        <v>555</v>
      </c>
      <c r="I19" s="232" t="s">
        <v>554</v>
      </c>
      <c r="J19" s="348" t="s">
        <v>4</v>
      </c>
      <c r="K19" s="52" t="s">
        <v>3</v>
      </c>
      <c r="L19" s="51">
        <v>14233274</v>
      </c>
      <c r="M19" s="50" t="s">
        <v>2</v>
      </c>
      <c r="N19" s="3"/>
      <c r="O19" s="49"/>
    </row>
    <row r="20" spans="1:15" s="48" customFormat="1" ht="25.5" hidden="1" x14ac:dyDescent="0.2">
      <c r="A20" s="52" t="s">
        <v>553</v>
      </c>
      <c r="B20" s="238" t="s">
        <v>552</v>
      </c>
      <c r="C20" s="52" t="s">
        <v>7</v>
      </c>
      <c r="D20" s="51">
        <f>33-14-16-3</f>
        <v>0</v>
      </c>
      <c r="E20" s="188" t="str">
        <f>C20</f>
        <v>шт</v>
      </c>
      <c r="F20" s="51">
        <v>2024</v>
      </c>
      <c r="G20" s="52" t="s">
        <v>6</v>
      </c>
      <c r="H20" s="52" t="s">
        <v>551</v>
      </c>
      <c r="I20" s="232" t="s">
        <v>550</v>
      </c>
      <c r="J20" s="348" t="s">
        <v>4</v>
      </c>
      <c r="K20" s="52" t="s">
        <v>3</v>
      </c>
      <c r="L20" s="51">
        <v>14233274</v>
      </c>
      <c r="M20" s="50" t="s">
        <v>2</v>
      </c>
      <c r="N20" s="3"/>
      <c r="O20" s="49"/>
    </row>
    <row r="21" spans="1:15" s="40" customFormat="1" ht="0.75" customHeight="1" x14ac:dyDescent="0.2">
      <c r="A21" s="27" t="s">
        <v>514</v>
      </c>
      <c r="B21" s="405" t="s">
        <v>549</v>
      </c>
      <c r="C21" s="27" t="s">
        <v>7</v>
      </c>
      <c r="D21" s="26">
        <f>9-4-5</f>
        <v>0</v>
      </c>
      <c r="E21" s="230" t="str">
        <f>C21</f>
        <v>шт</v>
      </c>
      <c r="F21" s="26">
        <v>2023</v>
      </c>
      <c r="G21" s="27" t="s">
        <v>6</v>
      </c>
      <c r="H21" s="27" t="s">
        <v>548</v>
      </c>
      <c r="I21" s="229" t="s">
        <v>547</v>
      </c>
      <c r="J21" s="28" t="s">
        <v>4</v>
      </c>
      <c r="K21" s="27" t="s">
        <v>3</v>
      </c>
      <c r="L21" s="26">
        <v>14233274</v>
      </c>
      <c r="M21" s="25" t="s">
        <v>2</v>
      </c>
      <c r="N21" s="3"/>
      <c r="O21" s="24"/>
    </row>
    <row r="22" spans="1:15" s="43" customFormat="1" ht="25.5" x14ac:dyDescent="0.2">
      <c r="A22" s="37" t="s">
        <v>508</v>
      </c>
      <c r="B22" s="120" t="s">
        <v>546</v>
      </c>
      <c r="C22" s="37" t="s">
        <v>7</v>
      </c>
      <c r="D22" s="33">
        <v>1</v>
      </c>
      <c r="E22" s="218" t="str">
        <f>C22</f>
        <v>шт</v>
      </c>
      <c r="F22" s="33">
        <v>2024</v>
      </c>
      <c r="G22" s="34" t="s">
        <v>6</v>
      </c>
      <c r="H22" s="34" t="s">
        <v>545</v>
      </c>
      <c r="I22" s="227" t="s">
        <v>540</v>
      </c>
      <c r="J22" s="35" t="s">
        <v>4</v>
      </c>
      <c r="K22" s="34" t="s">
        <v>3</v>
      </c>
      <c r="L22" s="33">
        <v>14233274</v>
      </c>
      <c r="M22" s="32" t="s">
        <v>2</v>
      </c>
      <c r="N22" s="31"/>
      <c r="O22" s="31" t="s">
        <v>27</v>
      </c>
    </row>
    <row r="23" spans="1:15" s="43" customFormat="1" ht="25.5" x14ac:dyDescent="0.2">
      <c r="A23" s="37" t="s">
        <v>508</v>
      </c>
      <c r="B23" s="404" t="s">
        <v>542</v>
      </c>
      <c r="C23" s="37" t="s">
        <v>7</v>
      </c>
      <c r="D23" s="33">
        <v>10</v>
      </c>
      <c r="E23" s="218" t="str">
        <f>C23</f>
        <v>шт</v>
      </c>
      <c r="F23" s="33">
        <v>2024</v>
      </c>
      <c r="G23" s="34" t="s">
        <v>6</v>
      </c>
      <c r="H23" s="34" t="s">
        <v>544</v>
      </c>
      <c r="I23" s="227" t="s">
        <v>543</v>
      </c>
      <c r="J23" s="35" t="s">
        <v>4</v>
      </c>
      <c r="K23" s="34" t="s">
        <v>3</v>
      </c>
      <c r="L23" s="33">
        <v>14233274</v>
      </c>
      <c r="M23" s="32" t="s">
        <v>2</v>
      </c>
      <c r="N23" s="31"/>
      <c r="O23" s="31" t="s">
        <v>27</v>
      </c>
    </row>
    <row r="24" spans="1:15" s="43" customFormat="1" ht="25.5" x14ac:dyDescent="0.2">
      <c r="A24" s="37" t="s">
        <v>508</v>
      </c>
      <c r="B24" s="404" t="s">
        <v>542</v>
      </c>
      <c r="C24" s="37" t="s">
        <v>7</v>
      </c>
      <c r="D24" s="33">
        <v>5</v>
      </c>
      <c r="E24" s="218" t="str">
        <f>C24</f>
        <v>шт</v>
      </c>
      <c r="F24" s="33">
        <v>2024</v>
      </c>
      <c r="G24" s="34" t="s">
        <v>6</v>
      </c>
      <c r="H24" s="34" t="s">
        <v>541</v>
      </c>
      <c r="I24" s="227" t="s">
        <v>540</v>
      </c>
      <c r="J24" s="35" t="s">
        <v>4</v>
      </c>
      <c r="K24" s="34" t="s">
        <v>3</v>
      </c>
      <c r="L24" s="33">
        <v>14233274</v>
      </c>
      <c r="M24" s="32" t="s">
        <v>2</v>
      </c>
      <c r="N24" s="31"/>
      <c r="O24" s="31" t="s">
        <v>27</v>
      </c>
    </row>
    <row r="25" spans="1:15" s="43" customFormat="1" ht="25.5" x14ac:dyDescent="0.2">
      <c r="A25" s="37" t="s">
        <v>539</v>
      </c>
      <c r="B25" s="404" t="s">
        <v>538</v>
      </c>
      <c r="C25" s="37" t="s">
        <v>7</v>
      </c>
      <c r="D25" s="33">
        <f>5-1</f>
        <v>4</v>
      </c>
      <c r="E25" s="218" t="str">
        <f>C25</f>
        <v>шт</v>
      </c>
      <c r="F25" s="33">
        <v>2025</v>
      </c>
      <c r="G25" s="34" t="s">
        <v>6</v>
      </c>
      <c r="H25" s="34" t="s">
        <v>537</v>
      </c>
      <c r="I25" s="227" t="s">
        <v>536</v>
      </c>
      <c r="J25" s="35" t="s">
        <v>4</v>
      </c>
      <c r="K25" s="34" t="s">
        <v>3</v>
      </c>
      <c r="L25" s="33">
        <v>14233274</v>
      </c>
      <c r="M25" s="32" t="s">
        <v>2</v>
      </c>
      <c r="N25" s="31"/>
      <c r="O25" s="31" t="s">
        <v>27</v>
      </c>
    </row>
    <row r="26" spans="1:15" s="43" customFormat="1" ht="44.25" customHeight="1" x14ac:dyDescent="0.2">
      <c r="A26" s="37" t="s">
        <v>525</v>
      </c>
      <c r="B26" s="120" t="s">
        <v>529</v>
      </c>
      <c r="C26" s="37" t="s">
        <v>7</v>
      </c>
      <c r="D26" s="119">
        <v>5</v>
      </c>
      <c r="E26" s="218" t="str">
        <f>C26</f>
        <v>шт</v>
      </c>
      <c r="F26" s="33">
        <v>2025</v>
      </c>
      <c r="G26" s="34" t="s">
        <v>6</v>
      </c>
      <c r="H26" s="34" t="s">
        <v>519</v>
      </c>
      <c r="I26" s="227" t="s">
        <v>518</v>
      </c>
      <c r="J26" s="35" t="s">
        <v>4</v>
      </c>
      <c r="K26" s="34" t="s">
        <v>3</v>
      </c>
      <c r="L26" s="33">
        <v>14233274</v>
      </c>
      <c r="M26" s="32" t="s">
        <v>2</v>
      </c>
      <c r="N26" s="31"/>
      <c r="O26" s="31" t="s">
        <v>27</v>
      </c>
    </row>
    <row r="27" spans="1:15" s="48" customFormat="1" ht="27.75" hidden="1" customHeight="1" x14ac:dyDescent="0.2">
      <c r="A27" s="107" t="s">
        <v>533</v>
      </c>
      <c r="B27" s="153" t="s">
        <v>535</v>
      </c>
      <c r="C27" s="52" t="s">
        <v>7</v>
      </c>
      <c r="D27" s="223">
        <f>19-4-4-8-3</f>
        <v>0</v>
      </c>
      <c r="E27" s="188" t="str">
        <f>C27</f>
        <v>шт</v>
      </c>
      <c r="F27" s="57">
        <v>45825</v>
      </c>
      <c r="G27" s="52" t="s">
        <v>6</v>
      </c>
      <c r="H27" s="52" t="s">
        <v>531</v>
      </c>
      <c r="I27" s="232" t="s">
        <v>534</v>
      </c>
      <c r="J27" s="348" t="s">
        <v>4</v>
      </c>
      <c r="K27" s="52" t="s">
        <v>3</v>
      </c>
      <c r="L27" s="51">
        <v>14233274</v>
      </c>
      <c r="M27" s="50" t="s">
        <v>2</v>
      </c>
      <c r="N27" s="3"/>
      <c r="O27" s="49"/>
    </row>
    <row r="28" spans="1:15" s="43" customFormat="1" ht="29.25" customHeight="1" x14ac:dyDescent="0.2">
      <c r="A28" s="65" t="s">
        <v>533</v>
      </c>
      <c r="B28" s="120" t="s">
        <v>532</v>
      </c>
      <c r="C28" s="37" t="s">
        <v>7</v>
      </c>
      <c r="D28" s="119">
        <f>20-6</f>
        <v>14</v>
      </c>
      <c r="E28" s="218" t="str">
        <f>C28</f>
        <v>шт</v>
      </c>
      <c r="F28" s="38">
        <v>45825</v>
      </c>
      <c r="G28" s="34" t="s">
        <v>6</v>
      </c>
      <c r="H28" s="34" t="s">
        <v>531</v>
      </c>
      <c r="I28" s="227" t="s">
        <v>530</v>
      </c>
      <c r="J28" s="35" t="s">
        <v>4</v>
      </c>
      <c r="K28" s="34" t="s">
        <v>3</v>
      </c>
      <c r="L28" s="33">
        <v>14233274</v>
      </c>
      <c r="M28" s="32" t="s">
        <v>2</v>
      </c>
      <c r="N28" s="31"/>
      <c r="O28" s="31" t="s">
        <v>27</v>
      </c>
    </row>
    <row r="29" spans="1:15" s="43" customFormat="1" ht="25.5" x14ac:dyDescent="0.2">
      <c r="A29" s="37" t="s">
        <v>525</v>
      </c>
      <c r="B29" s="120" t="s">
        <v>529</v>
      </c>
      <c r="C29" s="37" t="s">
        <v>7</v>
      </c>
      <c r="D29" s="119">
        <v>5</v>
      </c>
      <c r="E29" s="218" t="str">
        <f>C29</f>
        <v>шт</v>
      </c>
      <c r="F29" s="33">
        <v>2025</v>
      </c>
      <c r="G29" s="34" t="s">
        <v>6</v>
      </c>
      <c r="H29" s="34" t="s">
        <v>528</v>
      </c>
      <c r="I29" s="227" t="s">
        <v>527</v>
      </c>
      <c r="J29" s="35" t="s">
        <v>4</v>
      </c>
      <c r="K29" s="34" t="s">
        <v>3</v>
      </c>
      <c r="L29" s="33">
        <v>14233274</v>
      </c>
      <c r="M29" s="32" t="s">
        <v>2</v>
      </c>
      <c r="N29" s="31"/>
      <c r="O29" s="31" t="s">
        <v>27</v>
      </c>
    </row>
    <row r="30" spans="1:15" s="48" customFormat="1" ht="25.5" hidden="1" x14ac:dyDescent="0.2">
      <c r="A30" s="52" t="s">
        <v>525</v>
      </c>
      <c r="B30" s="153" t="s">
        <v>204</v>
      </c>
      <c r="C30" s="52" t="s">
        <v>7</v>
      </c>
      <c r="D30" s="223">
        <f>2-2</f>
        <v>0</v>
      </c>
      <c r="E30" s="188" t="str">
        <f>C30</f>
        <v>шт</v>
      </c>
      <c r="F30" s="51">
        <v>2025</v>
      </c>
      <c r="G30" s="52" t="s">
        <v>6</v>
      </c>
      <c r="H30" s="52" t="s">
        <v>526</v>
      </c>
      <c r="I30" s="54"/>
      <c r="J30" s="348" t="s">
        <v>4</v>
      </c>
      <c r="K30" s="52" t="s">
        <v>3</v>
      </c>
      <c r="L30" s="51">
        <v>14233274</v>
      </c>
      <c r="M30" s="50" t="s">
        <v>2</v>
      </c>
      <c r="N30" s="3"/>
      <c r="O30" s="49"/>
    </row>
    <row r="31" spans="1:15" s="43" customFormat="1" ht="52.5" customHeight="1" x14ac:dyDescent="0.2">
      <c r="A31" s="37" t="s">
        <v>525</v>
      </c>
      <c r="B31" s="120" t="s">
        <v>524</v>
      </c>
      <c r="C31" s="34" t="s">
        <v>7</v>
      </c>
      <c r="D31" s="119">
        <v>2</v>
      </c>
      <c r="E31" s="218" t="str">
        <f>C31</f>
        <v>шт</v>
      </c>
      <c r="F31" s="33">
        <v>2025</v>
      </c>
      <c r="G31" s="34" t="s">
        <v>6</v>
      </c>
      <c r="H31" s="34" t="s">
        <v>523</v>
      </c>
      <c r="I31" s="227" t="s">
        <v>522</v>
      </c>
      <c r="J31" s="35" t="s">
        <v>4</v>
      </c>
      <c r="K31" s="34" t="s">
        <v>3</v>
      </c>
      <c r="L31" s="33">
        <v>14233274</v>
      </c>
      <c r="M31" s="32" t="s">
        <v>2</v>
      </c>
      <c r="N31" s="31"/>
      <c r="O31" s="31" t="s">
        <v>27</v>
      </c>
    </row>
    <row r="32" spans="1:15" s="48" customFormat="1" ht="47.25" hidden="1" customHeight="1" x14ac:dyDescent="0.2">
      <c r="A32" s="52" t="s">
        <v>521</v>
      </c>
      <c r="B32" s="153" t="s">
        <v>520</v>
      </c>
      <c r="C32" s="52" t="s">
        <v>7</v>
      </c>
      <c r="D32" s="223">
        <f>4-4</f>
        <v>0</v>
      </c>
      <c r="E32" s="188" t="str">
        <f>C32</f>
        <v>шт</v>
      </c>
      <c r="F32" s="51">
        <v>2025</v>
      </c>
      <c r="G32" s="52" t="s">
        <v>6</v>
      </c>
      <c r="H32" s="52" t="s">
        <v>519</v>
      </c>
      <c r="I32" s="232" t="s">
        <v>518</v>
      </c>
      <c r="J32" s="348" t="s">
        <v>4</v>
      </c>
      <c r="K32" s="52" t="s">
        <v>3</v>
      </c>
      <c r="L32" s="51">
        <v>14233274</v>
      </c>
      <c r="M32" s="50" t="s">
        <v>2</v>
      </c>
      <c r="N32" s="3"/>
      <c r="O32" s="49"/>
    </row>
    <row r="33" spans="1:15" s="48" customFormat="1" ht="39" hidden="1" customHeight="1" x14ac:dyDescent="0.2">
      <c r="A33" s="52" t="s">
        <v>517</v>
      </c>
      <c r="B33" s="238" t="s">
        <v>303</v>
      </c>
      <c r="C33" s="52" t="s">
        <v>52</v>
      </c>
      <c r="D33" s="51">
        <f>360-30-28-58-42-56-50-44-48-4</f>
        <v>0</v>
      </c>
      <c r="E33" s="188" t="str">
        <f>C33</f>
        <v>к-т</v>
      </c>
      <c r="F33" s="51">
        <v>2024</v>
      </c>
      <c r="G33" s="52" t="s">
        <v>6</v>
      </c>
      <c r="H33" s="52" t="s">
        <v>516</v>
      </c>
      <c r="I33" s="232" t="s">
        <v>515</v>
      </c>
      <c r="J33" s="348" t="s">
        <v>4</v>
      </c>
      <c r="K33" s="52" t="s">
        <v>3</v>
      </c>
      <c r="L33" s="51">
        <v>14233274</v>
      </c>
      <c r="M33" s="50" t="s">
        <v>2</v>
      </c>
      <c r="N33" s="3"/>
      <c r="O33" s="49"/>
    </row>
    <row r="34" spans="1:15" s="43" customFormat="1" ht="31.5" customHeight="1" x14ac:dyDescent="0.2">
      <c r="A34" s="37" t="s">
        <v>514</v>
      </c>
      <c r="B34" s="404" t="s">
        <v>513</v>
      </c>
      <c r="C34" s="37" t="s">
        <v>7</v>
      </c>
      <c r="D34" s="228">
        <f>10-4</f>
        <v>6</v>
      </c>
      <c r="E34" s="218" t="str">
        <f>C34</f>
        <v>шт</v>
      </c>
      <c r="F34" s="38">
        <v>45412</v>
      </c>
      <c r="G34" s="34" t="s">
        <v>6</v>
      </c>
      <c r="H34" s="34" t="s">
        <v>512</v>
      </c>
      <c r="I34" s="36"/>
      <c r="J34" s="35" t="s">
        <v>4</v>
      </c>
      <c r="K34" s="34" t="s">
        <v>3</v>
      </c>
      <c r="L34" s="33">
        <v>14233274</v>
      </c>
      <c r="M34" s="32" t="s">
        <v>2</v>
      </c>
      <c r="N34" s="31"/>
      <c r="O34" s="31" t="s">
        <v>27</v>
      </c>
    </row>
    <row r="35" spans="1:15" s="48" customFormat="1" ht="25.5" hidden="1" x14ac:dyDescent="0.2">
      <c r="A35" s="52" t="s">
        <v>511</v>
      </c>
      <c r="B35" s="121" t="s">
        <v>507</v>
      </c>
      <c r="C35" s="52" t="s">
        <v>52</v>
      </c>
      <c r="D35" s="228">
        <f>2-2</f>
        <v>0</v>
      </c>
      <c r="E35" s="188" t="str">
        <f>C35</f>
        <v>к-т</v>
      </c>
      <c r="F35" s="51">
        <v>2023</v>
      </c>
      <c r="G35" s="52" t="s">
        <v>6</v>
      </c>
      <c r="H35" s="52" t="s">
        <v>510</v>
      </c>
      <c r="I35" s="232" t="s">
        <v>509</v>
      </c>
      <c r="J35" s="348" t="s">
        <v>4</v>
      </c>
      <c r="K35" s="52" t="s">
        <v>3</v>
      </c>
      <c r="L35" s="51">
        <v>14233274</v>
      </c>
      <c r="M35" s="50" t="s">
        <v>2</v>
      </c>
      <c r="N35" s="3"/>
      <c r="O35" s="49"/>
    </row>
    <row r="36" spans="1:15" s="43" customFormat="1" ht="25.5" x14ac:dyDescent="0.2">
      <c r="A36" s="37" t="s">
        <v>508</v>
      </c>
      <c r="B36" s="120" t="s">
        <v>507</v>
      </c>
      <c r="C36" s="37" t="s">
        <v>52</v>
      </c>
      <c r="D36" s="33">
        <f>5-2</f>
        <v>3</v>
      </c>
      <c r="E36" s="218" t="str">
        <f>C36</f>
        <v>к-т</v>
      </c>
      <c r="F36" s="33">
        <v>2025</v>
      </c>
      <c r="G36" s="34" t="s">
        <v>6</v>
      </c>
      <c r="H36" s="34" t="s">
        <v>506</v>
      </c>
      <c r="I36" s="227" t="s">
        <v>505</v>
      </c>
      <c r="J36" s="35" t="s">
        <v>4</v>
      </c>
      <c r="K36" s="34" t="s">
        <v>3</v>
      </c>
      <c r="L36" s="33">
        <v>14233274</v>
      </c>
      <c r="M36" s="32" t="s">
        <v>2</v>
      </c>
      <c r="N36" s="31"/>
      <c r="O36" s="31" t="s">
        <v>27</v>
      </c>
    </row>
    <row r="37" spans="1:15" s="48" customFormat="1" ht="25.5" hidden="1" x14ac:dyDescent="0.2">
      <c r="A37" s="52" t="s">
        <v>489</v>
      </c>
      <c r="B37" s="121" t="s">
        <v>149</v>
      </c>
      <c r="C37" s="48" t="s">
        <v>7</v>
      </c>
      <c r="D37" s="51">
        <f>6-6</f>
        <v>0</v>
      </c>
      <c r="E37" s="188" t="str">
        <f>C37</f>
        <v>шт</v>
      </c>
      <c r="F37" s="51">
        <v>2023</v>
      </c>
      <c r="G37" s="52" t="s">
        <v>6</v>
      </c>
      <c r="H37" s="52" t="s">
        <v>504</v>
      </c>
      <c r="I37" s="232" t="s">
        <v>503</v>
      </c>
      <c r="J37" s="348" t="s">
        <v>4</v>
      </c>
      <c r="K37" s="52" t="s">
        <v>3</v>
      </c>
      <c r="L37" s="51">
        <v>14233274</v>
      </c>
      <c r="M37" s="50" t="s">
        <v>2</v>
      </c>
      <c r="N37" s="3"/>
      <c r="O37" s="49"/>
    </row>
    <row r="38" spans="1:15" s="48" customFormat="1" ht="32.25" hidden="1" customHeight="1" x14ac:dyDescent="0.2">
      <c r="A38" s="52" t="s">
        <v>489</v>
      </c>
      <c r="B38" s="121" t="s">
        <v>149</v>
      </c>
      <c r="C38" s="52" t="s">
        <v>7</v>
      </c>
      <c r="D38" s="51">
        <f>116-20-30-16-24-26</f>
        <v>0</v>
      </c>
      <c r="E38" s="188" t="str">
        <f>C38</f>
        <v>шт</v>
      </c>
      <c r="F38" s="51">
        <v>2023</v>
      </c>
      <c r="G38" s="52" t="s">
        <v>6</v>
      </c>
      <c r="H38" s="52" t="s">
        <v>502</v>
      </c>
      <c r="I38" s="232" t="s">
        <v>501</v>
      </c>
      <c r="J38" s="348" t="s">
        <v>4</v>
      </c>
      <c r="K38" s="52" t="s">
        <v>3</v>
      </c>
      <c r="L38" s="51">
        <v>14233274</v>
      </c>
      <c r="M38" s="50" t="s">
        <v>2</v>
      </c>
      <c r="N38" s="3"/>
      <c r="O38" s="49"/>
    </row>
    <row r="39" spans="1:15" s="40" customFormat="1" ht="0.75" customHeight="1" x14ac:dyDescent="0.2">
      <c r="A39" s="27" t="s">
        <v>500</v>
      </c>
      <c r="B39" s="106" t="s">
        <v>78</v>
      </c>
      <c r="C39" s="27" t="s">
        <v>7</v>
      </c>
      <c r="D39" s="402">
        <f>228-42-37-40-46-46-17</f>
        <v>0</v>
      </c>
      <c r="E39" s="230" t="str">
        <f>C39</f>
        <v>шт</v>
      </c>
      <c r="F39" s="27" t="s">
        <v>499</v>
      </c>
      <c r="G39" s="27" t="s">
        <v>6</v>
      </c>
      <c r="H39" s="27" t="s">
        <v>498</v>
      </c>
      <c r="I39" s="229" t="s">
        <v>497</v>
      </c>
      <c r="J39" s="28" t="s">
        <v>4</v>
      </c>
      <c r="K39" s="27" t="s">
        <v>3</v>
      </c>
      <c r="L39" s="26">
        <v>14233274</v>
      </c>
      <c r="M39" s="25" t="s">
        <v>2</v>
      </c>
      <c r="N39" s="3"/>
      <c r="O39" s="24"/>
    </row>
    <row r="40" spans="1:15" s="40" customFormat="1" ht="3" hidden="1" customHeight="1" x14ac:dyDescent="0.2">
      <c r="A40" s="27"/>
      <c r="B40" s="403" t="s">
        <v>496</v>
      </c>
      <c r="C40" s="27" t="s">
        <v>7</v>
      </c>
      <c r="D40" s="402">
        <f>14-14</f>
        <v>0</v>
      </c>
      <c r="E40" s="230" t="str">
        <f>C40</f>
        <v>шт</v>
      </c>
      <c r="F40" s="401">
        <v>46630</v>
      </c>
      <c r="G40" s="27" t="s">
        <v>6</v>
      </c>
      <c r="H40" s="27" t="s">
        <v>495</v>
      </c>
      <c r="I40" s="229" t="s">
        <v>494</v>
      </c>
      <c r="J40" s="28" t="s">
        <v>4</v>
      </c>
      <c r="K40" s="27" t="s">
        <v>3</v>
      </c>
      <c r="L40" s="26">
        <v>14233274</v>
      </c>
      <c r="M40" s="25" t="s">
        <v>2</v>
      </c>
      <c r="N40" s="3"/>
      <c r="O40" s="24"/>
    </row>
    <row r="41" spans="1:15" s="48" customFormat="1" ht="0.75" customHeight="1" x14ac:dyDescent="0.2">
      <c r="A41" s="52" t="s">
        <v>493</v>
      </c>
      <c r="B41" s="400" t="s">
        <v>128</v>
      </c>
      <c r="C41" s="107" t="s">
        <v>7</v>
      </c>
      <c r="D41" s="399">
        <f>304-28-30-40-42-67-68-29</f>
        <v>0</v>
      </c>
      <c r="E41" s="188" t="str">
        <f>C41</f>
        <v>шт</v>
      </c>
      <c r="F41" s="51" t="s">
        <v>492</v>
      </c>
      <c r="G41" s="52" t="s">
        <v>6</v>
      </c>
      <c r="H41" s="52" t="s">
        <v>491</v>
      </c>
      <c r="I41" s="232" t="s">
        <v>490</v>
      </c>
      <c r="J41" s="348" t="s">
        <v>4</v>
      </c>
      <c r="K41" s="52" t="s">
        <v>3</v>
      </c>
      <c r="L41" s="51">
        <v>14233274</v>
      </c>
      <c r="M41" s="50" t="s">
        <v>2</v>
      </c>
      <c r="N41" s="3"/>
      <c r="O41" s="49"/>
    </row>
    <row r="42" spans="1:15" s="48" customFormat="1" ht="3" customHeight="1" x14ac:dyDescent="0.2">
      <c r="A42" s="55" t="s">
        <v>489</v>
      </c>
      <c r="B42" s="165" t="s">
        <v>299</v>
      </c>
      <c r="C42" s="103" t="s">
        <v>7</v>
      </c>
      <c r="D42" s="189">
        <f>35-5-5-6-3-1-1-4-8-2</f>
        <v>0</v>
      </c>
      <c r="E42" s="188" t="str">
        <f>C42</f>
        <v>шт</v>
      </c>
      <c r="F42" s="51" t="s">
        <v>488</v>
      </c>
      <c r="G42" s="52" t="s">
        <v>6</v>
      </c>
      <c r="H42" s="52" t="s">
        <v>487</v>
      </c>
      <c r="I42" s="232" t="s">
        <v>486</v>
      </c>
      <c r="J42" s="348" t="s">
        <v>4</v>
      </c>
      <c r="K42" s="52" t="s">
        <v>3</v>
      </c>
      <c r="L42" s="51">
        <v>14233274</v>
      </c>
      <c r="M42" s="50" t="s">
        <v>2</v>
      </c>
      <c r="N42" s="3"/>
      <c r="O42" s="49"/>
    </row>
    <row r="43" spans="1:15" s="48" customFormat="1" ht="25.5" hidden="1" x14ac:dyDescent="0.2">
      <c r="A43" s="52" t="s">
        <v>253</v>
      </c>
      <c r="B43" s="190" t="s">
        <v>299</v>
      </c>
      <c r="C43" s="103" t="s">
        <v>7</v>
      </c>
      <c r="D43" s="189">
        <f>15-4-4-2-1-1-1-1-1</f>
        <v>0</v>
      </c>
      <c r="E43" s="188" t="str">
        <f>C43</f>
        <v>шт</v>
      </c>
      <c r="F43" s="51">
        <v>2025</v>
      </c>
      <c r="G43" s="52" t="s">
        <v>6</v>
      </c>
      <c r="H43" s="52" t="s">
        <v>485</v>
      </c>
      <c r="I43" s="232" t="s">
        <v>484</v>
      </c>
      <c r="J43" s="348" t="s">
        <v>4</v>
      </c>
      <c r="K43" s="52" t="s">
        <v>3</v>
      </c>
      <c r="L43" s="51">
        <v>14233274</v>
      </c>
      <c r="M43" s="50" t="s">
        <v>2</v>
      </c>
      <c r="N43" s="3"/>
      <c r="O43" s="49"/>
    </row>
    <row r="44" spans="1:15" s="43" customFormat="1" ht="26.25" thickBot="1" x14ac:dyDescent="0.25">
      <c r="A44" s="398" t="s">
        <v>483</v>
      </c>
      <c r="B44" s="397" t="s">
        <v>482</v>
      </c>
      <c r="C44" s="396" t="s">
        <v>7</v>
      </c>
      <c r="D44" s="395">
        <f>4-1</f>
        <v>3</v>
      </c>
      <c r="E44" s="376" t="str">
        <f>C44</f>
        <v>шт</v>
      </c>
      <c r="F44" s="371">
        <v>2024.2025000000001</v>
      </c>
      <c r="G44" s="372" t="s">
        <v>6</v>
      </c>
      <c r="H44" s="372" t="s">
        <v>481</v>
      </c>
      <c r="I44" s="374" t="s">
        <v>480</v>
      </c>
      <c r="J44" s="373" t="s">
        <v>4</v>
      </c>
      <c r="K44" s="372" t="s">
        <v>3</v>
      </c>
      <c r="L44" s="371">
        <v>14233274</v>
      </c>
      <c r="M44" s="370" t="s">
        <v>2</v>
      </c>
      <c r="N44" s="31"/>
      <c r="O44" s="31" t="s">
        <v>27</v>
      </c>
    </row>
    <row r="45" spans="1:15" s="43" customFormat="1" ht="57" thickTop="1" x14ac:dyDescent="0.2">
      <c r="A45" s="394" t="s">
        <v>431</v>
      </c>
      <c r="B45" s="393" t="s">
        <v>479</v>
      </c>
      <c r="C45" s="392" t="s">
        <v>7</v>
      </c>
      <c r="D45" s="391">
        <f>10-2-1-2-1-1</f>
        <v>3</v>
      </c>
      <c r="E45" s="390" t="str">
        <f>C45</f>
        <v>шт</v>
      </c>
      <c r="F45" s="389">
        <v>45900</v>
      </c>
      <c r="G45" s="386" t="s">
        <v>6</v>
      </c>
      <c r="H45" s="386" t="s">
        <v>366</v>
      </c>
      <c r="I45" s="388" t="s">
        <v>365</v>
      </c>
      <c r="J45" s="387" t="s">
        <v>4</v>
      </c>
      <c r="K45" s="386" t="s">
        <v>3</v>
      </c>
      <c r="L45" s="385">
        <v>14233274</v>
      </c>
      <c r="M45" s="384" t="s">
        <v>2</v>
      </c>
      <c r="N45" s="31"/>
      <c r="O45" s="31" t="s">
        <v>210</v>
      </c>
    </row>
    <row r="46" spans="1:15" s="43" customFormat="1" ht="56.25" x14ac:dyDescent="0.2">
      <c r="A46" s="37" t="s">
        <v>431</v>
      </c>
      <c r="B46" s="120" t="s">
        <v>478</v>
      </c>
      <c r="C46" s="381" t="s">
        <v>7</v>
      </c>
      <c r="D46" s="119">
        <f>9-2-1-1</f>
        <v>5</v>
      </c>
      <c r="E46" s="218" t="str">
        <f>C46</f>
        <v>шт</v>
      </c>
      <c r="F46" s="38">
        <v>45930</v>
      </c>
      <c r="G46" s="34" t="s">
        <v>6</v>
      </c>
      <c r="H46" s="34" t="s">
        <v>366</v>
      </c>
      <c r="I46" s="227" t="s">
        <v>365</v>
      </c>
      <c r="J46" s="35" t="s">
        <v>4</v>
      </c>
      <c r="K46" s="34" t="s">
        <v>3</v>
      </c>
      <c r="L46" s="33">
        <v>14233274</v>
      </c>
      <c r="M46" s="32" t="s">
        <v>2</v>
      </c>
      <c r="N46" s="31"/>
      <c r="O46" s="31" t="s">
        <v>210</v>
      </c>
    </row>
    <row r="47" spans="1:15" s="43" customFormat="1" ht="48.75" customHeight="1" x14ac:dyDescent="0.2">
      <c r="A47" s="37" t="s">
        <v>431</v>
      </c>
      <c r="B47" s="120" t="s">
        <v>477</v>
      </c>
      <c r="C47" s="381" t="s">
        <v>7</v>
      </c>
      <c r="D47" s="119">
        <f>2-1</f>
        <v>1</v>
      </c>
      <c r="E47" s="218" t="str">
        <f>C47</f>
        <v>шт</v>
      </c>
      <c r="F47" s="38">
        <v>45657</v>
      </c>
      <c r="G47" s="34" t="s">
        <v>6</v>
      </c>
      <c r="H47" s="34" t="s">
        <v>429</v>
      </c>
      <c r="I47" s="227" t="s">
        <v>428</v>
      </c>
      <c r="J47" s="35" t="s">
        <v>4</v>
      </c>
      <c r="K47" s="34" t="s">
        <v>3</v>
      </c>
      <c r="L47" s="33">
        <v>14233274</v>
      </c>
      <c r="M47" s="32" t="s">
        <v>2</v>
      </c>
      <c r="N47" s="31"/>
      <c r="O47" s="31" t="s">
        <v>210</v>
      </c>
    </row>
    <row r="48" spans="1:15" s="48" customFormat="1" ht="56.25" hidden="1" x14ac:dyDescent="0.2">
      <c r="A48" s="52" t="s">
        <v>476</v>
      </c>
      <c r="B48" s="121" t="s">
        <v>475</v>
      </c>
      <c r="C48" s="383" t="s">
        <v>7</v>
      </c>
      <c r="D48" s="314">
        <f>6-1-4-1</f>
        <v>0</v>
      </c>
      <c r="E48" s="188" t="str">
        <f>C48</f>
        <v>шт</v>
      </c>
      <c r="F48" s="57">
        <v>45260</v>
      </c>
      <c r="G48" s="52" t="s">
        <v>6</v>
      </c>
      <c r="H48" s="52" t="s">
        <v>474</v>
      </c>
      <c r="I48" s="232" t="s">
        <v>473</v>
      </c>
      <c r="J48" s="348" t="s">
        <v>4</v>
      </c>
      <c r="K48" s="52" t="s">
        <v>3</v>
      </c>
      <c r="L48" s="51">
        <v>14233274</v>
      </c>
      <c r="M48" s="50" t="s">
        <v>2</v>
      </c>
      <c r="N48" s="3"/>
      <c r="O48" s="49"/>
    </row>
    <row r="49" spans="1:15" s="43" customFormat="1" ht="56.25" x14ac:dyDescent="0.2">
      <c r="A49" s="37" t="s">
        <v>273</v>
      </c>
      <c r="B49" s="120" t="s">
        <v>471</v>
      </c>
      <c r="C49" s="381" t="s">
        <v>52</v>
      </c>
      <c r="D49" s="119">
        <f>27-1-1-1-2-3-3-2</f>
        <v>14</v>
      </c>
      <c r="E49" s="218" t="str">
        <f>C49</f>
        <v>к-т</v>
      </c>
      <c r="F49" s="221">
        <v>45900</v>
      </c>
      <c r="G49" s="34" t="s">
        <v>6</v>
      </c>
      <c r="H49" s="34" t="s">
        <v>366</v>
      </c>
      <c r="I49" s="227" t="s">
        <v>365</v>
      </c>
      <c r="J49" s="35" t="s">
        <v>4</v>
      </c>
      <c r="K49" s="34" t="s">
        <v>3</v>
      </c>
      <c r="L49" s="33">
        <v>14233274</v>
      </c>
      <c r="M49" s="32" t="s">
        <v>2</v>
      </c>
      <c r="N49" s="31"/>
      <c r="O49" s="31" t="s">
        <v>210</v>
      </c>
    </row>
    <row r="50" spans="1:15" s="43" customFormat="1" ht="26.25" customHeight="1" x14ac:dyDescent="0.2">
      <c r="A50" s="37" t="s">
        <v>472</v>
      </c>
      <c r="B50" s="120" t="s">
        <v>471</v>
      </c>
      <c r="C50" s="381" t="s">
        <v>52</v>
      </c>
      <c r="D50" s="119">
        <v>1</v>
      </c>
      <c r="E50" s="218" t="str">
        <f>C50</f>
        <v>к-т</v>
      </c>
      <c r="F50" s="38">
        <v>46531</v>
      </c>
      <c r="G50" s="34" t="s">
        <v>6</v>
      </c>
      <c r="H50" s="34" t="s">
        <v>470</v>
      </c>
      <c r="I50" s="227" t="s">
        <v>469</v>
      </c>
      <c r="J50" s="35" t="s">
        <v>4</v>
      </c>
      <c r="K50" s="34" t="s">
        <v>3</v>
      </c>
      <c r="L50" s="33">
        <v>14233274</v>
      </c>
      <c r="M50" s="32" t="s">
        <v>2</v>
      </c>
      <c r="N50" s="31"/>
      <c r="O50" s="31" t="s">
        <v>210</v>
      </c>
    </row>
    <row r="51" spans="1:15" s="40" customFormat="1" ht="0.75" hidden="1" customHeight="1" x14ac:dyDescent="0.2">
      <c r="A51" s="27" t="s">
        <v>468</v>
      </c>
      <c r="B51" s="106" t="s">
        <v>466</v>
      </c>
      <c r="C51" s="382" t="s">
        <v>52</v>
      </c>
      <c r="D51" s="119">
        <f>1-1</f>
        <v>0</v>
      </c>
      <c r="E51" s="230" t="str">
        <f>C51</f>
        <v>к-т</v>
      </c>
      <c r="F51" s="39">
        <v>45327</v>
      </c>
      <c r="G51" s="27" t="s">
        <v>6</v>
      </c>
      <c r="H51" s="27" t="s">
        <v>371</v>
      </c>
      <c r="I51" s="229" t="s">
        <v>370</v>
      </c>
      <c r="J51" s="28" t="s">
        <v>4</v>
      </c>
      <c r="K51" s="27" t="s">
        <v>3</v>
      </c>
      <c r="L51" s="26">
        <v>14233274</v>
      </c>
      <c r="M51" s="25" t="s">
        <v>2</v>
      </c>
      <c r="N51" s="3"/>
      <c r="O51" s="24"/>
    </row>
    <row r="52" spans="1:15" s="43" customFormat="1" ht="60" customHeight="1" x14ac:dyDescent="0.2">
      <c r="A52" s="37" t="s">
        <v>273</v>
      </c>
      <c r="B52" s="120" t="s">
        <v>466</v>
      </c>
      <c r="C52" s="381" t="s">
        <v>52</v>
      </c>
      <c r="D52" s="119">
        <f>10-1</f>
        <v>9</v>
      </c>
      <c r="E52" s="218" t="str">
        <f>C52</f>
        <v>к-т</v>
      </c>
      <c r="F52" s="38">
        <v>45896</v>
      </c>
      <c r="G52" s="34" t="s">
        <v>6</v>
      </c>
      <c r="H52" s="34" t="s">
        <v>366</v>
      </c>
      <c r="I52" s="227" t="s">
        <v>365</v>
      </c>
      <c r="J52" s="35" t="s">
        <v>4</v>
      </c>
      <c r="K52" s="34" t="s">
        <v>3</v>
      </c>
      <c r="L52" s="33">
        <v>14233274</v>
      </c>
      <c r="M52" s="32" t="s">
        <v>2</v>
      </c>
      <c r="N52" s="31"/>
      <c r="O52" s="31" t="s">
        <v>210</v>
      </c>
    </row>
    <row r="53" spans="1:15" s="43" customFormat="1" ht="26.25" thickBot="1" x14ac:dyDescent="0.25">
      <c r="A53" s="380" t="s">
        <v>467</v>
      </c>
      <c r="B53" s="379" t="s">
        <v>466</v>
      </c>
      <c r="C53" s="378" t="s">
        <v>52</v>
      </c>
      <c r="D53" s="377">
        <v>1</v>
      </c>
      <c r="E53" s="376" t="str">
        <f>C53</f>
        <v>к-т</v>
      </c>
      <c r="F53" s="375">
        <v>46110</v>
      </c>
      <c r="G53" s="372" t="s">
        <v>6</v>
      </c>
      <c r="H53" s="372" t="s">
        <v>465</v>
      </c>
      <c r="I53" s="374" t="s">
        <v>464</v>
      </c>
      <c r="J53" s="373" t="s">
        <v>4</v>
      </c>
      <c r="K53" s="372" t="s">
        <v>3</v>
      </c>
      <c r="L53" s="371">
        <v>14233274</v>
      </c>
      <c r="M53" s="370" t="s">
        <v>2</v>
      </c>
      <c r="N53" s="31"/>
      <c r="O53" s="31" t="s">
        <v>210</v>
      </c>
    </row>
    <row r="54" spans="1:15" s="48" customFormat="1" ht="61.5" hidden="1" customHeight="1" thickTop="1" x14ac:dyDescent="0.25">
      <c r="A54" s="362" t="s">
        <v>9</v>
      </c>
      <c r="B54" s="369" t="s">
        <v>463</v>
      </c>
      <c r="C54" s="368" t="s">
        <v>7</v>
      </c>
      <c r="D54" s="367">
        <f>1-1</f>
        <v>0</v>
      </c>
      <c r="E54" s="366" t="str">
        <f>C54</f>
        <v>шт</v>
      </c>
      <c r="F54" s="365">
        <v>45480</v>
      </c>
      <c r="G54" s="362" t="s">
        <v>6</v>
      </c>
      <c r="H54" s="362" t="s">
        <v>462</v>
      </c>
      <c r="I54" s="364" t="s">
        <v>461</v>
      </c>
      <c r="J54" s="363" t="s">
        <v>4</v>
      </c>
      <c r="K54" s="362" t="s">
        <v>3</v>
      </c>
      <c r="L54" s="361">
        <v>14233274</v>
      </c>
      <c r="M54" s="360" t="s">
        <v>2</v>
      </c>
      <c r="N54" s="3"/>
      <c r="O54" s="49"/>
    </row>
    <row r="55" spans="1:15" s="40" customFormat="1" ht="0.75" hidden="1" customHeight="1" x14ac:dyDescent="0.25">
      <c r="A55" s="27" t="s">
        <v>458</v>
      </c>
      <c r="B55" s="106" t="s">
        <v>460</v>
      </c>
      <c r="C55" s="359" t="s">
        <v>7</v>
      </c>
      <c r="D55" s="358">
        <f>1-1</f>
        <v>0</v>
      </c>
      <c r="E55" s="230" t="str">
        <f>C55</f>
        <v>шт</v>
      </c>
      <c r="F55" s="39">
        <v>45513</v>
      </c>
      <c r="G55" s="27" t="s">
        <v>6</v>
      </c>
      <c r="H55" s="27" t="s">
        <v>456</v>
      </c>
      <c r="I55" s="229" t="s">
        <v>455</v>
      </c>
      <c r="J55" s="28" t="s">
        <v>4</v>
      </c>
      <c r="K55" s="27" t="s">
        <v>3</v>
      </c>
      <c r="L55" s="26">
        <v>14233274</v>
      </c>
      <c r="M55" s="25" t="s">
        <v>2</v>
      </c>
      <c r="N55" s="3"/>
      <c r="O55" s="24"/>
    </row>
    <row r="56" spans="1:15" s="48" customFormat="1" ht="3.75" customHeight="1" thickTop="1" x14ac:dyDescent="0.2">
      <c r="A56" s="55" t="s">
        <v>434</v>
      </c>
      <c r="B56" s="123" t="s">
        <v>459</v>
      </c>
      <c r="C56" s="224" t="s">
        <v>7</v>
      </c>
      <c r="D56" s="223">
        <f>160-13-22-11-12-15-19-14-48-6</f>
        <v>0</v>
      </c>
      <c r="E56" s="188" t="str">
        <f>C56</f>
        <v>шт</v>
      </c>
      <c r="F56" s="57">
        <v>45907</v>
      </c>
      <c r="G56" s="52" t="s">
        <v>6</v>
      </c>
      <c r="H56" s="52" t="s">
        <v>384</v>
      </c>
      <c r="I56" s="232" t="s">
        <v>383</v>
      </c>
      <c r="J56" s="348" t="s">
        <v>4</v>
      </c>
      <c r="K56" s="52" t="s">
        <v>3</v>
      </c>
      <c r="L56" s="51">
        <v>14233274</v>
      </c>
      <c r="M56" s="50" t="s">
        <v>2</v>
      </c>
      <c r="N56" s="3"/>
      <c r="O56" s="49"/>
    </row>
    <row r="57" spans="1:15" s="319" customFormat="1" ht="29.25" hidden="1" customHeight="1" x14ac:dyDescent="0.2">
      <c r="A57" s="323" t="s">
        <v>434</v>
      </c>
      <c r="B57" s="332" t="s">
        <v>459</v>
      </c>
      <c r="C57" s="354" t="s">
        <v>7</v>
      </c>
      <c r="D57" s="331">
        <f>40-23-15-2</f>
        <v>0</v>
      </c>
      <c r="E57" s="328" t="str">
        <f>C57</f>
        <v>шт</v>
      </c>
      <c r="F57" s="327">
        <v>45949</v>
      </c>
      <c r="G57" s="323" t="s">
        <v>6</v>
      </c>
      <c r="H57" s="323" t="s">
        <v>380</v>
      </c>
      <c r="I57" s="325" t="s">
        <v>379</v>
      </c>
      <c r="J57" s="350" t="s">
        <v>4</v>
      </c>
      <c r="K57" s="323" t="s">
        <v>3</v>
      </c>
      <c r="L57" s="322">
        <v>14233274</v>
      </c>
      <c r="M57" s="321" t="s">
        <v>2</v>
      </c>
      <c r="N57" s="3"/>
      <c r="O57" s="320"/>
    </row>
    <row r="58" spans="1:15" s="43" customFormat="1" ht="60" customHeight="1" x14ac:dyDescent="0.2">
      <c r="A58" s="37" t="s">
        <v>458</v>
      </c>
      <c r="B58" s="220" t="s">
        <v>457</v>
      </c>
      <c r="C58" s="219" t="s">
        <v>7</v>
      </c>
      <c r="D58" s="119">
        <f>2-1</f>
        <v>1</v>
      </c>
      <c r="E58" s="218" t="str">
        <f>C58</f>
        <v>шт</v>
      </c>
      <c r="F58" s="33">
        <v>2026</v>
      </c>
      <c r="G58" s="34" t="s">
        <v>6</v>
      </c>
      <c r="H58" s="34" t="s">
        <v>456</v>
      </c>
      <c r="I58" s="227" t="s">
        <v>455</v>
      </c>
      <c r="J58" s="35" t="s">
        <v>4</v>
      </c>
      <c r="K58" s="34" t="s">
        <v>3</v>
      </c>
      <c r="L58" s="33">
        <v>14233274</v>
      </c>
      <c r="M58" s="32" t="s">
        <v>2</v>
      </c>
      <c r="N58" s="31"/>
      <c r="O58" s="31" t="s">
        <v>0</v>
      </c>
    </row>
    <row r="59" spans="1:15" s="43" customFormat="1" ht="51" customHeight="1" x14ac:dyDescent="0.2">
      <c r="A59" s="37" t="s">
        <v>410</v>
      </c>
      <c r="B59" s="220" t="s">
        <v>454</v>
      </c>
      <c r="C59" s="219" t="s">
        <v>7</v>
      </c>
      <c r="D59" s="119">
        <v>1</v>
      </c>
      <c r="E59" s="218" t="str">
        <f>C59</f>
        <v>шт</v>
      </c>
      <c r="F59" s="221">
        <v>45613</v>
      </c>
      <c r="G59" s="34" t="s">
        <v>6</v>
      </c>
      <c r="H59" s="34" t="s">
        <v>408</v>
      </c>
      <c r="I59" s="227" t="s">
        <v>407</v>
      </c>
      <c r="J59" s="35" t="s">
        <v>4</v>
      </c>
      <c r="K59" s="34" t="s">
        <v>3</v>
      </c>
      <c r="L59" s="33">
        <v>14233274</v>
      </c>
      <c r="M59" s="32" t="s">
        <v>2</v>
      </c>
      <c r="N59" s="31"/>
      <c r="O59" s="31" t="s">
        <v>0</v>
      </c>
    </row>
    <row r="60" spans="1:15" s="48" customFormat="1" ht="3" customHeight="1" x14ac:dyDescent="0.2">
      <c r="A60" s="55" t="s">
        <v>451</v>
      </c>
      <c r="B60" s="123" t="s">
        <v>198</v>
      </c>
      <c r="C60" s="224" t="s">
        <v>7</v>
      </c>
      <c r="D60" s="223">
        <f>1-1</f>
        <v>0</v>
      </c>
      <c r="E60" s="188" t="str">
        <f>C60</f>
        <v>шт</v>
      </c>
      <c r="F60" s="357">
        <v>46673</v>
      </c>
      <c r="G60" s="52" t="s">
        <v>6</v>
      </c>
      <c r="H60" s="288" t="s">
        <v>453</v>
      </c>
      <c r="I60" s="290" t="s">
        <v>452</v>
      </c>
      <c r="J60" s="348" t="s">
        <v>4</v>
      </c>
      <c r="K60" s="52" t="s">
        <v>3</v>
      </c>
      <c r="L60" s="51">
        <v>14233274</v>
      </c>
      <c r="M60" s="50" t="s">
        <v>2</v>
      </c>
      <c r="N60" s="3"/>
      <c r="O60" s="49"/>
    </row>
    <row r="61" spans="1:15" s="48" customFormat="1" ht="25.5" hidden="1" x14ac:dyDescent="0.2">
      <c r="A61" s="52" t="s">
        <v>451</v>
      </c>
      <c r="B61" s="123" t="s">
        <v>450</v>
      </c>
      <c r="C61" s="224" t="s">
        <v>7</v>
      </c>
      <c r="D61" s="223">
        <f>1-1</f>
        <v>0</v>
      </c>
      <c r="E61" s="188" t="str">
        <f>C61</f>
        <v>шт</v>
      </c>
      <c r="F61" s="334">
        <v>46650</v>
      </c>
      <c r="G61" s="52" t="s">
        <v>6</v>
      </c>
      <c r="H61" s="288" t="s">
        <v>449</v>
      </c>
      <c r="I61" s="355" t="s">
        <v>448</v>
      </c>
      <c r="J61" s="348" t="s">
        <v>4</v>
      </c>
      <c r="K61" s="52" t="s">
        <v>3</v>
      </c>
      <c r="L61" s="51">
        <v>14233274</v>
      </c>
      <c r="M61" s="50" t="s">
        <v>2</v>
      </c>
      <c r="N61" s="3"/>
      <c r="O61" s="49"/>
    </row>
    <row r="62" spans="1:15" s="48" customFormat="1" ht="25.5" hidden="1" x14ac:dyDescent="0.2">
      <c r="A62" s="52" t="s">
        <v>434</v>
      </c>
      <c r="B62" s="123" t="s">
        <v>447</v>
      </c>
      <c r="C62" s="224" t="s">
        <v>7</v>
      </c>
      <c r="D62" s="119">
        <f>16-16</f>
        <v>0</v>
      </c>
      <c r="E62" s="188" t="str">
        <f>C62</f>
        <v>шт</v>
      </c>
      <c r="F62" s="334">
        <v>46335</v>
      </c>
      <c r="G62" s="52" t="s">
        <v>6</v>
      </c>
      <c r="H62" s="52" t="s">
        <v>384</v>
      </c>
      <c r="I62" s="355" t="s">
        <v>383</v>
      </c>
      <c r="J62" s="348" t="s">
        <v>4</v>
      </c>
      <c r="K62" s="52" t="s">
        <v>3</v>
      </c>
      <c r="L62" s="51">
        <v>14233274</v>
      </c>
      <c r="M62" s="50" t="s">
        <v>2</v>
      </c>
      <c r="N62" s="3"/>
      <c r="O62" s="49"/>
    </row>
    <row r="63" spans="1:15" s="48" customFormat="1" ht="25.5" hidden="1" x14ac:dyDescent="0.2">
      <c r="A63" s="52" t="s">
        <v>269</v>
      </c>
      <c r="B63" s="123" t="s">
        <v>447</v>
      </c>
      <c r="C63" s="224" t="s">
        <v>7</v>
      </c>
      <c r="D63" s="119">
        <f>4-4</f>
        <v>0</v>
      </c>
      <c r="E63" s="188" t="str">
        <f>C63</f>
        <v>шт</v>
      </c>
      <c r="F63" s="334">
        <v>46384</v>
      </c>
      <c r="G63" s="52" t="s">
        <v>6</v>
      </c>
      <c r="H63" s="52" t="s">
        <v>380</v>
      </c>
      <c r="I63" s="355" t="s">
        <v>379</v>
      </c>
      <c r="J63" s="348" t="s">
        <v>4</v>
      </c>
      <c r="K63" s="52" t="s">
        <v>3</v>
      </c>
      <c r="L63" s="51">
        <v>14233274</v>
      </c>
      <c r="M63" s="50" t="s">
        <v>2</v>
      </c>
      <c r="N63" s="3"/>
      <c r="O63" s="49"/>
    </row>
    <row r="64" spans="1:15" s="319" customFormat="1" ht="25.5" hidden="1" x14ac:dyDescent="0.2">
      <c r="A64" s="326" t="s">
        <v>445</v>
      </c>
      <c r="B64" s="332" t="s">
        <v>37</v>
      </c>
      <c r="C64" s="354" t="s">
        <v>7</v>
      </c>
      <c r="D64" s="119">
        <f>1-1</f>
        <v>0</v>
      </c>
      <c r="E64" s="328" t="str">
        <f>C64</f>
        <v>шт</v>
      </c>
      <c r="F64" s="353">
        <v>46027</v>
      </c>
      <c r="G64" s="323" t="s">
        <v>6</v>
      </c>
      <c r="H64" s="352" t="s">
        <v>443</v>
      </c>
      <c r="I64" s="351" t="s">
        <v>442</v>
      </c>
      <c r="J64" s="350" t="s">
        <v>4</v>
      </c>
      <c r="K64" s="323" t="s">
        <v>3</v>
      </c>
      <c r="L64" s="322">
        <v>14233274</v>
      </c>
      <c r="M64" s="321" t="s">
        <v>2</v>
      </c>
      <c r="N64" s="3"/>
      <c r="O64" s="320"/>
    </row>
    <row r="65" spans="1:15" s="43" customFormat="1" ht="24" customHeight="1" x14ac:dyDescent="0.2">
      <c r="A65" s="37" t="s">
        <v>441</v>
      </c>
      <c r="B65" s="220" t="s">
        <v>37</v>
      </c>
      <c r="C65" s="219" t="s">
        <v>7</v>
      </c>
      <c r="D65" s="119">
        <f>3-2</f>
        <v>1</v>
      </c>
      <c r="E65" s="218" t="str">
        <f>C65</f>
        <v>шт</v>
      </c>
      <c r="F65" s="60" t="s">
        <v>446</v>
      </c>
      <c r="G65" s="34" t="s">
        <v>6</v>
      </c>
      <c r="H65" s="60" t="s">
        <v>440</v>
      </c>
      <c r="I65" s="356" t="s">
        <v>439</v>
      </c>
      <c r="J65" s="35" t="s">
        <v>4</v>
      </c>
      <c r="K65" s="34" t="s">
        <v>3</v>
      </c>
      <c r="L65" s="33">
        <v>14233274</v>
      </c>
      <c r="M65" s="32" t="s">
        <v>2</v>
      </c>
      <c r="N65" s="31"/>
      <c r="O65" s="31" t="s">
        <v>0</v>
      </c>
    </row>
    <row r="66" spans="1:15" s="48" customFormat="1" ht="25.5" hidden="1" x14ac:dyDescent="0.2">
      <c r="A66" s="333" t="s">
        <v>441</v>
      </c>
      <c r="B66" s="123" t="s">
        <v>35</v>
      </c>
      <c r="C66" s="224" t="s">
        <v>7</v>
      </c>
      <c r="D66" s="119">
        <f>4-2-2</f>
        <v>0</v>
      </c>
      <c r="E66" s="188" t="str">
        <f>C66</f>
        <v>шт</v>
      </c>
      <c r="F66" s="334">
        <v>46324</v>
      </c>
      <c r="G66" s="52" t="s">
        <v>6</v>
      </c>
      <c r="H66" s="333" t="s">
        <v>440</v>
      </c>
      <c r="I66" s="355" t="s">
        <v>439</v>
      </c>
      <c r="J66" s="348" t="s">
        <v>4</v>
      </c>
      <c r="K66" s="52" t="s">
        <v>3</v>
      </c>
      <c r="L66" s="51">
        <v>14233274</v>
      </c>
      <c r="M66" s="50" t="s">
        <v>2</v>
      </c>
      <c r="N66" s="3"/>
      <c r="O66" s="49"/>
    </row>
    <row r="67" spans="1:15" s="319" customFormat="1" ht="30.75" hidden="1" customHeight="1" x14ac:dyDescent="0.2">
      <c r="A67" s="326" t="s">
        <v>445</v>
      </c>
      <c r="B67" s="332" t="s">
        <v>444</v>
      </c>
      <c r="C67" s="354" t="s">
        <v>7</v>
      </c>
      <c r="D67" s="119">
        <f>1-1</f>
        <v>0</v>
      </c>
      <c r="E67" s="328" t="str">
        <f>C67</f>
        <v>шт</v>
      </c>
      <c r="F67" s="353">
        <v>46056</v>
      </c>
      <c r="G67" s="323" t="s">
        <v>6</v>
      </c>
      <c r="H67" s="352" t="s">
        <v>443</v>
      </c>
      <c r="I67" s="351" t="s">
        <v>442</v>
      </c>
      <c r="J67" s="350" t="s">
        <v>4</v>
      </c>
      <c r="K67" s="323" t="s">
        <v>3</v>
      </c>
      <c r="L67" s="322">
        <v>14233274</v>
      </c>
      <c r="M67" s="321" t="s">
        <v>2</v>
      </c>
      <c r="N67" s="3"/>
      <c r="O67" s="320"/>
    </row>
    <row r="68" spans="1:15" s="48" customFormat="1" ht="0.75" hidden="1" customHeight="1" x14ac:dyDescent="0.2">
      <c r="A68" s="52" t="s">
        <v>441</v>
      </c>
      <c r="B68" s="123" t="s">
        <v>42</v>
      </c>
      <c r="C68" s="224" t="s">
        <v>7</v>
      </c>
      <c r="D68" s="223">
        <f>4-2-2</f>
        <v>0</v>
      </c>
      <c r="E68" s="188" t="str">
        <f>C68</f>
        <v>шт</v>
      </c>
      <c r="F68" s="349">
        <v>46321</v>
      </c>
      <c r="G68" s="52" t="s">
        <v>6</v>
      </c>
      <c r="H68" s="333" t="s">
        <v>440</v>
      </c>
      <c r="I68" s="232" t="s">
        <v>439</v>
      </c>
      <c r="J68" s="348" t="s">
        <v>4</v>
      </c>
      <c r="K68" s="52" t="s">
        <v>3</v>
      </c>
      <c r="L68" s="51">
        <v>14233274</v>
      </c>
      <c r="M68" s="50" t="s">
        <v>2</v>
      </c>
      <c r="N68" s="3"/>
      <c r="O68" s="49"/>
    </row>
    <row r="69" spans="1:15" s="340" customFormat="1" ht="25.5" hidden="1" x14ac:dyDescent="0.2">
      <c r="A69" s="107" t="s">
        <v>441</v>
      </c>
      <c r="B69" s="318" t="s">
        <v>41</v>
      </c>
      <c r="C69" s="224" t="s">
        <v>7</v>
      </c>
      <c r="D69" s="223">
        <f>6-1-1-1-3</f>
        <v>0</v>
      </c>
      <c r="E69" s="188" t="str">
        <f>C69</f>
        <v>шт</v>
      </c>
      <c r="F69" s="342">
        <v>46324</v>
      </c>
      <c r="G69" s="107" t="s">
        <v>6</v>
      </c>
      <c r="H69" s="333" t="s">
        <v>440</v>
      </c>
      <c r="I69" s="232" t="s">
        <v>439</v>
      </c>
      <c r="J69" s="53" t="s">
        <v>4</v>
      </c>
      <c r="K69" s="107" t="s">
        <v>3</v>
      </c>
      <c r="L69" s="51">
        <v>14233274</v>
      </c>
      <c r="M69" s="341" t="s">
        <v>2</v>
      </c>
      <c r="N69" s="112"/>
      <c r="O69" s="111"/>
    </row>
    <row r="70" spans="1:15" s="340" customFormat="1" ht="25.5" hidden="1" x14ac:dyDescent="0.2">
      <c r="A70" s="107" t="s">
        <v>441</v>
      </c>
      <c r="B70" s="123" t="s">
        <v>40</v>
      </c>
      <c r="C70" s="224" t="s">
        <v>7</v>
      </c>
      <c r="D70" s="223">
        <f>5-1-1-1-2</f>
        <v>0</v>
      </c>
      <c r="E70" s="188" t="str">
        <f>C70</f>
        <v>шт</v>
      </c>
      <c r="F70" s="342">
        <v>46321</v>
      </c>
      <c r="G70" s="107" t="s">
        <v>6</v>
      </c>
      <c r="H70" s="333" t="s">
        <v>440</v>
      </c>
      <c r="I70" s="232" t="s">
        <v>439</v>
      </c>
      <c r="J70" s="53" t="s">
        <v>4</v>
      </c>
      <c r="K70" s="107" t="s">
        <v>3</v>
      </c>
      <c r="L70" s="51">
        <v>14233274</v>
      </c>
      <c r="M70" s="341" t="s">
        <v>2</v>
      </c>
      <c r="N70" s="112"/>
      <c r="O70" s="111"/>
    </row>
    <row r="71" spans="1:15" s="340" customFormat="1" ht="26.25" hidden="1" customHeight="1" x14ac:dyDescent="0.2">
      <c r="A71" s="107" t="s">
        <v>438</v>
      </c>
      <c r="B71" s="123" t="s">
        <v>437</v>
      </c>
      <c r="C71" s="224" t="s">
        <v>7</v>
      </c>
      <c r="D71" s="223">
        <f>8-2-1-1-1-1-1-1</f>
        <v>0</v>
      </c>
      <c r="E71" s="188" t="str">
        <f>C71</f>
        <v>шт</v>
      </c>
      <c r="F71" s="342">
        <v>44985</v>
      </c>
      <c r="G71" s="107" t="s">
        <v>6</v>
      </c>
      <c r="H71" s="107" t="s">
        <v>436</v>
      </c>
      <c r="I71" s="232" t="s">
        <v>435</v>
      </c>
      <c r="J71" s="53" t="s">
        <v>4</v>
      </c>
      <c r="K71" s="107" t="s">
        <v>3</v>
      </c>
      <c r="L71" s="51">
        <v>14233274</v>
      </c>
      <c r="M71" s="341" t="s">
        <v>2</v>
      </c>
      <c r="N71" s="112"/>
      <c r="O71" s="111"/>
    </row>
    <row r="72" spans="1:15" s="340" customFormat="1" ht="0.75" hidden="1" customHeight="1" x14ac:dyDescent="0.2">
      <c r="A72" s="52" t="s">
        <v>434</v>
      </c>
      <c r="B72" s="123" t="s">
        <v>433</v>
      </c>
      <c r="C72" s="347" t="s">
        <v>7</v>
      </c>
      <c r="D72" s="223">
        <f>80-3-15-15-16-22-9</f>
        <v>0</v>
      </c>
      <c r="E72" s="188" t="str">
        <f>C72</f>
        <v>шт</v>
      </c>
      <c r="F72" s="342">
        <v>45872</v>
      </c>
      <c r="G72" s="107" t="s">
        <v>6</v>
      </c>
      <c r="H72" s="107" t="s">
        <v>384</v>
      </c>
      <c r="I72" s="232" t="s">
        <v>383</v>
      </c>
      <c r="J72" s="53" t="s">
        <v>4</v>
      </c>
      <c r="K72" s="107" t="s">
        <v>3</v>
      </c>
      <c r="L72" s="51">
        <v>14233274</v>
      </c>
      <c r="M72" s="341" t="s">
        <v>2</v>
      </c>
      <c r="N72" s="112"/>
      <c r="O72" s="111"/>
    </row>
    <row r="73" spans="1:15" s="340" customFormat="1" ht="27" hidden="1" customHeight="1" x14ac:dyDescent="0.2">
      <c r="A73" s="52" t="s">
        <v>269</v>
      </c>
      <c r="B73" s="123" t="s">
        <v>433</v>
      </c>
      <c r="C73" s="347" t="s">
        <v>7</v>
      </c>
      <c r="D73" s="317">
        <f>20-20</f>
        <v>0</v>
      </c>
      <c r="E73" s="188" t="str">
        <f>C73</f>
        <v>шт</v>
      </c>
      <c r="F73" s="342">
        <v>45872</v>
      </c>
      <c r="G73" s="107" t="s">
        <v>6</v>
      </c>
      <c r="H73" s="107" t="s">
        <v>380</v>
      </c>
      <c r="I73" s="232" t="s">
        <v>379</v>
      </c>
      <c r="J73" s="53" t="s">
        <v>4</v>
      </c>
      <c r="K73" s="107" t="s">
        <v>3</v>
      </c>
      <c r="L73" s="51">
        <v>14233274</v>
      </c>
      <c r="M73" s="341" t="s">
        <v>2</v>
      </c>
      <c r="N73" s="112"/>
      <c r="O73" s="111"/>
    </row>
    <row r="74" spans="1:15" s="340" customFormat="1" ht="49.5" hidden="1" customHeight="1" x14ac:dyDescent="0.2">
      <c r="A74" s="52" t="s">
        <v>431</v>
      </c>
      <c r="B74" s="318" t="s">
        <v>432</v>
      </c>
      <c r="C74" s="347" t="s">
        <v>7</v>
      </c>
      <c r="D74" s="223">
        <f>1-1</f>
        <v>0</v>
      </c>
      <c r="E74" s="188" t="str">
        <f>C74</f>
        <v>шт</v>
      </c>
      <c r="F74" s="342">
        <v>45565</v>
      </c>
      <c r="G74" s="107" t="s">
        <v>6</v>
      </c>
      <c r="H74" s="52" t="s">
        <v>429</v>
      </c>
      <c r="I74" s="232" t="s">
        <v>428</v>
      </c>
      <c r="J74" s="53" t="s">
        <v>4</v>
      </c>
      <c r="K74" s="107" t="s">
        <v>3</v>
      </c>
      <c r="L74" s="51">
        <v>14233274</v>
      </c>
      <c r="M74" s="341" t="s">
        <v>2</v>
      </c>
      <c r="N74" s="112"/>
      <c r="O74" s="111"/>
    </row>
    <row r="75" spans="1:15" s="340" customFormat="1" ht="1.5" hidden="1" customHeight="1" x14ac:dyDescent="0.2">
      <c r="A75" s="52" t="s">
        <v>431</v>
      </c>
      <c r="B75" s="318" t="s">
        <v>430</v>
      </c>
      <c r="C75" s="224" t="s">
        <v>7</v>
      </c>
      <c r="D75" s="223">
        <f>1-1</f>
        <v>0</v>
      </c>
      <c r="E75" s="188" t="str">
        <f>C75</f>
        <v>шт</v>
      </c>
      <c r="F75" s="342">
        <v>45565</v>
      </c>
      <c r="G75" s="107" t="s">
        <v>6</v>
      </c>
      <c r="H75" s="52" t="s">
        <v>429</v>
      </c>
      <c r="I75" s="232" t="s">
        <v>428</v>
      </c>
      <c r="J75" s="53" t="s">
        <v>4</v>
      </c>
      <c r="K75" s="107" t="s">
        <v>3</v>
      </c>
      <c r="L75" s="51">
        <v>14233274</v>
      </c>
      <c r="M75" s="341" t="s">
        <v>2</v>
      </c>
      <c r="N75" s="112"/>
      <c r="O75" s="111"/>
    </row>
    <row r="76" spans="1:15" s="340" customFormat="1" ht="24" hidden="1" x14ac:dyDescent="0.2">
      <c r="A76" s="107" t="s">
        <v>269</v>
      </c>
      <c r="B76" s="123" t="s">
        <v>427</v>
      </c>
      <c r="C76" s="347" t="s">
        <v>7</v>
      </c>
      <c r="D76" s="223">
        <f>24-17-7</f>
        <v>0</v>
      </c>
      <c r="E76" s="188" t="str">
        <f>C76</f>
        <v>шт</v>
      </c>
      <c r="F76" s="342">
        <v>46238</v>
      </c>
      <c r="G76" s="107" t="s">
        <v>6</v>
      </c>
      <c r="H76" s="237" t="s">
        <v>384</v>
      </c>
      <c r="I76" s="232" t="s">
        <v>383</v>
      </c>
      <c r="J76" s="53" t="s">
        <v>4</v>
      </c>
      <c r="K76" s="107" t="s">
        <v>3</v>
      </c>
      <c r="L76" s="51">
        <v>14233274</v>
      </c>
      <c r="M76" s="341" t="s">
        <v>2</v>
      </c>
      <c r="N76" s="112"/>
      <c r="O76" s="111"/>
    </row>
    <row r="77" spans="1:15" s="340" customFormat="1" ht="24" hidden="1" x14ac:dyDescent="0.2">
      <c r="A77" s="107" t="s">
        <v>269</v>
      </c>
      <c r="B77" s="123" t="s">
        <v>427</v>
      </c>
      <c r="C77" s="347" t="s">
        <v>7</v>
      </c>
      <c r="D77" s="223">
        <f>6-6</f>
        <v>0</v>
      </c>
      <c r="E77" s="188" t="str">
        <f>C77</f>
        <v>шт</v>
      </c>
      <c r="F77" s="342">
        <v>46259</v>
      </c>
      <c r="G77" s="107" t="s">
        <v>6</v>
      </c>
      <c r="H77" s="237" t="s">
        <v>380</v>
      </c>
      <c r="I77" s="232" t="s">
        <v>379</v>
      </c>
      <c r="J77" s="53" t="s">
        <v>4</v>
      </c>
      <c r="K77" s="107" t="s">
        <v>3</v>
      </c>
      <c r="L77" s="51">
        <v>14233274</v>
      </c>
      <c r="M77" s="341" t="s">
        <v>2</v>
      </c>
      <c r="N77" s="112"/>
      <c r="O77" s="111"/>
    </row>
    <row r="78" spans="1:15" s="343" customFormat="1" ht="0.75" hidden="1" customHeight="1" x14ac:dyDescent="0.2">
      <c r="A78" s="105" t="s">
        <v>269</v>
      </c>
      <c r="B78" s="316" t="s">
        <v>426</v>
      </c>
      <c r="C78" s="315" t="s">
        <v>7</v>
      </c>
      <c r="D78" s="314">
        <f>80-3-15-15-16-22-9</f>
        <v>0</v>
      </c>
      <c r="E78" s="230" t="str">
        <f>C78</f>
        <v>шт</v>
      </c>
      <c r="F78" s="346">
        <v>45872</v>
      </c>
      <c r="G78" s="105" t="s">
        <v>6</v>
      </c>
      <c r="H78" s="274" t="s">
        <v>384</v>
      </c>
      <c r="I78" s="229" t="s">
        <v>383</v>
      </c>
      <c r="J78" s="61" t="s">
        <v>4</v>
      </c>
      <c r="K78" s="105" t="s">
        <v>3</v>
      </c>
      <c r="L78" s="26">
        <v>14233274</v>
      </c>
      <c r="M78" s="345" t="s">
        <v>2</v>
      </c>
      <c r="N78" s="112"/>
      <c r="O78" s="344"/>
    </row>
    <row r="79" spans="1:15" s="340" customFormat="1" ht="24" hidden="1" x14ac:dyDescent="0.2">
      <c r="A79" s="107" t="s">
        <v>269</v>
      </c>
      <c r="B79" s="123" t="s">
        <v>426</v>
      </c>
      <c r="C79" s="224" t="s">
        <v>7</v>
      </c>
      <c r="D79" s="314">
        <f>20-20</f>
        <v>0</v>
      </c>
      <c r="E79" s="188" t="str">
        <f>C79</f>
        <v>шт</v>
      </c>
      <c r="F79" s="342">
        <v>45977</v>
      </c>
      <c r="G79" s="107" t="s">
        <v>6</v>
      </c>
      <c r="H79" s="237" t="s">
        <v>380</v>
      </c>
      <c r="I79" s="232" t="s">
        <v>379</v>
      </c>
      <c r="J79" s="53" t="s">
        <v>4</v>
      </c>
      <c r="K79" s="107" t="s">
        <v>3</v>
      </c>
      <c r="L79" s="51">
        <v>14233274</v>
      </c>
      <c r="M79" s="341" t="s">
        <v>2</v>
      </c>
      <c r="N79" s="112"/>
      <c r="O79" s="111"/>
    </row>
    <row r="80" spans="1:15" s="336" customFormat="1" ht="24" hidden="1" x14ac:dyDescent="0.2">
      <c r="A80" s="326" t="s">
        <v>418</v>
      </c>
      <c r="B80" s="332" t="s">
        <v>425</v>
      </c>
      <c r="C80" s="329" t="s">
        <v>7</v>
      </c>
      <c r="D80" s="314">
        <f>2-1-1</f>
        <v>0</v>
      </c>
      <c r="E80" s="328" t="str">
        <f>C80</f>
        <v>шт</v>
      </c>
      <c r="F80" s="339">
        <v>46413</v>
      </c>
      <c r="G80" s="326" t="s">
        <v>6</v>
      </c>
      <c r="H80" s="335" t="s">
        <v>420</v>
      </c>
      <c r="I80" s="325" t="s">
        <v>419</v>
      </c>
      <c r="J80" s="324" t="s">
        <v>4</v>
      </c>
      <c r="K80" s="326" t="s">
        <v>3</v>
      </c>
      <c r="L80" s="322">
        <v>14233274</v>
      </c>
      <c r="M80" s="338" t="s">
        <v>2</v>
      </c>
      <c r="N80" s="112"/>
      <c r="O80" s="337"/>
    </row>
    <row r="81" spans="1:15" s="48" customFormat="1" ht="25.5" hidden="1" x14ac:dyDescent="0.2">
      <c r="A81" s="107" t="s">
        <v>418</v>
      </c>
      <c r="B81" s="123" t="s">
        <v>425</v>
      </c>
      <c r="C81" s="224" t="s">
        <v>7</v>
      </c>
      <c r="D81" s="314">
        <f>1-1</f>
        <v>0</v>
      </c>
      <c r="E81" s="188" t="str">
        <f>C81</f>
        <v>шт</v>
      </c>
      <c r="F81" s="57">
        <v>46567</v>
      </c>
      <c r="G81" s="107" t="s">
        <v>6</v>
      </c>
      <c r="H81" s="237" t="s">
        <v>416</v>
      </c>
      <c r="I81" s="232" t="s">
        <v>415</v>
      </c>
      <c r="J81" s="53" t="s">
        <v>4</v>
      </c>
      <c r="K81" s="52" t="s">
        <v>3</v>
      </c>
      <c r="L81" s="51">
        <v>14233274</v>
      </c>
      <c r="M81" s="50" t="s">
        <v>2</v>
      </c>
      <c r="N81" s="3"/>
      <c r="O81" s="49"/>
    </row>
    <row r="82" spans="1:15" s="43" customFormat="1" ht="25.5" x14ac:dyDescent="0.2">
      <c r="A82" s="65" t="s">
        <v>418</v>
      </c>
      <c r="B82" s="220" t="s">
        <v>425</v>
      </c>
      <c r="C82" s="219" t="s">
        <v>7</v>
      </c>
      <c r="D82" s="119">
        <f>10-1-1-1-1-1</f>
        <v>5</v>
      </c>
      <c r="E82" s="218" t="str">
        <f>C82</f>
        <v>шт</v>
      </c>
      <c r="F82" s="38">
        <v>46585</v>
      </c>
      <c r="G82" s="109" t="s">
        <v>6</v>
      </c>
      <c r="H82" s="234" t="s">
        <v>424</v>
      </c>
      <c r="I82" s="227" t="s">
        <v>423</v>
      </c>
      <c r="J82" s="61" t="s">
        <v>4</v>
      </c>
      <c r="K82" s="34" t="s">
        <v>3</v>
      </c>
      <c r="L82" s="33">
        <v>14233274</v>
      </c>
      <c r="M82" s="32" t="s">
        <v>2</v>
      </c>
      <c r="N82" s="31"/>
      <c r="O82" s="31" t="s">
        <v>0</v>
      </c>
    </row>
    <row r="83" spans="1:15" s="48" customFormat="1" ht="25.5" hidden="1" x14ac:dyDescent="0.2">
      <c r="A83" s="107" t="s">
        <v>418</v>
      </c>
      <c r="B83" s="123" t="s">
        <v>417</v>
      </c>
      <c r="C83" s="224" t="s">
        <v>7</v>
      </c>
      <c r="D83" s="314">
        <f>6-2-4</f>
        <v>0</v>
      </c>
      <c r="E83" s="188" t="str">
        <f>C83</f>
        <v>шт</v>
      </c>
      <c r="F83" s="57">
        <v>46566</v>
      </c>
      <c r="G83" s="107" t="s">
        <v>6</v>
      </c>
      <c r="H83" s="237" t="s">
        <v>420</v>
      </c>
      <c r="I83" s="232" t="s">
        <v>419</v>
      </c>
      <c r="J83" s="53" t="s">
        <v>4</v>
      </c>
      <c r="K83" s="52" t="s">
        <v>3</v>
      </c>
      <c r="L83" s="51">
        <v>14233274</v>
      </c>
      <c r="M83" s="50" t="s">
        <v>2</v>
      </c>
      <c r="N83" s="3"/>
      <c r="O83" s="49"/>
    </row>
    <row r="84" spans="1:15" s="319" customFormat="1" ht="25.5" hidden="1" x14ac:dyDescent="0.2">
      <c r="A84" s="326" t="s">
        <v>418</v>
      </c>
      <c r="B84" s="332" t="s">
        <v>422</v>
      </c>
      <c r="C84" s="329" t="s">
        <v>7</v>
      </c>
      <c r="D84" s="314">
        <f>7-2-2-3</f>
        <v>0</v>
      </c>
      <c r="E84" s="328" t="str">
        <f>C84</f>
        <v>шт</v>
      </c>
      <c r="F84" s="327">
        <v>46567</v>
      </c>
      <c r="G84" s="326" t="s">
        <v>6</v>
      </c>
      <c r="H84" s="335" t="s">
        <v>420</v>
      </c>
      <c r="I84" s="325" t="s">
        <v>419</v>
      </c>
      <c r="J84" s="324" t="s">
        <v>4</v>
      </c>
      <c r="K84" s="323" t="s">
        <v>3</v>
      </c>
      <c r="L84" s="322">
        <v>14233274</v>
      </c>
      <c r="M84" s="321" t="s">
        <v>2</v>
      </c>
      <c r="N84" s="3"/>
      <c r="O84" s="320"/>
    </row>
    <row r="85" spans="1:15" s="48" customFormat="1" ht="31.5" hidden="1" customHeight="1" x14ac:dyDescent="0.2">
      <c r="A85" s="107" t="s">
        <v>418</v>
      </c>
      <c r="B85" s="123" t="s">
        <v>421</v>
      </c>
      <c r="C85" s="224" t="s">
        <v>7</v>
      </c>
      <c r="D85" s="314">
        <f>2-2</f>
        <v>0</v>
      </c>
      <c r="E85" s="188" t="str">
        <f>C85</f>
        <v>шт</v>
      </c>
      <c r="F85" s="334">
        <v>46531</v>
      </c>
      <c r="G85" s="52" t="s">
        <v>6</v>
      </c>
      <c r="H85" s="237" t="s">
        <v>420</v>
      </c>
      <c r="I85" s="232" t="s">
        <v>419</v>
      </c>
      <c r="J85" s="53" t="s">
        <v>4</v>
      </c>
      <c r="K85" s="52" t="s">
        <v>3</v>
      </c>
      <c r="L85" s="51">
        <v>14233274</v>
      </c>
      <c r="M85" s="50" t="s">
        <v>2</v>
      </c>
      <c r="N85" s="3"/>
      <c r="O85" s="49"/>
    </row>
    <row r="86" spans="1:15" s="48" customFormat="1" ht="0.75" customHeight="1" x14ac:dyDescent="0.2">
      <c r="A86" s="107" t="s">
        <v>418</v>
      </c>
      <c r="B86" s="123" t="s">
        <v>417</v>
      </c>
      <c r="C86" s="224" t="s">
        <v>7</v>
      </c>
      <c r="D86" s="223">
        <f>10-2-4-4</f>
        <v>0</v>
      </c>
      <c r="E86" s="188" t="str">
        <f>C86</f>
        <v>шт</v>
      </c>
      <c r="F86" s="334">
        <v>46574</v>
      </c>
      <c r="G86" s="52" t="s">
        <v>6</v>
      </c>
      <c r="H86" s="333" t="s">
        <v>416</v>
      </c>
      <c r="I86" s="232" t="s">
        <v>415</v>
      </c>
      <c r="J86" s="53" t="s">
        <v>4</v>
      </c>
      <c r="K86" s="52" t="s">
        <v>3</v>
      </c>
      <c r="L86" s="51">
        <v>14233274</v>
      </c>
      <c r="M86" s="50" t="s">
        <v>2</v>
      </c>
      <c r="N86" s="3"/>
      <c r="O86" s="49"/>
    </row>
    <row r="87" spans="1:15" s="48" customFormat="1" ht="30" hidden="1" customHeight="1" x14ac:dyDescent="0.2">
      <c r="A87" s="333" t="s">
        <v>9</v>
      </c>
      <c r="B87" s="123" t="s">
        <v>414</v>
      </c>
      <c r="C87" s="224" t="s">
        <v>7</v>
      </c>
      <c r="D87" s="223">
        <f>1-1</f>
        <v>0</v>
      </c>
      <c r="E87" s="188" t="str">
        <f>C87</f>
        <v>шт</v>
      </c>
      <c r="F87" s="57">
        <v>45270</v>
      </c>
      <c r="G87" s="107" t="s">
        <v>6</v>
      </c>
      <c r="H87" s="52"/>
      <c r="I87" s="232"/>
      <c r="J87" s="53" t="s">
        <v>4</v>
      </c>
      <c r="K87" s="52" t="s">
        <v>3</v>
      </c>
      <c r="L87" s="51">
        <v>14233274</v>
      </c>
      <c r="M87" s="50" t="s">
        <v>2</v>
      </c>
      <c r="N87" s="3"/>
      <c r="O87" s="49"/>
    </row>
    <row r="88" spans="1:15" s="48" customFormat="1" ht="50.25" hidden="1" customHeight="1" x14ac:dyDescent="0.2">
      <c r="A88" s="333" t="s">
        <v>410</v>
      </c>
      <c r="B88" s="123" t="s">
        <v>413</v>
      </c>
      <c r="C88" s="224" t="s">
        <v>7</v>
      </c>
      <c r="D88" s="223">
        <f>1-1</f>
        <v>0</v>
      </c>
      <c r="E88" s="188" t="str">
        <f>C88</f>
        <v>шт</v>
      </c>
      <c r="F88" s="57">
        <v>45585</v>
      </c>
      <c r="G88" s="107" t="s">
        <v>6</v>
      </c>
      <c r="H88" s="52" t="s">
        <v>408</v>
      </c>
      <c r="I88" s="232" t="s">
        <v>407</v>
      </c>
      <c r="J88" s="53" t="s">
        <v>4</v>
      </c>
      <c r="K88" s="52" t="s">
        <v>3</v>
      </c>
      <c r="L88" s="51">
        <v>14233274</v>
      </c>
      <c r="M88" s="50" t="s">
        <v>2</v>
      </c>
      <c r="N88" s="3"/>
      <c r="O88" s="49"/>
    </row>
    <row r="89" spans="1:15" s="319" customFormat="1" ht="52.5" hidden="1" customHeight="1" x14ac:dyDescent="0.2">
      <c r="A89" s="323" t="s">
        <v>410</v>
      </c>
      <c r="B89" s="332" t="s">
        <v>413</v>
      </c>
      <c r="C89" s="329" t="s">
        <v>7</v>
      </c>
      <c r="D89" s="331">
        <f>3-1-2</f>
        <v>0</v>
      </c>
      <c r="E89" s="328" t="str">
        <f>C89</f>
        <v>шт</v>
      </c>
      <c r="F89" s="327">
        <v>45332</v>
      </c>
      <c r="G89" s="326" t="s">
        <v>6</v>
      </c>
      <c r="H89" s="323" t="s">
        <v>412</v>
      </c>
      <c r="I89" s="325" t="s">
        <v>411</v>
      </c>
      <c r="J89" s="324" t="s">
        <v>4</v>
      </c>
      <c r="K89" s="323" t="s">
        <v>3</v>
      </c>
      <c r="L89" s="322">
        <v>14233274</v>
      </c>
      <c r="M89" s="321" t="s">
        <v>2</v>
      </c>
      <c r="N89" s="3"/>
      <c r="O89" s="320"/>
    </row>
    <row r="90" spans="1:15" s="48" customFormat="1" ht="52.5" hidden="1" customHeight="1" x14ac:dyDescent="0.2">
      <c r="A90" s="52" t="s">
        <v>410</v>
      </c>
      <c r="B90" s="123" t="s">
        <v>409</v>
      </c>
      <c r="C90" s="224" t="s">
        <v>7</v>
      </c>
      <c r="D90" s="223">
        <f>3-3</f>
        <v>0</v>
      </c>
      <c r="E90" s="188" t="str">
        <f>C90</f>
        <v>шт</v>
      </c>
      <c r="F90" s="57">
        <v>45563</v>
      </c>
      <c r="G90" s="107" t="s">
        <v>6</v>
      </c>
      <c r="H90" s="52" t="s">
        <v>408</v>
      </c>
      <c r="I90" s="232" t="s">
        <v>407</v>
      </c>
      <c r="J90" s="53" t="s">
        <v>4</v>
      </c>
      <c r="K90" s="52" t="s">
        <v>3</v>
      </c>
      <c r="L90" s="51">
        <v>14233274</v>
      </c>
      <c r="M90" s="50" t="s">
        <v>2</v>
      </c>
      <c r="N90" s="3"/>
      <c r="O90" s="49"/>
    </row>
    <row r="91" spans="1:15" s="48" customFormat="1" ht="25.5" hidden="1" x14ac:dyDescent="0.2">
      <c r="A91" s="52" t="s">
        <v>406</v>
      </c>
      <c r="B91" s="123" t="s">
        <v>188</v>
      </c>
      <c r="C91" s="224" t="s">
        <v>7</v>
      </c>
      <c r="D91" s="223">
        <f>120-120</f>
        <v>0</v>
      </c>
      <c r="E91" s="188" t="str">
        <f>C91</f>
        <v>шт</v>
      </c>
      <c r="F91" s="57">
        <v>46104</v>
      </c>
      <c r="G91" s="107" t="s">
        <v>6</v>
      </c>
      <c r="H91" s="52" t="s">
        <v>405</v>
      </c>
      <c r="I91" s="232" t="s">
        <v>404</v>
      </c>
      <c r="J91" s="53" t="s">
        <v>4</v>
      </c>
      <c r="K91" s="52" t="s">
        <v>3</v>
      </c>
      <c r="L91" s="51">
        <v>14233274</v>
      </c>
      <c r="M91" s="50" t="s">
        <v>2</v>
      </c>
      <c r="N91" s="3"/>
      <c r="O91" s="49"/>
    </row>
    <row r="92" spans="1:15" s="48" customFormat="1" ht="3.75" customHeight="1" x14ac:dyDescent="0.2">
      <c r="A92" s="103" t="s">
        <v>269</v>
      </c>
      <c r="B92" s="123" t="s">
        <v>402</v>
      </c>
      <c r="C92" s="224" t="s">
        <v>52</v>
      </c>
      <c r="D92" s="223">
        <f>8-8</f>
        <v>0</v>
      </c>
      <c r="E92" s="188" t="str">
        <f>C92</f>
        <v>к-т</v>
      </c>
      <c r="F92" s="51">
        <v>2026</v>
      </c>
      <c r="G92" s="107" t="s">
        <v>6</v>
      </c>
      <c r="H92" s="52" t="s">
        <v>384</v>
      </c>
      <c r="I92" s="232" t="s">
        <v>383</v>
      </c>
      <c r="J92" s="53" t="s">
        <v>4</v>
      </c>
      <c r="K92" s="52" t="s">
        <v>3</v>
      </c>
      <c r="L92" s="51">
        <v>14233274</v>
      </c>
      <c r="M92" s="50" t="s">
        <v>2</v>
      </c>
      <c r="N92" s="3"/>
      <c r="O92" s="49"/>
    </row>
    <row r="93" spans="1:15" s="48" customFormat="1" ht="2.25" customHeight="1" x14ac:dyDescent="0.2">
      <c r="A93" s="55" t="s">
        <v>403</v>
      </c>
      <c r="B93" s="123" t="s">
        <v>402</v>
      </c>
      <c r="C93" s="224" t="s">
        <v>52</v>
      </c>
      <c r="D93" s="223">
        <f>2-2</f>
        <v>0</v>
      </c>
      <c r="E93" s="188" t="str">
        <f>C93</f>
        <v>к-т</v>
      </c>
      <c r="F93" s="51">
        <v>2026</v>
      </c>
      <c r="G93" s="107" t="s">
        <v>6</v>
      </c>
      <c r="H93" s="52" t="s">
        <v>380</v>
      </c>
      <c r="I93" s="232" t="s">
        <v>379</v>
      </c>
      <c r="J93" s="53" t="s">
        <v>4</v>
      </c>
      <c r="K93" s="52" t="s">
        <v>3</v>
      </c>
      <c r="L93" s="51">
        <v>14233274</v>
      </c>
      <c r="M93" s="50" t="s">
        <v>2</v>
      </c>
      <c r="N93" s="3"/>
      <c r="O93" s="49"/>
    </row>
    <row r="94" spans="1:15" s="48" customFormat="1" ht="0.75" customHeight="1" x14ac:dyDescent="0.2">
      <c r="A94" s="52" t="s">
        <v>401</v>
      </c>
      <c r="B94" s="318" t="s">
        <v>400</v>
      </c>
      <c r="C94" s="224" t="s">
        <v>339</v>
      </c>
      <c r="D94" s="223">
        <f>93-32-21-5-23-12</f>
        <v>0</v>
      </c>
      <c r="E94" s="188" t="str">
        <f>C94</f>
        <v>амп</v>
      </c>
      <c r="F94" s="57">
        <v>45481</v>
      </c>
      <c r="G94" s="107" t="s">
        <v>6</v>
      </c>
      <c r="H94" s="52" t="s">
        <v>399</v>
      </c>
      <c r="I94" s="232" t="s">
        <v>398</v>
      </c>
      <c r="J94" s="53" t="s">
        <v>4</v>
      </c>
      <c r="K94" s="52" t="s">
        <v>3</v>
      </c>
      <c r="L94" s="51">
        <v>14233274</v>
      </c>
      <c r="M94" s="50" t="s">
        <v>2</v>
      </c>
      <c r="N94" s="3"/>
      <c r="O94" s="49"/>
    </row>
    <row r="95" spans="1:15" s="319" customFormat="1" ht="25.5" hidden="1" x14ac:dyDescent="0.2">
      <c r="A95" s="326" t="s">
        <v>269</v>
      </c>
      <c r="B95" s="330" t="s">
        <v>397</v>
      </c>
      <c r="C95" s="329" t="s">
        <v>7</v>
      </c>
      <c r="D95" s="314">
        <f>40-13-15-12</f>
        <v>0</v>
      </c>
      <c r="E95" s="328" t="str">
        <f>C95</f>
        <v>шт</v>
      </c>
      <c r="F95" s="327">
        <v>46214</v>
      </c>
      <c r="G95" s="326" t="s">
        <v>6</v>
      </c>
      <c r="H95" s="323" t="s">
        <v>384</v>
      </c>
      <c r="I95" s="325" t="s">
        <v>383</v>
      </c>
      <c r="J95" s="324" t="s">
        <v>4</v>
      </c>
      <c r="K95" s="323" t="s">
        <v>3</v>
      </c>
      <c r="L95" s="322">
        <v>14233274</v>
      </c>
      <c r="M95" s="321" t="s">
        <v>2</v>
      </c>
      <c r="N95" s="3"/>
      <c r="O95" s="320"/>
    </row>
    <row r="96" spans="1:15" s="48" customFormat="1" ht="25.5" hidden="1" x14ac:dyDescent="0.2">
      <c r="A96" s="52" t="s">
        <v>269</v>
      </c>
      <c r="B96" s="318" t="s">
        <v>397</v>
      </c>
      <c r="C96" s="224" t="s">
        <v>7</v>
      </c>
      <c r="D96" s="314">
        <f>10-10</f>
        <v>0</v>
      </c>
      <c r="E96" s="188" t="str">
        <f>C96</f>
        <v>шт</v>
      </c>
      <c r="F96" s="57">
        <v>46224</v>
      </c>
      <c r="G96" s="107" t="s">
        <v>6</v>
      </c>
      <c r="H96" s="52" t="s">
        <v>380</v>
      </c>
      <c r="I96" s="232" t="s">
        <v>379</v>
      </c>
      <c r="J96" s="53" t="s">
        <v>4</v>
      </c>
      <c r="K96" s="52" t="s">
        <v>3</v>
      </c>
      <c r="L96" s="51">
        <v>14233274</v>
      </c>
      <c r="M96" s="50" t="s">
        <v>2</v>
      </c>
      <c r="N96" s="3"/>
      <c r="O96" s="49"/>
    </row>
    <row r="97" spans="1:15" s="48" customFormat="1" ht="31.5" hidden="1" customHeight="1" x14ac:dyDescent="0.2">
      <c r="A97" s="107" t="s">
        <v>388</v>
      </c>
      <c r="B97" s="318" t="s">
        <v>232</v>
      </c>
      <c r="C97" s="224" t="s">
        <v>7</v>
      </c>
      <c r="D97" s="314">
        <f>1-1</f>
        <v>0</v>
      </c>
      <c r="E97" s="188" t="str">
        <f>C97</f>
        <v>шт</v>
      </c>
      <c r="F97" s="57">
        <v>46691</v>
      </c>
      <c r="G97" s="107" t="s">
        <v>6</v>
      </c>
      <c r="H97" s="107" t="s">
        <v>386</v>
      </c>
      <c r="I97" s="54"/>
      <c r="J97" s="53" t="s">
        <v>4</v>
      </c>
      <c r="K97" s="52" t="s">
        <v>3</v>
      </c>
      <c r="L97" s="51">
        <v>14233274</v>
      </c>
      <c r="M97" s="50" t="s">
        <v>2</v>
      </c>
      <c r="N97" s="3"/>
      <c r="O97" s="49"/>
    </row>
    <row r="98" spans="1:15" s="48" customFormat="1" ht="27" hidden="1" customHeight="1" x14ac:dyDescent="0.2">
      <c r="A98" s="107" t="s">
        <v>388</v>
      </c>
      <c r="B98" s="318" t="s">
        <v>232</v>
      </c>
      <c r="C98" s="224" t="s">
        <v>7</v>
      </c>
      <c r="D98" s="223">
        <f>20-2-3-4-4-4-3</f>
        <v>0</v>
      </c>
      <c r="E98" s="188" t="str">
        <f>C98</f>
        <v>шт</v>
      </c>
      <c r="F98" s="57">
        <v>46691</v>
      </c>
      <c r="G98" s="107" t="s">
        <v>6</v>
      </c>
      <c r="H98" s="52" t="s">
        <v>393</v>
      </c>
      <c r="I98" s="232" t="s">
        <v>392</v>
      </c>
      <c r="J98" s="53" t="s">
        <v>4</v>
      </c>
      <c r="K98" s="52" t="s">
        <v>3</v>
      </c>
      <c r="L98" s="51">
        <v>14233274</v>
      </c>
      <c r="M98" s="50" t="s">
        <v>2</v>
      </c>
      <c r="N98" s="3"/>
      <c r="O98" s="49"/>
    </row>
    <row r="99" spans="1:15" s="43" customFormat="1" ht="48" customHeight="1" x14ac:dyDescent="0.2">
      <c r="A99" s="37" t="s">
        <v>396</v>
      </c>
      <c r="B99" s="220" t="s">
        <v>231</v>
      </c>
      <c r="C99" s="219" t="s">
        <v>7</v>
      </c>
      <c r="D99" s="119">
        <f>2-1</f>
        <v>1</v>
      </c>
      <c r="E99" s="218" t="str">
        <f>C99</f>
        <v>шт</v>
      </c>
      <c r="F99" s="38">
        <v>45322</v>
      </c>
      <c r="G99" s="109" t="s">
        <v>6</v>
      </c>
      <c r="H99" s="34" t="s">
        <v>395</v>
      </c>
      <c r="I99" s="227" t="s">
        <v>394</v>
      </c>
      <c r="J99" s="61" t="s">
        <v>4</v>
      </c>
      <c r="K99" s="34" t="s">
        <v>3</v>
      </c>
      <c r="L99" s="33">
        <v>14233274</v>
      </c>
      <c r="M99" s="32" t="s">
        <v>2</v>
      </c>
      <c r="N99" s="31"/>
      <c r="O99" s="31" t="s">
        <v>0</v>
      </c>
    </row>
    <row r="100" spans="1:15" s="43" customFormat="1" ht="35.25" customHeight="1" x14ac:dyDescent="0.2">
      <c r="A100" s="65" t="s">
        <v>388</v>
      </c>
      <c r="B100" s="220" t="s">
        <v>230</v>
      </c>
      <c r="C100" s="219" t="s">
        <v>7</v>
      </c>
      <c r="D100" s="119">
        <f>4-1</f>
        <v>3</v>
      </c>
      <c r="E100" s="218" t="str">
        <f>C100</f>
        <v>шт</v>
      </c>
      <c r="F100" s="38">
        <v>46691</v>
      </c>
      <c r="G100" s="109" t="s">
        <v>6</v>
      </c>
      <c r="H100" s="34" t="s">
        <v>386</v>
      </c>
      <c r="I100" s="36"/>
      <c r="J100" s="61" t="s">
        <v>4</v>
      </c>
      <c r="K100" s="34" t="s">
        <v>3</v>
      </c>
      <c r="L100" s="33">
        <v>14233274</v>
      </c>
      <c r="M100" s="32" t="s">
        <v>2</v>
      </c>
      <c r="N100" s="31"/>
      <c r="O100" s="31" t="s">
        <v>0</v>
      </c>
    </row>
    <row r="101" spans="1:15" s="43" customFormat="1" ht="36.75" customHeight="1" x14ac:dyDescent="0.2">
      <c r="A101" s="65" t="s">
        <v>388</v>
      </c>
      <c r="B101" s="220" t="s">
        <v>230</v>
      </c>
      <c r="C101" s="219" t="s">
        <v>7</v>
      </c>
      <c r="D101" s="119">
        <v>9</v>
      </c>
      <c r="E101" s="218" t="str">
        <f>C101</f>
        <v>шт</v>
      </c>
      <c r="F101" s="38">
        <v>46691</v>
      </c>
      <c r="G101" s="109" t="s">
        <v>6</v>
      </c>
      <c r="H101" s="34" t="s">
        <v>393</v>
      </c>
      <c r="I101" s="227" t="s">
        <v>392</v>
      </c>
      <c r="J101" s="61" t="s">
        <v>4</v>
      </c>
      <c r="K101" s="34" t="s">
        <v>3</v>
      </c>
      <c r="L101" s="33">
        <v>14233274</v>
      </c>
      <c r="M101" s="32" t="s">
        <v>2</v>
      </c>
      <c r="N101" s="31"/>
      <c r="O101" s="31" t="s">
        <v>0</v>
      </c>
    </row>
    <row r="102" spans="1:15" s="48" customFormat="1" ht="2.25" customHeight="1" x14ac:dyDescent="0.2">
      <c r="A102" s="103" t="s">
        <v>388</v>
      </c>
      <c r="B102" s="123" t="s">
        <v>229</v>
      </c>
      <c r="C102" s="224" t="s">
        <v>7</v>
      </c>
      <c r="D102" s="223">
        <f>16-3-1-2-1-2-1-4-2</f>
        <v>0</v>
      </c>
      <c r="E102" s="188" t="str">
        <f>C102</f>
        <v>шт</v>
      </c>
      <c r="F102" s="57">
        <v>46691</v>
      </c>
      <c r="G102" s="107" t="s">
        <v>6</v>
      </c>
      <c r="H102" s="52" t="s">
        <v>393</v>
      </c>
      <c r="I102" s="232" t="s">
        <v>392</v>
      </c>
      <c r="J102" s="53" t="s">
        <v>4</v>
      </c>
      <c r="K102" s="52" t="s">
        <v>3</v>
      </c>
      <c r="L102" s="51">
        <v>14233274</v>
      </c>
      <c r="M102" s="50" t="s">
        <v>2</v>
      </c>
      <c r="N102" s="3"/>
      <c r="O102" s="49"/>
    </row>
    <row r="103" spans="1:15" s="43" customFormat="1" ht="25.5" x14ac:dyDescent="0.2">
      <c r="A103" s="65" t="s">
        <v>388</v>
      </c>
      <c r="B103" s="220" t="s">
        <v>228</v>
      </c>
      <c r="C103" s="219" t="s">
        <v>7</v>
      </c>
      <c r="D103" s="119">
        <v>1</v>
      </c>
      <c r="E103" s="218" t="str">
        <f>C103</f>
        <v>шт</v>
      </c>
      <c r="F103" s="38">
        <v>46691</v>
      </c>
      <c r="G103" s="109" t="s">
        <v>6</v>
      </c>
      <c r="H103" s="34" t="s">
        <v>386</v>
      </c>
      <c r="I103" s="36"/>
      <c r="J103" s="61" t="s">
        <v>4</v>
      </c>
      <c r="K103" s="34" t="s">
        <v>3</v>
      </c>
      <c r="L103" s="33">
        <v>14233274</v>
      </c>
      <c r="M103" s="32" t="s">
        <v>2</v>
      </c>
      <c r="N103" s="31"/>
      <c r="O103" s="31" t="s">
        <v>391</v>
      </c>
    </row>
    <row r="104" spans="1:15" s="43" customFormat="1" ht="25.5" x14ac:dyDescent="0.2">
      <c r="A104" s="65" t="s">
        <v>388</v>
      </c>
      <c r="B104" s="220" t="s">
        <v>390</v>
      </c>
      <c r="C104" s="219" t="s">
        <v>7</v>
      </c>
      <c r="D104" s="119">
        <f>2-1</f>
        <v>1</v>
      </c>
      <c r="E104" s="218" t="str">
        <f>C104</f>
        <v>шт</v>
      </c>
      <c r="F104" s="38">
        <v>46691</v>
      </c>
      <c r="G104" s="109" t="s">
        <v>6</v>
      </c>
      <c r="H104" s="34" t="s">
        <v>386</v>
      </c>
      <c r="I104" s="36"/>
      <c r="J104" s="61" t="s">
        <v>4</v>
      </c>
      <c r="K104" s="34" t="s">
        <v>3</v>
      </c>
      <c r="L104" s="33">
        <v>14233274</v>
      </c>
      <c r="M104" s="32" t="s">
        <v>2</v>
      </c>
      <c r="N104" s="31"/>
      <c r="O104" s="31" t="s">
        <v>0</v>
      </c>
    </row>
    <row r="105" spans="1:15" s="48" customFormat="1" ht="25.5" hidden="1" x14ac:dyDescent="0.2">
      <c r="A105" s="107" t="s">
        <v>388</v>
      </c>
      <c r="B105" s="123" t="s">
        <v>389</v>
      </c>
      <c r="C105" s="224" t="s">
        <v>7</v>
      </c>
      <c r="D105" s="119">
        <f>1-1</f>
        <v>0</v>
      </c>
      <c r="E105" s="188" t="str">
        <f>C105</f>
        <v>шт</v>
      </c>
      <c r="F105" s="57">
        <v>46691</v>
      </c>
      <c r="G105" s="107" t="s">
        <v>6</v>
      </c>
      <c r="H105" s="52" t="s">
        <v>386</v>
      </c>
      <c r="I105" s="54"/>
      <c r="J105" s="53" t="s">
        <v>4</v>
      </c>
      <c r="K105" s="52" t="s">
        <v>3</v>
      </c>
      <c r="L105" s="51">
        <v>14233274</v>
      </c>
      <c r="M105" s="50" t="s">
        <v>2</v>
      </c>
      <c r="N105" s="3"/>
      <c r="O105" s="49"/>
    </row>
    <row r="106" spans="1:15" s="43" customFormat="1" ht="25.5" x14ac:dyDescent="0.2">
      <c r="A106" s="65" t="s">
        <v>388</v>
      </c>
      <c r="B106" s="220" t="s">
        <v>387</v>
      </c>
      <c r="C106" s="219" t="s">
        <v>7</v>
      </c>
      <c r="D106" s="119">
        <v>2</v>
      </c>
      <c r="E106" s="218" t="str">
        <f>C106</f>
        <v>шт</v>
      </c>
      <c r="F106" s="38">
        <v>46691</v>
      </c>
      <c r="G106" s="109" t="s">
        <v>6</v>
      </c>
      <c r="H106" s="34" t="s">
        <v>386</v>
      </c>
      <c r="I106" s="36"/>
      <c r="J106" s="61" t="s">
        <v>4</v>
      </c>
      <c r="K106" s="34" t="s">
        <v>3</v>
      </c>
      <c r="L106" s="33">
        <v>14233274</v>
      </c>
      <c r="M106" s="32" t="s">
        <v>2</v>
      </c>
      <c r="N106" s="31"/>
      <c r="O106" s="31" t="s">
        <v>0</v>
      </c>
    </row>
    <row r="107" spans="1:15" s="40" customFormat="1" ht="24.75" customHeight="1" x14ac:dyDescent="0.2">
      <c r="A107" s="77" t="s">
        <v>269</v>
      </c>
      <c r="B107" s="316" t="s">
        <v>385</v>
      </c>
      <c r="C107" s="315" t="s">
        <v>7</v>
      </c>
      <c r="D107" s="314">
        <f>320-11-11-12-15-19-14-48-78-69</f>
        <v>43</v>
      </c>
      <c r="E107" s="230" t="str">
        <f>C107</f>
        <v>шт</v>
      </c>
      <c r="F107" s="39">
        <v>45872</v>
      </c>
      <c r="G107" s="105" t="s">
        <v>6</v>
      </c>
      <c r="H107" s="27" t="s">
        <v>384</v>
      </c>
      <c r="I107" s="229" t="s">
        <v>383</v>
      </c>
      <c r="J107" s="69" t="s">
        <v>4</v>
      </c>
      <c r="K107" s="27" t="s">
        <v>3</v>
      </c>
      <c r="L107" s="26">
        <v>14233274</v>
      </c>
      <c r="M107" s="25" t="s">
        <v>2</v>
      </c>
      <c r="N107" s="24"/>
      <c r="O107" s="24" t="s">
        <v>0</v>
      </c>
    </row>
    <row r="108" spans="1:15" s="40" customFormat="1" ht="18.75" hidden="1" customHeight="1" x14ac:dyDescent="0.2">
      <c r="A108" s="27" t="s">
        <v>382</v>
      </c>
      <c r="B108" s="316" t="s">
        <v>385</v>
      </c>
      <c r="C108" s="315" t="s">
        <v>7</v>
      </c>
      <c r="D108" s="317">
        <f>11-11</f>
        <v>0</v>
      </c>
      <c r="E108" s="230" t="str">
        <f>C108</f>
        <v>шт</v>
      </c>
      <c r="F108" s="39">
        <v>45873</v>
      </c>
      <c r="G108" s="105" t="s">
        <v>6</v>
      </c>
      <c r="H108" s="27" t="s">
        <v>380</v>
      </c>
      <c r="I108" s="229" t="s">
        <v>379</v>
      </c>
      <c r="J108" s="61" t="s">
        <v>4</v>
      </c>
      <c r="K108" s="27" t="s">
        <v>3</v>
      </c>
      <c r="L108" s="26">
        <v>14233274</v>
      </c>
      <c r="M108" s="25" t="s">
        <v>2</v>
      </c>
      <c r="N108" s="3"/>
      <c r="O108" s="24"/>
    </row>
    <row r="109" spans="1:15" s="48" customFormat="1" ht="29.25" hidden="1" customHeight="1" x14ac:dyDescent="0.2">
      <c r="A109" s="107" t="s">
        <v>269</v>
      </c>
      <c r="B109" s="123" t="s">
        <v>381</v>
      </c>
      <c r="C109" s="224" t="s">
        <v>7</v>
      </c>
      <c r="D109" s="223">
        <f>80-3-15-15-16-22-9</f>
        <v>0</v>
      </c>
      <c r="E109" s="188" t="str">
        <f>C109</f>
        <v>шт</v>
      </c>
      <c r="F109" s="57">
        <v>45942</v>
      </c>
      <c r="G109" s="107" t="s">
        <v>6</v>
      </c>
      <c r="H109" s="52" t="s">
        <v>384</v>
      </c>
      <c r="I109" s="232" t="s">
        <v>383</v>
      </c>
      <c r="J109" s="53" t="s">
        <v>4</v>
      </c>
      <c r="K109" s="52" t="s">
        <v>3</v>
      </c>
      <c r="L109" s="51">
        <v>14233274</v>
      </c>
      <c r="M109" s="50" t="s">
        <v>2</v>
      </c>
      <c r="N109" s="3"/>
      <c r="O109" s="49"/>
    </row>
    <row r="110" spans="1:15" s="48" customFormat="1" ht="25.5" hidden="1" x14ac:dyDescent="0.2">
      <c r="A110" s="52" t="s">
        <v>382</v>
      </c>
      <c r="B110" s="123" t="s">
        <v>381</v>
      </c>
      <c r="C110" s="224" t="s">
        <v>7</v>
      </c>
      <c r="D110" s="223">
        <f>20-20</f>
        <v>0</v>
      </c>
      <c r="E110" s="188" t="str">
        <f>C110</f>
        <v>шт</v>
      </c>
      <c r="F110" s="57">
        <v>46005</v>
      </c>
      <c r="G110" s="107" t="s">
        <v>6</v>
      </c>
      <c r="H110" s="52" t="s">
        <v>380</v>
      </c>
      <c r="I110" s="232" t="s">
        <v>379</v>
      </c>
      <c r="J110" s="53" t="s">
        <v>4</v>
      </c>
      <c r="K110" s="52" t="s">
        <v>3</v>
      </c>
      <c r="L110" s="51">
        <v>14233274</v>
      </c>
      <c r="M110" s="50" t="s">
        <v>2</v>
      </c>
      <c r="N110" s="3"/>
      <c r="O110" s="49"/>
    </row>
    <row r="111" spans="1:15" s="40" customFormat="1" ht="21.75" hidden="1" customHeight="1" x14ac:dyDescent="0.2">
      <c r="A111" s="27" t="s">
        <v>367</v>
      </c>
      <c r="B111" s="316" t="s">
        <v>378</v>
      </c>
      <c r="C111" s="315" t="s">
        <v>7</v>
      </c>
      <c r="D111" s="314">
        <f>1-1</f>
        <v>0</v>
      </c>
      <c r="E111" s="230" t="str">
        <f>C111</f>
        <v>шт</v>
      </c>
      <c r="F111" s="39">
        <v>45626</v>
      </c>
      <c r="G111" s="105" t="s">
        <v>6</v>
      </c>
      <c r="H111" s="27" t="s">
        <v>371</v>
      </c>
      <c r="I111" s="229" t="s">
        <v>370</v>
      </c>
      <c r="J111" s="69" t="s">
        <v>4</v>
      </c>
      <c r="K111" s="27" t="s">
        <v>3</v>
      </c>
      <c r="L111" s="26">
        <v>14233274</v>
      </c>
      <c r="M111" s="25" t="s">
        <v>2</v>
      </c>
      <c r="N111" s="3"/>
      <c r="O111" s="24"/>
    </row>
    <row r="112" spans="1:15" s="43" customFormat="1" ht="52.5" customHeight="1" x14ac:dyDescent="0.2">
      <c r="A112" s="37" t="s">
        <v>367</v>
      </c>
      <c r="B112" s="220" t="s">
        <v>377</v>
      </c>
      <c r="C112" s="219" t="s">
        <v>7</v>
      </c>
      <c r="D112" s="119">
        <v>1</v>
      </c>
      <c r="E112" s="218" t="str">
        <f>C112</f>
        <v>шт</v>
      </c>
      <c r="F112" s="38">
        <v>45626</v>
      </c>
      <c r="G112" s="109" t="s">
        <v>6</v>
      </c>
      <c r="H112" s="34" t="s">
        <v>371</v>
      </c>
      <c r="I112" s="227" t="s">
        <v>370</v>
      </c>
      <c r="J112" s="61" t="s">
        <v>4</v>
      </c>
      <c r="K112" s="34" t="s">
        <v>3</v>
      </c>
      <c r="L112" s="33">
        <v>14233274</v>
      </c>
      <c r="M112" s="32" t="s">
        <v>2</v>
      </c>
      <c r="N112" s="31"/>
      <c r="O112" s="31" t="s">
        <v>0</v>
      </c>
    </row>
    <row r="113" spans="1:15" s="43" customFormat="1" ht="56.25" x14ac:dyDescent="0.2">
      <c r="A113" s="37" t="s">
        <v>367</v>
      </c>
      <c r="B113" s="220" t="s">
        <v>376</v>
      </c>
      <c r="C113" s="219" t="s">
        <v>7</v>
      </c>
      <c r="D113" s="119">
        <f>7-1-1</f>
        <v>5</v>
      </c>
      <c r="E113" s="218" t="str">
        <f>C113</f>
        <v>шт</v>
      </c>
      <c r="F113" s="38">
        <v>45838</v>
      </c>
      <c r="G113" s="109" t="s">
        <v>6</v>
      </c>
      <c r="H113" s="34" t="s">
        <v>366</v>
      </c>
      <c r="I113" s="227" t="s">
        <v>365</v>
      </c>
      <c r="J113" s="61" t="s">
        <v>4</v>
      </c>
      <c r="K113" s="34" t="s">
        <v>3</v>
      </c>
      <c r="L113" s="33">
        <v>14233274</v>
      </c>
      <c r="M113" s="32" t="s">
        <v>2</v>
      </c>
      <c r="N113" s="31"/>
      <c r="O113" s="31" t="s">
        <v>0</v>
      </c>
    </row>
    <row r="114" spans="1:15" s="48" customFormat="1" ht="3" customHeight="1" x14ac:dyDescent="0.2">
      <c r="A114" s="55" t="s">
        <v>367</v>
      </c>
      <c r="B114" s="123" t="s">
        <v>375</v>
      </c>
      <c r="C114" s="224" t="s">
        <v>7</v>
      </c>
      <c r="D114" s="223">
        <f>1-1</f>
        <v>0</v>
      </c>
      <c r="E114" s="188" t="str">
        <f>C114</f>
        <v>шт</v>
      </c>
      <c r="F114" s="57">
        <v>45688</v>
      </c>
      <c r="G114" s="107" t="s">
        <v>6</v>
      </c>
      <c r="H114" s="52" t="s">
        <v>374</v>
      </c>
      <c r="I114" s="232" t="s">
        <v>373</v>
      </c>
      <c r="J114" s="53" t="s">
        <v>4</v>
      </c>
      <c r="K114" s="52" t="s">
        <v>3</v>
      </c>
      <c r="L114" s="51">
        <v>14233274</v>
      </c>
      <c r="M114" s="50" t="s">
        <v>2</v>
      </c>
      <c r="N114" s="3"/>
      <c r="O114" s="49"/>
    </row>
    <row r="115" spans="1:15" s="43" customFormat="1" ht="62.25" customHeight="1" x14ac:dyDescent="0.2">
      <c r="A115" s="37" t="s">
        <v>367</v>
      </c>
      <c r="B115" s="220" t="s">
        <v>372</v>
      </c>
      <c r="C115" s="219" t="s">
        <v>7</v>
      </c>
      <c r="D115" s="119">
        <f>5-1-2</f>
        <v>2</v>
      </c>
      <c r="E115" s="218" t="str">
        <f>C115</f>
        <v>шт</v>
      </c>
      <c r="F115" s="38">
        <v>45930</v>
      </c>
      <c r="G115" s="109" t="s">
        <v>6</v>
      </c>
      <c r="H115" s="34" t="s">
        <v>366</v>
      </c>
      <c r="I115" s="227" t="s">
        <v>365</v>
      </c>
      <c r="J115" s="61" t="s">
        <v>4</v>
      </c>
      <c r="K115" s="34" t="s">
        <v>3</v>
      </c>
      <c r="L115" s="33">
        <v>14233274</v>
      </c>
      <c r="M115" s="32" t="s">
        <v>2</v>
      </c>
      <c r="N115" s="31"/>
      <c r="O115" s="31" t="s">
        <v>0</v>
      </c>
    </row>
    <row r="116" spans="1:15" s="48" customFormat="1" ht="52.5" hidden="1" customHeight="1" x14ac:dyDescent="0.2">
      <c r="A116" s="52" t="s">
        <v>367</v>
      </c>
      <c r="B116" s="123" t="s">
        <v>372</v>
      </c>
      <c r="C116" s="224" t="s">
        <v>7</v>
      </c>
      <c r="D116" s="119">
        <f>1-1</f>
        <v>0</v>
      </c>
      <c r="E116" s="188" t="str">
        <f>C116</f>
        <v>шт</v>
      </c>
      <c r="F116" s="57">
        <v>45626</v>
      </c>
      <c r="G116" s="107" t="s">
        <v>6</v>
      </c>
      <c r="H116" s="52" t="s">
        <v>371</v>
      </c>
      <c r="I116" s="232" t="s">
        <v>370</v>
      </c>
      <c r="J116" s="53" t="s">
        <v>4</v>
      </c>
      <c r="K116" s="52" t="s">
        <v>3</v>
      </c>
      <c r="L116" s="51">
        <v>14233274</v>
      </c>
      <c r="M116" s="50" t="s">
        <v>2</v>
      </c>
      <c r="N116" s="3"/>
      <c r="O116" s="49"/>
    </row>
    <row r="117" spans="1:15" s="43" customFormat="1" ht="57" customHeight="1" x14ac:dyDescent="0.2">
      <c r="A117" s="37" t="s">
        <v>367</v>
      </c>
      <c r="B117" s="220" t="s">
        <v>191</v>
      </c>
      <c r="C117" s="219" t="s">
        <v>7</v>
      </c>
      <c r="D117" s="119">
        <f>5-1</f>
        <v>4</v>
      </c>
      <c r="E117" s="218" t="str">
        <f>C117</f>
        <v>шт</v>
      </c>
      <c r="F117" s="38">
        <v>45930</v>
      </c>
      <c r="G117" s="109" t="s">
        <v>6</v>
      </c>
      <c r="H117" s="34" t="s">
        <v>366</v>
      </c>
      <c r="I117" s="227" t="s">
        <v>365</v>
      </c>
      <c r="J117" s="61" t="s">
        <v>4</v>
      </c>
      <c r="K117" s="34" t="s">
        <v>3</v>
      </c>
      <c r="L117" s="33">
        <v>14233274</v>
      </c>
      <c r="M117" s="32" t="s">
        <v>2</v>
      </c>
      <c r="N117" s="31"/>
      <c r="O117" s="31" t="s">
        <v>0</v>
      </c>
    </row>
    <row r="118" spans="1:15" s="43" customFormat="1" ht="34.5" customHeight="1" x14ac:dyDescent="0.2">
      <c r="A118" s="37" t="s">
        <v>367</v>
      </c>
      <c r="B118" s="220" t="s">
        <v>191</v>
      </c>
      <c r="C118" s="219" t="s">
        <v>7</v>
      </c>
      <c r="D118" s="119">
        <v>1</v>
      </c>
      <c r="E118" s="218" t="str">
        <f>C118</f>
        <v>шт</v>
      </c>
      <c r="F118" s="38">
        <v>46142</v>
      </c>
      <c r="G118" s="109" t="s">
        <v>6</v>
      </c>
      <c r="H118" s="34" t="s">
        <v>369</v>
      </c>
      <c r="I118" s="227" t="s">
        <v>368</v>
      </c>
      <c r="J118" s="61" t="s">
        <v>4</v>
      </c>
      <c r="K118" s="34" t="s">
        <v>3</v>
      </c>
      <c r="L118" s="33">
        <v>14233274</v>
      </c>
      <c r="M118" s="32" t="s">
        <v>2</v>
      </c>
      <c r="N118" s="31"/>
      <c r="O118" s="31" t="s">
        <v>0</v>
      </c>
    </row>
    <row r="119" spans="1:15" s="48" customFormat="1" ht="66" hidden="1" customHeight="1" x14ac:dyDescent="0.2">
      <c r="A119" s="52" t="s">
        <v>367</v>
      </c>
      <c r="B119" s="123" t="s">
        <v>193</v>
      </c>
      <c r="C119" s="224" t="s">
        <v>7</v>
      </c>
      <c r="D119" s="119">
        <f>1-1</f>
        <v>0</v>
      </c>
      <c r="E119" s="188" t="str">
        <f>C119</f>
        <v>шт</v>
      </c>
      <c r="F119" s="57">
        <v>45930</v>
      </c>
      <c r="G119" s="107" t="s">
        <v>6</v>
      </c>
      <c r="H119" s="52" t="s">
        <v>366</v>
      </c>
      <c r="I119" s="232" t="s">
        <v>365</v>
      </c>
      <c r="J119" s="53" t="s">
        <v>4</v>
      </c>
      <c r="K119" s="52" t="s">
        <v>3</v>
      </c>
      <c r="L119" s="51">
        <v>14233274</v>
      </c>
      <c r="M119" s="50" t="s">
        <v>2</v>
      </c>
      <c r="N119" s="3"/>
      <c r="O119" s="49"/>
    </row>
    <row r="120" spans="1:15" s="43" customFormat="1" ht="27.75" customHeight="1" x14ac:dyDescent="0.2">
      <c r="A120" s="65" t="s">
        <v>364</v>
      </c>
      <c r="B120" s="220" t="s">
        <v>193</v>
      </c>
      <c r="C120" s="219" t="s">
        <v>7</v>
      </c>
      <c r="D120" s="119">
        <v>1</v>
      </c>
      <c r="E120" s="218" t="str">
        <f>C120</f>
        <v>шт</v>
      </c>
      <c r="F120" s="38">
        <v>46630</v>
      </c>
      <c r="G120" s="109" t="s">
        <v>6</v>
      </c>
      <c r="H120" s="34" t="s">
        <v>363</v>
      </c>
      <c r="I120" s="36"/>
      <c r="J120" s="61" t="s">
        <v>4</v>
      </c>
      <c r="K120" s="34" t="s">
        <v>3</v>
      </c>
      <c r="L120" s="33">
        <v>14233274</v>
      </c>
      <c r="M120" s="32" t="s">
        <v>2</v>
      </c>
      <c r="N120" s="31"/>
      <c r="O120" s="31" t="s">
        <v>0</v>
      </c>
    </row>
    <row r="121" spans="1:15" s="40" customFormat="1" ht="0.75" hidden="1" customHeight="1" x14ac:dyDescent="0.2">
      <c r="A121" s="126" t="s">
        <v>362</v>
      </c>
      <c r="B121" s="313" t="s">
        <v>120</v>
      </c>
      <c r="C121" s="312" t="s">
        <v>7</v>
      </c>
      <c r="D121" s="311">
        <f>88-23-15-15-16-19</f>
        <v>0</v>
      </c>
      <c r="E121" s="310" t="str">
        <f>C121</f>
        <v>шт</v>
      </c>
      <c r="F121" s="309">
        <v>45916</v>
      </c>
      <c r="G121" s="205" t="s">
        <v>6</v>
      </c>
      <c r="H121" s="126" t="s">
        <v>361</v>
      </c>
      <c r="I121" s="308" t="s">
        <v>360</v>
      </c>
      <c r="J121" s="211" t="s">
        <v>4</v>
      </c>
      <c r="K121" s="126" t="s">
        <v>3</v>
      </c>
      <c r="L121" s="307">
        <v>14233274</v>
      </c>
      <c r="M121" s="306" t="s">
        <v>2</v>
      </c>
      <c r="N121" s="3"/>
      <c r="O121" s="24"/>
    </row>
    <row r="122" spans="1:15" s="48" customFormat="1" ht="2.25" hidden="1" customHeight="1" thickTop="1" x14ac:dyDescent="0.2">
      <c r="A122" s="305" t="s">
        <v>359</v>
      </c>
      <c r="B122" s="304" t="s">
        <v>358</v>
      </c>
      <c r="C122" s="300" t="s">
        <v>52</v>
      </c>
      <c r="D122" s="303">
        <f>1-1</f>
        <v>0</v>
      </c>
      <c r="E122" s="302" t="str">
        <f>C122</f>
        <v>к-т</v>
      </c>
      <c r="F122" s="301" t="s">
        <v>357</v>
      </c>
      <c r="G122" s="300" t="s">
        <v>6</v>
      </c>
      <c r="H122" s="297" t="s">
        <v>356</v>
      </c>
      <c r="I122" s="299" t="s">
        <v>355</v>
      </c>
      <c r="J122" s="298" t="s">
        <v>4</v>
      </c>
      <c r="K122" s="297" t="s">
        <v>3</v>
      </c>
      <c r="L122" s="296">
        <v>14233274</v>
      </c>
      <c r="M122" s="295" t="s">
        <v>2</v>
      </c>
      <c r="N122" s="3"/>
      <c r="O122" s="49"/>
    </row>
    <row r="123" spans="1:15" s="43" customFormat="1" ht="51.75" thickBot="1" x14ac:dyDescent="0.25">
      <c r="A123" s="37" t="s">
        <v>352</v>
      </c>
      <c r="B123" s="120" t="s">
        <v>351</v>
      </c>
      <c r="C123" s="109" t="s">
        <v>52</v>
      </c>
      <c r="D123" s="234">
        <f>30-3-2-2-3-2-1-1-2-2-3-1-2</f>
        <v>6</v>
      </c>
      <c r="E123" s="218" t="str">
        <f>C123</f>
        <v>к-т</v>
      </c>
      <c r="F123" s="33">
        <v>2026</v>
      </c>
      <c r="G123" s="109" t="s">
        <v>6</v>
      </c>
      <c r="H123" s="34" t="s">
        <v>354</v>
      </c>
      <c r="I123" s="227" t="s">
        <v>353</v>
      </c>
      <c r="J123" s="61" t="s">
        <v>4</v>
      </c>
      <c r="K123" s="34" t="s">
        <v>3</v>
      </c>
      <c r="L123" s="33">
        <v>14233274</v>
      </c>
      <c r="M123" s="32" t="s">
        <v>2</v>
      </c>
      <c r="N123" s="31"/>
      <c r="O123" s="31" t="s">
        <v>283</v>
      </c>
    </row>
    <row r="124" spans="1:15" s="48" customFormat="1" ht="45.75" hidden="1" thickBot="1" x14ac:dyDescent="0.25">
      <c r="A124" s="288" t="s">
        <v>352</v>
      </c>
      <c r="B124" s="294" t="s">
        <v>351</v>
      </c>
      <c r="C124" s="291" t="s">
        <v>52</v>
      </c>
      <c r="D124" s="293">
        <f>5-2-1-2</f>
        <v>0</v>
      </c>
      <c r="E124" s="292" t="str">
        <f>C124</f>
        <v>к-т</v>
      </c>
      <c r="F124" s="156">
        <v>2026</v>
      </c>
      <c r="G124" s="291" t="s">
        <v>6</v>
      </c>
      <c r="H124" s="288" t="s">
        <v>350</v>
      </c>
      <c r="I124" s="290" t="s">
        <v>349</v>
      </c>
      <c r="J124" s="289" t="s">
        <v>4</v>
      </c>
      <c r="K124" s="288" t="s">
        <v>3</v>
      </c>
      <c r="L124" s="156">
        <v>14233274</v>
      </c>
      <c r="M124" s="287" t="s">
        <v>2</v>
      </c>
      <c r="N124" s="3"/>
      <c r="O124" s="49"/>
    </row>
    <row r="125" spans="1:15" s="43" customFormat="1" ht="42" customHeight="1" thickTop="1" x14ac:dyDescent="0.2">
      <c r="A125" s="278" t="s">
        <v>9</v>
      </c>
      <c r="B125" s="286" t="s">
        <v>348</v>
      </c>
      <c r="C125" s="285" t="s">
        <v>339</v>
      </c>
      <c r="D125" s="284">
        <f>393-15-27-12-11-9-29-177</f>
        <v>113</v>
      </c>
      <c r="E125" s="283" t="str">
        <f>C125</f>
        <v>амп</v>
      </c>
      <c r="F125" s="282">
        <v>46388</v>
      </c>
      <c r="G125" s="281" t="s">
        <v>6</v>
      </c>
      <c r="H125" s="278"/>
      <c r="I125" s="280"/>
      <c r="J125" s="279" t="s">
        <v>4</v>
      </c>
      <c r="K125" s="278" t="s">
        <v>3</v>
      </c>
      <c r="L125" s="277">
        <v>14233274</v>
      </c>
      <c r="M125" s="276" t="s">
        <v>2</v>
      </c>
      <c r="N125" s="31"/>
      <c r="O125" s="60" t="s">
        <v>347</v>
      </c>
    </row>
    <row r="126" spans="1:15" s="48" customFormat="1" ht="2.25" customHeight="1" x14ac:dyDescent="0.2">
      <c r="A126" s="55" t="s">
        <v>344</v>
      </c>
      <c r="B126" s="165" t="s">
        <v>343</v>
      </c>
      <c r="C126" s="103" t="s">
        <v>30</v>
      </c>
      <c r="D126" s="237">
        <f>100-16-42-13-17-12</f>
        <v>0</v>
      </c>
      <c r="E126" s="188" t="str">
        <f>C126</f>
        <v>фл</v>
      </c>
      <c r="F126" s="57">
        <v>45496</v>
      </c>
      <c r="G126" s="107" t="s">
        <v>6</v>
      </c>
      <c r="H126" s="52" t="s">
        <v>346</v>
      </c>
      <c r="I126" s="232" t="s">
        <v>345</v>
      </c>
      <c r="J126" s="53" t="s">
        <v>4</v>
      </c>
      <c r="K126" s="52" t="s">
        <v>3</v>
      </c>
      <c r="L126" s="51">
        <v>14233274</v>
      </c>
      <c r="M126" s="50" t="s">
        <v>2</v>
      </c>
      <c r="N126" s="3"/>
      <c r="O126" s="49"/>
    </row>
    <row r="127" spans="1:15" s="48" customFormat="1" ht="0.75" hidden="1" customHeight="1" x14ac:dyDescent="0.2">
      <c r="A127" s="52" t="s">
        <v>344</v>
      </c>
      <c r="B127" s="165" t="s">
        <v>343</v>
      </c>
      <c r="C127" s="107" t="s">
        <v>30</v>
      </c>
      <c r="D127" s="237">
        <f>34-2-3-12-7-8-2</f>
        <v>0</v>
      </c>
      <c r="E127" s="188" t="str">
        <f>C127</f>
        <v>фл</v>
      </c>
      <c r="F127" s="57">
        <v>45496</v>
      </c>
      <c r="G127" s="107" t="s">
        <v>6</v>
      </c>
      <c r="H127" s="52" t="s">
        <v>342</v>
      </c>
      <c r="I127" s="232" t="s">
        <v>341</v>
      </c>
      <c r="J127" s="53" t="s">
        <v>4</v>
      </c>
      <c r="K127" s="52" t="s">
        <v>3</v>
      </c>
      <c r="L127" s="51">
        <v>14233274</v>
      </c>
      <c r="M127" s="50" t="s">
        <v>2</v>
      </c>
      <c r="N127" s="3"/>
      <c r="O127" s="49"/>
    </row>
    <row r="128" spans="1:15" s="48" customFormat="1" ht="37.5" hidden="1" customHeight="1" x14ac:dyDescent="0.2">
      <c r="A128" s="52" t="s">
        <v>9</v>
      </c>
      <c r="B128" s="165" t="s">
        <v>340</v>
      </c>
      <c r="C128" s="52" t="s">
        <v>339</v>
      </c>
      <c r="D128" s="237">
        <f>900-900</f>
        <v>0</v>
      </c>
      <c r="E128" s="188" t="str">
        <f>C128</f>
        <v>амп</v>
      </c>
      <c r="F128" s="57">
        <v>45750</v>
      </c>
      <c r="G128" s="107" t="s">
        <v>6</v>
      </c>
      <c r="H128" s="52"/>
      <c r="I128" s="275" t="s">
        <v>338</v>
      </c>
      <c r="J128" s="53" t="s">
        <v>4</v>
      </c>
      <c r="K128" s="52" t="s">
        <v>3</v>
      </c>
      <c r="L128" s="51">
        <v>14233274</v>
      </c>
      <c r="M128" s="50" t="s">
        <v>2</v>
      </c>
      <c r="N128" s="3"/>
      <c r="O128" s="49"/>
    </row>
    <row r="129" spans="1:15" s="48" customFormat="1" ht="25.5" hidden="1" x14ac:dyDescent="0.2">
      <c r="A129" s="52" t="s">
        <v>9</v>
      </c>
      <c r="B129" s="165" t="s">
        <v>337</v>
      </c>
      <c r="C129" s="52" t="s">
        <v>30</v>
      </c>
      <c r="D129" s="237">
        <f>495-30-6-30-25-31-135-213-25</f>
        <v>0</v>
      </c>
      <c r="E129" s="188" t="str">
        <f>C129</f>
        <v>фл</v>
      </c>
      <c r="F129" s="57">
        <v>45900</v>
      </c>
      <c r="G129" s="107" t="s">
        <v>6</v>
      </c>
      <c r="H129" s="52"/>
      <c r="I129" s="54"/>
      <c r="J129" s="53" t="s">
        <v>4</v>
      </c>
      <c r="K129" s="52" t="s">
        <v>3</v>
      </c>
      <c r="L129" s="51">
        <v>14233274</v>
      </c>
      <c r="M129" s="50" t="s">
        <v>2</v>
      </c>
      <c r="N129" s="3"/>
      <c r="O129" s="49"/>
    </row>
    <row r="130" spans="1:15" s="43" customFormat="1" ht="37.5" customHeight="1" x14ac:dyDescent="0.2">
      <c r="A130" s="37" t="s">
        <v>336</v>
      </c>
      <c r="B130" s="124" t="s">
        <v>335</v>
      </c>
      <c r="C130" s="34" t="s">
        <v>334</v>
      </c>
      <c r="D130" s="234">
        <f>419-117-150-109</f>
        <v>43</v>
      </c>
      <c r="E130" s="218" t="str">
        <f>C130</f>
        <v>шпр</v>
      </c>
      <c r="F130" s="38">
        <v>45869</v>
      </c>
      <c r="G130" s="109" t="s">
        <v>6</v>
      </c>
      <c r="H130" s="34" t="s">
        <v>333</v>
      </c>
      <c r="I130" s="227" t="s">
        <v>332</v>
      </c>
      <c r="J130" s="61" t="s">
        <v>4</v>
      </c>
      <c r="K130" s="34" t="s">
        <v>3</v>
      </c>
      <c r="L130" s="33">
        <v>14233274</v>
      </c>
      <c r="M130" s="32" t="s">
        <v>2</v>
      </c>
      <c r="N130" s="31"/>
      <c r="O130" s="31" t="s">
        <v>291</v>
      </c>
    </row>
    <row r="131" spans="1:15" s="40" customFormat="1" ht="2.25" hidden="1" customHeight="1" x14ac:dyDescent="0.2">
      <c r="A131" s="27" t="s">
        <v>9</v>
      </c>
      <c r="B131" s="206" t="s">
        <v>311</v>
      </c>
      <c r="C131" s="27" t="s">
        <v>310</v>
      </c>
      <c r="D131" s="274">
        <f>644-644</f>
        <v>0</v>
      </c>
      <c r="E131" s="230" t="str">
        <f>C131</f>
        <v>таб</v>
      </c>
      <c r="F131" s="39">
        <v>45777</v>
      </c>
      <c r="G131" s="105" t="s">
        <v>6</v>
      </c>
      <c r="H131" s="27"/>
      <c r="I131" s="29"/>
      <c r="J131" s="61" t="s">
        <v>4</v>
      </c>
      <c r="K131" s="27" t="s">
        <v>3</v>
      </c>
      <c r="L131" s="26">
        <v>14233274</v>
      </c>
      <c r="M131" s="25" t="s">
        <v>2</v>
      </c>
      <c r="N131" s="3"/>
      <c r="O131" s="24"/>
    </row>
    <row r="132" spans="1:15" s="40" customFormat="1" ht="39" thickBot="1" x14ac:dyDescent="0.25">
      <c r="A132" s="207" t="s">
        <v>9</v>
      </c>
      <c r="B132" s="273" t="s">
        <v>331</v>
      </c>
      <c r="C132" s="272" t="s">
        <v>7</v>
      </c>
      <c r="D132" s="271">
        <f>357454+324866-59862-25750-75790-39182-919-3050-65-28650-26512-133664-46300-77-49100-10600-450-623-28269-24450-12900-53469-1288-20-7510-30815-6145-268-8659-685-382-1990</f>
        <v>4876</v>
      </c>
      <c r="E132" s="270" t="str">
        <f>C132</f>
        <v>шт</v>
      </c>
      <c r="F132" s="266">
        <v>2024</v>
      </c>
      <c r="G132" s="269" t="s">
        <v>6</v>
      </c>
      <c r="H132" s="207"/>
      <c r="I132" s="268" t="s">
        <v>13</v>
      </c>
      <c r="J132" s="267" t="s">
        <v>4</v>
      </c>
      <c r="K132" s="207" t="s">
        <v>3</v>
      </c>
      <c r="L132" s="266">
        <v>14233274</v>
      </c>
      <c r="M132" s="265" t="s">
        <v>2</v>
      </c>
      <c r="N132" s="24"/>
      <c r="O132" s="24" t="s">
        <v>330</v>
      </c>
    </row>
    <row r="133" spans="1:15" s="241" customFormat="1" ht="39" hidden="1" thickTop="1" x14ac:dyDescent="0.2">
      <c r="A133" s="256" t="s">
        <v>328</v>
      </c>
      <c r="B133" s="264" t="s">
        <v>329</v>
      </c>
      <c r="C133" s="263" t="s">
        <v>30</v>
      </c>
      <c r="D133" s="262">
        <f>23-23</f>
        <v>0</v>
      </c>
      <c r="E133" s="261" t="str">
        <f>C133</f>
        <v>фл</v>
      </c>
      <c r="F133" s="260">
        <v>45017</v>
      </c>
      <c r="G133" s="259" t="s">
        <v>325</v>
      </c>
      <c r="H133" s="256"/>
      <c r="I133" s="258" t="s">
        <v>6</v>
      </c>
      <c r="J133" s="257" t="s">
        <v>4</v>
      </c>
      <c r="K133" s="256" t="s">
        <v>3</v>
      </c>
      <c r="L133" s="255">
        <v>14233274</v>
      </c>
      <c r="M133" s="254" t="s">
        <v>2</v>
      </c>
      <c r="N133" s="3"/>
      <c r="O133" s="242"/>
    </row>
    <row r="134" spans="1:15" s="241" customFormat="1" ht="39" hidden="1" thickTop="1" x14ac:dyDescent="0.2">
      <c r="A134" s="245" t="s">
        <v>328</v>
      </c>
      <c r="B134" s="253" t="s">
        <v>327</v>
      </c>
      <c r="C134" s="252" t="s">
        <v>326</v>
      </c>
      <c r="D134" s="251">
        <f>6-6</f>
        <v>0</v>
      </c>
      <c r="E134" s="250" t="str">
        <f>C134</f>
        <v xml:space="preserve">фл </v>
      </c>
      <c r="F134" s="249">
        <v>45139</v>
      </c>
      <c r="G134" s="248" t="s">
        <v>325</v>
      </c>
      <c r="H134" s="245" t="s">
        <v>324</v>
      </c>
      <c r="I134" s="247" t="s">
        <v>6</v>
      </c>
      <c r="J134" s="246" t="s">
        <v>4</v>
      </c>
      <c r="K134" s="245" t="s">
        <v>3</v>
      </c>
      <c r="L134" s="244">
        <v>14233274</v>
      </c>
      <c r="M134" s="243" t="s">
        <v>2</v>
      </c>
      <c r="N134" s="3"/>
      <c r="O134" s="242"/>
    </row>
    <row r="135" spans="1:15" s="48" customFormat="1" ht="49.5" hidden="1" customHeight="1" x14ac:dyDescent="0.2">
      <c r="A135" s="52" t="s">
        <v>9</v>
      </c>
      <c r="B135" s="165" t="s">
        <v>323</v>
      </c>
      <c r="C135" s="107" t="s">
        <v>30</v>
      </c>
      <c r="D135" s="237">
        <f>15-8-7</f>
        <v>0</v>
      </c>
      <c r="E135" s="188" t="str">
        <f>C135</f>
        <v>фл</v>
      </c>
      <c r="F135" s="240">
        <v>45412</v>
      </c>
      <c r="G135" s="107" t="s">
        <v>6</v>
      </c>
      <c r="H135" s="51"/>
      <c r="I135" s="239" t="s">
        <v>322</v>
      </c>
      <c r="J135" s="53" t="s">
        <v>4</v>
      </c>
      <c r="K135" s="52" t="s">
        <v>3</v>
      </c>
      <c r="L135" s="51">
        <v>14233274</v>
      </c>
      <c r="M135" s="50" t="s">
        <v>2</v>
      </c>
      <c r="N135" s="3"/>
      <c r="O135" s="49"/>
    </row>
    <row r="136" spans="1:15" s="43" customFormat="1" ht="33" customHeight="1" thickTop="1" x14ac:dyDescent="0.2">
      <c r="A136" s="37" t="s">
        <v>321</v>
      </c>
      <c r="B136" s="124" t="s">
        <v>320</v>
      </c>
      <c r="C136" s="109" t="s">
        <v>7</v>
      </c>
      <c r="D136" s="234">
        <f>6-1</f>
        <v>5</v>
      </c>
      <c r="E136" s="218" t="str">
        <f>C136</f>
        <v>шт</v>
      </c>
      <c r="F136" s="109"/>
      <c r="G136" s="109" t="s">
        <v>6</v>
      </c>
      <c r="H136" s="34" t="s">
        <v>319</v>
      </c>
      <c r="I136" s="227" t="s">
        <v>318</v>
      </c>
      <c r="J136" s="61" t="s">
        <v>4</v>
      </c>
      <c r="K136" s="34" t="s">
        <v>3</v>
      </c>
      <c r="L136" s="33">
        <v>14233274</v>
      </c>
      <c r="M136" s="32" t="s">
        <v>2</v>
      </c>
      <c r="N136" s="31"/>
      <c r="O136" s="31" t="s">
        <v>27</v>
      </c>
    </row>
    <row r="137" spans="1:15" s="48" customFormat="1" ht="54.75" hidden="1" customHeight="1" x14ac:dyDescent="0.2">
      <c r="A137" s="52" t="s">
        <v>304</v>
      </c>
      <c r="B137" s="238" t="s">
        <v>303</v>
      </c>
      <c r="C137" s="52" t="s">
        <v>52</v>
      </c>
      <c r="D137" s="236">
        <f>10-10</f>
        <v>0</v>
      </c>
      <c r="E137" s="188" t="str">
        <f>C137</f>
        <v>к-т</v>
      </c>
      <c r="F137" s="107"/>
      <c r="G137" s="107" t="s">
        <v>6</v>
      </c>
      <c r="H137" s="52" t="s">
        <v>317</v>
      </c>
      <c r="I137" s="232" t="s">
        <v>316</v>
      </c>
      <c r="J137" s="53" t="s">
        <v>4</v>
      </c>
      <c r="K137" s="52" t="s">
        <v>3</v>
      </c>
      <c r="L137" s="51">
        <v>14233274</v>
      </c>
      <c r="M137" s="50" t="s">
        <v>2</v>
      </c>
      <c r="N137" s="3"/>
      <c r="O137" s="49"/>
    </row>
    <row r="138" spans="1:15" s="48" customFormat="1" ht="25.5" hidden="1" x14ac:dyDescent="0.2">
      <c r="A138" s="52" t="s">
        <v>315</v>
      </c>
      <c r="B138" s="190" t="s">
        <v>314</v>
      </c>
      <c r="C138" s="52" t="s">
        <v>7</v>
      </c>
      <c r="D138" s="237">
        <f>2-2</f>
        <v>0</v>
      </c>
      <c r="E138" s="188" t="str">
        <f>C138</f>
        <v>шт</v>
      </c>
      <c r="F138" s="107"/>
      <c r="G138" s="107" t="s">
        <v>6</v>
      </c>
      <c r="H138" s="52" t="s">
        <v>313</v>
      </c>
      <c r="I138" s="232" t="s">
        <v>312</v>
      </c>
      <c r="J138" s="53" t="s">
        <v>4</v>
      </c>
      <c r="K138" s="52" t="s">
        <v>3</v>
      </c>
      <c r="L138" s="51">
        <v>14233274</v>
      </c>
      <c r="M138" s="50" t="s">
        <v>2</v>
      </c>
      <c r="N138" s="3"/>
      <c r="O138" s="49"/>
    </row>
    <row r="139" spans="1:15" s="48" customFormat="1" ht="51" hidden="1" x14ac:dyDescent="0.2">
      <c r="A139" s="52" t="s">
        <v>9</v>
      </c>
      <c r="B139" s="165" t="s">
        <v>311</v>
      </c>
      <c r="C139" s="52" t="s">
        <v>310</v>
      </c>
      <c r="D139" s="236">
        <f>1680-224-644-448-196-168</f>
        <v>0</v>
      </c>
      <c r="E139" s="188" t="str">
        <f>C139</f>
        <v>таб</v>
      </c>
      <c r="F139" s="107"/>
      <c r="G139" s="107" t="s">
        <v>6</v>
      </c>
      <c r="H139" s="52"/>
      <c r="I139" s="54"/>
      <c r="J139" s="53" t="s">
        <v>4</v>
      </c>
      <c r="K139" s="52" t="s">
        <v>3</v>
      </c>
      <c r="L139" s="51">
        <v>14233274</v>
      </c>
      <c r="M139" s="50" t="s">
        <v>2</v>
      </c>
      <c r="N139" s="3"/>
      <c r="O139" s="49"/>
    </row>
    <row r="140" spans="1:15" s="40" customFormat="1" ht="0.75" hidden="1" customHeight="1" x14ac:dyDescent="0.2">
      <c r="A140" s="27" t="s">
        <v>9</v>
      </c>
      <c r="B140" s="206" t="s">
        <v>309</v>
      </c>
      <c r="C140" s="27" t="s">
        <v>52</v>
      </c>
      <c r="D140" s="235">
        <f>9-1-2-1-1-1-3</f>
        <v>0</v>
      </c>
      <c r="E140" s="230" t="str">
        <f>C140</f>
        <v>к-т</v>
      </c>
      <c r="F140" s="105"/>
      <c r="G140" s="105" t="s">
        <v>6</v>
      </c>
      <c r="H140" s="26"/>
      <c r="I140" s="29"/>
      <c r="J140" s="69" t="s">
        <v>4</v>
      </c>
      <c r="K140" s="27" t="s">
        <v>3</v>
      </c>
      <c r="L140" s="26">
        <v>14233274</v>
      </c>
      <c r="M140" s="25" t="s">
        <v>2</v>
      </c>
      <c r="N140" s="3"/>
      <c r="O140" s="24"/>
    </row>
    <row r="141" spans="1:15" s="48" customFormat="1" ht="25.5" hidden="1" x14ac:dyDescent="0.2">
      <c r="A141" s="52" t="s">
        <v>308</v>
      </c>
      <c r="B141" s="165" t="s">
        <v>307</v>
      </c>
      <c r="C141" s="52" t="s">
        <v>7</v>
      </c>
      <c r="D141" s="235">
        <f>70-22-40-8</f>
        <v>0</v>
      </c>
      <c r="E141" s="188" t="str">
        <f>C141</f>
        <v>шт</v>
      </c>
      <c r="F141" s="57">
        <v>46112</v>
      </c>
      <c r="G141" s="52" t="s">
        <v>6</v>
      </c>
      <c r="H141" s="52" t="s">
        <v>306</v>
      </c>
      <c r="I141" s="232" t="s">
        <v>305</v>
      </c>
      <c r="J141" s="53" t="s">
        <v>4</v>
      </c>
      <c r="K141" s="52" t="s">
        <v>3</v>
      </c>
      <c r="L141" s="51">
        <v>14233274</v>
      </c>
      <c r="M141" s="50" t="s">
        <v>2</v>
      </c>
      <c r="N141" s="3"/>
      <c r="O141" s="49"/>
    </row>
    <row r="142" spans="1:15" s="48" customFormat="1" ht="0.75" hidden="1" customHeight="1" x14ac:dyDescent="0.2">
      <c r="A142" s="52" t="s">
        <v>304</v>
      </c>
      <c r="B142" s="55" t="s">
        <v>303</v>
      </c>
      <c r="C142" s="52" t="s">
        <v>52</v>
      </c>
      <c r="D142" s="189">
        <f>50-50</f>
        <v>0</v>
      </c>
      <c r="E142" s="188" t="str">
        <f>C142</f>
        <v>к-т</v>
      </c>
      <c r="F142" s="52">
        <v>2026</v>
      </c>
      <c r="G142" s="52" t="s">
        <v>6</v>
      </c>
      <c r="H142" s="52" t="s">
        <v>302</v>
      </c>
      <c r="I142" s="232" t="s">
        <v>301</v>
      </c>
      <c r="J142" s="53" t="s">
        <v>4</v>
      </c>
      <c r="K142" s="52" t="s">
        <v>3</v>
      </c>
      <c r="L142" s="51">
        <v>14233274</v>
      </c>
      <c r="M142" s="50" t="s">
        <v>2</v>
      </c>
      <c r="N142" s="3"/>
      <c r="O142" s="49"/>
    </row>
    <row r="143" spans="1:15" s="40" customFormat="1" ht="0.75" hidden="1" customHeight="1" x14ac:dyDescent="0.2">
      <c r="A143" s="27" t="s">
        <v>9</v>
      </c>
      <c r="B143" s="206" t="s">
        <v>300</v>
      </c>
      <c r="C143" s="105" t="s">
        <v>7</v>
      </c>
      <c r="D143" s="234">
        <f>82800+2050+32350-22200-11600-20400-63000</f>
        <v>0</v>
      </c>
      <c r="E143" s="230" t="str">
        <f>C143</f>
        <v>шт</v>
      </c>
      <c r="F143" s="26">
        <v>2024</v>
      </c>
      <c r="G143" s="105" t="s">
        <v>6</v>
      </c>
      <c r="H143" s="27"/>
      <c r="I143" s="29" t="s">
        <v>13</v>
      </c>
      <c r="J143" s="69" t="s">
        <v>4</v>
      </c>
      <c r="K143" s="27" t="s">
        <v>3</v>
      </c>
      <c r="L143" s="26">
        <v>14233274</v>
      </c>
      <c r="M143" s="25" t="s">
        <v>2</v>
      </c>
      <c r="N143" s="3"/>
      <c r="O143" s="24"/>
    </row>
    <row r="144" spans="1:15" s="48" customFormat="1" ht="25.5" hidden="1" x14ac:dyDescent="0.2">
      <c r="A144" s="52" t="s">
        <v>253</v>
      </c>
      <c r="B144" s="55" t="s">
        <v>299</v>
      </c>
      <c r="C144" s="52" t="s">
        <v>7</v>
      </c>
      <c r="D144" s="189">
        <f>24-9-7-2-2-1-1-1-1</f>
        <v>0</v>
      </c>
      <c r="E144" s="188" t="str">
        <f>C144</f>
        <v>шт</v>
      </c>
      <c r="F144" s="51">
        <v>2025</v>
      </c>
      <c r="G144" s="107" t="s">
        <v>6</v>
      </c>
      <c r="H144" s="233" t="s">
        <v>298</v>
      </c>
      <c r="I144" s="232" t="s">
        <v>297</v>
      </c>
      <c r="J144" s="53" t="s">
        <v>4</v>
      </c>
      <c r="K144" s="52" t="s">
        <v>3</v>
      </c>
      <c r="L144" s="51">
        <v>14233274</v>
      </c>
      <c r="M144" s="50" t="s">
        <v>2</v>
      </c>
      <c r="N144" s="3"/>
      <c r="O144" s="49"/>
    </row>
    <row r="145" spans="1:15" s="43" customFormat="1" ht="38.25" x14ac:dyDescent="0.2">
      <c r="A145" s="37" t="s">
        <v>296</v>
      </c>
      <c r="B145" s="37" t="s">
        <v>293</v>
      </c>
      <c r="C145" s="34" t="s">
        <v>30</v>
      </c>
      <c r="D145" s="226">
        <f>556-25-44-72-56-131-56-117-10-25-10</f>
        <v>10</v>
      </c>
      <c r="E145" s="218" t="str">
        <f>C145</f>
        <v>фл</v>
      </c>
      <c r="F145" s="38">
        <v>45839</v>
      </c>
      <c r="G145" s="109" t="s">
        <v>6</v>
      </c>
      <c r="H145" s="34" t="s">
        <v>295</v>
      </c>
      <c r="I145" s="227" t="s">
        <v>294</v>
      </c>
      <c r="J145" s="61" t="s">
        <v>4</v>
      </c>
      <c r="K145" s="34" t="s">
        <v>3</v>
      </c>
      <c r="L145" s="33">
        <v>14233274</v>
      </c>
      <c r="M145" s="32" t="s">
        <v>2</v>
      </c>
      <c r="N145" s="31"/>
      <c r="O145" s="31" t="s">
        <v>283</v>
      </c>
    </row>
    <row r="146" spans="1:15" s="40" customFormat="1" ht="39.75" customHeight="1" x14ac:dyDescent="0.2">
      <c r="A146" s="27"/>
      <c r="B146" s="30" t="s">
        <v>293</v>
      </c>
      <c r="C146" s="27" t="s">
        <v>30</v>
      </c>
      <c r="D146" s="231">
        <f>426-6-67-66-40-43</f>
        <v>204</v>
      </c>
      <c r="E146" s="230" t="str">
        <f>C146</f>
        <v>фл</v>
      </c>
      <c r="F146" s="39">
        <v>45870</v>
      </c>
      <c r="G146" s="105" t="s">
        <v>6</v>
      </c>
      <c r="H146" s="27" t="s">
        <v>292</v>
      </c>
      <c r="I146" s="229"/>
      <c r="J146" s="69" t="s">
        <v>4</v>
      </c>
      <c r="K146" s="27" t="s">
        <v>3</v>
      </c>
      <c r="L146" s="26">
        <v>14233274</v>
      </c>
      <c r="M146" s="25" t="s">
        <v>2</v>
      </c>
      <c r="N146" s="24"/>
      <c r="O146" s="24" t="s">
        <v>291</v>
      </c>
    </row>
    <row r="147" spans="1:15" s="43" customFormat="1" ht="45" x14ac:dyDescent="0.2">
      <c r="A147" s="37" t="s">
        <v>290</v>
      </c>
      <c r="B147" s="37" t="s">
        <v>289</v>
      </c>
      <c r="C147" s="34" t="s">
        <v>52</v>
      </c>
      <c r="D147" s="228">
        <f>10-1-3-1</f>
        <v>5</v>
      </c>
      <c r="E147" s="218" t="str">
        <f>C147</f>
        <v>к-т</v>
      </c>
      <c r="F147" s="33">
        <v>2028</v>
      </c>
      <c r="G147" s="109" t="s">
        <v>6</v>
      </c>
      <c r="H147" s="34" t="s">
        <v>288</v>
      </c>
      <c r="I147" s="227" t="s">
        <v>287</v>
      </c>
      <c r="J147" s="61" t="s">
        <v>4</v>
      </c>
      <c r="K147" s="34" t="s">
        <v>3</v>
      </c>
      <c r="L147" s="33">
        <v>14233274</v>
      </c>
      <c r="M147" s="32" t="s">
        <v>2</v>
      </c>
      <c r="N147" s="31"/>
      <c r="O147" s="31" t="s">
        <v>286</v>
      </c>
    </row>
    <row r="148" spans="1:15" s="48" customFormat="1" ht="3" customHeight="1" x14ac:dyDescent="0.2">
      <c r="A148" s="52" t="s">
        <v>9</v>
      </c>
      <c r="B148" s="165" t="s">
        <v>285</v>
      </c>
      <c r="C148" s="52" t="s">
        <v>52</v>
      </c>
      <c r="D148" s="189">
        <f>2-2</f>
        <v>0</v>
      </c>
      <c r="E148" s="188" t="str">
        <f>C148</f>
        <v>к-т</v>
      </c>
      <c r="F148" s="51">
        <v>2027</v>
      </c>
      <c r="G148" s="107" t="s">
        <v>6</v>
      </c>
      <c r="H148" s="52" t="s">
        <v>9</v>
      </c>
      <c r="I148" s="54" t="s">
        <v>13</v>
      </c>
      <c r="J148" s="53" t="s">
        <v>4</v>
      </c>
      <c r="K148" s="52" t="s">
        <v>3</v>
      </c>
      <c r="L148" s="51">
        <v>14233274</v>
      </c>
      <c r="M148" s="50" t="s">
        <v>2</v>
      </c>
      <c r="N148" s="3"/>
      <c r="O148" s="49"/>
    </row>
    <row r="149" spans="1:15" s="43" customFormat="1" ht="24" customHeight="1" x14ac:dyDescent="0.2">
      <c r="A149" s="34" t="s">
        <v>9</v>
      </c>
      <c r="B149" s="124" t="s">
        <v>284</v>
      </c>
      <c r="C149" s="65" t="s">
        <v>52</v>
      </c>
      <c r="D149" s="226">
        <f>3-1-1</f>
        <v>1</v>
      </c>
      <c r="E149" s="218" t="str">
        <f>C149</f>
        <v>к-т</v>
      </c>
      <c r="F149" s="33">
        <v>2027</v>
      </c>
      <c r="G149" s="109" t="s">
        <v>6</v>
      </c>
      <c r="H149" s="34" t="s">
        <v>9</v>
      </c>
      <c r="I149" s="36" t="s">
        <v>13</v>
      </c>
      <c r="J149" s="61" t="s">
        <v>4</v>
      </c>
      <c r="K149" s="34" t="s">
        <v>3</v>
      </c>
      <c r="L149" s="33">
        <v>14233274</v>
      </c>
      <c r="M149" s="32" t="s">
        <v>2</v>
      </c>
      <c r="N149" s="31"/>
      <c r="O149" s="31" t="s">
        <v>283</v>
      </c>
    </row>
    <row r="150" spans="1:15" s="48" customFormat="1" ht="24" hidden="1" customHeight="1" x14ac:dyDescent="0.2">
      <c r="A150" s="52" t="s">
        <v>282</v>
      </c>
      <c r="B150" s="225" t="s">
        <v>48</v>
      </c>
      <c r="C150" s="107" t="s">
        <v>7</v>
      </c>
      <c r="D150" s="189">
        <f>43-10-9-2-3-3-8-8</f>
        <v>0</v>
      </c>
      <c r="E150" s="188" t="str">
        <f>C150</f>
        <v>шт</v>
      </c>
      <c r="F150" s="57">
        <v>45777</v>
      </c>
      <c r="G150" s="107" t="s">
        <v>6</v>
      </c>
      <c r="H150" s="52" t="s">
        <v>281</v>
      </c>
      <c r="I150" s="187" t="s">
        <v>280</v>
      </c>
      <c r="J150" s="53" t="s">
        <v>4</v>
      </c>
      <c r="K150" s="52" t="s">
        <v>3</v>
      </c>
      <c r="L150" s="51">
        <v>14233274</v>
      </c>
      <c r="M150" s="50" t="s">
        <v>2</v>
      </c>
      <c r="N150" s="3"/>
      <c r="O150" s="49"/>
    </row>
    <row r="151" spans="1:15" s="48" customFormat="1" ht="51" hidden="1" x14ac:dyDescent="0.2">
      <c r="A151" s="52"/>
      <c r="B151" s="165" t="s">
        <v>279</v>
      </c>
      <c r="C151" s="52" t="s">
        <v>278</v>
      </c>
      <c r="D151" s="189">
        <f>840-308-252-196-84</f>
        <v>0</v>
      </c>
      <c r="E151" s="188" t="str">
        <f>C151</f>
        <v xml:space="preserve">табл </v>
      </c>
      <c r="F151" s="57">
        <v>45930</v>
      </c>
      <c r="G151" s="107" t="s">
        <v>6</v>
      </c>
      <c r="H151" s="52" t="s">
        <v>9</v>
      </c>
      <c r="I151" s="164" t="s">
        <v>13</v>
      </c>
      <c r="J151" s="53" t="s">
        <v>4</v>
      </c>
      <c r="K151" s="52" t="s">
        <v>3</v>
      </c>
      <c r="L151" s="51">
        <v>14233274</v>
      </c>
      <c r="M151" s="50" t="s">
        <v>2</v>
      </c>
      <c r="N151" s="3"/>
      <c r="O151" s="49"/>
    </row>
    <row r="152" spans="1:15" s="48" customFormat="1" ht="25.5" hidden="1" x14ac:dyDescent="0.2">
      <c r="A152" s="52"/>
      <c r="B152" s="55" t="s">
        <v>277</v>
      </c>
      <c r="C152" s="52" t="s">
        <v>52</v>
      </c>
      <c r="D152" s="189">
        <f>9-3-6</f>
        <v>0</v>
      </c>
      <c r="E152" s="188" t="str">
        <f>C152</f>
        <v>к-т</v>
      </c>
      <c r="F152" s="57">
        <v>45809</v>
      </c>
      <c r="G152" s="107" t="s">
        <v>6</v>
      </c>
      <c r="H152" s="52" t="s">
        <v>9</v>
      </c>
      <c r="I152" s="164" t="s">
        <v>276</v>
      </c>
      <c r="J152" s="53" t="s">
        <v>4</v>
      </c>
      <c r="K152" s="52" t="s">
        <v>3</v>
      </c>
      <c r="L152" s="51">
        <v>14233274</v>
      </c>
      <c r="M152" s="50" t="s">
        <v>2</v>
      </c>
      <c r="N152" s="3"/>
      <c r="O152" s="49"/>
    </row>
    <row r="153" spans="1:15" s="48" customFormat="1" ht="2.25" customHeight="1" x14ac:dyDescent="0.2">
      <c r="A153" s="103" t="s">
        <v>269</v>
      </c>
      <c r="B153" s="123" t="s">
        <v>268</v>
      </c>
      <c r="C153" s="224" t="s">
        <v>52</v>
      </c>
      <c r="D153" s="223">
        <f>3-3</f>
        <v>0</v>
      </c>
      <c r="E153" s="188" t="str">
        <f>C153</f>
        <v>к-т</v>
      </c>
      <c r="F153" s="51">
        <v>2026</v>
      </c>
      <c r="G153" s="107" t="s">
        <v>6</v>
      </c>
      <c r="H153" s="52" t="s">
        <v>275</v>
      </c>
      <c r="I153" s="187" t="s">
        <v>274</v>
      </c>
      <c r="J153" s="53" t="s">
        <v>4</v>
      </c>
      <c r="K153" s="52" t="s">
        <v>3</v>
      </c>
      <c r="L153" s="51">
        <v>14233274</v>
      </c>
      <c r="M153" s="50" t="s">
        <v>2</v>
      </c>
      <c r="N153" s="3"/>
      <c r="O153" s="49"/>
    </row>
    <row r="154" spans="1:15" s="43" customFormat="1" ht="25.5" x14ac:dyDescent="0.2">
      <c r="A154" s="37" t="s">
        <v>273</v>
      </c>
      <c r="B154" s="120" t="s">
        <v>272</v>
      </c>
      <c r="C154" s="222" t="s">
        <v>52</v>
      </c>
      <c r="D154" s="119">
        <v>4</v>
      </c>
      <c r="E154" s="218" t="str">
        <f>C154</f>
        <v>к-т</v>
      </c>
      <c r="F154" s="221">
        <v>46683</v>
      </c>
      <c r="G154" s="34" t="s">
        <v>6</v>
      </c>
      <c r="H154" s="34" t="s">
        <v>271</v>
      </c>
      <c r="I154" s="217" t="s">
        <v>270</v>
      </c>
      <c r="J154" s="61" t="s">
        <v>4</v>
      </c>
      <c r="K154" s="34" t="s">
        <v>3</v>
      </c>
      <c r="L154" s="33">
        <v>14233274</v>
      </c>
      <c r="M154" s="32" t="s">
        <v>2</v>
      </c>
      <c r="N154" s="31"/>
      <c r="O154" s="31" t="s">
        <v>210</v>
      </c>
    </row>
    <row r="155" spans="1:15" s="43" customFormat="1" ht="25.5" x14ac:dyDescent="0.2">
      <c r="A155" s="65" t="s">
        <v>269</v>
      </c>
      <c r="B155" s="220" t="s">
        <v>268</v>
      </c>
      <c r="C155" s="219" t="s">
        <v>52</v>
      </c>
      <c r="D155" s="119">
        <f>3-2</f>
        <v>1</v>
      </c>
      <c r="E155" s="218" t="str">
        <f>C155</f>
        <v>к-т</v>
      </c>
      <c r="F155" s="33">
        <v>2026</v>
      </c>
      <c r="G155" s="109" t="s">
        <v>6</v>
      </c>
      <c r="H155" s="34" t="s">
        <v>267</v>
      </c>
      <c r="I155" s="217" t="s">
        <v>266</v>
      </c>
      <c r="J155" s="61" t="s">
        <v>4</v>
      </c>
      <c r="K155" s="34" t="s">
        <v>3</v>
      </c>
      <c r="L155" s="33">
        <v>14233274</v>
      </c>
      <c r="M155" s="32" t="s">
        <v>2</v>
      </c>
      <c r="N155" s="3"/>
      <c r="O155" s="31" t="s">
        <v>0</v>
      </c>
    </row>
    <row r="156" spans="1:15" s="43" customFormat="1" ht="36.75" customHeight="1" x14ac:dyDescent="0.2">
      <c r="A156" s="216" t="s">
        <v>265</v>
      </c>
      <c r="B156" s="216" t="s">
        <v>264</v>
      </c>
      <c r="C156" s="213" t="s">
        <v>52</v>
      </c>
      <c r="D156" s="215">
        <f>3-1</f>
        <v>2</v>
      </c>
      <c r="E156" s="214" t="str">
        <f>C156</f>
        <v>к-т</v>
      </c>
      <c r="F156" s="209">
        <v>2026</v>
      </c>
      <c r="G156" s="213" t="s">
        <v>6</v>
      </c>
      <c r="H156" s="210" t="s">
        <v>263</v>
      </c>
      <c r="I156" s="212" t="s">
        <v>262</v>
      </c>
      <c r="J156" s="211" t="s">
        <v>4</v>
      </c>
      <c r="K156" s="210" t="s">
        <v>3</v>
      </c>
      <c r="L156" s="209">
        <v>14233274</v>
      </c>
      <c r="M156" s="208" t="s">
        <v>2</v>
      </c>
      <c r="N156" s="31"/>
      <c r="O156" s="31" t="s">
        <v>210</v>
      </c>
    </row>
    <row r="157" spans="1:15" s="40" customFormat="1" ht="1.5" hidden="1" customHeight="1" thickBot="1" x14ac:dyDescent="0.25">
      <c r="A157" s="207"/>
      <c r="B157" s="206" t="s">
        <v>247</v>
      </c>
      <c r="C157" s="47" t="s">
        <v>7</v>
      </c>
      <c r="D157" s="26">
        <f>184-70-110-4</f>
        <v>0</v>
      </c>
      <c r="E157" s="184" t="s">
        <v>7</v>
      </c>
      <c r="F157" s="39">
        <v>46997</v>
      </c>
      <c r="G157" s="205" t="s">
        <v>6</v>
      </c>
      <c r="H157" s="202" t="s">
        <v>261</v>
      </c>
      <c r="I157" s="204"/>
      <c r="J157" s="203"/>
      <c r="K157" s="202"/>
      <c r="L157" s="201"/>
      <c r="M157" s="200"/>
      <c r="N157" s="3"/>
      <c r="O157" s="24"/>
    </row>
    <row r="158" spans="1:15" s="40" customFormat="1" ht="0.75" hidden="1" customHeight="1" thickTop="1" x14ac:dyDescent="0.2">
      <c r="A158" s="193" t="s">
        <v>260</v>
      </c>
      <c r="B158" s="199" t="s">
        <v>259</v>
      </c>
      <c r="C158" s="196" t="s">
        <v>7</v>
      </c>
      <c r="D158" s="198">
        <f>25-25</f>
        <v>0</v>
      </c>
      <c r="E158" s="197" t="str">
        <f>C158</f>
        <v>шт</v>
      </c>
      <c r="F158" s="192">
        <v>2024</v>
      </c>
      <c r="G158" s="196" t="s">
        <v>6</v>
      </c>
      <c r="H158" s="193" t="s">
        <v>258</v>
      </c>
      <c r="I158" s="195" t="s">
        <v>257</v>
      </c>
      <c r="J158" s="194" t="s">
        <v>4</v>
      </c>
      <c r="K158" s="193" t="s">
        <v>3</v>
      </c>
      <c r="L158" s="192">
        <v>14233274</v>
      </c>
      <c r="M158" s="191" t="s">
        <v>2</v>
      </c>
      <c r="N158" s="3"/>
      <c r="O158" s="24"/>
    </row>
    <row r="159" spans="1:15" s="48" customFormat="1" ht="25.5" hidden="1" x14ac:dyDescent="0.2">
      <c r="A159" s="52" t="s">
        <v>146</v>
      </c>
      <c r="B159" s="165" t="s">
        <v>256</v>
      </c>
      <c r="C159" s="107" t="s">
        <v>7</v>
      </c>
      <c r="D159" s="189">
        <f>100-16-49-35</f>
        <v>0</v>
      </c>
      <c r="E159" s="188" t="str">
        <f>C159</f>
        <v>шт</v>
      </c>
      <c r="F159" s="57">
        <v>46203</v>
      </c>
      <c r="G159" s="107" t="s">
        <v>6</v>
      </c>
      <c r="H159" s="52" t="s">
        <v>255</v>
      </c>
      <c r="I159" s="187" t="s">
        <v>254</v>
      </c>
      <c r="J159" s="53" t="s">
        <v>4</v>
      </c>
      <c r="K159" s="52">
        <v>1</v>
      </c>
      <c r="L159" s="51">
        <v>14233274</v>
      </c>
      <c r="M159" s="50" t="s">
        <v>2</v>
      </c>
      <c r="N159" s="3"/>
      <c r="O159" s="49"/>
    </row>
    <row r="160" spans="1:15" s="48" customFormat="1" ht="0.75" customHeight="1" x14ac:dyDescent="0.2">
      <c r="A160" s="52" t="s">
        <v>253</v>
      </c>
      <c r="B160" s="190" t="s">
        <v>252</v>
      </c>
      <c r="C160" s="107" t="s">
        <v>7</v>
      </c>
      <c r="D160" s="189">
        <f>46-8-11-5-13-9</f>
        <v>0</v>
      </c>
      <c r="E160" s="188" t="str">
        <f>C160</f>
        <v>шт</v>
      </c>
      <c r="F160" s="57" t="s">
        <v>251</v>
      </c>
      <c r="G160" s="107" t="s">
        <v>6</v>
      </c>
      <c r="H160" s="52" t="s">
        <v>250</v>
      </c>
      <c r="I160" s="187" t="s">
        <v>249</v>
      </c>
      <c r="J160" s="53" t="s">
        <v>4</v>
      </c>
      <c r="K160" s="52" t="s">
        <v>3</v>
      </c>
      <c r="L160" s="51">
        <v>14233274</v>
      </c>
      <c r="M160" s="50" t="s">
        <v>2</v>
      </c>
      <c r="N160" s="3"/>
      <c r="O160" s="49"/>
    </row>
    <row r="161" spans="1:16" s="176" customFormat="1" ht="0.75" hidden="1" customHeight="1" x14ac:dyDescent="0.2">
      <c r="A161" s="180" t="s">
        <v>109</v>
      </c>
      <c r="B161" s="186" t="s">
        <v>110</v>
      </c>
      <c r="C161" s="47" t="s">
        <v>7</v>
      </c>
      <c r="D161" s="185">
        <f>2-2</f>
        <v>0</v>
      </c>
      <c r="E161" s="184" t="str">
        <f>C161</f>
        <v>шт</v>
      </c>
      <c r="F161" s="183">
        <v>45861</v>
      </c>
      <c r="G161" s="47" t="s">
        <v>6</v>
      </c>
      <c r="H161" s="180" t="s">
        <v>248</v>
      </c>
      <c r="I161" s="182"/>
      <c r="J161" s="181" t="s">
        <v>4</v>
      </c>
      <c r="K161" s="180" t="s">
        <v>3</v>
      </c>
      <c r="L161" s="179">
        <v>14233274</v>
      </c>
      <c r="M161" s="178" t="s">
        <v>2</v>
      </c>
      <c r="N161" s="169"/>
      <c r="O161" s="177"/>
    </row>
    <row r="162" spans="1:16" s="167" customFormat="1" ht="0.75" hidden="1" customHeight="1" x14ac:dyDescent="0.2">
      <c r="A162" s="172" t="s">
        <v>109</v>
      </c>
      <c r="B162" s="175" t="s">
        <v>108</v>
      </c>
      <c r="C162" s="167" t="s">
        <v>7</v>
      </c>
      <c r="D162" s="171">
        <f>1-1</f>
        <v>0</v>
      </c>
      <c r="E162" s="166" t="str">
        <f>C163</f>
        <v>шт</v>
      </c>
      <c r="F162" s="174">
        <v>45801</v>
      </c>
      <c r="G162" s="56" t="s">
        <v>6</v>
      </c>
      <c r="H162" s="172" t="s">
        <v>248</v>
      </c>
      <c r="I162" s="164"/>
      <c r="J162" s="173" t="s">
        <v>4</v>
      </c>
      <c r="K162" s="172" t="s">
        <v>3</v>
      </c>
      <c r="L162" s="171">
        <v>14233274</v>
      </c>
      <c r="M162" s="170" t="s">
        <v>2</v>
      </c>
      <c r="N162" s="169"/>
      <c r="O162" s="168"/>
    </row>
    <row r="163" spans="1:16" s="48" customFormat="1" ht="25.5" hidden="1" x14ac:dyDescent="0.2">
      <c r="A163" s="52"/>
      <c r="B163" s="165" t="s">
        <v>247</v>
      </c>
      <c r="C163" s="56" t="s">
        <v>7</v>
      </c>
      <c r="D163" s="51">
        <f>184-85-99</f>
        <v>0</v>
      </c>
      <c r="E163" s="166" t="s">
        <v>7</v>
      </c>
      <c r="F163" s="57">
        <v>47016</v>
      </c>
      <c r="G163" s="56" t="s">
        <v>6</v>
      </c>
      <c r="H163" s="52" t="s">
        <v>246</v>
      </c>
      <c r="I163" s="164"/>
      <c r="J163" s="53" t="s">
        <v>4</v>
      </c>
      <c r="K163" s="52" t="s">
        <v>3</v>
      </c>
      <c r="L163" s="51">
        <v>14233274</v>
      </c>
      <c r="M163" s="50" t="s">
        <v>2</v>
      </c>
      <c r="N163" s="3"/>
      <c r="O163" s="49"/>
    </row>
    <row r="164" spans="1:16" s="48" customFormat="1" ht="0.75" customHeight="1" x14ac:dyDescent="0.2">
      <c r="A164" s="52" t="s">
        <v>245</v>
      </c>
      <c r="B164" s="165" t="s">
        <v>244</v>
      </c>
      <c r="C164" s="101" t="s">
        <v>7</v>
      </c>
      <c r="D164" s="51">
        <f>67-5-23-30-6-3</f>
        <v>0</v>
      </c>
      <c r="E164" s="51" t="s">
        <v>7</v>
      </c>
      <c r="F164" s="57">
        <v>45777</v>
      </c>
      <c r="G164" s="56" t="s">
        <v>6</v>
      </c>
      <c r="H164" s="52" t="s">
        <v>243</v>
      </c>
      <c r="I164" s="164"/>
      <c r="J164" s="53" t="s">
        <v>4</v>
      </c>
      <c r="K164" s="52" t="s">
        <v>3</v>
      </c>
      <c r="L164" s="51">
        <v>14233274</v>
      </c>
      <c r="M164" s="50" t="s">
        <v>2</v>
      </c>
      <c r="N164" s="3"/>
      <c r="O164" s="49"/>
    </row>
    <row r="165" spans="1:16" s="48" customFormat="1" ht="1.5" hidden="1" customHeight="1" x14ac:dyDescent="0.2">
      <c r="A165" s="163" t="s">
        <v>84</v>
      </c>
      <c r="B165" s="162" t="s">
        <v>149</v>
      </c>
      <c r="C165" s="56" t="s">
        <v>7</v>
      </c>
      <c r="D165" s="51">
        <f>100-25-49-26</f>
        <v>0</v>
      </c>
      <c r="E165" s="51" t="s">
        <v>7</v>
      </c>
      <c r="F165" s="161">
        <v>45641</v>
      </c>
      <c r="G165" s="56" t="s">
        <v>6</v>
      </c>
      <c r="H165" s="52" t="s">
        <v>242</v>
      </c>
      <c r="I165" s="160"/>
      <c r="J165" s="53" t="s">
        <v>4</v>
      </c>
      <c r="K165" s="52" t="s">
        <v>3</v>
      </c>
      <c r="L165" s="51">
        <v>14233274</v>
      </c>
      <c r="M165" s="50" t="s">
        <v>2</v>
      </c>
      <c r="N165" s="3"/>
      <c r="O165" s="49"/>
    </row>
    <row r="166" spans="1:16" s="48" customFormat="1" ht="25.5" hidden="1" x14ac:dyDescent="0.2">
      <c r="A166" s="144" t="s">
        <v>241</v>
      </c>
      <c r="B166" s="143" t="s">
        <v>240</v>
      </c>
      <c r="C166" s="56" t="s">
        <v>7</v>
      </c>
      <c r="D166" s="51">
        <f>5-5</f>
        <v>0</v>
      </c>
      <c r="E166" s="51" t="s">
        <v>7</v>
      </c>
      <c r="F166" s="159">
        <v>45904</v>
      </c>
      <c r="G166" s="56" t="s">
        <v>6</v>
      </c>
      <c r="H166" s="52" t="s">
        <v>239</v>
      </c>
      <c r="I166" s="146"/>
      <c r="J166" s="53" t="s">
        <v>4</v>
      </c>
      <c r="K166" s="52" t="s">
        <v>3</v>
      </c>
      <c r="L166" s="51">
        <v>14233274</v>
      </c>
      <c r="M166" s="50" t="s">
        <v>2</v>
      </c>
      <c r="N166" s="3"/>
      <c r="O166" s="49"/>
    </row>
    <row r="167" spans="1:16" s="48" customFormat="1" ht="24.75" hidden="1" customHeight="1" x14ac:dyDescent="0.2">
      <c r="A167" s="144" t="s">
        <v>238</v>
      </c>
      <c r="B167" s="158" t="s">
        <v>237</v>
      </c>
      <c r="C167" s="157" t="s">
        <v>7</v>
      </c>
      <c r="D167" s="51">
        <f>7-7</f>
        <v>0</v>
      </c>
      <c r="E167" s="156" t="s">
        <v>7</v>
      </c>
      <c r="F167" s="155">
        <v>45842</v>
      </c>
      <c r="G167" s="56" t="s">
        <v>6</v>
      </c>
      <c r="H167" s="52" t="s">
        <v>236</v>
      </c>
      <c r="I167" s="146"/>
      <c r="J167" s="53" t="s">
        <v>4</v>
      </c>
      <c r="K167" s="52" t="s">
        <v>3</v>
      </c>
      <c r="L167" s="51">
        <v>14233274</v>
      </c>
      <c r="M167" s="50" t="s">
        <v>2</v>
      </c>
      <c r="N167" s="3"/>
      <c r="O167" s="49"/>
    </row>
    <row r="168" spans="1:16" s="48" customFormat="1" ht="25.5" hidden="1" x14ac:dyDescent="0.2">
      <c r="A168" s="144" t="s">
        <v>235</v>
      </c>
      <c r="B168" s="143" t="s">
        <v>61</v>
      </c>
      <c r="C168" s="49" t="s">
        <v>52</v>
      </c>
      <c r="D168" s="154">
        <f>3-3</f>
        <v>0</v>
      </c>
      <c r="E168" s="49" t="s">
        <v>52</v>
      </c>
      <c r="F168" s="140">
        <v>45884</v>
      </c>
      <c r="G168" s="56" t="s">
        <v>6</v>
      </c>
      <c r="H168" s="52" t="s">
        <v>234</v>
      </c>
      <c r="I168" s="146"/>
      <c r="J168" s="53" t="s">
        <v>4</v>
      </c>
      <c r="K168" s="52" t="s">
        <v>3</v>
      </c>
      <c r="L168" s="51">
        <v>14233274</v>
      </c>
      <c r="M168" s="50" t="s">
        <v>2</v>
      </c>
      <c r="N168" s="3"/>
      <c r="O168" s="49"/>
    </row>
    <row r="169" spans="1:16" s="48" customFormat="1" ht="25.5" hidden="1" x14ac:dyDescent="0.2">
      <c r="A169" s="144" t="s">
        <v>189</v>
      </c>
      <c r="B169" s="153" t="s">
        <v>233</v>
      </c>
      <c r="C169" s="49" t="s">
        <v>7</v>
      </c>
      <c r="D169" s="152">
        <f>2-1-1</f>
        <v>0</v>
      </c>
      <c r="E169" s="49" t="s">
        <v>7</v>
      </c>
      <c r="F169" s="140">
        <v>47028</v>
      </c>
      <c r="G169" s="56" t="s">
        <v>6</v>
      </c>
      <c r="H169" s="52" t="s">
        <v>226</v>
      </c>
      <c r="I169" s="146"/>
      <c r="J169" s="53" t="s">
        <v>4</v>
      </c>
      <c r="K169" s="52" t="s">
        <v>3</v>
      </c>
      <c r="L169" s="51">
        <v>14233274</v>
      </c>
      <c r="M169" s="50" t="s">
        <v>2</v>
      </c>
      <c r="N169" s="3"/>
      <c r="O169" s="49"/>
    </row>
    <row r="170" spans="1:16" s="48" customFormat="1" ht="25.5" hidden="1" x14ac:dyDescent="0.2">
      <c r="A170" s="144" t="s">
        <v>189</v>
      </c>
      <c r="B170" s="121" t="s">
        <v>232</v>
      </c>
      <c r="C170" s="49" t="s">
        <v>7</v>
      </c>
      <c r="D170" s="152">
        <f>9-3-3-3</f>
        <v>0</v>
      </c>
      <c r="E170" s="49" t="s">
        <v>7</v>
      </c>
      <c r="F170" s="140">
        <v>47028</v>
      </c>
      <c r="G170" s="56" t="s">
        <v>6</v>
      </c>
      <c r="H170" s="52" t="s">
        <v>226</v>
      </c>
      <c r="J170" s="53" t="s">
        <v>4</v>
      </c>
      <c r="K170" s="52" t="s">
        <v>3</v>
      </c>
      <c r="L170" s="51">
        <v>14233274</v>
      </c>
      <c r="M170" s="50" t="s">
        <v>2</v>
      </c>
      <c r="N170" s="3"/>
      <c r="O170" s="49"/>
    </row>
    <row r="171" spans="1:16" s="43" customFormat="1" ht="24.75" customHeight="1" x14ac:dyDescent="0.2">
      <c r="A171" s="138" t="s">
        <v>189</v>
      </c>
      <c r="B171" s="120" t="s">
        <v>231</v>
      </c>
      <c r="C171" s="136" t="s">
        <v>7</v>
      </c>
      <c r="D171" s="151">
        <v>4</v>
      </c>
      <c r="E171" s="31" t="s">
        <v>7</v>
      </c>
      <c r="F171" s="134">
        <v>47028</v>
      </c>
      <c r="G171" s="45" t="s">
        <v>6</v>
      </c>
      <c r="H171" s="34" t="s">
        <v>226</v>
      </c>
      <c r="J171" s="61" t="s">
        <v>4</v>
      </c>
      <c r="K171" s="34" t="s">
        <v>3</v>
      </c>
      <c r="L171" s="33">
        <v>14233274</v>
      </c>
      <c r="M171" s="32" t="s">
        <v>2</v>
      </c>
      <c r="N171" s="31"/>
      <c r="O171" s="31" t="s">
        <v>0</v>
      </c>
    </row>
    <row r="172" spans="1:16" s="149" customFormat="1" ht="25.5" x14ac:dyDescent="0.2">
      <c r="A172" s="138" t="s">
        <v>189</v>
      </c>
      <c r="B172" s="120" t="s">
        <v>230</v>
      </c>
      <c r="C172" s="136" t="s">
        <v>7</v>
      </c>
      <c r="D172" s="151">
        <v>7</v>
      </c>
      <c r="E172" s="31" t="s">
        <v>7</v>
      </c>
      <c r="F172" s="134">
        <v>47028</v>
      </c>
      <c r="G172" s="45" t="s">
        <v>6</v>
      </c>
      <c r="H172" s="34" t="s">
        <v>226</v>
      </c>
      <c r="J172" s="61" t="s">
        <v>4</v>
      </c>
      <c r="K172" s="34" t="s">
        <v>3</v>
      </c>
      <c r="L172" s="33">
        <v>14233274</v>
      </c>
      <c r="M172" s="32" t="s">
        <v>2</v>
      </c>
      <c r="N172" s="31"/>
      <c r="O172" s="31" t="s">
        <v>0</v>
      </c>
      <c r="P172" s="150"/>
    </row>
    <row r="173" spans="1:16" s="149" customFormat="1" ht="25.5" x14ac:dyDescent="0.2">
      <c r="A173" s="138" t="s">
        <v>189</v>
      </c>
      <c r="B173" s="120" t="s">
        <v>229</v>
      </c>
      <c r="C173" s="136" t="s">
        <v>7</v>
      </c>
      <c r="D173" s="151">
        <v>10</v>
      </c>
      <c r="E173" s="31" t="s">
        <v>7</v>
      </c>
      <c r="F173" s="134">
        <v>47028</v>
      </c>
      <c r="G173" s="45" t="s">
        <v>6</v>
      </c>
      <c r="H173" s="34" t="s">
        <v>226</v>
      </c>
      <c r="J173" s="61" t="s">
        <v>4</v>
      </c>
      <c r="K173" s="34" t="s">
        <v>3</v>
      </c>
      <c r="L173" s="33">
        <v>14233274</v>
      </c>
      <c r="M173" s="32" t="s">
        <v>2</v>
      </c>
      <c r="N173" s="31"/>
      <c r="O173" s="31" t="s">
        <v>0</v>
      </c>
      <c r="P173" s="150"/>
    </row>
    <row r="174" spans="1:16" s="149" customFormat="1" ht="25.5" x14ac:dyDescent="0.2">
      <c r="A174" s="138" t="s">
        <v>189</v>
      </c>
      <c r="B174" s="120" t="s">
        <v>228</v>
      </c>
      <c r="C174" s="136" t="s">
        <v>7</v>
      </c>
      <c r="D174" s="151">
        <v>2</v>
      </c>
      <c r="E174" s="31" t="s">
        <v>7</v>
      </c>
      <c r="F174" s="134">
        <v>47028</v>
      </c>
      <c r="G174" s="45" t="s">
        <v>6</v>
      </c>
      <c r="H174" s="34" t="s">
        <v>226</v>
      </c>
      <c r="I174" s="145"/>
      <c r="J174" s="61" t="s">
        <v>4</v>
      </c>
      <c r="K174" s="34" t="s">
        <v>3</v>
      </c>
      <c r="L174" s="33">
        <v>14233274</v>
      </c>
      <c r="M174" s="32" t="s">
        <v>2</v>
      </c>
      <c r="N174" s="31"/>
      <c r="O174" s="31" t="s">
        <v>0</v>
      </c>
      <c r="P174" s="150"/>
    </row>
    <row r="175" spans="1:16" s="149" customFormat="1" ht="25.5" x14ac:dyDescent="0.2">
      <c r="A175" s="138" t="s">
        <v>189</v>
      </c>
      <c r="B175" s="120" t="s">
        <v>227</v>
      </c>
      <c r="C175" s="136" t="s">
        <v>7</v>
      </c>
      <c r="D175" s="151">
        <v>1</v>
      </c>
      <c r="E175" s="31" t="s">
        <v>7</v>
      </c>
      <c r="F175" s="134">
        <v>47028</v>
      </c>
      <c r="G175" s="45" t="s">
        <v>6</v>
      </c>
      <c r="H175" s="34" t="s">
        <v>226</v>
      </c>
      <c r="I175" s="145"/>
      <c r="J175" s="61" t="s">
        <v>4</v>
      </c>
      <c r="K175" s="34" t="s">
        <v>3</v>
      </c>
      <c r="L175" s="33">
        <v>14233274</v>
      </c>
      <c r="M175" s="32" t="s">
        <v>2</v>
      </c>
      <c r="N175" s="31"/>
      <c r="O175" s="31" t="s">
        <v>0</v>
      </c>
      <c r="P175" s="150"/>
    </row>
    <row r="176" spans="1:16" s="48" customFormat="1" ht="0.75" customHeight="1" x14ac:dyDescent="0.2">
      <c r="A176" s="144" t="s">
        <v>219</v>
      </c>
      <c r="B176" s="143" t="s">
        <v>225</v>
      </c>
      <c r="C176" s="49" t="s">
        <v>7</v>
      </c>
      <c r="D176" s="49">
        <f>4-2-1-1</f>
        <v>0</v>
      </c>
      <c r="E176" s="49" t="s">
        <v>7</v>
      </c>
      <c r="F176" s="140">
        <v>46630</v>
      </c>
      <c r="G176" s="56" t="s">
        <v>6</v>
      </c>
      <c r="H176" s="52" t="s">
        <v>217</v>
      </c>
      <c r="I176" s="146"/>
      <c r="J176" s="61" t="s">
        <v>4</v>
      </c>
      <c r="K176" s="34" t="s">
        <v>3</v>
      </c>
      <c r="L176" s="33">
        <v>14233274</v>
      </c>
      <c r="M176" s="32" t="s">
        <v>2</v>
      </c>
      <c r="N176" s="3"/>
      <c r="O176" s="49"/>
    </row>
    <row r="177" spans="1:15" s="48" customFormat="1" ht="2.25" customHeight="1" x14ac:dyDescent="0.2">
      <c r="A177" s="148" t="s">
        <v>219</v>
      </c>
      <c r="B177" s="147" t="s">
        <v>224</v>
      </c>
      <c r="C177" s="142" t="s">
        <v>7</v>
      </c>
      <c r="D177" s="49">
        <f>3-1-1-1</f>
        <v>0</v>
      </c>
      <c r="E177" s="49" t="s">
        <v>7</v>
      </c>
      <c r="F177" s="140">
        <v>46630</v>
      </c>
      <c r="G177" s="56" t="s">
        <v>6</v>
      </c>
      <c r="H177" s="52" t="s">
        <v>217</v>
      </c>
      <c r="I177" s="146"/>
      <c r="J177" s="53" t="s">
        <v>4</v>
      </c>
      <c r="K177" s="52" t="s">
        <v>3</v>
      </c>
      <c r="L177" s="51">
        <v>14233274</v>
      </c>
      <c r="M177" s="50" t="s">
        <v>2</v>
      </c>
      <c r="N177" s="3"/>
      <c r="O177" s="49"/>
    </row>
    <row r="178" spans="1:15" s="48" customFormat="1" ht="2.25" customHeight="1" x14ac:dyDescent="0.2">
      <c r="A178" s="148" t="s">
        <v>219</v>
      </c>
      <c r="B178" s="147" t="s">
        <v>223</v>
      </c>
      <c r="C178" s="49" t="s">
        <v>7</v>
      </c>
      <c r="D178" s="49">
        <f>2-1-1</f>
        <v>0</v>
      </c>
      <c r="E178" s="49" t="s">
        <v>7</v>
      </c>
      <c r="F178" s="140">
        <v>46630</v>
      </c>
      <c r="G178" s="56" t="s">
        <v>6</v>
      </c>
      <c r="H178" s="52" t="s">
        <v>217</v>
      </c>
      <c r="I178" s="146"/>
      <c r="J178" s="53" t="s">
        <v>4</v>
      </c>
      <c r="K178" s="52" t="s">
        <v>3</v>
      </c>
      <c r="L178" s="51">
        <v>14233274</v>
      </c>
      <c r="M178" s="50" t="s">
        <v>2</v>
      </c>
      <c r="N178" s="3"/>
      <c r="O178" s="49"/>
    </row>
    <row r="179" spans="1:15" s="43" customFormat="1" ht="25.5" x14ac:dyDescent="0.2">
      <c r="A179" s="138" t="s">
        <v>219</v>
      </c>
      <c r="B179" s="137" t="s">
        <v>222</v>
      </c>
      <c r="C179" s="136" t="s">
        <v>7</v>
      </c>
      <c r="D179" s="31">
        <v>1</v>
      </c>
      <c r="E179" s="31" t="s">
        <v>7</v>
      </c>
      <c r="F179" s="134">
        <v>46630</v>
      </c>
      <c r="G179" s="45" t="s">
        <v>6</v>
      </c>
      <c r="H179" s="34" t="s">
        <v>217</v>
      </c>
      <c r="I179" s="145"/>
      <c r="J179" s="61" t="s">
        <v>4</v>
      </c>
      <c r="K179" s="34" t="s">
        <v>3</v>
      </c>
      <c r="L179" s="33">
        <v>14233274</v>
      </c>
      <c r="M179" s="32" t="s">
        <v>2</v>
      </c>
      <c r="N179" s="31"/>
      <c r="O179" s="31" t="s">
        <v>0</v>
      </c>
    </row>
    <row r="180" spans="1:15" s="43" customFormat="1" ht="24.75" customHeight="1" x14ac:dyDescent="0.2">
      <c r="A180" s="138" t="s">
        <v>219</v>
      </c>
      <c r="B180" s="137" t="s">
        <v>221</v>
      </c>
      <c r="C180" s="31" t="s">
        <v>7</v>
      </c>
      <c r="D180" s="31">
        <v>1</v>
      </c>
      <c r="E180" s="31" t="s">
        <v>7</v>
      </c>
      <c r="F180" s="134">
        <v>46656</v>
      </c>
      <c r="G180" s="45" t="s">
        <v>6</v>
      </c>
      <c r="H180" s="34" t="s">
        <v>217</v>
      </c>
      <c r="I180" s="145"/>
      <c r="J180" s="61" t="s">
        <v>4</v>
      </c>
      <c r="K180" s="34" t="s">
        <v>3</v>
      </c>
      <c r="L180" s="33">
        <v>14233274</v>
      </c>
      <c r="M180" s="32" t="s">
        <v>2</v>
      </c>
      <c r="N180" s="31"/>
      <c r="O180" s="31" t="s">
        <v>0</v>
      </c>
    </row>
    <row r="181" spans="1:15" s="48" customFormat="1" ht="25.5" hidden="1" x14ac:dyDescent="0.2">
      <c r="A181" s="144" t="s">
        <v>219</v>
      </c>
      <c r="B181" s="143" t="s">
        <v>220</v>
      </c>
      <c r="C181" s="142" t="s">
        <v>7</v>
      </c>
      <c r="D181" s="141">
        <f>2-1-1</f>
        <v>0</v>
      </c>
      <c r="E181" s="49" t="s">
        <v>7</v>
      </c>
      <c r="F181" s="140">
        <v>46656</v>
      </c>
      <c r="G181" s="56" t="s">
        <v>6</v>
      </c>
      <c r="H181" s="52" t="s">
        <v>217</v>
      </c>
      <c r="I181" s="139"/>
      <c r="J181" s="53" t="s">
        <v>4</v>
      </c>
      <c r="K181" s="52" t="s">
        <v>3</v>
      </c>
      <c r="L181" s="33">
        <v>14233274</v>
      </c>
      <c r="M181" s="50" t="s">
        <v>2</v>
      </c>
      <c r="N181" s="3"/>
      <c r="O181" s="49"/>
    </row>
    <row r="182" spans="1:15" s="43" customFormat="1" ht="25.5" x14ac:dyDescent="0.2">
      <c r="A182" s="138" t="s">
        <v>219</v>
      </c>
      <c r="B182" s="137" t="s">
        <v>218</v>
      </c>
      <c r="C182" s="136" t="s">
        <v>7</v>
      </c>
      <c r="D182" s="135">
        <v>2</v>
      </c>
      <c r="E182" s="31" t="s">
        <v>7</v>
      </c>
      <c r="F182" s="134">
        <v>46656</v>
      </c>
      <c r="G182" s="45" t="s">
        <v>6</v>
      </c>
      <c r="H182" s="34" t="s">
        <v>217</v>
      </c>
      <c r="I182" s="133"/>
      <c r="J182" s="61" t="s">
        <v>4</v>
      </c>
      <c r="K182" s="34" t="s">
        <v>3</v>
      </c>
      <c r="L182" s="33">
        <v>14233274</v>
      </c>
      <c r="M182" s="32" t="s">
        <v>2</v>
      </c>
      <c r="N182" s="31"/>
      <c r="O182" s="31" t="s">
        <v>0</v>
      </c>
    </row>
    <row r="183" spans="1:15" s="40" customFormat="1" ht="38.25" x14ac:dyDescent="0.2">
      <c r="A183" s="132" t="s">
        <v>216</v>
      </c>
      <c r="B183" s="131" t="s">
        <v>215</v>
      </c>
      <c r="C183" s="130" t="s">
        <v>52</v>
      </c>
      <c r="D183" s="129">
        <f>50-4-4-4-7-5-6-10</f>
        <v>10</v>
      </c>
      <c r="E183" s="129" t="s">
        <v>52</v>
      </c>
      <c r="F183" s="128">
        <v>2025</v>
      </c>
      <c r="G183" s="127" t="s">
        <v>6</v>
      </c>
      <c r="H183" s="126" t="s">
        <v>214</v>
      </c>
      <c r="I183" s="125"/>
      <c r="J183" s="69" t="s">
        <v>4</v>
      </c>
      <c r="K183" s="27" t="s">
        <v>3</v>
      </c>
      <c r="L183" s="26">
        <v>14233274</v>
      </c>
      <c r="M183" s="25" t="s">
        <v>2</v>
      </c>
      <c r="N183" s="24"/>
      <c r="O183" s="24" t="s">
        <v>27</v>
      </c>
    </row>
    <row r="184" spans="1:15" s="43" customFormat="1" ht="23.25" customHeight="1" x14ac:dyDescent="0.2">
      <c r="A184" s="37" t="s">
        <v>213</v>
      </c>
      <c r="B184" s="124" t="s">
        <v>212</v>
      </c>
      <c r="C184" s="46" t="s">
        <v>7</v>
      </c>
      <c r="D184" s="33">
        <v>5</v>
      </c>
      <c r="E184" s="33" t="s">
        <v>7</v>
      </c>
      <c r="F184" s="38">
        <v>46319</v>
      </c>
      <c r="G184" s="45" t="s">
        <v>6</v>
      </c>
      <c r="H184" s="34" t="s">
        <v>211</v>
      </c>
      <c r="I184" s="36"/>
      <c r="J184" s="61" t="s">
        <v>4</v>
      </c>
      <c r="K184" s="34" t="s">
        <v>3</v>
      </c>
      <c r="L184" s="33">
        <v>14233274</v>
      </c>
      <c r="M184" s="32" t="s">
        <v>2</v>
      </c>
      <c r="N184" s="31"/>
      <c r="O184" s="31" t="s">
        <v>210</v>
      </c>
    </row>
    <row r="185" spans="1:15" s="48" customFormat="1" ht="25.5" hidden="1" x14ac:dyDescent="0.2">
      <c r="A185" s="52" t="s">
        <v>209</v>
      </c>
      <c r="B185" s="55" t="s">
        <v>208</v>
      </c>
      <c r="C185" s="58" t="s">
        <v>30</v>
      </c>
      <c r="D185" s="51">
        <f>140-140</f>
        <v>0</v>
      </c>
      <c r="E185" s="51" t="s">
        <v>30</v>
      </c>
      <c r="F185" s="57">
        <v>46295</v>
      </c>
      <c r="G185" s="56" t="s">
        <v>6</v>
      </c>
      <c r="H185" s="52" t="s">
        <v>207</v>
      </c>
      <c r="I185" s="74"/>
      <c r="J185" s="61" t="s">
        <v>4</v>
      </c>
      <c r="K185" s="34" t="s">
        <v>3</v>
      </c>
      <c r="L185" s="33">
        <v>14233274</v>
      </c>
      <c r="M185" s="32" t="s">
        <v>2</v>
      </c>
      <c r="N185" s="3"/>
      <c r="O185" s="49"/>
    </row>
    <row r="186" spans="1:15" s="48" customFormat="1" ht="25.5" hidden="1" x14ac:dyDescent="0.2">
      <c r="A186" s="52" t="s">
        <v>32</v>
      </c>
      <c r="B186" s="52" t="s">
        <v>206</v>
      </c>
      <c r="C186" s="58" t="s">
        <v>30</v>
      </c>
      <c r="D186" s="51">
        <f>500-18-402-80</f>
        <v>0</v>
      </c>
      <c r="E186" s="51" t="s">
        <v>30</v>
      </c>
      <c r="F186" s="57">
        <v>46476</v>
      </c>
      <c r="G186" s="56" t="s">
        <v>6</v>
      </c>
      <c r="H186" s="52" t="s">
        <v>205</v>
      </c>
      <c r="I186" s="74"/>
      <c r="J186" s="53" t="s">
        <v>4</v>
      </c>
      <c r="K186" s="52" t="s">
        <v>3</v>
      </c>
      <c r="L186" s="33">
        <v>14233274</v>
      </c>
      <c r="M186" s="50" t="s">
        <v>2</v>
      </c>
      <c r="N186" s="3"/>
      <c r="O186" s="49"/>
    </row>
    <row r="187" spans="1:15" s="43" customFormat="1" ht="25.5" x14ac:dyDescent="0.2">
      <c r="A187" s="37" t="s">
        <v>203</v>
      </c>
      <c r="B187" s="37" t="s">
        <v>204</v>
      </c>
      <c r="C187" s="46" t="s">
        <v>7</v>
      </c>
      <c r="D187" s="33">
        <v>1</v>
      </c>
      <c r="E187" s="33" t="s">
        <v>7</v>
      </c>
      <c r="F187" s="38">
        <v>46962</v>
      </c>
      <c r="G187" s="45" t="s">
        <v>6</v>
      </c>
      <c r="H187" s="34" t="s">
        <v>201</v>
      </c>
      <c r="I187" s="108"/>
      <c r="J187" s="61" t="s">
        <v>4</v>
      </c>
      <c r="K187" s="34" t="s">
        <v>3</v>
      </c>
      <c r="L187" s="33">
        <v>14233274</v>
      </c>
      <c r="M187" s="32" t="s">
        <v>2</v>
      </c>
      <c r="N187" s="31"/>
      <c r="O187" s="31" t="s">
        <v>27</v>
      </c>
    </row>
    <row r="188" spans="1:15" s="43" customFormat="1" ht="25.5" x14ac:dyDescent="0.2">
      <c r="A188" s="37" t="s">
        <v>203</v>
      </c>
      <c r="B188" s="37" t="s">
        <v>202</v>
      </c>
      <c r="C188" s="46" t="s">
        <v>7</v>
      </c>
      <c r="D188" s="33">
        <v>2</v>
      </c>
      <c r="E188" s="33" t="s">
        <v>7</v>
      </c>
      <c r="F188" s="38">
        <v>46963</v>
      </c>
      <c r="G188" s="45" t="s">
        <v>6</v>
      </c>
      <c r="H188" s="34" t="s">
        <v>201</v>
      </c>
      <c r="I188" s="108"/>
      <c r="J188" s="61" t="s">
        <v>4</v>
      </c>
      <c r="K188" s="34" t="s">
        <v>3</v>
      </c>
      <c r="L188" s="33">
        <v>14233274</v>
      </c>
      <c r="M188" s="32" t="s">
        <v>2</v>
      </c>
      <c r="N188" s="31"/>
      <c r="O188" s="31" t="s">
        <v>27</v>
      </c>
    </row>
    <row r="189" spans="1:15" s="48" customFormat="1" ht="2.25" customHeight="1" x14ac:dyDescent="0.2">
      <c r="A189" s="52" t="s">
        <v>9</v>
      </c>
      <c r="B189" s="55" t="s">
        <v>200</v>
      </c>
      <c r="C189" s="51" t="s">
        <v>7</v>
      </c>
      <c r="D189" s="51">
        <f>6-1-2-1-2</f>
        <v>0</v>
      </c>
      <c r="E189" s="51" t="s">
        <v>7</v>
      </c>
      <c r="F189" s="57">
        <v>45565</v>
      </c>
      <c r="G189" s="56" t="s">
        <v>6</v>
      </c>
      <c r="H189" s="51"/>
      <c r="I189" s="100" t="s">
        <v>199</v>
      </c>
      <c r="J189" s="53" t="s">
        <v>4</v>
      </c>
      <c r="K189" s="52" t="s">
        <v>3</v>
      </c>
      <c r="L189" s="51">
        <v>14233274</v>
      </c>
      <c r="M189" s="50" t="s">
        <v>2</v>
      </c>
      <c r="N189" s="3"/>
      <c r="O189" s="49"/>
    </row>
    <row r="190" spans="1:15" s="48" customFormat="1" ht="3" customHeight="1" x14ac:dyDescent="0.2">
      <c r="A190" s="52" t="s">
        <v>9</v>
      </c>
      <c r="B190" s="123" t="s">
        <v>198</v>
      </c>
      <c r="C190" s="51" t="s">
        <v>7</v>
      </c>
      <c r="D190" s="58">
        <f>1-1</f>
        <v>0</v>
      </c>
      <c r="E190" s="51" t="s">
        <v>7</v>
      </c>
      <c r="F190" s="57">
        <v>46830</v>
      </c>
      <c r="G190" s="56" t="s">
        <v>6</v>
      </c>
      <c r="H190" s="51"/>
      <c r="I190" s="100" t="s">
        <v>13</v>
      </c>
      <c r="J190" s="53" t="s">
        <v>4</v>
      </c>
      <c r="K190" s="52" t="s">
        <v>3</v>
      </c>
      <c r="L190" s="51">
        <v>14233274</v>
      </c>
      <c r="M190" s="50" t="s">
        <v>2</v>
      </c>
      <c r="N190" s="3"/>
      <c r="O190" s="49"/>
    </row>
    <row r="191" spans="1:15" s="48" customFormat="1" ht="25.5" hidden="1" x14ac:dyDescent="0.2">
      <c r="A191" s="52"/>
      <c r="B191" s="52" t="s">
        <v>197</v>
      </c>
      <c r="C191" s="51" t="s">
        <v>7</v>
      </c>
      <c r="D191" s="51">
        <f>2-2</f>
        <v>0</v>
      </c>
      <c r="E191" s="51" t="s">
        <v>7</v>
      </c>
      <c r="F191" s="57">
        <v>45412</v>
      </c>
      <c r="G191" s="56" t="s">
        <v>6</v>
      </c>
      <c r="H191" s="51"/>
      <c r="I191" s="100" t="s">
        <v>196</v>
      </c>
      <c r="J191" s="53" t="s">
        <v>4</v>
      </c>
      <c r="K191" s="52" t="s">
        <v>3</v>
      </c>
      <c r="L191" s="33">
        <v>14233274</v>
      </c>
      <c r="M191" s="50" t="s">
        <v>2</v>
      </c>
      <c r="N191" s="3"/>
      <c r="O191" s="49"/>
    </row>
    <row r="192" spans="1:15" s="48" customFormat="1" ht="38.25" hidden="1" x14ac:dyDescent="0.2">
      <c r="A192" s="52" t="s">
        <v>62</v>
      </c>
      <c r="B192" s="52" t="s">
        <v>61</v>
      </c>
      <c r="C192" s="51" t="s">
        <v>52</v>
      </c>
      <c r="D192" s="51">
        <f>6-3-3</f>
        <v>0</v>
      </c>
      <c r="E192" s="51" t="s">
        <v>52</v>
      </c>
      <c r="F192" s="57">
        <v>45918</v>
      </c>
      <c r="G192" s="56" t="s">
        <v>6</v>
      </c>
      <c r="H192" s="52" t="s">
        <v>195</v>
      </c>
      <c r="I192" s="74"/>
      <c r="J192" s="53" t="s">
        <v>4</v>
      </c>
      <c r="K192" s="52" t="s">
        <v>3</v>
      </c>
      <c r="L192" s="33">
        <v>14233274</v>
      </c>
      <c r="M192" s="50" t="s">
        <v>2</v>
      </c>
      <c r="N192" s="3" t="s">
        <v>194</v>
      </c>
      <c r="O192" s="49"/>
    </row>
    <row r="193" spans="1:15" s="43" customFormat="1" ht="25.5" x14ac:dyDescent="0.2">
      <c r="A193" s="37" t="s">
        <v>192</v>
      </c>
      <c r="B193" s="37" t="s">
        <v>193</v>
      </c>
      <c r="C193" s="46" t="s">
        <v>7</v>
      </c>
      <c r="D193" s="33">
        <v>1</v>
      </c>
      <c r="E193" s="33" t="s">
        <v>7</v>
      </c>
      <c r="F193" s="38">
        <v>46934</v>
      </c>
      <c r="G193" s="45" t="s">
        <v>6</v>
      </c>
      <c r="H193" s="34" t="s">
        <v>190</v>
      </c>
      <c r="I193" s="108"/>
      <c r="J193" s="61" t="s">
        <v>4</v>
      </c>
      <c r="K193" s="34" t="s">
        <v>3</v>
      </c>
      <c r="L193" s="33">
        <v>14233274</v>
      </c>
      <c r="M193" s="32" t="s">
        <v>2</v>
      </c>
      <c r="N193" s="31"/>
      <c r="O193" s="31" t="s">
        <v>0</v>
      </c>
    </row>
    <row r="194" spans="1:15" s="43" customFormat="1" ht="23.25" customHeight="1" x14ac:dyDescent="0.2">
      <c r="A194" s="37" t="s">
        <v>192</v>
      </c>
      <c r="B194" s="37" t="s">
        <v>191</v>
      </c>
      <c r="C194" s="46" t="s">
        <v>7</v>
      </c>
      <c r="D194" s="33">
        <v>1</v>
      </c>
      <c r="E194" s="33" t="s">
        <v>7</v>
      </c>
      <c r="F194" s="38">
        <v>46934</v>
      </c>
      <c r="G194" s="45" t="s">
        <v>6</v>
      </c>
      <c r="H194" s="34" t="s">
        <v>190</v>
      </c>
      <c r="I194" s="108"/>
      <c r="J194" s="61" t="s">
        <v>4</v>
      </c>
      <c r="K194" s="34" t="s">
        <v>3</v>
      </c>
      <c r="L194" s="33">
        <v>14233274</v>
      </c>
      <c r="M194" s="32" t="s">
        <v>2</v>
      </c>
      <c r="N194" s="31"/>
      <c r="O194" s="31" t="s">
        <v>0</v>
      </c>
    </row>
    <row r="195" spans="1:15" s="48" customFormat="1" ht="25.5" hidden="1" x14ac:dyDescent="0.2">
      <c r="A195" s="52" t="s">
        <v>189</v>
      </c>
      <c r="B195" s="55" t="s">
        <v>188</v>
      </c>
      <c r="C195" s="58" t="s">
        <v>163</v>
      </c>
      <c r="D195" s="51">
        <f>516-130-170-216</f>
        <v>0</v>
      </c>
      <c r="E195" s="51" t="s">
        <v>7</v>
      </c>
      <c r="F195" s="57">
        <v>46375</v>
      </c>
      <c r="G195" s="56" t="s">
        <v>6</v>
      </c>
      <c r="H195" s="52" t="s">
        <v>187</v>
      </c>
      <c r="I195" s="74"/>
      <c r="J195" s="53" t="s">
        <v>4</v>
      </c>
      <c r="K195" s="52" t="s">
        <v>3</v>
      </c>
      <c r="L195" s="51">
        <v>14233274</v>
      </c>
      <c r="M195" s="50" t="s">
        <v>2</v>
      </c>
      <c r="N195" s="3"/>
      <c r="O195" s="49"/>
    </row>
    <row r="196" spans="1:15" s="40" customFormat="1" ht="38.25" x14ac:dyDescent="0.2">
      <c r="A196" s="27"/>
      <c r="B196" s="30" t="s">
        <v>186</v>
      </c>
      <c r="C196" s="42" t="s">
        <v>163</v>
      </c>
      <c r="D196" s="42">
        <f>138-10-61-33-13-10-11</f>
        <v>0</v>
      </c>
      <c r="E196" s="26" t="s">
        <v>7</v>
      </c>
      <c r="F196" s="39">
        <v>45641</v>
      </c>
      <c r="G196" s="47" t="s">
        <v>6</v>
      </c>
      <c r="H196" s="27" t="s">
        <v>184</v>
      </c>
      <c r="I196" s="104" t="s">
        <v>183</v>
      </c>
      <c r="J196" s="69" t="s">
        <v>4</v>
      </c>
      <c r="K196" s="27" t="s">
        <v>3</v>
      </c>
      <c r="L196" s="26">
        <v>14233274</v>
      </c>
      <c r="M196" s="25" t="s">
        <v>2</v>
      </c>
      <c r="N196" s="24"/>
      <c r="O196" s="24" t="s">
        <v>27</v>
      </c>
    </row>
    <row r="197" spans="1:15" s="97" customFormat="1" ht="38.25" hidden="1" x14ac:dyDescent="0.2">
      <c r="A197" s="52"/>
      <c r="B197" s="52" t="s">
        <v>149</v>
      </c>
      <c r="C197" s="58" t="s">
        <v>163</v>
      </c>
      <c r="D197" s="51">
        <f>38-5-33</f>
        <v>0</v>
      </c>
      <c r="E197" s="58" t="s">
        <v>7</v>
      </c>
      <c r="F197" s="57">
        <v>45632</v>
      </c>
      <c r="G197" s="56" t="s">
        <v>6</v>
      </c>
      <c r="H197" s="52" t="s">
        <v>184</v>
      </c>
      <c r="I197" s="74" t="s">
        <v>183</v>
      </c>
      <c r="J197" s="53" t="s">
        <v>4</v>
      </c>
      <c r="K197" s="52" t="s">
        <v>3</v>
      </c>
      <c r="L197" s="33">
        <v>14233274</v>
      </c>
      <c r="M197" s="50" t="s">
        <v>2</v>
      </c>
      <c r="N197" s="3"/>
      <c r="O197" s="49"/>
    </row>
    <row r="198" spans="1:15" s="97" customFormat="1" ht="38.25" hidden="1" x14ac:dyDescent="0.2">
      <c r="A198" s="52"/>
      <c r="B198" s="52" t="s">
        <v>185</v>
      </c>
      <c r="C198" s="58" t="s">
        <v>163</v>
      </c>
      <c r="D198" s="51">
        <f>50-10-40</f>
        <v>0</v>
      </c>
      <c r="E198" s="58" t="s">
        <v>7</v>
      </c>
      <c r="F198" s="102">
        <v>46112</v>
      </c>
      <c r="G198" s="56" t="s">
        <v>6</v>
      </c>
      <c r="H198" s="52" t="s">
        <v>184</v>
      </c>
      <c r="I198" s="100" t="s">
        <v>183</v>
      </c>
      <c r="J198" s="53" t="s">
        <v>4</v>
      </c>
      <c r="K198" s="52" t="s">
        <v>3</v>
      </c>
      <c r="L198" s="33">
        <v>14233274</v>
      </c>
      <c r="M198" s="50" t="s">
        <v>2</v>
      </c>
      <c r="N198" s="3"/>
      <c r="O198" s="49"/>
    </row>
    <row r="199" spans="1:15" s="43" customFormat="1" ht="25.5" x14ac:dyDescent="0.2">
      <c r="A199" s="37" t="s">
        <v>146</v>
      </c>
      <c r="B199" s="122" t="s">
        <v>182</v>
      </c>
      <c r="C199" s="46" t="s">
        <v>163</v>
      </c>
      <c r="D199" s="33">
        <v>5</v>
      </c>
      <c r="E199" s="33" t="s">
        <v>7</v>
      </c>
      <c r="F199" s="38">
        <v>46326</v>
      </c>
      <c r="G199" s="45" t="s">
        <v>6</v>
      </c>
      <c r="H199" s="34" t="s">
        <v>180</v>
      </c>
      <c r="I199" s="108"/>
      <c r="J199" s="61" t="s">
        <v>4</v>
      </c>
      <c r="K199" s="34" t="s">
        <v>3</v>
      </c>
      <c r="L199" s="33">
        <v>14233274</v>
      </c>
      <c r="M199" s="32" t="s">
        <v>2</v>
      </c>
      <c r="N199" s="31" t="s">
        <v>179</v>
      </c>
      <c r="O199" s="31" t="s">
        <v>27</v>
      </c>
    </row>
    <row r="200" spans="1:15" s="43" customFormat="1" ht="24" customHeight="1" x14ac:dyDescent="0.2">
      <c r="A200" s="37" t="s">
        <v>146</v>
      </c>
      <c r="B200" s="122" t="s">
        <v>181</v>
      </c>
      <c r="C200" s="46" t="s">
        <v>163</v>
      </c>
      <c r="D200" s="33">
        <v>5</v>
      </c>
      <c r="E200" s="33" t="s">
        <v>7</v>
      </c>
      <c r="F200" s="38">
        <v>46326</v>
      </c>
      <c r="G200" s="45" t="s">
        <v>6</v>
      </c>
      <c r="H200" s="34" t="s">
        <v>180</v>
      </c>
      <c r="I200" s="108"/>
      <c r="J200" s="61" t="s">
        <v>4</v>
      </c>
      <c r="K200" s="34" t="s">
        <v>3</v>
      </c>
      <c r="L200" s="33">
        <v>14233274</v>
      </c>
      <c r="M200" s="32" t="s">
        <v>2</v>
      </c>
      <c r="N200" s="31" t="s">
        <v>179</v>
      </c>
      <c r="O200" s="31" t="s">
        <v>27</v>
      </c>
    </row>
    <row r="201" spans="1:15" s="97" customFormat="1" ht="38.25" hidden="1" x14ac:dyDescent="0.2">
      <c r="A201" s="52" t="s">
        <v>129</v>
      </c>
      <c r="B201" s="121" t="s">
        <v>178</v>
      </c>
      <c r="C201" s="58" t="s">
        <v>163</v>
      </c>
      <c r="D201" s="51">
        <f>1-1</f>
        <v>0</v>
      </c>
      <c r="E201" s="58" t="s">
        <v>7</v>
      </c>
      <c r="F201" s="102">
        <v>45865</v>
      </c>
      <c r="G201" s="101" t="s">
        <v>6</v>
      </c>
      <c r="H201" s="55" t="s">
        <v>174</v>
      </c>
      <c r="I201" s="100"/>
      <c r="J201" s="99" t="s">
        <v>4</v>
      </c>
      <c r="K201" s="55" t="s">
        <v>3</v>
      </c>
      <c r="L201" s="51">
        <v>14233274</v>
      </c>
      <c r="M201" s="98" t="s">
        <v>2</v>
      </c>
      <c r="N201" s="3"/>
      <c r="O201" s="49"/>
    </row>
    <row r="202" spans="1:15" s="97" customFormat="1" ht="0.75" customHeight="1" x14ac:dyDescent="0.2">
      <c r="A202" s="52" t="s">
        <v>129</v>
      </c>
      <c r="B202" s="121" t="s">
        <v>177</v>
      </c>
      <c r="C202" s="58" t="s">
        <v>163</v>
      </c>
      <c r="D202" s="51">
        <f>2-2</f>
        <v>0</v>
      </c>
      <c r="E202" s="58" t="s">
        <v>7</v>
      </c>
      <c r="F202" s="102">
        <v>45869</v>
      </c>
      <c r="G202" s="56" t="s">
        <v>6</v>
      </c>
      <c r="H202" s="52" t="s">
        <v>174</v>
      </c>
      <c r="I202" s="100"/>
      <c r="J202" s="53" t="s">
        <v>4</v>
      </c>
      <c r="K202" s="52" t="s">
        <v>3</v>
      </c>
      <c r="L202" s="51">
        <v>14233274</v>
      </c>
      <c r="M202" s="50" t="s">
        <v>2</v>
      </c>
      <c r="N202" s="3"/>
      <c r="O202" s="49"/>
    </row>
    <row r="203" spans="1:15" s="97" customFormat="1" ht="38.25" hidden="1" x14ac:dyDescent="0.2">
      <c r="A203" s="52" t="s">
        <v>129</v>
      </c>
      <c r="B203" s="121" t="s">
        <v>176</v>
      </c>
      <c r="C203" s="58" t="s">
        <v>163</v>
      </c>
      <c r="D203" s="51">
        <f>1-1</f>
        <v>0</v>
      </c>
      <c r="E203" s="58" t="s">
        <v>7</v>
      </c>
      <c r="F203" s="102">
        <v>45885</v>
      </c>
      <c r="G203" s="56" t="s">
        <v>6</v>
      </c>
      <c r="H203" s="52" t="s">
        <v>174</v>
      </c>
      <c r="I203" s="100"/>
      <c r="J203" s="53" t="s">
        <v>4</v>
      </c>
      <c r="K203" s="52" t="s">
        <v>3</v>
      </c>
      <c r="L203" s="51">
        <v>14233274</v>
      </c>
      <c r="M203" s="50" t="s">
        <v>2</v>
      </c>
      <c r="N203" s="3"/>
      <c r="O203" s="49"/>
    </row>
    <row r="204" spans="1:15" s="97" customFormat="1" ht="40.5" hidden="1" customHeight="1" x14ac:dyDescent="0.2">
      <c r="A204" s="52" t="s">
        <v>129</v>
      </c>
      <c r="B204" s="121" t="s">
        <v>175</v>
      </c>
      <c r="C204" s="58" t="s">
        <v>163</v>
      </c>
      <c r="D204" s="51">
        <f>45-23-22</f>
        <v>0</v>
      </c>
      <c r="E204" s="58" t="s">
        <v>7</v>
      </c>
      <c r="F204" s="102">
        <v>45882</v>
      </c>
      <c r="G204" s="56" t="s">
        <v>6</v>
      </c>
      <c r="H204" s="52" t="s">
        <v>174</v>
      </c>
      <c r="I204" s="100"/>
      <c r="J204" s="53" t="s">
        <v>4</v>
      </c>
      <c r="K204" s="52" t="s">
        <v>3</v>
      </c>
      <c r="L204" s="51">
        <v>14233274</v>
      </c>
      <c r="M204" s="50" t="s">
        <v>2</v>
      </c>
      <c r="N204" s="3"/>
      <c r="O204" s="49"/>
    </row>
    <row r="205" spans="1:15" s="97" customFormat="1" ht="25.5" hidden="1" x14ac:dyDescent="0.2">
      <c r="A205" s="52" t="s">
        <v>172</v>
      </c>
      <c r="B205" s="121" t="s">
        <v>173</v>
      </c>
      <c r="C205" s="58" t="s">
        <v>163</v>
      </c>
      <c r="D205" s="51">
        <f>40-12-28</f>
        <v>0</v>
      </c>
      <c r="E205" s="58" t="s">
        <v>7</v>
      </c>
      <c r="F205" s="102">
        <v>45869</v>
      </c>
      <c r="G205" s="101" t="s">
        <v>6</v>
      </c>
      <c r="H205" s="55" t="s">
        <v>170</v>
      </c>
      <c r="I205" s="100"/>
      <c r="J205" s="99" t="s">
        <v>4</v>
      </c>
      <c r="K205" s="55" t="s">
        <v>3</v>
      </c>
      <c r="L205" s="51">
        <v>14233274</v>
      </c>
      <c r="M205" s="98" t="s">
        <v>2</v>
      </c>
      <c r="N205" s="3"/>
      <c r="O205" s="49"/>
    </row>
    <row r="206" spans="1:15" s="97" customFormat="1" ht="3" customHeight="1" x14ac:dyDescent="0.2">
      <c r="A206" s="55" t="s">
        <v>172</v>
      </c>
      <c r="B206" s="121" t="s">
        <v>171</v>
      </c>
      <c r="C206" s="58" t="s">
        <v>163</v>
      </c>
      <c r="D206" s="51">
        <f>20-2-9-9</f>
        <v>0</v>
      </c>
      <c r="E206" s="58" t="s">
        <v>7</v>
      </c>
      <c r="F206" s="102">
        <v>45869</v>
      </c>
      <c r="G206" s="101" t="s">
        <v>6</v>
      </c>
      <c r="H206" s="55" t="s">
        <v>170</v>
      </c>
      <c r="I206" s="100"/>
      <c r="J206" s="99" t="s">
        <v>4</v>
      </c>
      <c r="K206" s="55" t="s">
        <v>3</v>
      </c>
      <c r="L206" s="51">
        <v>14233274</v>
      </c>
      <c r="M206" s="98" t="s">
        <v>2</v>
      </c>
      <c r="N206" s="3"/>
      <c r="O206" s="49"/>
    </row>
    <row r="207" spans="1:15" s="97" customFormat="1" ht="3" customHeight="1" x14ac:dyDescent="0.2">
      <c r="A207" s="55" t="s">
        <v>146</v>
      </c>
      <c r="B207" s="55" t="s">
        <v>169</v>
      </c>
      <c r="C207" s="58" t="s">
        <v>163</v>
      </c>
      <c r="D207" s="51">
        <f>10-10</f>
        <v>0</v>
      </c>
      <c r="E207" s="58" t="s">
        <v>7</v>
      </c>
      <c r="F207" s="102">
        <v>46326</v>
      </c>
      <c r="G207" s="56" t="s">
        <v>6</v>
      </c>
      <c r="H207" s="52" t="s">
        <v>168</v>
      </c>
      <c r="I207" s="100"/>
      <c r="J207" s="53" t="s">
        <v>4</v>
      </c>
      <c r="K207" s="52" t="s">
        <v>3</v>
      </c>
      <c r="L207" s="51">
        <v>14233274</v>
      </c>
      <c r="M207" s="50" t="s">
        <v>2</v>
      </c>
      <c r="N207" s="3"/>
      <c r="O207" s="49"/>
    </row>
    <row r="208" spans="1:15" s="97" customFormat="1" ht="3" customHeight="1" x14ac:dyDescent="0.2">
      <c r="A208" s="55" t="s">
        <v>167</v>
      </c>
      <c r="B208" s="55" t="s">
        <v>78</v>
      </c>
      <c r="C208" s="58" t="s">
        <v>163</v>
      </c>
      <c r="D208" s="51">
        <f>20-10-10</f>
        <v>0</v>
      </c>
      <c r="E208" s="58" t="s">
        <v>7</v>
      </c>
      <c r="F208" s="102">
        <v>46053</v>
      </c>
      <c r="G208" s="56" t="s">
        <v>6</v>
      </c>
      <c r="H208" s="52" t="s">
        <v>166</v>
      </c>
      <c r="I208" s="100"/>
      <c r="J208" s="53" t="s">
        <v>4</v>
      </c>
      <c r="K208" s="52" t="s">
        <v>3</v>
      </c>
      <c r="L208" s="51">
        <v>14233274</v>
      </c>
      <c r="M208" s="50" t="s">
        <v>2</v>
      </c>
      <c r="N208" s="3"/>
      <c r="O208" s="49"/>
    </row>
    <row r="209" spans="1:15" s="97" customFormat="1" ht="3" customHeight="1" x14ac:dyDescent="0.2">
      <c r="A209" s="55" t="s">
        <v>90</v>
      </c>
      <c r="B209" s="55" t="s">
        <v>164</v>
      </c>
      <c r="C209" s="58" t="s">
        <v>163</v>
      </c>
      <c r="D209" s="51">
        <f>25-9-12-4</f>
        <v>0</v>
      </c>
      <c r="E209" s="58" t="s">
        <v>7</v>
      </c>
      <c r="F209" s="102">
        <v>46206</v>
      </c>
      <c r="G209" s="101" t="s">
        <v>6</v>
      </c>
      <c r="H209" s="55" t="s">
        <v>165</v>
      </c>
      <c r="I209" s="100"/>
      <c r="J209" s="99" t="s">
        <v>4</v>
      </c>
      <c r="K209" s="55" t="s">
        <v>3</v>
      </c>
      <c r="L209" s="51">
        <v>14233274</v>
      </c>
      <c r="M209" s="98" t="s">
        <v>2</v>
      </c>
      <c r="N209" s="3"/>
      <c r="O209" s="49"/>
    </row>
    <row r="210" spans="1:15" s="97" customFormat="1" ht="2.25" customHeight="1" x14ac:dyDescent="0.2">
      <c r="A210" s="55" t="s">
        <v>90</v>
      </c>
      <c r="B210" s="55" t="s">
        <v>164</v>
      </c>
      <c r="C210" s="58" t="s">
        <v>163</v>
      </c>
      <c r="D210" s="51">
        <f>21-13-6-2</f>
        <v>0</v>
      </c>
      <c r="E210" s="58" t="s">
        <v>7</v>
      </c>
      <c r="F210" s="102">
        <v>46209</v>
      </c>
      <c r="G210" s="101" t="s">
        <v>6</v>
      </c>
      <c r="H210" s="55" t="s">
        <v>162</v>
      </c>
      <c r="I210" s="100"/>
      <c r="J210" s="99" t="s">
        <v>4</v>
      </c>
      <c r="K210" s="55" t="s">
        <v>3</v>
      </c>
      <c r="L210" s="51">
        <v>14233274</v>
      </c>
      <c r="M210" s="98" t="s">
        <v>2</v>
      </c>
      <c r="N210" s="3"/>
      <c r="O210" s="49"/>
    </row>
    <row r="211" spans="1:15" s="67" customFormat="1" ht="25.5" x14ac:dyDescent="0.2">
      <c r="A211" s="30" t="s">
        <v>161</v>
      </c>
      <c r="B211" s="30" t="s">
        <v>160</v>
      </c>
      <c r="C211" s="42" t="s">
        <v>52</v>
      </c>
      <c r="D211" s="26">
        <f>251-29-37-26-10-11</f>
        <v>138</v>
      </c>
      <c r="E211" s="42" t="s">
        <v>7</v>
      </c>
      <c r="F211" s="72">
        <v>46295</v>
      </c>
      <c r="G211" s="47" t="s">
        <v>6</v>
      </c>
      <c r="H211" s="27" t="s">
        <v>159</v>
      </c>
      <c r="I211" s="70"/>
      <c r="J211" s="69" t="s">
        <v>4</v>
      </c>
      <c r="K211" s="27" t="s">
        <v>3</v>
      </c>
      <c r="L211" s="26">
        <v>14233274</v>
      </c>
      <c r="M211" s="25" t="s">
        <v>2</v>
      </c>
      <c r="N211" s="24"/>
      <c r="O211" s="24" t="s">
        <v>27</v>
      </c>
    </row>
    <row r="212" spans="1:15" s="115" customFormat="1" ht="25.5" x14ac:dyDescent="0.2">
      <c r="A212" s="65" t="s">
        <v>146</v>
      </c>
      <c r="B212" s="120" t="s">
        <v>158</v>
      </c>
      <c r="C212" s="46" t="s">
        <v>7</v>
      </c>
      <c r="D212" s="119">
        <v>3</v>
      </c>
      <c r="E212" s="46" t="s">
        <v>7</v>
      </c>
      <c r="F212" s="118">
        <v>46326</v>
      </c>
      <c r="G212" s="63" t="s">
        <v>6</v>
      </c>
      <c r="H212" s="65" t="s">
        <v>152</v>
      </c>
      <c r="I212" s="117"/>
      <c r="J212" s="79" t="s">
        <v>4</v>
      </c>
      <c r="K212" s="37" t="s">
        <v>3</v>
      </c>
      <c r="L212" s="33">
        <v>14233274</v>
      </c>
      <c r="M212" s="78" t="s">
        <v>2</v>
      </c>
      <c r="N212" s="116"/>
      <c r="O212" s="116" t="s">
        <v>27</v>
      </c>
    </row>
    <row r="213" spans="1:15" s="115" customFormat="1" ht="25.5" x14ac:dyDescent="0.2">
      <c r="A213" s="65" t="s">
        <v>146</v>
      </c>
      <c r="B213" s="120" t="s">
        <v>157</v>
      </c>
      <c r="C213" s="46" t="s">
        <v>7</v>
      </c>
      <c r="D213" s="119">
        <v>2</v>
      </c>
      <c r="E213" s="46" t="s">
        <v>7</v>
      </c>
      <c r="F213" s="118">
        <v>46326</v>
      </c>
      <c r="G213" s="63" t="s">
        <v>6</v>
      </c>
      <c r="H213" s="65" t="s">
        <v>152</v>
      </c>
      <c r="I213" s="117"/>
      <c r="J213" s="79" t="s">
        <v>4</v>
      </c>
      <c r="K213" s="37" t="s">
        <v>3</v>
      </c>
      <c r="L213" s="33">
        <v>14233274</v>
      </c>
      <c r="M213" s="78" t="s">
        <v>2</v>
      </c>
      <c r="N213" s="116"/>
      <c r="O213" s="116" t="s">
        <v>27</v>
      </c>
    </row>
    <row r="214" spans="1:15" s="115" customFormat="1" ht="25.5" x14ac:dyDescent="0.2">
      <c r="A214" s="65" t="s">
        <v>146</v>
      </c>
      <c r="B214" s="120" t="s">
        <v>156</v>
      </c>
      <c r="C214" s="46" t="s">
        <v>7</v>
      </c>
      <c r="D214" s="119">
        <v>1</v>
      </c>
      <c r="E214" s="46" t="s">
        <v>7</v>
      </c>
      <c r="F214" s="118">
        <v>46326</v>
      </c>
      <c r="G214" s="63" t="s">
        <v>6</v>
      </c>
      <c r="H214" s="65" t="s">
        <v>152</v>
      </c>
      <c r="I214" s="117"/>
      <c r="J214" s="79" t="s">
        <v>4</v>
      </c>
      <c r="K214" s="37" t="s">
        <v>3</v>
      </c>
      <c r="L214" s="33">
        <v>14233274</v>
      </c>
      <c r="M214" s="78" t="s">
        <v>2</v>
      </c>
      <c r="N214" s="116"/>
      <c r="O214" s="116" t="s">
        <v>27</v>
      </c>
    </row>
    <row r="215" spans="1:15" s="115" customFormat="1" ht="25.5" x14ac:dyDescent="0.2">
      <c r="A215" s="65" t="s">
        <v>146</v>
      </c>
      <c r="B215" s="120" t="s">
        <v>155</v>
      </c>
      <c r="C215" s="46" t="s">
        <v>7</v>
      </c>
      <c r="D215" s="119">
        <v>3</v>
      </c>
      <c r="E215" s="46" t="s">
        <v>7</v>
      </c>
      <c r="F215" s="118">
        <v>46326</v>
      </c>
      <c r="G215" s="63" t="s">
        <v>6</v>
      </c>
      <c r="H215" s="65" t="s">
        <v>152</v>
      </c>
      <c r="I215" s="117"/>
      <c r="J215" s="79" t="s">
        <v>4</v>
      </c>
      <c r="K215" s="37" t="s">
        <v>3</v>
      </c>
      <c r="L215" s="33">
        <v>14233274</v>
      </c>
      <c r="M215" s="78" t="s">
        <v>2</v>
      </c>
      <c r="N215" s="116"/>
      <c r="O215" s="116" t="s">
        <v>27</v>
      </c>
    </row>
    <row r="216" spans="1:15" s="115" customFormat="1" ht="25.5" x14ac:dyDescent="0.2">
      <c r="A216" s="65" t="s">
        <v>146</v>
      </c>
      <c r="B216" s="120" t="s">
        <v>154</v>
      </c>
      <c r="C216" s="46" t="s">
        <v>7</v>
      </c>
      <c r="D216" s="119">
        <v>2</v>
      </c>
      <c r="E216" s="46" t="s">
        <v>7</v>
      </c>
      <c r="F216" s="118">
        <v>46326</v>
      </c>
      <c r="G216" s="63" t="s">
        <v>6</v>
      </c>
      <c r="H216" s="65" t="s">
        <v>152</v>
      </c>
      <c r="I216" s="117"/>
      <c r="J216" s="79" t="s">
        <v>4</v>
      </c>
      <c r="K216" s="37" t="s">
        <v>3</v>
      </c>
      <c r="L216" s="33">
        <v>14233274</v>
      </c>
      <c r="M216" s="78" t="s">
        <v>2</v>
      </c>
      <c r="N216" s="116"/>
      <c r="O216" s="116" t="s">
        <v>27</v>
      </c>
    </row>
    <row r="217" spans="1:15" s="115" customFormat="1" ht="25.5" x14ac:dyDescent="0.2">
      <c r="A217" s="65" t="s">
        <v>146</v>
      </c>
      <c r="B217" s="120" t="s">
        <v>153</v>
      </c>
      <c r="C217" s="46" t="s">
        <v>7</v>
      </c>
      <c r="D217" s="119">
        <v>1</v>
      </c>
      <c r="E217" s="46" t="s">
        <v>7</v>
      </c>
      <c r="F217" s="118">
        <v>46326</v>
      </c>
      <c r="G217" s="63" t="s">
        <v>6</v>
      </c>
      <c r="H217" s="65" t="s">
        <v>152</v>
      </c>
      <c r="I217" s="117"/>
      <c r="J217" s="79" t="s">
        <v>4</v>
      </c>
      <c r="K217" s="37" t="s">
        <v>3</v>
      </c>
      <c r="L217" s="33">
        <v>14233274</v>
      </c>
      <c r="M217" s="78" t="s">
        <v>2</v>
      </c>
      <c r="N217" s="116"/>
      <c r="O217" s="116" t="s">
        <v>27</v>
      </c>
    </row>
    <row r="218" spans="1:15" s="110" customFormat="1" ht="3" customHeight="1" x14ac:dyDescent="0.2">
      <c r="A218" s="103" t="s">
        <v>66</v>
      </c>
      <c r="B218" s="55" t="s">
        <v>65</v>
      </c>
      <c r="C218" s="58" t="s">
        <v>7</v>
      </c>
      <c r="D218" s="51">
        <f>19-19</f>
        <v>0</v>
      </c>
      <c r="E218" s="58" t="s">
        <v>7</v>
      </c>
      <c r="F218" s="114">
        <v>45954</v>
      </c>
      <c r="G218" s="56" t="s">
        <v>6</v>
      </c>
      <c r="H218" s="107" t="s">
        <v>151</v>
      </c>
      <c r="I218" s="113"/>
      <c r="J218" s="53" t="s">
        <v>4</v>
      </c>
      <c r="K218" s="52" t="s">
        <v>3</v>
      </c>
      <c r="L218" s="51">
        <v>14233274</v>
      </c>
      <c r="M218" s="50" t="s">
        <v>2</v>
      </c>
      <c r="N218" s="112"/>
      <c r="O218" s="111"/>
    </row>
    <row r="219" spans="1:15" s="110" customFormat="1" ht="2.25" customHeight="1" x14ac:dyDescent="0.2">
      <c r="A219" s="103" t="s">
        <v>150</v>
      </c>
      <c r="B219" s="55" t="s">
        <v>149</v>
      </c>
      <c r="C219" s="58" t="s">
        <v>7</v>
      </c>
      <c r="D219" s="51">
        <f>29-10-19</f>
        <v>0</v>
      </c>
      <c r="E219" s="58" t="s">
        <v>7</v>
      </c>
      <c r="F219" s="114">
        <v>45861</v>
      </c>
      <c r="G219" s="101" t="s">
        <v>6</v>
      </c>
      <c r="H219" s="103" t="s">
        <v>148</v>
      </c>
      <c r="I219" s="113"/>
      <c r="J219" s="99" t="s">
        <v>4</v>
      </c>
      <c r="K219" s="55" t="s">
        <v>3</v>
      </c>
      <c r="L219" s="51">
        <v>14233274</v>
      </c>
      <c r="M219" s="98" t="s">
        <v>2</v>
      </c>
      <c r="N219" s="112"/>
      <c r="O219" s="111"/>
    </row>
    <row r="220" spans="1:15" s="67" customFormat="1" ht="25.5" x14ac:dyDescent="0.2">
      <c r="A220" s="77" t="s">
        <v>146</v>
      </c>
      <c r="B220" s="30" t="s">
        <v>145</v>
      </c>
      <c r="C220" s="42" t="s">
        <v>7</v>
      </c>
      <c r="D220" s="26">
        <f>100-9</f>
        <v>91</v>
      </c>
      <c r="E220" s="42" t="s">
        <v>7</v>
      </c>
      <c r="F220" s="72">
        <v>46295</v>
      </c>
      <c r="G220" s="47" t="s">
        <v>6</v>
      </c>
      <c r="H220" s="105" t="s">
        <v>147</v>
      </c>
      <c r="I220" s="70"/>
      <c r="J220" s="69" t="s">
        <v>4</v>
      </c>
      <c r="K220" s="27" t="s">
        <v>3</v>
      </c>
      <c r="L220" s="26">
        <v>14233274</v>
      </c>
      <c r="M220" s="25" t="s">
        <v>2</v>
      </c>
      <c r="N220" s="24"/>
      <c r="O220" s="24" t="s">
        <v>27</v>
      </c>
    </row>
    <row r="221" spans="1:15" s="67" customFormat="1" ht="25.5" x14ac:dyDescent="0.2">
      <c r="A221" s="77" t="s">
        <v>146</v>
      </c>
      <c r="B221" s="30" t="s">
        <v>145</v>
      </c>
      <c r="C221" s="42" t="s">
        <v>7</v>
      </c>
      <c r="D221" s="26">
        <f>148-45-46-39-12-6</f>
        <v>0</v>
      </c>
      <c r="E221" s="42" t="s">
        <v>7</v>
      </c>
      <c r="F221" s="72">
        <v>46295</v>
      </c>
      <c r="G221" s="47" t="s">
        <v>6</v>
      </c>
      <c r="H221" s="105" t="s">
        <v>144</v>
      </c>
      <c r="I221" s="70"/>
      <c r="J221" s="69" t="s">
        <v>4</v>
      </c>
      <c r="K221" s="27" t="s">
        <v>3</v>
      </c>
      <c r="L221" s="26">
        <v>14233274</v>
      </c>
      <c r="M221" s="25" t="s">
        <v>2</v>
      </c>
      <c r="N221" s="24"/>
      <c r="O221" s="24" t="s">
        <v>27</v>
      </c>
    </row>
    <row r="222" spans="1:15" s="40" customFormat="1" ht="38.25" x14ac:dyDescent="0.2">
      <c r="A222" s="30" t="s">
        <v>143</v>
      </c>
      <c r="B222" s="30" t="s">
        <v>142</v>
      </c>
      <c r="C222" s="42" t="s">
        <v>7</v>
      </c>
      <c r="D222" s="26">
        <f>34-8-4-3-2</f>
        <v>17</v>
      </c>
      <c r="E222" s="26" t="s">
        <v>7</v>
      </c>
      <c r="F222" s="39">
        <v>46261</v>
      </c>
      <c r="G222" s="47" t="s">
        <v>6</v>
      </c>
      <c r="H222" s="105" t="s">
        <v>141</v>
      </c>
      <c r="I222" s="104"/>
      <c r="J222" s="69" t="s">
        <v>4</v>
      </c>
      <c r="K222" s="27" t="s">
        <v>3</v>
      </c>
      <c r="L222" s="26">
        <v>14233274</v>
      </c>
      <c r="M222" s="25" t="s">
        <v>2</v>
      </c>
      <c r="N222" s="24"/>
      <c r="O222" s="24" t="s">
        <v>27</v>
      </c>
    </row>
    <row r="223" spans="1:15" s="43" customFormat="1" ht="33.75" customHeight="1" x14ac:dyDescent="0.2">
      <c r="A223" s="37" t="s">
        <v>70</v>
      </c>
      <c r="B223" s="37" t="s">
        <v>71</v>
      </c>
      <c r="C223" s="46" t="s">
        <v>52</v>
      </c>
      <c r="D223" s="33">
        <v>30</v>
      </c>
      <c r="E223" s="46" t="s">
        <v>52</v>
      </c>
      <c r="F223" s="38">
        <v>46265</v>
      </c>
      <c r="G223" s="45" t="s">
        <v>6</v>
      </c>
      <c r="H223" s="109" t="s">
        <v>139</v>
      </c>
      <c r="I223" s="108"/>
      <c r="J223" s="61" t="s">
        <v>4</v>
      </c>
      <c r="K223" s="34" t="s">
        <v>3</v>
      </c>
      <c r="L223" s="33">
        <v>14233274</v>
      </c>
      <c r="M223" s="32" t="s">
        <v>2</v>
      </c>
      <c r="N223" s="31"/>
      <c r="O223" s="31" t="s">
        <v>27</v>
      </c>
    </row>
    <row r="224" spans="1:15" s="40" customFormat="1" ht="27.75" customHeight="1" x14ac:dyDescent="0.2">
      <c r="A224" s="30" t="s">
        <v>70</v>
      </c>
      <c r="B224" s="30" t="s">
        <v>69</v>
      </c>
      <c r="C224" s="42" t="s">
        <v>52</v>
      </c>
      <c r="D224" s="26">
        <f>120-6-6-8-20</f>
        <v>80</v>
      </c>
      <c r="E224" s="42" t="s">
        <v>52</v>
      </c>
      <c r="F224" s="39">
        <v>46265</v>
      </c>
      <c r="G224" s="47" t="s">
        <v>6</v>
      </c>
      <c r="H224" s="105" t="s">
        <v>139</v>
      </c>
      <c r="I224" s="104"/>
      <c r="J224" s="69" t="s">
        <v>4</v>
      </c>
      <c r="K224" s="27" t="s">
        <v>3</v>
      </c>
      <c r="L224" s="26">
        <v>14233274</v>
      </c>
      <c r="M224" s="25" t="s">
        <v>2</v>
      </c>
      <c r="N224" s="24"/>
      <c r="O224" s="24" t="s">
        <v>27</v>
      </c>
    </row>
    <row r="225" spans="1:15" s="48" customFormat="1" ht="25.5" hidden="1" x14ac:dyDescent="0.2">
      <c r="A225" s="52" t="s">
        <v>70</v>
      </c>
      <c r="B225" s="55" t="s">
        <v>140</v>
      </c>
      <c r="C225" s="58" t="s">
        <v>52</v>
      </c>
      <c r="D225" s="51">
        <f>10-10</f>
        <v>0</v>
      </c>
      <c r="E225" s="58" t="s">
        <v>52</v>
      </c>
      <c r="F225" s="57">
        <v>46022</v>
      </c>
      <c r="G225" s="56" t="s">
        <v>6</v>
      </c>
      <c r="H225" s="107" t="s">
        <v>139</v>
      </c>
      <c r="I225" s="74"/>
      <c r="J225" s="53" t="s">
        <v>4</v>
      </c>
      <c r="K225" s="52" t="s">
        <v>3</v>
      </c>
      <c r="L225" s="51">
        <v>14233274</v>
      </c>
      <c r="M225" s="50" t="s">
        <v>2</v>
      </c>
      <c r="N225" s="3"/>
      <c r="O225" s="49"/>
    </row>
    <row r="226" spans="1:15" s="48" customFormat="1" ht="25.5" hidden="1" x14ac:dyDescent="0.2">
      <c r="A226" s="52" t="s">
        <v>137</v>
      </c>
      <c r="B226" s="55" t="s">
        <v>138</v>
      </c>
      <c r="C226" s="51" t="s">
        <v>7</v>
      </c>
      <c r="D226" s="51">
        <f>1-1</f>
        <v>0</v>
      </c>
      <c r="E226" s="51" t="str">
        <f>C226</f>
        <v>шт</v>
      </c>
      <c r="F226" s="57">
        <v>46011</v>
      </c>
      <c r="G226" s="56" t="s">
        <v>6</v>
      </c>
      <c r="H226" s="107" t="s">
        <v>135</v>
      </c>
      <c r="I226" s="74"/>
      <c r="J226" s="53" t="s">
        <v>4</v>
      </c>
      <c r="K226" s="52" t="s">
        <v>3</v>
      </c>
      <c r="L226" s="51">
        <v>14233274</v>
      </c>
      <c r="M226" s="50" t="s">
        <v>2</v>
      </c>
      <c r="N226" s="3"/>
      <c r="O226" s="49"/>
    </row>
    <row r="227" spans="1:15" s="97" customFormat="1" ht="3" customHeight="1" x14ac:dyDescent="0.2">
      <c r="A227" s="55" t="s">
        <v>137</v>
      </c>
      <c r="B227" s="55" t="s">
        <v>136</v>
      </c>
      <c r="C227" s="58" t="s">
        <v>7</v>
      </c>
      <c r="D227" s="51">
        <f>1-1</f>
        <v>0</v>
      </c>
      <c r="E227" s="58" t="str">
        <f>C227</f>
        <v>шт</v>
      </c>
      <c r="F227" s="102">
        <v>46004</v>
      </c>
      <c r="G227" s="101" t="s">
        <v>6</v>
      </c>
      <c r="H227" s="103" t="s">
        <v>135</v>
      </c>
      <c r="I227" s="100"/>
      <c r="J227" s="99" t="s">
        <v>4</v>
      </c>
      <c r="K227" s="55" t="s">
        <v>3</v>
      </c>
      <c r="L227" s="58">
        <v>14233274</v>
      </c>
      <c r="M227" s="98" t="s">
        <v>2</v>
      </c>
      <c r="N227" s="3"/>
      <c r="O227" s="49"/>
    </row>
    <row r="228" spans="1:15" s="59" customFormat="1" ht="25.5" x14ac:dyDescent="0.2">
      <c r="A228" s="37" t="s">
        <v>132</v>
      </c>
      <c r="B228" s="37" t="s">
        <v>134</v>
      </c>
      <c r="C228" s="46" t="s">
        <v>7</v>
      </c>
      <c r="D228" s="33">
        <v>20</v>
      </c>
      <c r="E228" s="46" t="str">
        <f>C228</f>
        <v>шт</v>
      </c>
      <c r="F228" s="64">
        <v>46295</v>
      </c>
      <c r="G228" s="63" t="s">
        <v>6</v>
      </c>
      <c r="H228" s="65" t="s">
        <v>130</v>
      </c>
      <c r="I228" s="66"/>
      <c r="J228" s="79" t="s">
        <v>4</v>
      </c>
      <c r="K228" s="37" t="s">
        <v>3</v>
      </c>
      <c r="L228" s="46">
        <v>14233274</v>
      </c>
      <c r="M228" s="78" t="s">
        <v>2</v>
      </c>
      <c r="N228" s="31"/>
      <c r="O228" s="31" t="s">
        <v>27</v>
      </c>
    </row>
    <row r="229" spans="1:15" s="59" customFormat="1" ht="25.5" x14ac:dyDescent="0.2">
      <c r="A229" s="37" t="s">
        <v>132</v>
      </c>
      <c r="B229" s="37" t="s">
        <v>133</v>
      </c>
      <c r="C229" s="46" t="s">
        <v>7</v>
      </c>
      <c r="D229" s="33">
        <v>23</v>
      </c>
      <c r="E229" s="46" t="str">
        <f>C229</f>
        <v>шт</v>
      </c>
      <c r="F229" s="64">
        <v>46295</v>
      </c>
      <c r="G229" s="63" t="s">
        <v>6</v>
      </c>
      <c r="H229" s="65" t="s">
        <v>130</v>
      </c>
      <c r="I229" s="66"/>
      <c r="J229" s="79" t="s">
        <v>4</v>
      </c>
      <c r="K229" s="37" t="s">
        <v>3</v>
      </c>
      <c r="L229" s="46">
        <v>14233274</v>
      </c>
      <c r="M229" s="78" t="s">
        <v>2</v>
      </c>
      <c r="N229" s="31"/>
      <c r="O229" s="31" t="s">
        <v>27</v>
      </c>
    </row>
    <row r="230" spans="1:15" s="59" customFormat="1" ht="25.5" x14ac:dyDescent="0.2">
      <c r="A230" s="37" t="s">
        <v>132</v>
      </c>
      <c r="B230" s="37" t="s">
        <v>131</v>
      </c>
      <c r="C230" s="46" t="s">
        <v>7</v>
      </c>
      <c r="D230" s="33">
        <v>101</v>
      </c>
      <c r="E230" s="46" t="str">
        <f>C230</f>
        <v>шт</v>
      </c>
      <c r="F230" s="64">
        <v>46295</v>
      </c>
      <c r="G230" s="63" t="s">
        <v>6</v>
      </c>
      <c r="H230" s="65" t="s">
        <v>130</v>
      </c>
      <c r="I230" s="66"/>
      <c r="J230" s="79" t="s">
        <v>4</v>
      </c>
      <c r="K230" s="37" t="s">
        <v>3</v>
      </c>
      <c r="L230" s="46">
        <v>14233274</v>
      </c>
      <c r="M230" s="78" t="s">
        <v>2</v>
      </c>
      <c r="N230" s="31"/>
      <c r="O230" s="31" t="s">
        <v>27</v>
      </c>
    </row>
    <row r="231" spans="1:15" s="40" customFormat="1" ht="39" customHeight="1" x14ac:dyDescent="0.2">
      <c r="A231" s="30" t="s">
        <v>129</v>
      </c>
      <c r="B231" s="106" t="s">
        <v>128</v>
      </c>
      <c r="C231" s="26" t="s">
        <v>7</v>
      </c>
      <c r="D231" s="26">
        <f>117-11-26-10-11</f>
        <v>59</v>
      </c>
      <c r="E231" s="26" t="str">
        <f>C231</f>
        <v>шт</v>
      </c>
      <c r="F231" s="39">
        <v>45957</v>
      </c>
      <c r="G231" s="47" t="s">
        <v>6</v>
      </c>
      <c r="H231" s="105" t="s">
        <v>127</v>
      </c>
      <c r="I231" s="104"/>
      <c r="J231" s="69" t="s">
        <v>4</v>
      </c>
      <c r="K231" s="27" t="s">
        <v>3</v>
      </c>
      <c r="L231" s="26">
        <v>14233274</v>
      </c>
      <c r="M231" s="25" t="s">
        <v>2</v>
      </c>
      <c r="N231" s="24"/>
      <c r="O231" s="24" t="s">
        <v>27</v>
      </c>
    </row>
    <row r="232" spans="1:15" s="59" customFormat="1" ht="25.5" x14ac:dyDescent="0.2">
      <c r="A232" s="37" t="s">
        <v>126</v>
      </c>
      <c r="B232" s="37" t="s">
        <v>125</v>
      </c>
      <c r="C232" s="46" t="s">
        <v>7</v>
      </c>
      <c r="D232" s="33">
        <v>5</v>
      </c>
      <c r="E232" s="46" t="str">
        <f>C232</f>
        <v>шт</v>
      </c>
      <c r="F232" s="64">
        <v>46100</v>
      </c>
      <c r="G232" s="63" t="s">
        <v>6</v>
      </c>
      <c r="H232" s="65" t="s">
        <v>122</v>
      </c>
      <c r="I232" s="66"/>
      <c r="J232" s="79" t="s">
        <v>4</v>
      </c>
      <c r="K232" s="37" t="s">
        <v>3</v>
      </c>
      <c r="L232" s="46">
        <v>14233274</v>
      </c>
      <c r="M232" s="78" t="s">
        <v>2</v>
      </c>
      <c r="N232" s="31"/>
      <c r="O232" s="31" t="s">
        <v>27</v>
      </c>
    </row>
    <row r="233" spans="1:15" s="59" customFormat="1" ht="38.25" x14ac:dyDescent="0.2">
      <c r="A233" s="37" t="s">
        <v>124</v>
      </c>
      <c r="B233" s="37" t="s">
        <v>123</v>
      </c>
      <c r="C233" s="46" t="s">
        <v>7</v>
      </c>
      <c r="D233" s="33">
        <v>5</v>
      </c>
      <c r="E233" s="46" t="str">
        <f>C233</f>
        <v>шт</v>
      </c>
      <c r="F233" s="64">
        <v>46285</v>
      </c>
      <c r="G233" s="63" t="s">
        <v>6</v>
      </c>
      <c r="H233" s="65" t="s">
        <v>122</v>
      </c>
      <c r="I233" s="66"/>
      <c r="J233" s="79" t="s">
        <v>4</v>
      </c>
      <c r="K233" s="37" t="s">
        <v>3</v>
      </c>
      <c r="L233" s="46">
        <v>14233274</v>
      </c>
      <c r="M233" s="78" t="s">
        <v>2</v>
      </c>
      <c r="N233" s="31"/>
      <c r="O233" s="31" t="s">
        <v>27</v>
      </c>
    </row>
    <row r="234" spans="1:15" s="97" customFormat="1" ht="3" customHeight="1" x14ac:dyDescent="0.2">
      <c r="A234" s="55" t="s">
        <v>121</v>
      </c>
      <c r="B234" s="55" t="s">
        <v>120</v>
      </c>
      <c r="C234" s="58" t="s">
        <v>7</v>
      </c>
      <c r="D234" s="51">
        <f>20-5-5-10</f>
        <v>0</v>
      </c>
      <c r="E234" s="58" t="str">
        <f>C234</f>
        <v>шт</v>
      </c>
      <c r="F234" s="102">
        <v>46229</v>
      </c>
      <c r="G234" s="101" t="s">
        <v>6</v>
      </c>
      <c r="H234" s="103" t="s">
        <v>119</v>
      </c>
      <c r="I234" s="100"/>
      <c r="J234" s="99" t="s">
        <v>4</v>
      </c>
      <c r="K234" s="55" t="s">
        <v>3</v>
      </c>
      <c r="L234" s="58">
        <v>14233274</v>
      </c>
      <c r="M234" s="98" t="s">
        <v>2</v>
      </c>
      <c r="N234" s="3"/>
      <c r="O234" s="49"/>
    </row>
    <row r="235" spans="1:15" s="97" customFormat="1" ht="38.25" hidden="1" x14ac:dyDescent="0.2">
      <c r="A235" s="55" t="s">
        <v>62</v>
      </c>
      <c r="B235" s="55" t="s">
        <v>61</v>
      </c>
      <c r="C235" s="58" t="s">
        <v>52</v>
      </c>
      <c r="D235" s="51">
        <f>4-4</f>
        <v>0</v>
      </c>
      <c r="E235" s="58" t="s">
        <v>52</v>
      </c>
      <c r="F235" s="102">
        <v>46011</v>
      </c>
      <c r="G235" s="101" t="s">
        <v>6</v>
      </c>
      <c r="H235" s="55" t="s">
        <v>118</v>
      </c>
      <c r="I235" s="100"/>
      <c r="J235" s="99" t="s">
        <v>4</v>
      </c>
      <c r="K235" s="55" t="s">
        <v>3</v>
      </c>
      <c r="L235" s="58">
        <v>14233274</v>
      </c>
      <c r="M235" s="98" t="s">
        <v>2</v>
      </c>
      <c r="N235" s="3"/>
      <c r="O235" s="49"/>
    </row>
    <row r="236" spans="1:15" s="67" customFormat="1" ht="38.25" x14ac:dyDescent="0.2">
      <c r="A236" s="30" t="s">
        <v>117</v>
      </c>
      <c r="B236" s="30" t="s">
        <v>116</v>
      </c>
      <c r="C236" s="42" t="s">
        <v>52</v>
      </c>
      <c r="D236" s="26">
        <f>3-1-1-1</f>
        <v>0</v>
      </c>
      <c r="E236" s="42" t="str">
        <f>C236</f>
        <v>к-т</v>
      </c>
      <c r="F236" s="72">
        <v>46026</v>
      </c>
      <c r="G236" s="71" t="s">
        <v>6</v>
      </c>
      <c r="H236" s="30" t="s">
        <v>115</v>
      </c>
      <c r="I236" s="70"/>
      <c r="J236" s="76" t="s">
        <v>4</v>
      </c>
      <c r="K236" s="30" t="s">
        <v>3</v>
      </c>
      <c r="L236" s="42">
        <v>14233274</v>
      </c>
      <c r="M236" s="75" t="s">
        <v>2</v>
      </c>
      <c r="N236" s="24"/>
      <c r="O236" s="24" t="s">
        <v>27</v>
      </c>
    </row>
    <row r="237" spans="1:15" s="48" customFormat="1" ht="3.75" customHeight="1" x14ac:dyDescent="0.2">
      <c r="A237" s="55" t="s">
        <v>62</v>
      </c>
      <c r="B237" s="55" t="s">
        <v>61</v>
      </c>
      <c r="C237" s="58" t="s">
        <v>52</v>
      </c>
      <c r="D237" s="51">
        <f>4-1-3</f>
        <v>0</v>
      </c>
      <c r="E237" s="51" t="str">
        <f>C237</f>
        <v>к-т</v>
      </c>
      <c r="F237" s="57">
        <v>46002</v>
      </c>
      <c r="G237" s="56" t="s">
        <v>6</v>
      </c>
      <c r="H237" s="55" t="s">
        <v>114</v>
      </c>
      <c r="I237" s="74"/>
      <c r="J237" s="53" t="s">
        <v>4</v>
      </c>
      <c r="K237" s="52" t="s">
        <v>3</v>
      </c>
      <c r="L237" s="51">
        <v>14233274</v>
      </c>
      <c r="M237" s="50" t="s">
        <v>2</v>
      </c>
      <c r="N237" s="3"/>
      <c r="O237" s="49"/>
    </row>
    <row r="238" spans="1:15" s="59" customFormat="1" ht="25.5" x14ac:dyDescent="0.2">
      <c r="A238" s="37" t="s">
        <v>113</v>
      </c>
      <c r="B238" s="37" t="s">
        <v>112</v>
      </c>
      <c r="C238" s="46" t="s">
        <v>7</v>
      </c>
      <c r="D238" s="33">
        <f>9-1-2</f>
        <v>6</v>
      </c>
      <c r="E238" s="46" t="str">
        <f>C238</f>
        <v>шт</v>
      </c>
      <c r="F238" s="64">
        <v>47439</v>
      </c>
      <c r="G238" s="63" t="s">
        <v>6</v>
      </c>
      <c r="H238" s="37" t="s">
        <v>111</v>
      </c>
      <c r="I238" s="66"/>
      <c r="J238" s="79" t="s">
        <v>4</v>
      </c>
      <c r="K238" s="37" t="s">
        <v>3</v>
      </c>
      <c r="L238" s="46">
        <v>14233274</v>
      </c>
      <c r="M238" s="78" t="s">
        <v>2</v>
      </c>
      <c r="N238" s="3"/>
      <c r="O238" s="31" t="s">
        <v>0</v>
      </c>
    </row>
    <row r="239" spans="1:15" s="67" customFormat="1" ht="25.5" x14ac:dyDescent="0.2">
      <c r="A239" s="30" t="s">
        <v>109</v>
      </c>
      <c r="B239" s="30" t="s">
        <v>110</v>
      </c>
      <c r="C239" s="42" t="s">
        <v>7</v>
      </c>
      <c r="D239" s="26">
        <f>4-1</f>
        <v>3</v>
      </c>
      <c r="E239" s="42" t="str">
        <f>C239</f>
        <v>шт</v>
      </c>
      <c r="F239" s="72">
        <v>45972</v>
      </c>
      <c r="G239" s="71" t="s">
        <v>6</v>
      </c>
      <c r="H239" s="30" t="s">
        <v>106</v>
      </c>
      <c r="I239" s="70"/>
      <c r="J239" s="76" t="s">
        <v>4</v>
      </c>
      <c r="K239" s="30" t="s">
        <v>3</v>
      </c>
      <c r="L239" s="42">
        <v>14233274</v>
      </c>
      <c r="M239" s="75" t="s">
        <v>2</v>
      </c>
      <c r="N239" s="24"/>
      <c r="O239" s="24" t="s">
        <v>27</v>
      </c>
    </row>
    <row r="240" spans="1:15" s="59" customFormat="1" ht="25.5" x14ac:dyDescent="0.2">
      <c r="A240" s="37" t="s">
        <v>109</v>
      </c>
      <c r="B240" s="37" t="s">
        <v>108</v>
      </c>
      <c r="C240" s="46" t="s">
        <v>7</v>
      </c>
      <c r="D240" s="33">
        <v>1</v>
      </c>
      <c r="E240" s="46" t="str">
        <f>C240</f>
        <v>шт</v>
      </c>
      <c r="F240" s="46" t="s">
        <v>107</v>
      </c>
      <c r="G240" s="63" t="s">
        <v>6</v>
      </c>
      <c r="H240" s="37" t="s">
        <v>106</v>
      </c>
      <c r="I240" s="66"/>
      <c r="J240" s="79" t="s">
        <v>4</v>
      </c>
      <c r="K240" s="37" t="s">
        <v>3</v>
      </c>
      <c r="L240" s="46">
        <v>14233274</v>
      </c>
      <c r="M240" s="78" t="s">
        <v>2</v>
      </c>
      <c r="N240" s="31"/>
      <c r="O240" s="31" t="s">
        <v>27</v>
      </c>
    </row>
    <row r="241" spans="1:15" s="67" customFormat="1" ht="36" x14ac:dyDescent="0.2">
      <c r="A241" s="30" t="s">
        <v>104</v>
      </c>
      <c r="B241" s="30" t="s">
        <v>105</v>
      </c>
      <c r="C241" s="42" t="s">
        <v>7</v>
      </c>
      <c r="D241" s="26">
        <f>189-44-28-15-36</f>
        <v>66</v>
      </c>
      <c r="E241" s="42" t="str">
        <f>C241</f>
        <v>шт</v>
      </c>
      <c r="F241" s="72">
        <v>47027</v>
      </c>
      <c r="G241" s="71" t="s">
        <v>6</v>
      </c>
      <c r="H241" s="77" t="s">
        <v>102</v>
      </c>
      <c r="I241" s="70"/>
      <c r="J241" s="76" t="s">
        <v>4</v>
      </c>
      <c r="K241" s="30" t="s">
        <v>3</v>
      </c>
      <c r="L241" s="42">
        <v>14233274</v>
      </c>
      <c r="M241" s="75" t="s">
        <v>2</v>
      </c>
      <c r="N241" s="3"/>
      <c r="O241" s="24" t="s">
        <v>0</v>
      </c>
    </row>
    <row r="242" spans="1:15" s="59" customFormat="1" ht="36" x14ac:dyDescent="0.2">
      <c r="A242" s="37" t="s">
        <v>104</v>
      </c>
      <c r="B242" s="37" t="s">
        <v>103</v>
      </c>
      <c r="C242" s="46" t="s">
        <v>7</v>
      </c>
      <c r="D242" s="33">
        <v>179</v>
      </c>
      <c r="E242" s="46" t="str">
        <f>C242</f>
        <v>шт</v>
      </c>
      <c r="F242" s="64">
        <v>47058</v>
      </c>
      <c r="G242" s="63" t="s">
        <v>6</v>
      </c>
      <c r="H242" s="65" t="s">
        <v>102</v>
      </c>
      <c r="I242" s="66"/>
      <c r="J242" s="79" t="s">
        <v>4</v>
      </c>
      <c r="K242" s="37" t="s">
        <v>3</v>
      </c>
      <c r="L242" s="46">
        <v>14233274</v>
      </c>
      <c r="M242" s="78" t="s">
        <v>2</v>
      </c>
      <c r="N242" s="3"/>
      <c r="O242" s="31" t="s">
        <v>0</v>
      </c>
    </row>
    <row r="243" spans="1:15" s="97" customFormat="1" ht="2.25" customHeight="1" x14ac:dyDescent="0.2">
      <c r="A243" s="52" t="s">
        <v>9</v>
      </c>
      <c r="B243" s="55" t="s">
        <v>101</v>
      </c>
      <c r="C243" s="58" t="s">
        <v>7</v>
      </c>
      <c r="D243" s="51">
        <f>1-1</f>
        <v>0</v>
      </c>
      <c r="E243" s="58" t="str">
        <f>C243</f>
        <v>шт</v>
      </c>
      <c r="F243" s="102">
        <v>45563</v>
      </c>
      <c r="G243" s="101" t="s">
        <v>6</v>
      </c>
      <c r="H243" s="58"/>
      <c r="I243" s="100" t="s">
        <v>13</v>
      </c>
      <c r="J243" s="99" t="s">
        <v>4</v>
      </c>
      <c r="K243" s="55" t="s">
        <v>3</v>
      </c>
      <c r="L243" s="58">
        <v>14233274</v>
      </c>
      <c r="M243" s="98" t="s">
        <v>2</v>
      </c>
      <c r="N243" s="3"/>
      <c r="O243" s="49"/>
    </row>
    <row r="244" spans="1:15" s="97" customFormat="1" ht="2.25" customHeight="1" x14ac:dyDescent="0.2">
      <c r="A244" s="52" t="s">
        <v>9</v>
      </c>
      <c r="B244" s="55" t="s">
        <v>100</v>
      </c>
      <c r="C244" s="58" t="s">
        <v>7</v>
      </c>
      <c r="D244" s="51">
        <f>11-6-5</f>
        <v>0</v>
      </c>
      <c r="E244" s="58" t="str">
        <f>C244</f>
        <v>шт</v>
      </c>
      <c r="F244" s="102">
        <v>46206</v>
      </c>
      <c r="G244" s="101" t="s">
        <v>6</v>
      </c>
      <c r="H244" s="58"/>
      <c r="I244" s="100" t="s">
        <v>13</v>
      </c>
      <c r="J244" s="99" t="s">
        <v>4</v>
      </c>
      <c r="K244" s="55" t="s">
        <v>3</v>
      </c>
      <c r="L244" s="58">
        <v>14233274</v>
      </c>
      <c r="M244" s="98" t="s">
        <v>2</v>
      </c>
      <c r="N244" s="3"/>
      <c r="O244" s="49"/>
    </row>
    <row r="245" spans="1:15" s="59" customFormat="1" ht="26.25" thickBot="1" x14ac:dyDescent="0.25">
      <c r="A245" s="96" t="s">
        <v>9</v>
      </c>
      <c r="B245" s="91" t="s">
        <v>99</v>
      </c>
      <c r="C245" s="90" t="s">
        <v>7</v>
      </c>
      <c r="D245" s="90">
        <f>14-5-7</f>
        <v>2</v>
      </c>
      <c r="E245" s="90" t="str">
        <f>C245</f>
        <v>шт</v>
      </c>
      <c r="F245" s="95">
        <v>46011</v>
      </c>
      <c r="G245" s="94" t="s">
        <v>6</v>
      </c>
      <c r="H245" s="90"/>
      <c r="I245" s="93" t="s">
        <v>13</v>
      </c>
      <c r="J245" s="92" t="s">
        <v>4</v>
      </c>
      <c r="K245" s="91" t="s">
        <v>3</v>
      </c>
      <c r="L245" s="90">
        <v>14233274</v>
      </c>
      <c r="M245" s="89" t="s">
        <v>2</v>
      </c>
      <c r="N245" s="31"/>
      <c r="O245" s="31" t="s">
        <v>27</v>
      </c>
    </row>
    <row r="246" spans="1:15" s="40" customFormat="1" ht="37.5" thickTop="1" thickBot="1" x14ac:dyDescent="0.25">
      <c r="A246" s="73" t="s">
        <v>79</v>
      </c>
      <c r="B246" s="73" t="s">
        <v>78</v>
      </c>
      <c r="C246" s="88" t="s">
        <v>7</v>
      </c>
      <c r="D246" s="82">
        <f>75-14-20</f>
        <v>41</v>
      </c>
      <c r="E246" s="82" t="str">
        <f>C246</f>
        <v>шт</v>
      </c>
      <c r="F246" s="87">
        <v>46307</v>
      </c>
      <c r="G246" s="86" t="s">
        <v>6</v>
      </c>
      <c r="H246" s="77" t="s">
        <v>98</v>
      </c>
      <c r="I246" s="85"/>
      <c r="J246" s="84" t="s">
        <v>4</v>
      </c>
      <c r="K246" s="83" t="s">
        <v>3</v>
      </c>
      <c r="L246" s="82">
        <v>14233274</v>
      </c>
      <c r="M246" s="81" t="s">
        <v>2</v>
      </c>
      <c r="N246" s="80" t="s">
        <v>97</v>
      </c>
      <c r="O246" s="24" t="s">
        <v>27</v>
      </c>
    </row>
    <row r="247" spans="1:15" s="59" customFormat="1" ht="26.25" thickTop="1" x14ac:dyDescent="0.2">
      <c r="A247" s="37" t="s">
        <v>96</v>
      </c>
      <c r="B247" s="37" t="s">
        <v>95</v>
      </c>
      <c r="C247" s="46" t="s">
        <v>52</v>
      </c>
      <c r="D247" s="33">
        <v>78</v>
      </c>
      <c r="E247" s="46" t="str">
        <f>C247</f>
        <v>к-т</v>
      </c>
      <c r="F247" s="64">
        <v>46326</v>
      </c>
      <c r="G247" s="63" t="s">
        <v>6</v>
      </c>
      <c r="H247" s="37" t="s">
        <v>94</v>
      </c>
      <c r="I247" s="66"/>
      <c r="J247" s="79" t="s">
        <v>4</v>
      </c>
      <c r="K247" s="37" t="s">
        <v>3</v>
      </c>
      <c r="L247" s="46">
        <v>14233274</v>
      </c>
      <c r="M247" s="78" t="s">
        <v>2</v>
      </c>
      <c r="N247" s="60" t="s">
        <v>93</v>
      </c>
      <c r="O247" s="31" t="s">
        <v>27</v>
      </c>
    </row>
    <row r="248" spans="1:15" s="67" customFormat="1" ht="25.5" x14ac:dyDescent="0.2">
      <c r="A248" s="30" t="s">
        <v>90</v>
      </c>
      <c r="B248" s="30" t="s">
        <v>89</v>
      </c>
      <c r="C248" s="42" t="s">
        <v>7</v>
      </c>
      <c r="D248" s="42">
        <f>54-11-5-2</f>
        <v>36</v>
      </c>
      <c r="E248" s="42" t="str">
        <f>C248</f>
        <v>шт</v>
      </c>
      <c r="F248" s="72">
        <v>46384</v>
      </c>
      <c r="G248" s="71" t="s">
        <v>6</v>
      </c>
      <c r="H248" s="30" t="s">
        <v>92</v>
      </c>
      <c r="I248" s="70"/>
      <c r="J248" s="76" t="s">
        <v>4</v>
      </c>
      <c r="K248" s="30" t="s">
        <v>3</v>
      </c>
      <c r="L248" s="42">
        <v>14233274</v>
      </c>
      <c r="M248" s="75" t="s">
        <v>2</v>
      </c>
      <c r="N248" s="68" t="s">
        <v>91</v>
      </c>
      <c r="O248" s="24" t="s">
        <v>27</v>
      </c>
    </row>
    <row r="249" spans="1:15" s="67" customFormat="1" ht="25.5" x14ac:dyDescent="0.2">
      <c r="A249" s="30" t="s">
        <v>90</v>
      </c>
      <c r="B249" s="30" t="s">
        <v>89</v>
      </c>
      <c r="C249" s="42" t="s">
        <v>7</v>
      </c>
      <c r="D249" s="42">
        <f>60-5-5-8</f>
        <v>42</v>
      </c>
      <c r="E249" s="42" t="str">
        <f>C249</f>
        <v>шт</v>
      </c>
      <c r="F249" s="72">
        <v>46384</v>
      </c>
      <c r="G249" s="71" t="s">
        <v>6</v>
      </c>
      <c r="H249" s="30" t="s">
        <v>88</v>
      </c>
      <c r="I249" s="70"/>
      <c r="J249" s="76" t="s">
        <v>4</v>
      </c>
      <c r="K249" s="30" t="s">
        <v>3</v>
      </c>
      <c r="L249" s="42">
        <v>14233274</v>
      </c>
      <c r="M249" s="75" t="s">
        <v>2</v>
      </c>
      <c r="N249" s="68" t="s">
        <v>87</v>
      </c>
      <c r="O249" s="24" t="s">
        <v>27</v>
      </c>
    </row>
    <row r="250" spans="1:15" s="59" customFormat="1" ht="25.5" x14ac:dyDescent="0.2">
      <c r="A250" s="37" t="s">
        <v>75</v>
      </c>
      <c r="B250" s="37" t="s">
        <v>74</v>
      </c>
      <c r="C250" s="46" t="s">
        <v>7</v>
      </c>
      <c r="D250" s="33">
        <f>113-4-10</f>
        <v>99</v>
      </c>
      <c r="E250" s="46" t="str">
        <f>C250</f>
        <v>шт</v>
      </c>
      <c r="F250" s="64">
        <v>46289</v>
      </c>
      <c r="G250" s="63" t="s">
        <v>6</v>
      </c>
      <c r="H250" s="37" t="s">
        <v>86</v>
      </c>
      <c r="I250" s="66"/>
      <c r="J250" s="79" t="s">
        <v>4</v>
      </c>
      <c r="K250" s="37" t="s">
        <v>3</v>
      </c>
      <c r="L250" s="46">
        <v>14233274</v>
      </c>
      <c r="M250" s="78" t="s">
        <v>2</v>
      </c>
      <c r="N250" s="60" t="s">
        <v>85</v>
      </c>
      <c r="O250" s="31" t="s">
        <v>27</v>
      </c>
    </row>
    <row r="251" spans="1:15" s="67" customFormat="1" ht="36" x14ac:dyDescent="0.2">
      <c r="A251" s="30" t="s">
        <v>84</v>
      </c>
      <c r="B251" s="30" t="s">
        <v>83</v>
      </c>
      <c r="C251" s="42" t="s">
        <v>7</v>
      </c>
      <c r="D251" s="42">
        <f>98-3-10-11</f>
        <v>74</v>
      </c>
      <c r="E251" s="42" t="str">
        <f>C251</f>
        <v>шт</v>
      </c>
      <c r="F251" s="72">
        <v>45935</v>
      </c>
      <c r="G251" s="71" t="s">
        <v>6</v>
      </c>
      <c r="H251" s="77" t="s">
        <v>82</v>
      </c>
      <c r="I251" s="70"/>
      <c r="J251" s="76" t="s">
        <v>4</v>
      </c>
      <c r="K251" s="30" t="s">
        <v>3</v>
      </c>
      <c r="L251" s="42">
        <v>14233274</v>
      </c>
      <c r="M251" s="75" t="s">
        <v>2</v>
      </c>
      <c r="N251" s="68" t="s">
        <v>81</v>
      </c>
      <c r="O251" s="24" t="s">
        <v>27</v>
      </c>
    </row>
    <row r="252" spans="1:15" s="48" customFormat="1" ht="3" customHeight="1" x14ac:dyDescent="0.2">
      <c r="A252" s="55" t="s">
        <v>62</v>
      </c>
      <c r="B252" s="52" t="s">
        <v>61</v>
      </c>
      <c r="C252" s="51" t="s">
        <v>52</v>
      </c>
      <c r="D252" s="51">
        <f>8-8</f>
        <v>0</v>
      </c>
      <c r="E252" s="51" t="str">
        <f>C252</f>
        <v>к-т</v>
      </c>
      <c r="F252" s="51"/>
      <c r="G252" s="56" t="s">
        <v>6</v>
      </c>
      <c r="H252" s="52" t="s">
        <v>80</v>
      </c>
      <c r="I252" s="74"/>
      <c r="J252" s="53" t="s">
        <v>4</v>
      </c>
      <c r="K252" s="52" t="s">
        <v>3</v>
      </c>
      <c r="L252" s="51">
        <v>14233274</v>
      </c>
      <c r="M252" s="50" t="s">
        <v>2</v>
      </c>
      <c r="N252" s="3"/>
      <c r="O252" s="49"/>
    </row>
    <row r="253" spans="1:15" s="67" customFormat="1" ht="25.5" x14ac:dyDescent="0.2">
      <c r="A253" s="73" t="s">
        <v>79</v>
      </c>
      <c r="B253" s="30" t="s">
        <v>78</v>
      </c>
      <c r="C253" s="42" t="s">
        <v>7</v>
      </c>
      <c r="D253" s="26">
        <f>5-5</f>
        <v>0</v>
      </c>
      <c r="E253" s="42" t="str">
        <f>C253</f>
        <v>шт</v>
      </c>
      <c r="F253" s="72">
        <v>46249</v>
      </c>
      <c r="G253" s="71" t="s">
        <v>6</v>
      </c>
      <c r="H253" s="30" t="s">
        <v>77</v>
      </c>
      <c r="I253" s="70"/>
      <c r="J253" s="69" t="s">
        <v>4</v>
      </c>
      <c r="K253" s="27" t="s">
        <v>3</v>
      </c>
      <c r="L253" s="26">
        <v>14233274</v>
      </c>
      <c r="M253" s="25" t="s">
        <v>2</v>
      </c>
      <c r="N253" s="68" t="s">
        <v>76</v>
      </c>
      <c r="O253" s="24" t="s">
        <v>27</v>
      </c>
    </row>
    <row r="254" spans="1:15" s="59" customFormat="1" ht="25.5" x14ac:dyDescent="0.2">
      <c r="A254" s="37" t="s">
        <v>75</v>
      </c>
      <c r="B254" s="37" t="s">
        <v>74</v>
      </c>
      <c r="C254" s="46" t="s">
        <v>7</v>
      </c>
      <c r="D254" s="33">
        <v>121</v>
      </c>
      <c r="E254" s="46" t="str">
        <f>C254</f>
        <v>шт</v>
      </c>
      <c r="F254" s="64">
        <v>46311</v>
      </c>
      <c r="G254" s="63" t="s">
        <v>6</v>
      </c>
      <c r="H254" s="37" t="s">
        <v>73</v>
      </c>
      <c r="I254" s="66"/>
      <c r="J254" s="61" t="s">
        <v>4</v>
      </c>
      <c r="K254" s="34" t="s">
        <v>3</v>
      </c>
      <c r="L254" s="33">
        <v>14233274</v>
      </c>
      <c r="M254" s="32" t="s">
        <v>2</v>
      </c>
      <c r="N254" s="60" t="s">
        <v>72</v>
      </c>
      <c r="O254" s="31" t="s">
        <v>27</v>
      </c>
    </row>
    <row r="255" spans="1:15" s="59" customFormat="1" ht="25.5" x14ac:dyDescent="0.2">
      <c r="A255" s="37" t="s">
        <v>70</v>
      </c>
      <c r="B255" s="37" t="s">
        <v>71</v>
      </c>
      <c r="C255" s="46" t="s">
        <v>52</v>
      </c>
      <c r="D255" s="33">
        <v>6</v>
      </c>
      <c r="E255" s="46" t="str">
        <f>C255</f>
        <v>к-т</v>
      </c>
      <c r="F255" s="64">
        <v>46234</v>
      </c>
      <c r="G255" s="63" t="s">
        <v>6</v>
      </c>
      <c r="H255" s="37" t="s">
        <v>68</v>
      </c>
      <c r="I255" s="62"/>
      <c r="J255" s="61" t="s">
        <v>4</v>
      </c>
      <c r="K255" s="34" t="s">
        <v>3</v>
      </c>
      <c r="L255" s="33">
        <v>14233274</v>
      </c>
      <c r="M255" s="32" t="s">
        <v>2</v>
      </c>
      <c r="N255" s="60" t="s">
        <v>67</v>
      </c>
      <c r="O255" s="31" t="s">
        <v>27</v>
      </c>
    </row>
    <row r="256" spans="1:15" s="59" customFormat="1" ht="25.5" x14ac:dyDescent="0.2">
      <c r="A256" s="37" t="s">
        <v>70</v>
      </c>
      <c r="B256" s="37" t="s">
        <v>69</v>
      </c>
      <c r="C256" s="46" t="s">
        <v>52</v>
      </c>
      <c r="D256" s="33">
        <v>34</v>
      </c>
      <c r="E256" s="46" t="str">
        <f>C256</f>
        <v>к-т</v>
      </c>
      <c r="F256" s="64">
        <v>46326</v>
      </c>
      <c r="G256" s="63" t="s">
        <v>6</v>
      </c>
      <c r="H256" s="37" t="s">
        <v>68</v>
      </c>
      <c r="I256" s="62"/>
      <c r="J256" s="61" t="s">
        <v>4</v>
      </c>
      <c r="K256" s="34" t="s">
        <v>3</v>
      </c>
      <c r="L256" s="33">
        <v>14233274</v>
      </c>
      <c r="M256" s="32" t="s">
        <v>2</v>
      </c>
      <c r="N256" s="60" t="s">
        <v>67</v>
      </c>
      <c r="O256" s="31" t="s">
        <v>27</v>
      </c>
    </row>
    <row r="257" spans="1:15" s="59" customFormat="1" ht="25.5" x14ac:dyDescent="0.2">
      <c r="A257" s="65" t="s">
        <v>66</v>
      </c>
      <c r="B257" s="37" t="s">
        <v>65</v>
      </c>
      <c r="C257" s="46" t="s">
        <v>7</v>
      </c>
      <c r="D257" s="33">
        <v>61</v>
      </c>
      <c r="E257" s="46" t="str">
        <f>C257</f>
        <v>шт</v>
      </c>
      <c r="F257" s="64">
        <v>46012</v>
      </c>
      <c r="G257" s="63" t="s">
        <v>6</v>
      </c>
      <c r="H257" s="37" t="s">
        <v>64</v>
      </c>
      <c r="I257" s="62"/>
      <c r="J257" s="61" t="s">
        <v>4</v>
      </c>
      <c r="K257" s="34" t="s">
        <v>3</v>
      </c>
      <c r="L257" s="33">
        <v>14233274</v>
      </c>
      <c r="M257" s="32" t="s">
        <v>2</v>
      </c>
      <c r="N257" s="60" t="s">
        <v>63</v>
      </c>
      <c r="O257" s="31" t="s">
        <v>27</v>
      </c>
    </row>
    <row r="258" spans="1:15" s="48" customFormat="1" ht="3.75" customHeight="1" x14ac:dyDescent="0.2">
      <c r="A258" s="55" t="s">
        <v>62</v>
      </c>
      <c r="B258" s="55" t="s">
        <v>61</v>
      </c>
      <c r="C258" s="51" t="s">
        <v>52</v>
      </c>
      <c r="D258" s="51">
        <f>8-8</f>
        <v>0</v>
      </c>
      <c r="E258" s="58" t="str">
        <f>C258</f>
        <v>к-т</v>
      </c>
      <c r="F258" s="57">
        <v>46106</v>
      </c>
      <c r="G258" s="56" t="s">
        <v>6</v>
      </c>
      <c r="H258" s="55" t="s">
        <v>60</v>
      </c>
      <c r="I258" s="54"/>
      <c r="J258" s="53" t="s">
        <v>4</v>
      </c>
      <c r="K258" s="52" t="s">
        <v>3</v>
      </c>
      <c r="L258" s="51">
        <v>14233274</v>
      </c>
      <c r="M258" s="50" t="s">
        <v>2</v>
      </c>
      <c r="N258" s="3" t="s">
        <v>59</v>
      </c>
      <c r="O258" s="49"/>
    </row>
    <row r="259" spans="1:15" s="40" customFormat="1" ht="27.75" customHeight="1" x14ac:dyDescent="0.2">
      <c r="A259" s="30" t="s">
        <v>58</v>
      </c>
      <c r="B259" s="30" t="s">
        <v>57</v>
      </c>
      <c r="C259" s="26" t="s">
        <v>7</v>
      </c>
      <c r="D259" s="26">
        <f>248-12</f>
        <v>236</v>
      </c>
      <c r="E259" s="42" t="str">
        <f>C259</f>
        <v>шт</v>
      </c>
      <c r="F259" s="39">
        <v>46379</v>
      </c>
      <c r="G259" s="47" t="s">
        <v>6</v>
      </c>
      <c r="H259" s="27" t="s">
        <v>56</v>
      </c>
      <c r="I259" s="29"/>
      <c r="J259" s="28" t="s">
        <v>4</v>
      </c>
      <c r="K259" s="26" t="s">
        <v>3</v>
      </c>
      <c r="L259" s="26">
        <v>14233274</v>
      </c>
      <c r="M259" s="25" t="s">
        <v>2</v>
      </c>
      <c r="N259" s="24" t="s">
        <v>55</v>
      </c>
      <c r="O259" s="24" t="s">
        <v>27</v>
      </c>
    </row>
    <row r="260" spans="1:15" s="43" customFormat="1" ht="25.5" x14ac:dyDescent="0.2">
      <c r="A260" s="37" t="s">
        <v>54</v>
      </c>
      <c r="B260" s="37" t="s">
        <v>53</v>
      </c>
      <c r="C260" s="33" t="s">
        <v>52</v>
      </c>
      <c r="D260" s="33">
        <v>1</v>
      </c>
      <c r="E260" s="46" t="str">
        <f>C260</f>
        <v>к-т</v>
      </c>
      <c r="F260" s="38">
        <v>46451</v>
      </c>
      <c r="G260" s="45" t="s">
        <v>6</v>
      </c>
      <c r="H260" s="34" t="s">
        <v>51</v>
      </c>
      <c r="I260" s="36"/>
      <c r="J260" s="35" t="s">
        <v>4</v>
      </c>
      <c r="K260" s="33" t="s">
        <v>3</v>
      </c>
      <c r="L260" s="33">
        <v>14233274</v>
      </c>
      <c r="M260" s="44" t="s">
        <v>2</v>
      </c>
      <c r="N260" s="31" t="s">
        <v>50</v>
      </c>
      <c r="O260" s="31" t="s">
        <v>27</v>
      </c>
    </row>
    <row r="261" spans="1:15" s="40" customFormat="1" ht="25.5" x14ac:dyDescent="0.2">
      <c r="A261" s="30" t="s">
        <v>49</v>
      </c>
      <c r="B261" s="30" t="s">
        <v>48</v>
      </c>
      <c r="C261" s="26" t="s">
        <v>7</v>
      </c>
      <c r="D261" s="26">
        <f>116-2-6</f>
        <v>108</v>
      </c>
      <c r="E261" s="42" t="str">
        <f>C261</f>
        <v>шт</v>
      </c>
      <c r="F261" s="39">
        <v>46374</v>
      </c>
      <c r="G261" s="27" t="s">
        <v>6</v>
      </c>
      <c r="H261" s="27" t="s">
        <v>47</v>
      </c>
      <c r="I261" s="29"/>
      <c r="J261" s="28" t="s">
        <v>4</v>
      </c>
      <c r="K261" s="26" t="s">
        <v>3</v>
      </c>
      <c r="L261" s="26">
        <v>14233274</v>
      </c>
      <c r="M261" s="41" t="s">
        <v>2</v>
      </c>
      <c r="N261" s="24" t="s">
        <v>46</v>
      </c>
      <c r="O261" s="24" t="s">
        <v>27</v>
      </c>
    </row>
    <row r="262" spans="1:15" ht="38.25" x14ac:dyDescent="0.2">
      <c r="A262" s="30" t="s">
        <v>45</v>
      </c>
      <c r="B262" s="30" t="s">
        <v>26</v>
      </c>
      <c r="C262" s="26" t="s">
        <v>7</v>
      </c>
      <c r="D262" s="26">
        <f>2-1</f>
        <v>1</v>
      </c>
      <c r="E262" s="26" t="s">
        <v>7</v>
      </c>
      <c r="F262" s="39">
        <v>47575</v>
      </c>
      <c r="G262" s="27" t="s">
        <v>6</v>
      </c>
      <c r="H262" s="27" t="s">
        <v>44</v>
      </c>
      <c r="I262" s="29"/>
      <c r="J262" s="28" t="s">
        <v>4</v>
      </c>
      <c r="K262" s="27" t="s">
        <v>3</v>
      </c>
      <c r="L262" s="26">
        <v>14233274</v>
      </c>
      <c r="M262" s="25" t="s">
        <v>2</v>
      </c>
      <c r="N262" s="24" t="s">
        <v>43</v>
      </c>
      <c r="O262" s="24" t="s">
        <v>0</v>
      </c>
    </row>
    <row r="263" spans="1:15" ht="38.25" x14ac:dyDescent="0.2">
      <c r="A263" s="37" t="s">
        <v>45</v>
      </c>
      <c r="B263" s="37" t="s">
        <v>23</v>
      </c>
      <c r="C263" s="33" t="s">
        <v>7</v>
      </c>
      <c r="D263" s="33">
        <v>2</v>
      </c>
      <c r="E263" s="33" t="s">
        <v>7</v>
      </c>
      <c r="F263" s="38">
        <v>47595</v>
      </c>
      <c r="G263" s="34" t="s">
        <v>6</v>
      </c>
      <c r="H263" s="34" t="s">
        <v>44</v>
      </c>
      <c r="I263" s="36"/>
      <c r="J263" s="35" t="s">
        <v>4</v>
      </c>
      <c r="K263" s="34" t="s">
        <v>3</v>
      </c>
      <c r="L263" s="33">
        <v>14233274</v>
      </c>
      <c r="M263" s="32" t="s">
        <v>2</v>
      </c>
      <c r="N263" s="31" t="s">
        <v>43</v>
      </c>
      <c r="O263" s="31" t="s">
        <v>0</v>
      </c>
    </row>
    <row r="264" spans="1:15" ht="25.5" x14ac:dyDescent="0.2">
      <c r="A264" s="37" t="s">
        <v>36</v>
      </c>
      <c r="B264" s="37" t="s">
        <v>42</v>
      </c>
      <c r="C264" s="33" t="s">
        <v>7</v>
      </c>
      <c r="D264" s="33">
        <v>2</v>
      </c>
      <c r="E264" s="33" t="s">
        <v>7</v>
      </c>
      <c r="F264" s="38">
        <v>46799</v>
      </c>
      <c r="G264" s="34" t="s">
        <v>6</v>
      </c>
      <c r="H264" s="34" t="s">
        <v>39</v>
      </c>
      <c r="I264" s="36"/>
      <c r="J264" s="35" t="s">
        <v>4</v>
      </c>
      <c r="K264" s="34" t="s">
        <v>3</v>
      </c>
      <c r="L264" s="33">
        <v>14233274</v>
      </c>
      <c r="M264" s="32" t="s">
        <v>2</v>
      </c>
      <c r="N264" s="31" t="s">
        <v>38</v>
      </c>
      <c r="O264" s="31" t="s">
        <v>0</v>
      </c>
    </row>
    <row r="265" spans="1:15" ht="25.5" x14ac:dyDescent="0.2">
      <c r="A265" s="30" t="s">
        <v>36</v>
      </c>
      <c r="B265" s="30" t="s">
        <v>41</v>
      </c>
      <c r="C265" s="26" t="s">
        <v>7</v>
      </c>
      <c r="D265" s="26">
        <f>2-1</f>
        <v>1</v>
      </c>
      <c r="E265" s="26" t="s">
        <v>7</v>
      </c>
      <c r="F265" s="39">
        <v>46792</v>
      </c>
      <c r="G265" s="27" t="s">
        <v>6</v>
      </c>
      <c r="H265" s="27" t="s">
        <v>39</v>
      </c>
      <c r="I265" s="29"/>
      <c r="J265" s="28" t="s">
        <v>4</v>
      </c>
      <c r="K265" s="27" t="s">
        <v>3</v>
      </c>
      <c r="L265" s="26">
        <v>14233274</v>
      </c>
      <c r="M265" s="25" t="s">
        <v>2</v>
      </c>
      <c r="N265" s="24" t="s">
        <v>38</v>
      </c>
      <c r="O265" s="24" t="s">
        <v>0</v>
      </c>
    </row>
    <row r="266" spans="1:15" ht="25.5" x14ac:dyDescent="0.2">
      <c r="A266" s="37" t="s">
        <v>36</v>
      </c>
      <c r="B266" s="37" t="s">
        <v>40</v>
      </c>
      <c r="C266" s="33" t="s">
        <v>7</v>
      </c>
      <c r="D266" s="33">
        <v>1</v>
      </c>
      <c r="E266" s="33" t="s">
        <v>7</v>
      </c>
      <c r="F266" s="38">
        <v>46777</v>
      </c>
      <c r="G266" s="34" t="s">
        <v>6</v>
      </c>
      <c r="H266" s="34" t="s">
        <v>39</v>
      </c>
      <c r="I266" s="36"/>
      <c r="J266" s="35" t="s">
        <v>4</v>
      </c>
      <c r="K266" s="34" t="s">
        <v>3</v>
      </c>
      <c r="L266" s="33">
        <v>14233274</v>
      </c>
      <c r="M266" s="32" t="s">
        <v>2</v>
      </c>
      <c r="N266" s="31" t="s">
        <v>38</v>
      </c>
      <c r="O266" s="31" t="s">
        <v>0</v>
      </c>
    </row>
    <row r="267" spans="1:15" ht="25.5" x14ac:dyDescent="0.2">
      <c r="A267" s="37" t="s">
        <v>36</v>
      </c>
      <c r="B267" s="37" t="s">
        <v>37</v>
      </c>
      <c r="C267" s="33" t="s">
        <v>7</v>
      </c>
      <c r="D267" s="33">
        <v>1</v>
      </c>
      <c r="E267" s="33" t="s">
        <v>7</v>
      </c>
      <c r="F267" s="38">
        <v>46802</v>
      </c>
      <c r="G267" s="34" t="s">
        <v>6</v>
      </c>
      <c r="H267" s="34" t="s">
        <v>34</v>
      </c>
      <c r="I267" s="36"/>
      <c r="J267" s="35" t="s">
        <v>4</v>
      </c>
      <c r="K267" s="34" t="s">
        <v>3</v>
      </c>
      <c r="L267" s="33">
        <v>14233274</v>
      </c>
      <c r="M267" s="32" t="s">
        <v>2</v>
      </c>
      <c r="N267" s="31" t="s">
        <v>33</v>
      </c>
      <c r="O267" s="31" t="s">
        <v>0</v>
      </c>
    </row>
    <row r="268" spans="1:15" ht="25.5" x14ac:dyDescent="0.2">
      <c r="A268" s="37" t="s">
        <v>36</v>
      </c>
      <c r="B268" s="37" t="s">
        <v>35</v>
      </c>
      <c r="C268" s="33" t="s">
        <v>7</v>
      </c>
      <c r="D268" s="33">
        <v>1</v>
      </c>
      <c r="E268" s="33" t="s">
        <v>7</v>
      </c>
      <c r="F268" s="38">
        <v>46802</v>
      </c>
      <c r="G268" s="34" t="s">
        <v>6</v>
      </c>
      <c r="H268" s="34" t="s">
        <v>34</v>
      </c>
      <c r="I268" s="36"/>
      <c r="J268" s="35" t="s">
        <v>4</v>
      </c>
      <c r="K268" s="34" t="s">
        <v>3</v>
      </c>
      <c r="L268" s="33">
        <v>14233274</v>
      </c>
      <c r="M268" s="32" t="s">
        <v>2</v>
      </c>
      <c r="N268" s="31" t="s">
        <v>33</v>
      </c>
      <c r="O268" s="31" t="s">
        <v>0</v>
      </c>
    </row>
    <row r="269" spans="1:15" ht="25.5" x14ac:dyDescent="0.2">
      <c r="A269" s="37" t="s">
        <v>32</v>
      </c>
      <c r="B269" s="37" t="s">
        <v>31</v>
      </c>
      <c r="C269" s="33" t="s">
        <v>30</v>
      </c>
      <c r="D269" s="33">
        <v>60</v>
      </c>
      <c r="E269" s="33" t="s">
        <v>30</v>
      </c>
      <c r="F269" s="38">
        <v>46812</v>
      </c>
      <c r="G269" s="34" t="s">
        <v>6</v>
      </c>
      <c r="H269" s="34" t="s">
        <v>29</v>
      </c>
      <c r="I269" s="36"/>
      <c r="J269" s="35" t="s">
        <v>4</v>
      </c>
      <c r="K269" s="34" t="s">
        <v>3</v>
      </c>
      <c r="L269" s="33">
        <v>14233274</v>
      </c>
      <c r="M269" s="32" t="s">
        <v>2</v>
      </c>
      <c r="N269" s="31" t="s">
        <v>28</v>
      </c>
      <c r="O269" s="31" t="s">
        <v>27</v>
      </c>
    </row>
    <row r="270" spans="1:15" ht="38.25" x14ac:dyDescent="0.2">
      <c r="A270" s="37" t="s">
        <v>21</v>
      </c>
      <c r="B270" s="37" t="s">
        <v>26</v>
      </c>
      <c r="C270" s="33" t="s">
        <v>7</v>
      </c>
      <c r="D270" s="33">
        <v>1</v>
      </c>
      <c r="E270" s="33" t="s">
        <v>7</v>
      </c>
      <c r="F270" s="38">
        <v>47599</v>
      </c>
      <c r="G270" s="34" t="s">
        <v>6</v>
      </c>
      <c r="H270" s="34" t="s">
        <v>19</v>
      </c>
      <c r="I270" s="36"/>
      <c r="J270" s="35" t="s">
        <v>4</v>
      </c>
      <c r="K270" s="34" t="s">
        <v>3</v>
      </c>
      <c r="L270" s="33">
        <v>14233274</v>
      </c>
      <c r="M270" s="32" t="s">
        <v>2</v>
      </c>
      <c r="N270" s="31" t="s">
        <v>18</v>
      </c>
      <c r="O270" s="31" t="s">
        <v>0</v>
      </c>
    </row>
    <row r="271" spans="1:15" ht="38.25" x14ac:dyDescent="0.2">
      <c r="A271" s="37" t="s">
        <v>21</v>
      </c>
      <c r="B271" s="37" t="s">
        <v>25</v>
      </c>
      <c r="C271" s="33" t="s">
        <v>7</v>
      </c>
      <c r="D271" s="33">
        <v>2</v>
      </c>
      <c r="E271" s="33" t="s">
        <v>7</v>
      </c>
      <c r="F271" s="38">
        <v>47620</v>
      </c>
      <c r="G271" s="34" t="s">
        <v>6</v>
      </c>
      <c r="H271" s="34" t="s">
        <v>19</v>
      </c>
      <c r="I271" s="36"/>
      <c r="J271" s="35" t="s">
        <v>4</v>
      </c>
      <c r="K271" s="34" t="s">
        <v>3</v>
      </c>
      <c r="L271" s="33">
        <v>14233274</v>
      </c>
      <c r="M271" s="32" t="s">
        <v>2</v>
      </c>
      <c r="N271" s="31" t="s">
        <v>18</v>
      </c>
      <c r="O271" s="31" t="s">
        <v>0</v>
      </c>
    </row>
    <row r="272" spans="1:15" ht="38.25" x14ac:dyDescent="0.2">
      <c r="A272" s="37" t="s">
        <v>21</v>
      </c>
      <c r="B272" s="37" t="s">
        <v>24</v>
      </c>
      <c r="C272" s="33" t="s">
        <v>7</v>
      </c>
      <c r="D272" s="33">
        <v>2</v>
      </c>
      <c r="E272" s="33" t="s">
        <v>7</v>
      </c>
      <c r="F272" s="38">
        <v>47626</v>
      </c>
      <c r="G272" s="34" t="s">
        <v>6</v>
      </c>
      <c r="H272" s="34" t="s">
        <v>19</v>
      </c>
      <c r="I272" s="36"/>
      <c r="J272" s="35" t="s">
        <v>4</v>
      </c>
      <c r="K272" s="34" t="s">
        <v>3</v>
      </c>
      <c r="L272" s="33">
        <v>14233274</v>
      </c>
      <c r="M272" s="32" t="s">
        <v>2</v>
      </c>
      <c r="N272" s="31" t="s">
        <v>18</v>
      </c>
      <c r="O272" s="31" t="s">
        <v>0</v>
      </c>
    </row>
    <row r="273" spans="1:15" ht="38.25" x14ac:dyDescent="0.2">
      <c r="A273" s="37" t="s">
        <v>21</v>
      </c>
      <c r="B273" s="37" t="s">
        <v>23</v>
      </c>
      <c r="C273" s="33" t="s">
        <v>7</v>
      </c>
      <c r="D273" s="33">
        <v>1</v>
      </c>
      <c r="E273" s="33" t="s">
        <v>7</v>
      </c>
      <c r="F273" s="38">
        <v>47612</v>
      </c>
      <c r="G273" s="34" t="s">
        <v>6</v>
      </c>
      <c r="H273" s="34" t="s">
        <v>19</v>
      </c>
      <c r="I273" s="36"/>
      <c r="J273" s="35" t="s">
        <v>4</v>
      </c>
      <c r="K273" s="34" t="s">
        <v>3</v>
      </c>
      <c r="L273" s="33">
        <v>14233274</v>
      </c>
      <c r="M273" s="32" t="s">
        <v>2</v>
      </c>
      <c r="N273" s="31" t="s">
        <v>18</v>
      </c>
      <c r="O273" s="31" t="s">
        <v>0</v>
      </c>
    </row>
    <row r="274" spans="1:15" ht="25.5" x14ac:dyDescent="0.2">
      <c r="A274" s="37" t="s">
        <v>21</v>
      </c>
      <c r="B274" s="37" t="s">
        <v>22</v>
      </c>
      <c r="C274" s="33" t="s">
        <v>7</v>
      </c>
      <c r="D274" s="33">
        <v>1</v>
      </c>
      <c r="E274" s="33" t="s">
        <v>7</v>
      </c>
      <c r="F274" s="38">
        <v>47542</v>
      </c>
      <c r="G274" s="34" t="s">
        <v>6</v>
      </c>
      <c r="H274" s="34" t="s">
        <v>19</v>
      </c>
      <c r="I274" s="36"/>
      <c r="J274" s="35" t="s">
        <v>4</v>
      </c>
      <c r="K274" s="34" t="s">
        <v>3</v>
      </c>
      <c r="L274" s="33">
        <v>14233274</v>
      </c>
      <c r="M274" s="32" t="s">
        <v>2</v>
      </c>
      <c r="N274" s="31" t="s">
        <v>18</v>
      </c>
      <c r="O274" s="31" t="s">
        <v>0</v>
      </c>
    </row>
    <row r="275" spans="1:15" ht="25.5" x14ac:dyDescent="0.2">
      <c r="A275" s="37" t="s">
        <v>21</v>
      </c>
      <c r="B275" s="37" t="s">
        <v>20</v>
      </c>
      <c r="C275" s="33" t="s">
        <v>7</v>
      </c>
      <c r="D275" s="33">
        <v>1</v>
      </c>
      <c r="E275" s="33" t="s">
        <v>7</v>
      </c>
      <c r="F275" s="38">
        <v>47583</v>
      </c>
      <c r="G275" s="34" t="s">
        <v>6</v>
      </c>
      <c r="H275" s="34" t="s">
        <v>19</v>
      </c>
      <c r="I275" s="36"/>
      <c r="J275" s="35" t="s">
        <v>4</v>
      </c>
      <c r="K275" s="34" t="s">
        <v>3</v>
      </c>
      <c r="L275" s="33">
        <v>14233274</v>
      </c>
      <c r="M275" s="32" t="s">
        <v>2</v>
      </c>
      <c r="N275" s="31" t="s">
        <v>18</v>
      </c>
      <c r="O275" s="31" t="s">
        <v>0</v>
      </c>
    </row>
    <row r="276" spans="1:15" ht="39" customHeight="1" x14ac:dyDescent="0.2">
      <c r="A276" s="37" t="s">
        <v>9</v>
      </c>
      <c r="B276" s="37" t="s">
        <v>17</v>
      </c>
      <c r="C276" s="33" t="s">
        <v>7</v>
      </c>
      <c r="D276" s="33">
        <v>1</v>
      </c>
      <c r="E276" s="33" t="s">
        <v>7</v>
      </c>
      <c r="F276" s="35" t="s">
        <v>16</v>
      </c>
      <c r="G276" s="34" t="s">
        <v>6</v>
      </c>
      <c r="H276" s="34"/>
      <c r="I276" s="36" t="s">
        <v>13</v>
      </c>
      <c r="J276" s="35" t="s">
        <v>4</v>
      </c>
      <c r="K276" s="34" t="s">
        <v>3</v>
      </c>
      <c r="L276" s="33">
        <v>14233274</v>
      </c>
      <c r="M276" s="32" t="s">
        <v>2</v>
      </c>
      <c r="N276" s="31" t="s">
        <v>12</v>
      </c>
      <c r="O276" s="31" t="s">
        <v>0</v>
      </c>
    </row>
    <row r="277" spans="1:15" ht="25.5" x14ac:dyDescent="0.2">
      <c r="A277" s="37" t="s">
        <v>9</v>
      </c>
      <c r="B277" s="37" t="s">
        <v>15</v>
      </c>
      <c r="C277" s="33" t="s">
        <v>7</v>
      </c>
      <c r="D277" s="33">
        <v>1</v>
      </c>
      <c r="E277" s="33" t="s">
        <v>7</v>
      </c>
      <c r="F277" s="35" t="s">
        <v>14</v>
      </c>
      <c r="G277" s="34" t="s">
        <v>6</v>
      </c>
      <c r="H277" s="33"/>
      <c r="I277" s="36" t="s">
        <v>13</v>
      </c>
      <c r="J277" s="35" t="s">
        <v>4</v>
      </c>
      <c r="K277" s="34" t="s">
        <v>3</v>
      </c>
      <c r="L277" s="33">
        <v>14233274</v>
      </c>
      <c r="M277" s="32" t="s">
        <v>2</v>
      </c>
      <c r="N277" s="31" t="s">
        <v>12</v>
      </c>
      <c r="O277" s="31" t="s">
        <v>0</v>
      </c>
    </row>
    <row r="278" spans="1:15" ht="25.5" x14ac:dyDescent="0.2">
      <c r="A278" s="30" t="s">
        <v>9</v>
      </c>
      <c r="B278" s="30" t="s">
        <v>11</v>
      </c>
      <c r="C278" s="26" t="s">
        <v>7</v>
      </c>
      <c r="D278" s="26">
        <f>1-1</f>
        <v>0</v>
      </c>
      <c r="E278" s="26" t="s">
        <v>7</v>
      </c>
      <c r="F278" s="26"/>
      <c r="G278" s="27" t="s">
        <v>6</v>
      </c>
      <c r="H278" s="26"/>
      <c r="I278" s="29" t="s">
        <v>5</v>
      </c>
      <c r="J278" s="28" t="s">
        <v>4</v>
      </c>
      <c r="K278" s="27" t="s">
        <v>3</v>
      </c>
      <c r="L278" s="26">
        <v>14233274</v>
      </c>
      <c r="M278" s="25" t="s">
        <v>2</v>
      </c>
      <c r="N278" s="24" t="s">
        <v>1</v>
      </c>
      <c r="O278" s="24" t="s">
        <v>0</v>
      </c>
    </row>
    <row r="279" spans="1:15" ht="40.5" customHeight="1" x14ac:dyDescent="0.2">
      <c r="A279" s="30" t="s">
        <v>9</v>
      </c>
      <c r="B279" s="30" t="s">
        <v>10</v>
      </c>
      <c r="C279" s="26" t="s">
        <v>7</v>
      </c>
      <c r="D279" s="26">
        <f>1-1</f>
        <v>0</v>
      </c>
      <c r="E279" s="26" t="s">
        <v>7</v>
      </c>
      <c r="F279" s="26"/>
      <c r="G279" s="27" t="s">
        <v>6</v>
      </c>
      <c r="H279" s="26"/>
      <c r="I279" s="29" t="s">
        <v>5</v>
      </c>
      <c r="J279" s="28" t="s">
        <v>4</v>
      </c>
      <c r="K279" s="27" t="s">
        <v>3</v>
      </c>
      <c r="L279" s="26">
        <v>14233274</v>
      </c>
      <c r="M279" s="25" t="s">
        <v>2</v>
      </c>
      <c r="N279" s="24" t="s">
        <v>1</v>
      </c>
      <c r="O279" s="24" t="s">
        <v>0</v>
      </c>
    </row>
    <row r="280" spans="1:15" ht="39.75" customHeight="1" x14ac:dyDescent="0.2">
      <c r="A280" s="30" t="s">
        <v>9</v>
      </c>
      <c r="B280" s="30" t="s">
        <v>8</v>
      </c>
      <c r="C280" s="26" t="s">
        <v>7</v>
      </c>
      <c r="D280" s="26">
        <f>1-1</f>
        <v>0</v>
      </c>
      <c r="E280" s="26" t="s">
        <v>7</v>
      </c>
      <c r="F280" s="26"/>
      <c r="G280" s="27" t="s">
        <v>6</v>
      </c>
      <c r="H280" s="26"/>
      <c r="I280" s="29" t="s">
        <v>5</v>
      </c>
      <c r="J280" s="28" t="s">
        <v>4</v>
      </c>
      <c r="K280" s="27" t="s">
        <v>3</v>
      </c>
      <c r="L280" s="26">
        <v>14233274</v>
      </c>
      <c r="M280" s="25" t="s">
        <v>2</v>
      </c>
      <c r="N280" s="24" t="s">
        <v>1</v>
      </c>
      <c r="O280" s="24" t="s">
        <v>0</v>
      </c>
    </row>
    <row r="281" spans="1:15" x14ac:dyDescent="0.2">
      <c r="A281" s="23"/>
      <c r="B281" s="23"/>
      <c r="C281" s="18"/>
      <c r="D281" s="18"/>
      <c r="E281" s="18"/>
      <c r="F281" s="22"/>
      <c r="G281" s="19"/>
      <c r="H281" s="19"/>
      <c r="I281" s="21"/>
      <c r="J281" s="20"/>
      <c r="K281" s="19"/>
      <c r="L281" s="18"/>
      <c r="M281" s="17"/>
      <c r="O281" s="3"/>
    </row>
    <row r="282" spans="1:15" x14ac:dyDescent="0.2">
      <c r="A282" s="23"/>
      <c r="B282" s="23"/>
      <c r="C282" s="18"/>
      <c r="D282" s="18"/>
      <c r="E282" s="18"/>
      <c r="F282" s="22"/>
      <c r="G282" s="19"/>
      <c r="H282" s="19"/>
      <c r="I282" s="21"/>
      <c r="J282" s="20"/>
      <c r="K282" s="19"/>
      <c r="L282" s="18"/>
      <c r="M282" s="17"/>
      <c r="O282" s="3"/>
    </row>
    <row r="283" spans="1:15" x14ac:dyDescent="0.2">
      <c r="A283" s="15"/>
      <c r="B283" s="16"/>
      <c r="C283" s="12"/>
      <c r="D283" s="12"/>
      <c r="E283" s="12"/>
      <c r="F283" s="12"/>
      <c r="G283" s="15"/>
      <c r="H283" s="12"/>
      <c r="I283" s="14"/>
      <c r="J283" s="13"/>
      <c r="K283" s="12"/>
      <c r="L283" s="12"/>
      <c r="M283" s="11"/>
    </row>
    <row r="284" spans="1:15" x14ac:dyDescent="0.2">
      <c r="A284" s="15"/>
      <c r="B284" s="16"/>
      <c r="C284" s="12"/>
      <c r="D284" s="12"/>
      <c r="E284" s="12"/>
      <c r="F284" s="12"/>
      <c r="G284" s="15"/>
      <c r="H284" s="12"/>
      <c r="I284" s="14"/>
      <c r="J284" s="13"/>
      <c r="K284" s="12"/>
      <c r="L284" s="12"/>
      <c r="M284" s="11"/>
    </row>
    <row r="285" spans="1:15" x14ac:dyDescent="0.2">
      <c r="A285" s="15"/>
      <c r="B285" s="16"/>
      <c r="C285" s="12"/>
      <c r="D285" s="12"/>
      <c r="E285" s="12"/>
      <c r="F285" s="12"/>
      <c r="G285" s="15"/>
      <c r="H285" s="12"/>
      <c r="I285" s="14"/>
      <c r="J285" s="13"/>
      <c r="K285" s="12"/>
      <c r="L285" s="12"/>
      <c r="M285" s="11"/>
    </row>
    <row r="286" spans="1:15" x14ac:dyDescent="0.2">
      <c r="A286" s="15"/>
      <c r="B286" s="16"/>
      <c r="C286" s="12"/>
      <c r="D286" s="12"/>
      <c r="E286" s="12"/>
      <c r="F286" s="12"/>
      <c r="G286" s="15"/>
      <c r="H286" s="12"/>
      <c r="I286" s="14"/>
      <c r="J286" s="13"/>
      <c r="K286" s="12"/>
      <c r="L286" s="12"/>
      <c r="M286" s="11"/>
    </row>
    <row r="287" spans="1:15" x14ac:dyDescent="0.2">
      <c r="A287" s="15"/>
      <c r="B287" s="16"/>
      <c r="C287" s="12"/>
      <c r="D287" s="12"/>
      <c r="E287" s="12"/>
      <c r="F287" s="12"/>
      <c r="G287" s="15"/>
      <c r="H287" s="12"/>
      <c r="I287" s="14"/>
      <c r="J287" s="13"/>
      <c r="K287" s="12"/>
      <c r="L287" s="12"/>
      <c r="M287" s="11"/>
    </row>
    <row r="288" spans="1:15" x14ac:dyDescent="0.2">
      <c r="A288" s="15"/>
      <c r="B288" s="16"/>
      <c r="C288" s="12"/>
      <c r="D288" s="12"/>
      <c r="E288" s="12"/>
      <c r="F288" s="12"/>
      <c r="G288" s="15"/>
      <c r="H288" s="12"/>
      <c r="I288" s="14"/>
      <c r="J288" s="13"/>
      <c r="K288" s="12"/>
      <c r="L288" s="12"/>
      <c r="M288" s="11"/>
    </row>
    <row r="289" spans="1:13" x14ac:dyDescent="0.2">
      <c r="A289" s="15"/>
      <c r="B289" s="16"/>
      <c r="C289" s="12"/>
      <c r="D289" s="12"/>
      <c r="E289" s="12"/>
      <c r="F289" s="12"/>
      <c r="G289" s="15"/>
      <c r="H289" s="12"/>
      <c r="I289" s="14"/>
      <c r="J289" s="13"/>
      <c r="K289" s="12"/>
      <c r="L289" s="12"/>
      <c r="M289" s="11"/>
    </row>
    <row r="290" spans="1:13" x14ac:dyDescent="0.2">
      <c r="A290" s="15"/>
      <c r="B290" s="16"/>
      <c r="C290" s="12"/>
      <c r="D290" s="12"/>
      <c r="E290" s="12"/>
      <c r="F290" s="12"/>
      <c r="G290" s="15"/>
      <c r="H290" s="12"/>
      <c r="I290" s="14"/>
      <c r="J290" s="13"/>
      <c r="K290" s="12"/>
      <c r="L290" s="12"/>
      <c r="M290" s="11"/>
    </row>
    <row r="291" spans="1:13" x14ac:dyDescent="0.2">
      <c r="A291" s="15"/>
      <c r="B291" s="16"/>
      <c r="C291" s="12"/>
      <c r="D291" s="12"/>
      <c r="E291" s="12"/>
      <c r="F291" s="12"/>
      <c r="G291" s="15"/>
      <c r="H291" s="12"/>
      <c r="I291" s="14"/>
      <c r="J291" s="13"/>
      <c r="K291" s="12"/>
      <c r="L291" s="12"/>
      <c r="M291" s="11"/>
    </row>
    <row r="292" spans="1:13" x14ac:dyDescent="0.2">
      <c r="A292" s="15"/>
      <c r="B292" s="16"/>
      <c r="C292" s="12"/>
      <c r="D292" s="12"/>
      <c r="E292" s="12"/>
      <c r="F292" s="12"/>
      <c r="G292" s="15"/>
      <c r="H292" s="12"/>
      <c r="I292" s="14"/>
      <c r="J292" s="13"/>
      <c r="K292" s="12"/>
      <c r="L292" s="12"/>
      <c r="M292" s="11"/>
    </row>
    <row r="293" spans="1:13" x14ac:dyDescent="0.2">
      <c r="A293" s="15"/>
      <c r="B293" s="16"/>
      <c r="C293" s="12"/>
      <c r="D293" s="12"/>
      <c r="E293" s="12"/>
      <c r="F293" s="12"/>
      <c r="G293" s="15"/>
      <c r="H293" s="12"/>
      <c r="I293" s="14"/>
      <c r="J293" s="13"/>
      <c r="K293" s="12"/>
      <c r="L293" s="12"/>
      <c r="M293" s="11"/>
    </row>
    <row r="294" spans="1:13" x14ac:dyDescent="0.2">
      <c r="A294" s="15"/>
      <c r="B294" s="16"/>
      <c r="C294" s="12"/>
      <c r="D294" s="12"/>
      <c r="E294" s="12"/>
      <c r="F294" s="12"/>
      <c r="G294" s="15"/>
      <c r="H294" s="12"/>
      <c r="I294" s="14"/>
      <c r="J294" s="13"/>
      <c r="K294" s="12"/>
      <c r="L294" s="12"/>
      <c r="M294" s="11"/>
    </row>
    <row r="295" spans="1:13" x14ac:dyDescent="0.2">
      <c r="A295" s="15"/>
      <c r="B295" s="16"/>
      <c r="C295" s="12"/>
      <c r="D295" s="12"/>
      <c r="E295" s="12"/>
      <c r="F295" s="12"/>
      <c r="G295" s="15"/>
      <c r="H295" s="12"/>
      <c r="I295" s="14"/>
      <c r="J295" s="13"/>
      <c r="K295" s="12"/>
      <c r="L295" s="12"/>
      <c r="M295" s="11"/>
    </row>
    <row r="296" spans="1:13" x14ac:dyDescent="0.2">
      <c r="A296" s="15"/>
      <c r="B296" s="16"/>
      <c r="C296" s="12"/>
      <c r="D296" s="12"/>
      <c r="E296" s="12"/>
      <c r="F296" s="12"/>
      <c r="G296" s="15"/>
      <c r="H296" s="12"/>
      <c r="I296" s="14"/>
      <c r="J296" s="13"/>
      <c r="K296" s="12"/>
      <c r="L296" s="12"/>
      <c r="M296" s="11"/>
    </row>
    <row r="297" spans="1:13" x14ac:dyDescent="0.2">
      <c r="A297" s="15"/>
      <c r="B297" s="16"/>
      <c r="C297" s="12"/>
      <c r="D297" s="12"/>
      <c r="E297" s="12"/>
      <c r="F297" s="12"/>
      <c r="G297" s="15"/>
      <c r="H297" s="12"/>
      <c r="I297" s="14"/>
      <c r="J297" s="13"/>
      <c r="K297" s="12"/>
      <c r="L297" s="12"/>
      <c r="M297" s="11"/>
    </row>
    <row r="298" spans="1:13" x14ac:dyDescent="0.2">
      <c r="A298" s="15"/>
      <c r="B298" s="16"/>
      <c r="C298" s="12"/>
      <c r="D298" s="12"/>
      <c r="E298" s="12"/>
      <c r="F298" s="12"/>
      <c r="G298" s="15"/>
      <c r="H298" s="12"/>
      <c r="I298" s="14"/>
      <c r="J298" s="13"/>
      <c r="K298" s="12"/>
      <c r="L298" s="12"/>
      <c r="M298" s="11"/>
    </row>
    <row r="299" spans="1:13" x14ac:dyDescent="0.2">
      <c r="A299" s="15"/>
      <c r="B299" s="16"/>
      <c r="C299" s="12"/>
      <c r="D299" s="12"/>
      <c r="E299" s="12"/>
      <c r="F299" s="12"/>
      <c r="G299" s="15"/>
      <c r="H299" s="12"/>
      <c r="I299" s="14"/>
      <c r="J299" s="13"/>
      <c r="K299" s="12"/>
      <c r="L299" s="12"/>
      <c r="M299" s="11"/>
    </row>
    <row r="300" spans="1:13" x14ac:dyDescent="0.2">
      <c r="A300" s="15"/>
      <c r="B300" s="16"/>
      <c r="C300" s="12"/>
      <c r="D300" s="12"/>
      <c r="E300" s="12"/>
      <c r="F300" s="12"/>
      <c r="G300" s="15"/>
      <c r="H300" s="12"/>
      <c r="I300" s="14"/>
      <c r="J300" s="13"/>
      <c r="K300" s="12"/>
      <c r="L300" s="12"/>
      <c r="M300" s="11"/>
    </row>
    <row r="301" spans="1:13" x14ac:dyDescent="0.2">
      <c r="A301" s="15"/>
      <c r="B301" s="16"/>
      <c r="C301" s="12"/>
      <c r="D301" s="12"/>
      <c r="E301" s="12"/>
      <c r="F301" s="12"/>
      <c r="G301" s="15"/>
      <c r="H301" s="12"/>
      <c r="I301" s="14"/>
      <c r="J301" s="13"/>
      <c r="K301" s="12"/>
      <c r="L301" s="12"/>
      <c r="M301" s="11"/>
    </row>
    <row r="302" spans="1:13" x14ac:dyDescent="0.2">
      <c r="A302" s="15"/>
      <c r="B302" s="16"/>
      <c r="C302" s="12"/>
      <c r="D302" s="12"/>
      <c r="E302" s="12"/>
      <c r="F302" s="12"/>
      <c r="G302" s="15"/>
      <c r="H302" s="12"/>
      <c r="I302" s="14"/>
      <c r="J302" s="13"/>
      <c r="K302" s="12"/>
      <c r="L302" s="12"/>
      <c r="M302" s="11"/>
    </row>
    <row r="303" spans="1:13" x14ac:dyDescent="0.2">
      <c r="A303" s="15"/>
      <c r="B303" s="16"/>
      <c r="C303" s="12"/>
      <c r="D303" s="12"/>
      <c r="E303" s="12"/>
      <c r="F303" s="12"/>
      <c r="G303" s="15"/>
      <c r="H303" s="12"/>
      <c r="I303" s="14"/>
      <c r="J303" s="13"/>
      <c r="K303" s="12"/>
      <c r="L303" s="12"/>
      <c r="M303" s="11"/>
    </row>
    <row r="304" spans="1:13" x14ac:dyDescent="0.2">
      <c r="A304" s="15"/>
      <c r="B304" s="16"/>
      <c r="C304" s="12"/>
      <c r="D304" s="12"/>
      <c r="E304" s="12"/>
      <c r="F304" s="12"/>
      <c r="G304" s="15"/>
      <c r="H304" s="12"/>
      <c r="I304" s="14"/>
      <c r="J304" s="13"/>
      <c r="K304" s="12"/>
      <c r="L304" s="12"/>
      <c r="M304" s="11"/>
    </row>
    <row r="305" spans="1:13" x14ac:dyDescent="0.2">
      <c r="A305" s="15"/>
      <c r="B305" s="16"/>
      <c r="C305" s="12"/>
      <c r="D305" s="12"/>
      <c r="E305" s="12"/>
      <c r="F305" s="12"/>
      <c r="G305" s="15"/>
      <c r="H305" s="12"/>
      <c r="I305" s="14"/>
      <c r="J305" s="13"/>
      <c r="K305" s="12"/>
      <c r="L305" s="12"/>
      <c r="M305" s="11"/>
    </row>
    <row r="306" spans="1:13" x14ac:dyDescent="0.2">
      <c r="A306" s="15"/>
      <c r="B306" s="16"/>
      <c r="C306" s="12"/>
      <c r="D306" s="12"/>
      <c r="E306" s="12"/>
      <c r="F306" s="12"/>
      <c r="G306" s="15"/>
      <c r="H306" s="12"/>
      <c r="I306" s="14"/>
      <c r="J306" s="13"/>
      <c r="K306" s="12"/>
      <c r="L306" s="12"/>
      <c r="M306" s="11"/>
    </row>
    <row r="307" spans="1:13" x14ac:dyDescent="0.2">
      <c r="A307" s="15"/>
      <c r="B307" s="16"/>
      <c r="C307" s="12"/>
      <c r="D307" s="12"/>
      <c r="E307" s="12"/>
      <c r="F307" s="12"/>
      <c r="G307" s="15"/>
      <c r="H307" s="12"/>
      <c r="I307" s="14"/>
      <c r="J307" s="13"/>
      <c r="K307" s="12"/>
      <c r="L307" s="12"/>
      <c r="M307" s="11"/>
    </row>
    <row r="308" spans="1:13" x14ac:dyDescent="0.2">
      <c r="A308" s="15"/>
      <c r="B308" s="16"/>
      <c r="C308" s="12"/>
      <c r="D308" s="12"/>
      <c r="E308" s="12"/>
      <c r="F308" s="12"/>
      <c r="G308" s="15"/>
      <c r="H308" s="12"/>
      <c r="I308" s="14"/>
      <c r="J308" s="13"/>
      <c r="K308" s="12"/>
      <c r="L308" s="12"/>
      <c r="M308" s="11"/>
    </row>
    <row r="309" spans="1:13" x14ac:dyDescent="0.2">
      <c r="A309" s="15"/>
      <c r="B309" s="16"/>
      <c r="C309" s="12"/>
      <c r="D309" s="12"/>
      <c r="E309" s="12"/>
      <c r="F309" s="12"/>
      <c r="G309" s="15"/>
      <c r="H309" s="12"/>
      <c r="I309" s="14"/>
      <c r="J309" s="13"/>
      <c r="K309" s="12"/>
      <c r="L309" s="12"/>
      <c r="M309" s="11"/>
    </row>
    <row r="310" spans="1:13" x14ac:dyDescent="0.2">
      <c r="A310" s="15"/>
      <c r="B310" s="16"/>
      <c r="C310" s="12"/>
      <c r="D310" s="12"/>
      <c r="E310" s="12"/>
      <c r="F310" s="12"/>
      <c r="G310" s="15"/>
      <c r="H310" s="12"/>
      <c r="I310" s="14"/>
      <c r="J310" s="13"/>
      <c r="K310" s="12"/>
      <c r="L310" s="12"/>
      <c r="M310" s="11"/>
    </row>
    <row r="311" spans="1:13" x14ac:dyDescent="0.2">
      <c r="A311" s="15"/>
      <c r="B311" s="16"/>
      <c r="C311" s="12"/>
      <c r="D311" s="12"/>
      <c r="E311" s="12"/>
      <c r="F311" s="12"/>
      <c r="G311" s="15"/>
      <c r="H311" s="12"/>
      <c r="I311" s="14"/>
      <c r="J311" s="13"/>
      <c r="K311" s="12"/>
      <c r="L311" s="12"/>
      <c r="M311" s="11"/>
    </row>
    <row r="312" spans="1:13" x14ac:dyDescent="0.2">
      <c r="A312" s="15"/>
      <c r="B312" s="16"/>
      <c r="C312" s="12"/>
      <c r="D312" s="12"/>
      <c r="E312" s="12"/>
      <c r="F312" s="12"/>
      <c r="G312" s="15"/>
      <c r="H312" s="12"/>
      <c r="I312" s="14"/>
      <c r="J312" s="13"/>
      <c r="K312" s="12"/>
      <c r="L312" s="12"/>
      <c r="M312" s="11"/>
    </row>
    <row r="313" spans="1:13" x14ac:dyDescent="0.2">
      <c r="A313" s="15"/>
      <c r="B313" s="16"/>
      <c r="C313" s="12"/>
      <c r="D313" s="12"/>
      <c r="E313" s="12"/>
      <c r="F313" s="12"/>
      <c r="G313" s="15"/>
      <c r="H313" s="12"/>
      <c r="I313" s="14"/>
      <c r="J313" s="13"/>
      <c r="K313" s="12"/>
      <c r="L313" s="12"/>
      <c r="M313" s="11"/>
    </row>
    <row r="314" spans="1:13" x14ac:dyDescent="0.2">
      <c r="A314" s="15"/>
      <c r="B314" s="16"/>
      <c r="C314" s="12"/>
      <c r="D314" s="12"/>
      <c r="E314" s="12"/>
      <c r="F314" s="12"/>
      <c r="G314" s="15"/>
      <c r="H314" s="12"/>
      <c r="I314" s="14"/>
      <c r="J314" s="13"/>
      <c r="K314" s="12"/>
      <c r="L314" s="12"/>
      <c r="M314" s="11"/>
    </row>
    <row r="315" spans="1:13" x14ac:dyDescent="0.2">
      <c r="A315" s="15"/>
      <c r="B315" s="16"/>
      <c r="C315" s="12"/>
      <c r="D315" s="12"/>
      <c r="E315" s="12"/>
      <c r="F315" s="12"/>
      <c r="G315" s="15"/>
      <c r="H315" s="12"/>
      <c r="I315" s="14"/>
      <c r="J315" s="13"/>
      <c r="K315" s="12"/>
      <c r="L315" s="12"/>
      <c r="M315" s="11"/>
    </row>
    <row r="316" spans="1:13" x14ac:dyDescent="0.2">
      <c r="A316" s="15"/>
      <c r="B316" s="16"/>
      <c r="C316" s="12"/>
      <c r="D316" s="12"/>
      <c r="E316" s="12"/>
      <c r="F316" s="12"/>
      <c r="G316" s="15"/>
      <c r="H316" s="12"/>
      <c r="I316" s="14"/>
      <c r="J316" s="13"/>
      <c r="K316" s="12"/>
      <c r="L316" s="12"/>
      <c r="M316" s="11"/>
    </row>
    <row r="317" spans="1:13" x14ac:dyDescent="0.2">
      <c r="A317" s="15"/>
      <c r="B317" s="16"/>
      <c r="C317" s="12"/>
      <c r="D317" s="12"/>
      <c r="E317" s="12"/>
      <c r="F317" s="12"/>
      <c r="G317" s="15"/>
      <c r="H317" s="12"/>
      <c r="I317" s="14"/>
      <c r="J317" s="13"/>
      <c r="K317" s="12"/>
      <c r="L317" s="12"/>
      <c r="M317" s="11"/>
    </row>
    <row r="318" spans="1:13" x14ac:dyDescent="0.2">
      <c r="A318" s="15"/>
      <c r="B318" s="16"/>
      <c r="C318" s="12"/>
      <c r="D318" s="12"/>
      <c r="E318" s="12"/>
      <c r="F318" s="12"/>
      <c r="G318" s="15"/>
      <c r="H318" s="12"/>
      <c r="I318" s="14"/>
      <c r="J318" s="13"/>
      <c r="K318" s="12"/>
      <c r="L318" s="12"/>
      <c r="M318" s="11"/>
    </row>
    <row r="319" spans="1:13" x14ac:dyDescent="0.2">
      <c r="A319" s="15"/>
      <c r="B319" s="16"/>
      <c r="C319" s="12"/>
      <c r="D319" s="12"/>
      <c r="E319" s="12"/>
      <c r="F319" s="12"/>
      <c r="G319" s="15"/>
      <c r="H319" s="12"/>
      <c r="I319" s="14"/>
      <c r="J319" s="13"/>
      <c r="K319" s="12"/>
      <c r="L319" s="12"/>
      <c r="M319" s="11"/>
    </row>
    <row r="320" spans="1:13" x14ac:dyDescent="0.2">
      <c r="A320" s="15"/>
      <c r="B320" s="16"/>
      <c r="C320" s="12"/>
      <c r="D320" s="12"/>
      <c r="E320" s="12"/>
      <c r="F320" s="12"/>
      <c r="G320" s="15"/>
      <c r="H320" s="12"/>
      <c r="I320" s="14"/>
      <c r="J320" s="13"/>
      <c r="K320" s="12"/>
      <c r="L320" s="12"/>
      <c r="M320" s="11"/>
    </row>
    <row r="321" spans="1:13" x14ac:dyDescent="0.2">
      <c r="A321" s="15"/>
      <c r="B321" s="16"/>
      <c r="C321" s="12"/>
      <c r="D321" s="12"/>
      <c r="E321" s="12"/>
      <c r="F321" s="12"/>
      <c r="G321" s="15"/>
      <c r="H321" s="12"/>
      <c r="I321" s="14"/>
      <c r="J321" s="13"/>
      <c r="K321" s="12"/>
      <c r="L321" s="12"/>
      <c r="M321" s="11"/>
    </row>
    <row r="322" spans="1:13" x14ac:dyDescent="0.2">
      <c r="A322" s="15"/>
      <c r="B322" s="16"/>
      <c r="C322" s="12"/>
      <c r="D322" s="12"/>
      <c r="E322" s="12"/>
      <c r="F322" s="12"/>
      <c r="G322" s="15"/>
      <c r="H322" s="12"/>
      <c r="I322" s="14"/>
      <c r="J322" s="13"/>
      <c r="K322" s="12"/>
      <c r="L322" s="12"/>
      <c r="M322" s="11"/>
    </row>
    <row r="323" spans="1:13" x14ac:dyDescent="0.2">
      <c r="A323" s="15"/>
      <c r="B323" s="16"/>
      <c r="C323" s="12"/>
      <c r="D323" s="12"/>
      <c r="E323" s="12"/>
      <c r="F323" s="12"/>
      <c r="G323" s="15"/>
      <c r="H323" s="12"/>
      <c r="I323" s="14"/>
      <c r="J323" s="13"/>
      <c r="K323" s="12"/>
      <c r="L323" s="12"/>
      <c r="M323" s="11"/>
    </row>
    <row r="324" spans="1:13" x14ac:dyDescent="0.2">
      <c r="A324" s="15"/>
      <c r="B324" s="16"/>
      <c r="C324" s="12"/>
      <c r="D324" s="12"/>
      <c r="E324" s="12"/>
      <c r="F324" s="12"/>
      <c r="G324" s="15"/>
      <c r="H324" s="12"/>
      <c r="I324" s="14"/>
      <c r="J324" s="13"/>
      <c r="K324" s="12"/>
      <c r="L324" s="12"/>
      <c r="M324" s="11"/>
    </row>
    <row r="325" spans="1:13" x14ac:dyDescent="0.2">
      <c r="A325" s="15"/>
      <c r="B325" s="16"/>
      <c r="C325" s="12"/>
      <c r="D325" s="12"/>
      <c r="E325" s="12"/>
      <c r="F325" s="12"/>
      <c r="G325" s="15"/>
      <c r="H325" s="12"/>
      <c r="I325" s="14"/>
      <c r="J325" s="13"/>
      <c r="K325" s="12"/>
      <c r="L325" s="12"/>
      <c r="M325" s="11"/>
    </row>
    <row r="326" spans="1:13" x14ac:dyDescent="0.2">
      <c r="A326" s="15"/>
      <c r="B326" s="16"/>
      <c r="C326" s="12"/>
      <c r="D326" s="12"/>
      <c r="E326" s="12"/>
      <c r="F326" s="12"/>
      <c r="G326" s="15"/>
      <c r="H326" s="12"/>
      <c r="I326" s="14"/>
      <c r="J326" s="13"/>
      <c r="K326" s="12"/>
      <c r="L326" s="12"/>
      <c r="M326" s="11"/>
    </row>
    <row r="327" spans="1:13" x14ac:dyDescent="0.2">
      <c r="A327" s="15"/>
      <c r="B327" s="16"/>
      <c r="C327" s="12"/>
      <c r="D327" s="12"/>
      <c r="E327" s="12"/>
      <c r="F327" s="12"/>
      <c r="G327" s="15"/>
      <c r="H327" s="12"/>
      <c r="I327" s="14"/>
      <c r="J327" s="13"/>
      <c r="K327" s="12"/>
      <c r="L327" s="12"/>
      <c r="M327" s="11"/>
    </row>
    <row r="328" spans="1:13" x14ac:dyDescent="0.2">
      <c r="A328" s="15"/>
      <c r="B328" s="16"/>
      <c r="C328" s="12"/>
      <c r="D328" s="12"/>
      <c r="E328" s="12"/>
      <c r="F328" s="12"/>
      <c r="G328" s="15"/>
      <c r="H328" s="12"/>
      <c r="I328" s="14"/>
      <c r="J328" s="13"/>
      <c r="K328" s="12"/>
      <c r="L328" s="12"/>
      <c r="M328" s="11"/>
    </row>
    <row r="329" spans="1:13" x14ac:dyDescent="0.2">
      <c r="A329" s="15"/>
      <c r="B329" s="16"/>
      <c r="C329" s="12"/>
      <c r="D329" s="12"/>
      <c r="E329" s="12"/>
      <c r="F329" s="12"/>
      <c r="G329" s="15"/>
      <c r="H329" s="12"/>
      <c r="I329" s="14"/>
      <c r="J329" s="13"/>
      <c r="K329" s="12"/>
      <c r="L329" s="12"/>
      <c r="M329" s="11"/>
    </row>
    <row r="330" spans="1:13" x14ac:dyDescent="0.2">
      <c r="A330" s="15"/>
      <c r="B330" s="16"/>
      <c r="C330" s="12"/>
      <c r="D330" s="12"/>
      <c r="E330" s="12"/>
      <c r="F330" s="12"/>
      <c r="G330" s="15"/>
      <c r="H330" s="12"/>
      <c r="I330" s="14"/>
      <c r="J330" s="13"/>
      <c r="K330" s="12"/>
      <c r="L330" s="12"/>
      <c r="M330" s="11"/>
    </row>
    <row r="331" spans="1:13" x14ac:dyDescent="0.2">
      <c r="A331" s="15"/>
      <c r="B331" s="16"/>
      <c r="C331" s="12"/>
      <c r="D331" s="12"/>
      <c r="E331" s="12"/>
      <c r="F331" s="12"/>
      <c r="G331" s="15"/>
      <c r="H331" s="12"/>
      <c r="I331" s="14"/>
      <c r="J331" s="13"/>
      <c r="K331" s="12"/>
      <c r="L331" s="12"/>
      <c r="M331" s="11"/>
    </row>
    <row r="332" spans="1:13" x14ac:dyDescent="0.2">
      <c r="A332" s="15"/>
      <c r="B332" s="16"/>
      <c r="C332" s="12"/>
      <c r="D332" s="12"/>
      <c r="E332" s="12"/>
      <c r="F332" s="12"/>
      <c r="G332" s="15"/>
      <c r="H332" s="12"/>
      <c r="I332" s="14"/>
      <c r="J332" s="13"/>
      <c r="K332" s="12"/>
      <c r="L332" s="12"/>
      <c r="M332" s="11"/>
    </row>
    <row r="333" spans="1:13" x14ac:dyDescent="0.2">
      <c r="A333" s="15"/>
      <c r="B333" s="16"/>
      <c r="C333" s="12"/>
      <c r="D333" s="12"/>
      <c r="E333" s="12"/>
      <c r="F333" s="12"/>
      <c r="G333" s="15"/>
      <c r="H333" s="12"/>
      <c r="I333" s="14"/>
      <c r="J333" s="13"/>
      <c r="K333" s="12"/>
      <c r="L333" s="12"/>
      <c r="M333" s="11"/>
    </row>
    <row r="334" spans="1:13" x14ac:dyDescent="0.2">
      <c r="A334" s="15"/>
      <c r="B334" s="16"/>
      <c r="C334" s="12"/>
      <c r="D334" s="12"/>
      <c r="E334" s="12"/>
      <c r="F334" s="12"/>
      <c r="G334" s="15"/>
      <c r="H334" s="12"/>
      <c r="I334" s="14"/>
      <c r="J334" s="13"/>
      <c r="K334" s="12"/>
      <c r="L334" s="12"/>
      <c r="M334" s="11"/>
    </row>
    <row r="335" spans="1:13" x14ac:dyDescent="0.2">
      <c r="A335" s="15"/>
      <c r="B335" s="16"/>
      <c r="C335" s="12"/>
      <c r="D335" s="12"/>
      <c r="E335" s="12"/>
      <c r="F335" s="12"/>
      <c r="G335" s="15"/>
      <c r="H335" s="12"/>
      <c r="I335" s="14"/>
      <c r="J335" s="13"/>
      <c r="K335" s="12"/>
      <c r="L335" s="12"/>
      <c r="M335" s="11"/>
    </row>
    <row r="336" spans="1:13" x14ac:dyDescent="0.2">
      <c r="A336" s="15"/>
      <c r="B336" s="16"/>
      <c r="C336" s="12"/>
      <c r="D336" s="12"/>
      <c r="E336" s="12"/>
      <c r="F336" s="12"/>
      <c r="G336" s="15"/>
      <c r="H336" s="12"/>
      <c r="I336" s="14"/>
      <c r="J336" s="13"/>
      <c r="K336" s="12"/>
      <c r="L336" s="12"/>
      <c r="M336" s="11"/>
    </row>
    <row r="337" spans="1:13" x14ac:dyDescent="0.2">
      <c r="A337" s="15"/>
      <c r="B337" s="16"/>
      <c r="C337" s="12"/>
      <c r="D337" s="12"/>
      <c r="E337" s="12"/>
      <c r="F337" s="12"/>
      <c r="G337" s="15"/>
      <c r="H337" s="12"/>
      <c r="I337" s="14"/>
      <c r="J337" s="13"/>
      <c r="K337" s="12"/>
      <c r="L337" s="12"/>
      <c r="M337" s="11"/>
    </row>
    <row r="338" spans="1:13" x14ac:dyDescent="0.2">
      <c r="A338" s="15"/>
      <c r="B338" s="16"/>
      <c r="C338" s="12"/>
      <c r="D338" s="12"/>
      <c r="E338" s="12"/>
      <c r="F338" s="12"/>
      <c r="G338" s="15"/>
      <c r="H338" s="12"/>
      <c r="I338" s="14"/>
      <c r="J338" s="13"/>
      <c r="K338" s="12"/>
      <c r="L338" s="12"/>
      <c r="M338" s="11"/>
    </row>
    <row r="339" spans="1:13" x14ac:dyDescent="0.2">
      <c r="A339" s="15"/>
      <c r="B339" s="16"/>
      <c r="C339" s="12"/>
      <c r="D339" s="12"/>
      <c r="E339" s="12"/>
      <c r="F339" s="12"/>
      <c r="G339" s="15"/>
      <c r="H339" s="12"/>
      <c r="I339" s="14"/>
      <c r="J339" s="13"/>
      <c r="K339" s="12"/>
      <c r="L339" s="12"/>
      <c r="M339" s="11"/>
    </row>
    <row r="340" spans="1:13" x14ac:dyDescent="0.2">
      <c r="A340" s="15"/>
      <c r="B340" s="16"/>
      <c r="C340" s="12"/>
      <c r="D340" s="12"/>
      <c r="E340" s="12"/>
      <c r="F340" s="12"/>
      <c r="G340" s="15"/>
      <c r="H340" s="12"/>
      <c r="I340" s="14"/>
      <c r="J340" s="13"/>
      <c r="K340" s="12"/>
      <c r="L340" s="12"/>
      <c r="M340" s="11"/>
    </row>
    <row r="341" spans="1:13" x14ac:dyDescent="0.2">
      <c r="A341" s="15"/>
      <c r="B341" s="16"/>
      <c r="C341" s="12"/>
      <c r="D341" s="12"/>
      <c r="E341" s="12"/>
      <c r="F341" s="12"/>
      <c r="G341" s="15"/>
      <c r="H341" s="12"/>
      <c r="I341" s="14"/>
      <c r="J341" s="13"/>
      <c r="K341" s="12"/>
      <c r="L341" s="12"/>
      <c r="M341" s="11"/>
    </row>
    <row r="342" spans="1:13" x14ac:dyDescent="0.2">
      <c r="A342" s="15"/>
      <c r="B342" s="16"/>
      <c r="C342" s="12"/>
      <c r="D342" s="12"/>
      <c r="E342" s="12"/>
      <c r="F342" s="12"/>
      <c r="G342" s="15"/>
      <c r="H342" s="12"/>
      <c r="I342" s="14"/>
      <c r="J342" s="13"/>
      <c r="K342" s="12"/>
      <c r="L342" s="12"/>
      <c r="M342" s="11"/>
    </row>
    <row r="343" spans="1:13" x14ac:dyDescent="0.2">
      <c r="A343" s="15"/>
      <c r="B343" s="16"/>
      <c r="C343" s="12"/>
      <c r="D343" s="12"/>
      <c r="E343" s="12"/>
      <c r="F343" s="12"/>
      <c r="G343" s="15"/>
      <c r="H343" s="12"/>
      <c r="I343" s="14"/>
      <c r="J343" s="13"/>
      <c r="K343" s="12"/>
      <c r="L343" s="12"/>
      <c r="M343" s="11"/>
    </row>
    <row r="344" spans="1:13" x14ac:dyDescent="0.2">
      <c r="A344" s="15"/>
      <c r="B344" s="16"/>
      <c r="C344" s="12"/>
      <c r="D344" s="12"/>
      <c r="E344" s="12"/>
      <c r="F344" s="12"/>
      <c r="G344" s="15"/>
      <c r="H344" s="12"/>
      <c r="I344" s="14"/>
      <c r="J344" s="13"/>
      <c r="K344" s="12"/>
      <c r="L344" s="12"/>
      <c r="M344" s="11"/>
    </row>
    <row r="345" spans="1:13" x14ac:dyDescent="0.2">
      <c r="A345" s="15"/>
      <c r="B345" s="16"/>
      <c r="C345" s="12"/>
      <c r="D345" s="12"/>
      <c r="E345" s="12"/>
      <c r="F345" s="12"/>
      <c r="G345" s="15"/>
      <c r="H345" s="12"/>
      <c r="I345" s="14"/>
      <c r="J345" s="13"/>
      <c r="K345" s="12"/>
      <c r="L345" s="12"/>
      <c r="M345" s="11"/>
    </row>
    <row r="346" spans="1:13" x14ac:dyDescent="0.2">
      <c r="A346" s="15"/>
      <c r="B346" s="16"/>
      <c r="C346" s="12"/>
      <c r="D346" s="12"/>
      <c r="E346" s="12"/>
      <c r="F346" s="12"/>
      <c r="G346" s="15"/>
      <c r="H346" s="12"/>
      <c r="I346" s="14"/>
      <c r="J346" s="13"/>
      <c r="K346" s="12"/>
      <c r="L346" s="12"/>
      <c r="M346" s="11"/>
    </row>
    <row r="347" spans="1:13" x14ac:dyDescent="0.2">
      <c r="A347" s="15"/>
      <c r="B347" s="16"/>
      <c r="C347" s="12"/>
      <c r="D347" s="12"/>
      <c r="E347" s="12"/>
      <c r="F347" s="12"/>
      <c r="G347" s="15"/>
      <c r="H347" s="12"/>
      <c r="I347" s="14"/>
      <c r="J347" s="13"/>
      <c r="K347" s="12"/>
      <c r="L347" s="12"/>
      <c r="M347" s="11"/>
    </row>
    <row r="348" spans="1:13" x14ac:dyDescent="0.2">
      <c r="A348" s="15"/>
      <c r="B348" s="16"/>
      <c r="C348" s="12"/>
      <c r="D348" s="12"/>
      <c r="E348" s="12"/>
      <c r="F348" s="12"/>
      <c r="G348" s="15"/>
      <c r="H348" s="12"/>
      <c r="I348" s="14"/>
      <c r="J348" s="13"/>
      <c r="K348" s="12"/>
      <c r="L348" s="12"/>
      <c r="M348" s="11"/>
    </row>
    <row r="349" spans="1:13" x14ac:dyDescent="0.2">
      <c r="A349" s="15"/>
      <c r="B349" s="16"/>
      <c r="C349" s="12"/>
      <c r="D349" s="12"/>
      <c r="E349" s="12"/>
      <c r="F349" s="12"/>
      <c r="G349" s="15"/>
      <c r="H349" s="12"/>
      <c r="I349" s="14"/>
      <c r="J349" s="13"/>
      <c r="K349" s="12"/>
      <c r="L349" s="12"/>
      <c r="M349" s="11"/>
    </row>
    <row r="350" spans="1:13" x14ac:dyDescent="0.2">
      <c r="A350" s="15"/>
      <c r="B350" s="16"/>
      <c r="C350" s="12"/>
      <c r="D350" s="12"/>
      <c r="E350" s="12"/>
      <c r="F350" s="12"/>
      <c r="G350" s="15"/>
      <c r="H350" s="12"/>
      <c r="I350" s="14"/>
      <c r="J350" s="13"/>
      <c r="K350" s="12"/>
      <c r="L350" s="12"/>
      <c r="M350" s="11"/>
    </row>
    <row r="351" spans="1:13" x14ac:dyDescent="0.2">
      <c r="A351" s="15"/>
      <c r="B351" s="16"/>
      <c r="C351" s="12"/>
      <c r="D351" s="12"/>
      <c r="E351" s="12"/>
      <c r="F351" s="12"/>
      <c r="G351" s="15"/>
      <c r="H351" s="12"/>
      <c r="I351" s="14"/>
      <c r="J351" s="13"/>
      <c r="K351" s="12"/>
      <c r="L351" s="12"/>
      <c r="M351" s="11"/>
    </row>
    <row r="352" spans="1:13" x14ac:dyDescent="0.2">
      <c r="A352" s="15"/>
      <c r="B352" s="16"/>
      <c r="C352" s="12"/>
      <c r="D352" s="12"/>
      <c r="E352" s="12"/>
      <c r="F352" s="12"/>
      <c r="G352" s="15"/>
      <c r="H352" s="12"/>
      <c r="I352" s="14"/>
      <c r="J352" s="13"/>
      <c r="K352" s="12"/>
      <c r="L352" s="12"/>
      <c r="M352" s="11"/>
    </row>
    <row r="353" spans="1:13" x14ac:dyDescent="0.2">
      <c r="A353" s="15"/>
      <c r="B353" s="16"/>
      <c r="C353" s="12"/>
      <c r="D353" s="12"/>
      <c r="E353" s="12"/>
      <c r="F353" s="12"/>
      <c r="G353" s="15"/>
      <c r="H353" s="12"/>
      <c r="I353" s="14"/>
      <c r="J353" s="13"/>
      <c r="K353" s="12"/>
      <c r="L353" s="12"/>
      <c r="M353" s="11"/>
    </row>
    <row r="354" spans="1:13" x14ac:dyDescent="0.2">
      <c r="A354" s="15"/>
      <c r="B354" s="16"/>
      <c r="C354" s="12"/>
      <c r="D354" s="12"/>
      <c r="E354" s="12"/>
      <c r="F354" s="12"/>
      <c r="G354" s="15"/>
      <c r="H354" s="12"/>
      <c r="I354" s="14"/>
      <c r="J354" s="13"/>
      <c r="K354" s="12"/>
      <c r="L354" s="12"/>
      <c r="M354" s="11"/>
    </row>
    <row r="355" spans="1:13" x14ac:dyDescent="0.2">
      <c r="A355" s="15"/>
      <c r="B355" s="16"/>
      <c r="C355" s="12"/>
      <c r="D355" s="12"/>
      <c r="E355" s="12"/>
      <c r="F355" s="12"/>
      <c r="G355" s="15"/>
      <c r="H355" s="12"/>
      <c r="I355" s="14"/>
      <c r="J355" s="13"/>
      <c r="K355" s="12"/>
      <c r="L355" s="12"/>
      <c r="M355" s="11"/>
    </row>
    <row r="356" spans="1:13" x14ac:dyDescent="0.2">
      <c r="A356" s="15"/>
      <c r="B356" s="16"/>
      <c r="C356" s="12"/>
      <c r="D356" s="12"/>
      <c r="E356" s="12"/>
      <c r="F356" s="12"/>
      <c r="G356" s="15"/>
      <c r="H356" s="12"/>
      <c r="I356" s="14"/>
      <c r="J356" s="13"/>
      <c r="K356" s="12"/>
      <c r="L356" s="12"/>
      <c r="M356" s="11"/>
    </row>
    <row r="357" spans="1:13" x14ac:dyDescent="0.2">
      <c r="A357" s="15"/>
      <c r="B357" s="16"/>
      <c r="C357" s="12"/>
      <c r="D357" s="12"/>
      <c r="E357" s="12"/>
      <c r="F357" s="12"/>
      <c r="G357" s="15"/>
      <c r="H357" s="12"/>
      <c r="I357" s="14"/>
      <c r="J357" s="13"/>
      <c r="K357" s="12"/>
      <c r="L357" s="12"/>
      <c r="M357" s="11"/>
    </row>
    <row r="358" spans="1:13" x14ac:dyDescent="0.2">
      <c r="A358" s="15"/>
      <c r="B358" s="16"/>
      <c r="C358" s="12"/>
      <c r="D358" s="12"/>
      <c r="E358" s="12"/>
      <c r="F358" s="12"/>
      <c r="G358" s="15"/>
      <c r="H358" s="12"/>
      <c r="I358" s="14"/>
      <c r="J358" s="13"/>
      <c r="K358" s="12"/>
      <c r="L358" s="12"/>
      <c r="M358" s="11"/>
    </row>
    <row r="359" spans="1:13" x14ac:dyDescent="0.2">
      <c r="A359" s="15"/>
      <c r="B359" s="16"/>
      <c r="C359" s="12"/>
      <c r="D359" s="12"/>
      <c r="E359" s="12"/>
      <c r="F359" s="12"/>
      <c r="G359" s="15"/>
      <c r="H359" s="12"/>
      <c r="I359" s="14"/>
      <c r="J359" s="13"/>
      <c r="K359" s="12"/>
      <c r="L359" s="12"/>
      <c r="M359" s="11"/>
    </row>
    <row r="360" spans="1:13" x14ac:dyDescent="0.2">
      <c r="A360" s="15"/>
      <c r="B360" s="16"/>
      <c r="C360" s="12"/>
      <c r="D360" s="12"/>
      <c r="E360" s="12"/>
      <c r="F360" s="12"/>
      <c r="G360" s="15"/>
      <c r="H360" s="12"/>
      <c r="I360" s="14"/>
      <c r="J360" s="13"/>
      <c r="K360" s="12"/>
      <c r="L360" s="12"/>
      <c r="M360" s="11"/>
    </row>
    <row r="361" spans="1:13" x14ac:dyDescent="0.2">
      <c r="A361" s="15"/>
      <c r="B361" s="16"/>
      <c r="C361" s="12"/>
      <c r="D361" s="12"/>
      <c r="E361" s="12"/>
      <c r="F361" s="12"/>
      <c r="G361" s="15"/>
      <c r="H361" s="12"/>
      <c r="I361" s="14"/>
      <c r="J361" s="13"/>
      <c r="K361" s="12"/>
      <c r="L361" s="12"/>
      <c r="M361" s="11"/>
    </row>
    <row r="362" spans="1:13" x14ac:dyDescent="0.2">
      <c r="A362" s="15"/>
      <c r="B362" s="16"/>
      <c r="C362" s="12"/>
      <c r="D362" s="12"/>
      <c r="E362" s="12"/>
      <c r="F362" s="12"/>
      <c r="G362" s="15"/>
      <c r="H362" s="12"/>
      <c r="I362" s="14"/>
      <c r="J362" s="13"/>
      <c r="K362" s="12"/>
      <c r="L362" s="12"/>
      <c r="M362" s="11"/>
    </row>
    <row r="363" spans="1:13" x14ac:dyDescent="0.2">
      <c r="A363" s="15"/>
      <c r="B363" s="16"/>
      <c r="C363" s="12"/>
      <c r="D363" s="12"/>
      <c r="E363" s="12"/>
      <c r="F363" s="12"/>
      <c r="G363" s="15"/>
      <c r="H363" s="12"/>
      <c r="I363" s="14"/>
      <c r="J363" s="13"/>
      <c r="K363" s="12"/>
      <c r="L363" s="12"/>
      <c r="M363" s="11"/>
    </row>
    <row r="364" spans="1:13" x14ac:dyDescent="0.2">
      <c r="A364" s="15"/>
      <c r="B364" s="16"/>
      <c r="C364" s="12"/>
      <c r="D364" s="12"/>
      <c r="E364" s="12"/>
      <c r="F364" s="12"/>
      <c r="G364" s="15"/>
      <c r="H364" s="12"/>
      <c r="I364" s="14"/>
      <c r="J364" s="13"/>
      <c r="K364" s="12"/>
      <c r="L364" s="12"/>
      <c r="M364" s="11"/>
    </row>
    <row r="365" spans="1:13" x14ac:dyDescent="0.2">
      <c r="A365" s="15"/>
      <c r="B365" s="16"/>
      <c r="C365" s="12"/>
      <c r="D365" s="12"/>
      <c r="E365" s="12"/>
      <c r="F365" s="12"/>
      <c r="G365" s="15"/>
      <c r="H365" s="12"/>
      <c r="I365" s="14"/>
      <c r="J365" s="13"/>
      <c r="K365" s="12"/>
      <c r="L365" s="12"/>
      <c r="M365" s="11"/>
    </row>
    <row r="366" spans="1:13" x14ac:dyDescent="0.2">
      <c r="A366" s="15"/>
      <c r="B366" s="16"/>
      <c r="C366" s="12"/>
      <c r="D366" s="12"/>
      <c r="E366" s="12"/>
      <c r="F366" s="12"/>
      <c r="G366" s="15"/>
      <c r="H366" s="12"/>
      <c r="I366" s="14"/>
      <c r="J366" s="13"/>
      <c r="K366" s="12"/>
      <c r="L366" s="12"/>
      <c r="M366" s="11"/>
    </row>
    <row r="367" spans="1:13" x14ac:dyDescent="0.2">
      <c r="A367" s="15"/>
      <c r="B367" s="16"/>
      <c r="C367" s="12"/>
      <c r="D367" s="12"/>
      <c r="E367" s="12"/>
      <c r="F367" s="12"/>
      <c r="G367" s="15"/>
      <c r="H367" s="12"/>
      <c r="I367" s="14"/>
      <c r="J367" s="13"/>
      <c r="K367" s="12"/>
      <c r="L367" s="12"/>
      <c r="M367" s="11"/>
    </row>
    <row r="368" spans="1:13" x14ac:dyDescent="0.2">
      <c r="A368" s="15"/>
      <c r="B368" s="16"/>
      <c r="C368" s="12"/>
      <c r="D368" s="12"/>
      <c r="E368" s="12"/>
      <c r="F368" s="12"/>
      <c r="G368" s="15"/>
      <c r="H368" s="12"/>
      <c r="I368" s="14"/>
      <c r="J368" s="13"/>
      <c r="K368" s="12"/>
      <c r="L368" s="12"/>
      <c r="M368" s="11"/>
    </row>
    <row r="369" spans="1:13" x14ac:dyDescent="0.2">
      <c r="A369" s="15"/>
      <c r="B369" s="16"/>
      <c r="C369" s="12"/>
      <c r="D369" s="12"/>
      <c r="E369" s="12"/>
      <c r="F369" s="12"/>
      <c r="G369" s="15"/>
      <c r="H369" s="12"/>
      <c r="I369" s="14"/>
      <c r="J369" s="13"/>
      <c r="K369" s="12"/>
      <c r="L369" s="12"/>
      <c r="M369" s="11"/>
    </row>
    <row r="370" spans="1:13" x14ac:dyDescent="0.2">
      <c r="A370" s="15"/>
      <c r="B370" s="16"/>
      <c r="C370" s="12"/>
      <c r="D370" s="12"/>
      <c r="E370" s="12"/>
      <c r="F370" s="12"/>
      <c r="G370" s="15"/>
      <c r="H370" s="12"/>
      <c r="I370" s="14"/>
      <c r="J370" s="13"/>
      <c r="K370" s="12"/>
      <c r="L370" s="12"/>
      <c r="M370" s="11"/>
    </row>
    <row r="371" spans="1:13" x14ac:dyDescent="0.2">
      <c r="A371" s="15"/>
      <c r="B371" s="16"/>
      <c r="C371" s="12"/>
      <c r="D371" s="12"/>
      <c r="E371" s="12"/>
      <c r="F371" s="12"/>
      <c r="G371" s="15"/>
      <c r="H371" s="12"/>
      <c r="I371" s="14"/>
      <c r="J371" s="13"/>
      <c r="K371" s="12"/>
      <c r="L371" s="12"/>
      <c r="M371" s="11"/>
    </row>
    <row r="372" spans="1:13" x14ac:dyDescent="0.2">
      <c r="A372" s="15"/>
      <c r="B372" s="16"/>
      <c r="C372" s="12"/>
      <c r="D372" s="12"/>
      <c r="E372" s="12"/>
      <c r="F372" s="12"/>
      <c r="G372" s="15"/>
      <c r="H372" s="12"/>
      <c r="I372" s="14"/>
      <c r="J372" s="13"/>
      <c r="K372" s="12"/>
      <c r="L372" s="12"/>
      <c r="M372" s="11"/>
    </row>
    <row r="373" spans="1:13" x14ac:dyDescent="0.2">
      <c r="A373" s="8"/>
    </row>
    <row r="374" spans="1:13" x14ac:dyDescent="0.2">
      <c r="A374" s="8"/>
    </row>
    <row r="375" spans="1:13" x14ac:dyDescent="0.2">
      <c r="A375" s="8"/>
    </row>
    <row r="376" spans="1:13" x14ac:dyDescent="0.2">
      <c r="A376" s="8"/>
    </row>
    <row r="377" spans="1:13" x14ac:dyDescent="0.2">
      <c r="A377" s="8"/>
    </row>
    <row r="378" spans="1:13" x14ac:dyDescent="0.2">
      <c r="A378" s="8"/>
    </row>
    <row r="379" spans="1:13" x14ac:dyDescent="0.2">
      <c r="A379" s="8"/>
    </row>
    <row r="380" spans="1:13" x14ac:dyDescent="0.2">
      <c r="A380" s="8"/>
    </row>
    <row r="381" spans="1:13" x14ac:dyDescent="0.2">
      <c r="A381" s="8"/>
    </row>
    <row r="382" spans="1:13" x14ac:dyDescent="0.2">
      <c r="A382" s="8"/>
    </row>
    <row r="383" spans="1:13" x14ac:dyDescent="0.2">
      <c r="A383" s="8"/>
    </row>
    <row r="384" spans="1:13" x14ac:dyDescent="0.2">
      <c r="A384" s="8"/>
    </row>
    <row r="385" spans="1:1" x14ac:dyDescent="0.2">
      <c r="A385" s="8"/>
    </row>
    <row r="386" spans="1:1" x14ac:dyDescent="0.2">
      <c r="A386" s="8"/>
    </row>
    <row r="387" spans="1:1" x14ac:dyDescent="0.2">
      <c r="A387" s="8"/>
    </row>
    <row r="388" spans="1:1" x14ac:dyDescent="0.2">
      <c r="A388" s="8"/>
    </row>
    <row r="389" spans="1:1" x14ac:dyDescent="0.2">
      <c r="A389" s="8"/>
    </row>
    <row r="390" spans="1:1" x14ac:dyDescent="0.2">
      <c r="A390" s="8"/>
    </row>
    <row r="391" spans="1:1" x14ac:dyDescent="0.2">
      <c r="A391" s="8"/>
    </row>
    <row r="392" spans="1:1" x14ac:dyDescent="0.2">
      <c r="A392" s="8"/>
    </row>
    <row r="393" spans="1:1" x14ac:dyDescent="0.2">
      <c r="A393" s="8"/>
    </row>
    <row r="394" spans="1:1" x14ac:dyDescent="0.2">
      <c r="A394" s="8"/>
    </row>
    <row r="395" spans="1:1" x14ac:dyDescent="0.2">
      <c r="A395" s="8"/>
    </row>
    <row r="396" spans="1:1" x14ac:dyDescent="0.2">
      <c r="A396" s="8"/>
    </row>
    <row r="397" spans="1:1" x14ac:dyDescent="0.2">
      <c r="A397" s="8"/>
    </row>
    <row r="398" spans="1:1" x14ac:dyDescent="0.2">
      <c r="A398" s="8"/>
    </row>
    <row r="399" spans="1:1" x14ac:dyDescent="0.2">
      <c r="A399" s="8"/>
    </row>
    <row r="400" spans="1:1" x14ac:dyDescent="0.2">
      <c r="A400" s="8"/>
    </row>
    <row r="401" spans="1:1" x14ac:dyDescent="0.2">
      <c r="A401" s="8"/>
    </row>
    <row r="402" spans="1:1" x14ac:dyDescent="0.2">
      <c r="A402" s="8"/>
    </row>
    <row r="403" spans="1:1" x14ac:dyDescent="0.2">
      <c r="A403" s="8"/>
    </row>
    <row r="404" spans="1:1" x14ac:dyDescent="0.2">
      <c r="A404" s="8"/>
    </row>
    <row r="405" spans="1:1" x14ac:dyDescent="0.2">
      <c r="A405" s="8"/>
    </row>
    <row r="406" spans="1:1" x14ac:dyDescent="0.2">
      <c r="A406" s="8"/>
    </row>
    <row r="407" spans="1:1" x14ac:dyDescent="0.2">
      <c r="A407" s="8"/>
    </row>
    <row r="408" spans="1:1" x14ac:dyDescent="0.2">
      <c r="A408" s="8"/>
    </row>
    <row r="409" spans="1:1" x14ac:dyDescent="0.2">
      <c r="A409" s="8"/>
    </row>
    <row r="410" spans="1:1" x14ac:dyDescent="0.2">
      <c r="A410" s="8"/>
    </row>
    <row r="411" spans="1:1" x14ac:dyDescent="0.2">
      <c r="A411" s="8"/>
    </row>
    <row r="412" spans="1:1" x14ac:dyDescent="0.2">
      <c r="A412" s="8"/>
    </row>
    <row r="413" spans="1:1" x14ac:dyDescent="0.2">
      <c r="A413" s="8"/>
    </row>
    <row r="414" spans="1:1" x14ac:dyDescent="0.2">
      <c r="A414" s="8"/>
    </row>
    <row r="415" spans="1:1" x14ac:dyDescent="0.2">
      <c r="A415" s="8"/>
    </row>
    <row r="416" spans="1:1" x14ac:dyDescent="0.2">
      <c r="A416" s="8"/>
    </row>
    <row r="417" spans="1:1" x14ac:dyDescent="0.2">
      <c r="A417" s="8"/>
    </row>
    <row r="418" spans="1:1" x14ac:dyDescent="0.2">
      <c r="A418" s="8"/>
    </row>
    <row r="419" spans="1:1" x14ac:dyDescent="0.2">
      <c r="A419" s="8"/>
    </row>
    <row r="420" spans="1:1" x14ac:dyDescent="0.2">
      <c r="A420" s="8"/>
    </row>
    <row r="421" spans="1:1" x14ac:dyDescent="0.2">
      <c r="A421" s="8"/>
    </row>
    <row r="422" spans="1:1" x14ac:dyDescent="0.2">
      <c r="A422" s="8"/>
    </row>
    <row r="423" spans="1:1" x14ac:dyDescent="0.2">
      <c r="A423" s="8"/>
    </row>
    <row r="424" spans="1:1" x14ac:dyDescent="0.2">
      <c r="A424" s="8"/>
    </row>
    <row r="425" spans="1:1" x14ac:dyDescent="0.2">
      <c r="A425" s="8"/>
    </row>
    <row r="426" spans="1:1" x14ac:dyDescent="0.2">
      <c r="A426" s="8"/>
    </row>
    <row r="427" spans="1:1" x14ac:dyDescent="0.2">
      <c r="A427" s="8"/>
    </row>
    <row r="428" spans="1:1" x14ac:dyDescent="0.2">
      <c r="A428" s="8"/>
    </row>
    <row r="429" spans="1:1" x14ac:dyDescent="0.2">
      <c r="A429" s="8"/>
    </row>
    <row r="430" spans="1:1" x14ac:dyDescent="0.2">
      <c r="A430" s="8"/>
    </row>
    <row r="431" spans="1:1" x14ac:dyDescent="0.2">
      <c r="A431" s="8"/>
    </row>
    <row r="432" spans="1:1" x14ac:dyDescent="0.2">
      <c r="A432" s="8"/>
    </row>
    <row r="433" spans="1:1" x14ac:dyDescent="0.2">
      <c r="A433" s="8"/>
    </row>
    <row r="434" spans="1:1" x14ac:dyDescent="0.2">
      <c r="A434" s="8"/>
    </row>
    <row r="435" spans="1:1" x14ac:dyDescent="0.2">
      <c r="A435" s="8"/>
    </row>
    <row r="436" spans="1:1" x14ac:dyDescent="0.2">
      <c r="A436" s="8"/>
    </row>
    <row r="437" spans="1:1" x14ac:dyDescent="0.2">
      <c r="A437" s="8"/>
    </row>
    <row r="438" spans="1:1" x14ac:dyDescent="0.2">
      <c r="A438" s="8"/>
    </row>
    <row r="439" spans="1:1" x14ac:dyDescent="0.2">
      <c r="A439" s="8"/>
    </row>
    <row r="440" spans="1:1" x14ac:dyDescent="0.2">
      <c r="A440" s="8"/>
    </row>
    <row r="441" spans="1:1" x14ac:dyDescent="0.2">
      <c r="A441" s="8"/>
    </row>
    <row r="442" spans="1:1" x14ac:dyDescent="0.2">
      <c r="A442" s="8"/>
    </row>
    <row r="443" spans="1:1" x14ac:dyDescent="0.2">
      <c r="A443" s="8"/>
    </row>
    <row r="444" spans="1:1" x14ac:dyDescent="0.2">
      <c r="A444" s="8"/>
    </row>
    <row r="445" spans="1:1" x14ac:dyDescent="0.2">
      <c r="A445" s="8"/>
    </row>
    <row r="446" spans="1:1" x14ac:dyDescent="0.2">
      <c r="A446" s="8"/>
    </row>
    <row r="447" spans="1:1" x14ac:dyDescent="0.2">
      <c r="A447" s="8"/>
    </row>
    <row r="448" spans="1:1" x14ac:dyDescent="0.2">
      <c r="A448" s="8"/>
    </row>
    <row r="449" spans="1:1" x14ac:dyDescent="0.2">
      <c r="A449" s="8"/>
    </row>
    <row r="450" spans="1:1" x14ac:dyDescent="0.2">
      <c r="A450" s="8"/>
    </row>
    <row r="451" spans="1:1" x14ac:dyDescent="0.2">
      <c r="A451" s="8"/>
    </row>
    <row r="452" spans="1:1" x14ac:dyDescent="0.2">
      <c r="A452" s="8"/>
    </row>
    <row r="453" spans="1:1" x14ac:dyDescent="0.2">
      <c r="A453" s="8"/>
    </row>
    <row r="454" spans="1:1" x14ac:dyDescent="0.2">
      <c r="A454" s="8"/>
    </row>
    <row r="455" spans="1:1" x14ac:dyDescent="0.2">
      <c r="A455" s="8"/>
    </row>
    <row r="456" spans="1:1" x14ac:dyDescent="0.2">
      <c r="A456" s="8"/>
    </row>
    <row r="457" spans="1:1" x14ac:dyDescent="0.2">
      <c r="A457" s="8"/>
    </row>
    <row r="458" spans="1:1" x14ac:dyDescent="0.2">
      <c r="A458" s="8"/>
    </row>
    <row r="459" spans="1:1" x14ac:dyDescent="0.2">
      <c r="A459" s="8"/>
    </row>
    <row r="460" spans="1:1" x14ac:dyDescent="0.2">
      <c r="A460" s="8"/>
    </row>
    <row r="461" spans="1:1" x14ac:dyDescent="0.2">
      <c r="A461" s="8"/>
    </row>
    <row r="462" spans="1:1" x14ac:dyDescent="0.2">
      <c r="A462" s="8"/>
    </row>
    <row r="463" spans="1:1" x14ac:dyDescent="0.2">
      <c r="A463" s="8"/>
    </row>
    <row r="464" spans="1:1" x14ac:dyDescent="0.2">
      <c r="A464" s="8"/>
    </row>
    <row r="465" spans="1:1" x14ac:dyDescent="0.2">
      <c r="A465" s="8"/>
    </row>
    <row r="466" spans="1:1" x14ac:dyDescent="0.2">
      <c r="A466" s="8"/>
    </row>
    <row r="467" spans="1:1" x14ac:dyDescent="0.2">
      <c r="A467" s="8"/>
    </row>
    <row r="468" spans="1:1" x14ac:dyDescent="0.2">
      <c r="A468" s="8"/>
    </row>
    <row r="469" spans="1:1" x14ac:dyDescent="0.2">
      <c r="A469" s="8"/>
    </row>
    <row r="470" spans="1:1" x14ac:dyDescent="0.2">
      <c r="A470" s="8"/>
    </row>
    <row r="471" spans="1:1" x14ac:dyDescent="0.2">
      <c r="A471" s="8"/>
    </row>
    <row r="472" spans="1:1" x14ac:dyDescent="0.2">
      <c r="A472" s="8"/>
    </row>
    <row r="473" spans="1:1" x14ac:dyDescent="0.2">
      <c r="A473" s="8"/>
    </row>
    <row r="474" spans="1:1" x14ac:dyDescent="0.2">
      <c r="A474" s="8"/>
    </row>
    <row r="475" spans="1:1" x14ac:dyDescent="0.2">
      <c r="A475" s="8"/>
    </row>
    <row r="476" spans="1:1" x14ac:dyDescent="0.2">
      <c r="A476" s="8"/>
    </row>
    <row r="477" spans="1:1" x14ac:dyDescent="0.2">
      <c r="A477" s="8"/>
    </row>
    <row r="478" spans="1:1" x14ac:dyDescent="0.2">
      <c r="A478" s="8"/>
    </row>
    <row r="479" spans="1:1" x14ac:dyDescent="0.2">
      <c r="A479" s="8"/>
    </row>
    <row r="480" spans="1:1" x14ac:dyDescent="0.2">
      <c r="A480" s="8"/>
    </row>
    <row r="481" spans="1:1" x14ac:dyDescent="0.2">
      <c r="A481" s="8"/>
    </row>
    <row r="482" spans="1:1" x14ac:dyDescent="0.2">
      <c r="A482" s="8"/>
    </row>
    <row r="483" spans="1:1" x14ac:dyDescent="0.2">
      <c r="A483" s="8"/>
    </row>
    <row r="484" spans="1:1" x14ac:dyDescent="0.2">
      <c r="A484" s="8"/>
    </row>
    <row r="485" spans="1:1" x14ac:dyDescent="0.2">
      <c r="A485" s="8"/>
    </row>
    <row r="486" spans="1:1" x14ac:dyDescent="0.2">
      <c r="A486" s="8"/>
    </row>
    <row r="487" spans="1:1" x14ac:dyDescent="0.2">
      <c r="A487" s="8"/>
    </row>
    <row r="488" spans="1:1" x14ac:dyDescent="0.2">
      <c r="A488" s="8"/>
    </row>
    <row r="489" spans="1:1" x14ac:dyDescent="0.2">
      <c r="A489" s="8"/>
    </row>
    <row r="490" spans="1:1" x14ac:dyDescent="0.2">
      <c r="A490" s="8"/>
    </row>
    <row r="491" spans="1:1" x14ac:dyDescent="0.2">
      <c r="A491" s="8"/>
    </row>
    <row r="492" spans="1:1" x14ac:dyDescent="0.2">
      <c r="A492" s="8"/>
    </row>
    <row r="493" spans="1:1" x14ac:dyDescent="0.2">
      <c r="A493" s="8"/>
    </row>
    <row r="494" spans="1:1" x14ac:dyDescent="0.2">
      <c r="A494" s="8"/>
    </row>
    <row r="495" spans="1:1" x14ac:dyDescent="0.2">
      <c r="A495" s="8"/>
    </row>
    <row r="496" spans="1:1" x14ac:dyDescent="0.2">
      <c r="A496" s="8"/>
    </row>
    <row r="497" spans="1:1" x14ac:dyDescent="0.2">
      <c r="A497" s="8"/>
    </row>
    <row r="498" spans="1:1" x14ac:dyDescent="0.2">
      <c r="A498" s="8"/>
    </row>
    <row r="499" spans="1:1" x14ac:dyDescent="0.2">
      <c r="A499" s="8"/>
    </row>
    <row r="500" spans="1:1" x14ac:dyDescent="0.2">
      <c r="A500" s="8"/>
    </row>
    <row r="501" spans="1:1" x14ac:dyDescent="0.2">
      <c r="A501" s="8"/>
    </row>
    <row r="502" spans="1:1" x14ac:dyDescent="0.2">
      <c r="A502" s="8"/>
    </row>
    <row r="503" spans="1:1" x14ac:dyDescent="0.2">
      <c r="A503" s="8"/>
    </row>
    <row r="504" spans="1:1" x14ac:dyDescent="0.2">
      <c r="A504" s="8"/>
    </row>
    <row r="505" spans="1:1" x14ac:dyDescent="0.2">
      <c r="A505" s="8"/>
    </row>
    <row r="506" spans="1:1" x14ac:dyDescent="0.2">
      <c r="A506" s="8"/>
    </row>
    <row r="507" spans="1:1" x14ac:dyDescent="0.2">
      <c r="A507" s="8"/>
    </row>
    <row r="508" spans="1:1" x14ac:dyDescent="0.2">
      <c r="A508" s="8"/>
    </row>
    <row r="509" spans="1:1" x14ac:dyDescent="0.2">
      <c r="A509" s="8"/>
    </row>
    <row r="510" spans="1:1" x14ac:dyDescent="0.2">
      <c r="A510" s="8"/>
    </row>
    <row r="511" spans="1:1" x14ac:dyDescent="0.2">
      <c r="A511" s="8"/>
    </row>
    <row r="512" spans="1:1" x14ac:dyDescent="0.2">
      <c r="A512" s="8"/>
    </row>
    <row r="513" spans="1:1" x14ac:dyDescent="0.2">
      <c r="A513" s="8"/>
    </row>
    <row r="514" spans="1:1" x14ac:dyDescent="0.2">
      <c r="A514" s="8"/>
    </row>
    <row r="515" spans="1:1" x14ac:dyDescent="0.2">
      <c r="A515" s="8"/>
    </row>
    <row r="516" spans="1:1" x14ac:dyDescent="0.2">
      <c r="A516" s="8"/>
    </row>
    <row r="517" spans="1:1" x14ac:dyDescent="0.2">
      <c r="A517" s="8"/>
    </row>
    <row r="518" spans="1:1" x14ac:dyDescent="0.2">
      <c r="A518" s="8"/>
    </row>
    <row r="519" spans="1:1" x14ac:dyDescent="0.2">
      <c r="A519" s="8"/>
    </row>
    <row r="520" spans="1:1" x14ac:dyDescent="0.2">
      <c r="A520" s="8"/>
    </row>
    <row r="521" spans="1:1" x14ac:dyDescent="0.2">
      <c r="A521" s="8"/>
    </row>
    <row r="522" spans="1:1" x14ac:dyDescent="0.2">
      <c r="A522" s="8"/>
    </row>
    <row r="523" spans="1:1" x14ac:dyDescent="0.2">
      <c r="A523" s="8"/>
    </row>
    <row r="524" spans="1:1" x14ac:dyDescent="0.2">
      <c r="A524" s="8"/>
    </row>
    <row r="525" spans="1:1" x14ac:dyDescent="0.2">
      <c r="A525" s="8"/>
    </row>
    <row r="526" spans="1:1" x14ac:dyDescent="0.2">
      <c r="A526" s="8"/>
    </row>
    <row r="527" spans="1:1" x14ac:dyDescent="0.2">
      <c r="A527" s="8"/>
    </row>
    <row r="528" spans="1:1" x14ac:dyDescent="0.2">
      <c r="A528" s="8"/>
    </row>
    <row r="529" spans="1:1" x14ac:dyDescent="0.2">
      <c r="A529" s="8"/>
    </row>
    <row r="530" spans="1:1" x14ac:dyDescent="0.2">
      <c r="A530" s="8"/>
    </row>
    <row r="531" spans="1:1" x14ac:dyDescent="0.2">
      <c r="A531" s="8"/>
    </row>
    <row r="532" spans="1:1" x14ac:dyDescent="0.2">
      <c r="A532" s="8"/>
    </row>
    <row r="533" spans="1:1" x14ac:dyDescent="0.2">
      <c r="A533" s="8"/>
    </row>
    <row r="534" spans="1:1" x14ac:dyDescent="0.2">
      <c r="A534" s="8"/>
    </row>
    <row r="535" spans="1:1" x14ac:dyDescent="0.2">
      <c r="A535" s="8"/>
    </row>
    <row r="536" spans="1:1" x14ac:dyDescent="0.2">
      <c r="A536" s="8"/>
    </row>
    <row r="537" spans="1:1" x14ac:dyDescent="0.2">
      <c r="A537" s="8"/>
    </row>
    <row r="538" spans="1:1" x14ac:dyDescent="0.2">
      <c r="A538" s="8"/>
    </row>
    <row r="539" spans="1:1" x14ac:dyDescent="0.2">
      <c r="A539" s="8"/>
    </row>
    <row r="540" spans="1:1" x14ac:dyDescent="0.2">
      <c r="A540" s="8"/>
    </row>
    <row r="541" spans="1:1" x14ac:dyDescent="0.2">
      <c r="A541" s="8"/>
    </row>
    <row r="542" spans="1:1" x14ac:dyDescent="0.2">
      <c r="A542" s="8"/>
    </row>
    <row r="543" spans="1:1" x14ac:dyDescent="0.2">
      <c r="A543" s="8"/>
    </row>
    <row r="544" spans="1:1" x14ac:dyDescent="0.2">
      <c r="A544" s="8"/>
    </row>
    <row r="545" spans="1:1" x14ac:dyDescent="0.2">
      <c r="A545" s="8"/>
    </row>
    <row r="546" spans="1:1" x14ac:dyDescent="0.2">
      <c r="A546" s="8"/>
    </row>
    <row r="547" spans="1:1" x14ac:dyDescent="0.2">
      <c r="A547" s="8"/>
    </row>
    <row r="548" spans="1:1" x14ac:dyDescent="0.2">
      <c r="A548" s="8"/>
    </row>
    <row r="549" spans="1:1" x14ac:dyDescent="0.2">
      <c r="A549" s="8"/>
    </row>
    <row r="550" spans="1:1" x14ac:dyDescent="0.2">
      <c r="A550" s="8"/>
    </row>
    <row r="551" spans="1:1" x14ac:dyDescent="0.2">
      <c r="A551" s="8"/>
    </row>
    <row r="552" spans="1:1" x14ac:dyDescent="0.2">
      <c r="A552" s="8"/>
    </row>
    <row r="553" spans="1:1" x14ac:dyDescent="0.2">
      <c r="A553" s="8"/>
    </row>
    <row r="554" spans="1:1" x14ac:dyDescent="0.2">
      <c r="A554" s="8"/>
    </row>
    <row r="555" spans="1:1" x14ac:dyDescent="0.2">
      <c r="A555" s="8"/>
    </row>
    <row r="556" spans="1:1" x14ac:dyDescent="0.2">
      <c r="A556" s="8"/>
    </row>
    <row r="557" spans="1:1" x14ac:dyDescent="0.2">
      <c r="A557" s="8"/>
    </row>
    <row r="558" spans="1:1" x14ac:dyDescent="0.2">
      <c r="A558" s="8"/>
    </row>
    <row r="559" spans="1:1" x14ac:dyDescent="0.2">
      <c r="A559" s="8"/>
    </row>
    <row r="560" spans="1:1" x14ac:dyDescent="0.2">
      <c r="A560" s="8"/>
    </row>
    <row r="561" spans="1:1" x14ac:dyDescent="0.2">
      <c r="A561" s="8"/>
    </row>
    <row r="562" spans="1:1" x14ac:dyDescent="0.2">
      <c r="A562" s="8"/>
    </row>
    <row r="563" spans="1:1" x14ac:dyDescent="0.2">
      <c r="A563" s="8"/>
    </row>
    <row r="564" spans="1:1" x14ac:dyDescent="0.2">
      <c r="A564" s="8"/>
    </row>
    <row r="565" spans="1:1" x14ac:dyDescent="0.2">
      <c r="A565" s="8"/>
    </row>
    <row r="566" spans="1:1" x14ac:dyDescent="0.2">
      <c r="A566" s="8"/>
    </row>
    <row r="567" spans="1:1" x14ac:dyDescent="0.2">
      <c r="A567" s="8"/>
    </row>
    <row r="568" spans="1:1" x14ac:dyDescent="0.2">
      <c r="A568" s="8"/>
    </row>
    <row r="569" spans="1:1" x14ac:dyDescent="0.2">
      <c r="A569" s="8"/>
    </row>
    <row r="570" spans="1:1" x14ac:dyDescent="0.2">
      <c r="A570" s="8"/>
    </row>
    <row r="571" spans="1:1" x14ac:dyDescent="0.2">
      <c r="A571" s="8"/>
    </row>
    <row r="572" spans="1:1" x14ac:dyDescent="0.2">
      <c r="A572" s="8"/>
    </row>
    <row r="573" spans="1:1" x14ac:dyDescent="0.2">
      <c r="A573" s="8"/>
    </row>
    <row r="574" spans="1:1" x14ac:dyDescent="0.2">
      <c r="A574" s="8"/>
    </row>
    <row r="575" spans="1:1" x14ac:dyDescent="0.2">
      <c r="A575" s="8"/>
    </row>
    <row r="576" spans="1:1" x14ac:dyDescent="0.2">
      <c r="A576" s="8"/>
    </row>
    <row r="577" spans="1:1" x14ac:dyDescent="0.2">
      <c r="A577" s="8"/>
    </row>
    <row r="578" spans="1:1" x14ac:dyDescent="0.2">
      <c r="A578" s="8"/>
    </row>
    <row r="579" spans="1:1" x14ac:dyDescent="0.2">
      <c r="A579" s="8"/>
    </row>
    <row r="580" spans="1:1" x14ac:dyDescent="0.2">
      <c r="A580" s="8"/>
    </row>
    <row r="581" spans="1:1" x14ac:dyDescent="0.2">
      <c r="A581" s="8"/>
    </row>
    <row r="582" spans="1:1" x14ac:dyDescent="0.2">
      <c r="A582" s="8"/>
    </row>
    <row r="583" spans="1:1" x14ac:dyDescent="0.2">
      <c r="A583" s="8"/>
    </row>
    <row r="584" spans="1:1" x14ac:dyDescent="0.2">
      <c r="A584" s="8"/>
    </row>
    <row r="585" spans="1:1" x14ac:dyDescent="0.2">
      <c r="A585" s="8"/>
    </row>
    <row r="586" spans="1:1" x14ac:dyDescent="0.2">
      <c r="A586" s="8"/>
    </row>
    <row r="587" spans="1:1" x14ac:dyDescent="0.2">
      <c r="A587" s="8"/>
    </row>
    <row r="588" spans="1:1" x14ac:dyDescent="0.2">
      <c r="A588" s="8"/>
    </row>
    <row r="589" spans="1:1" x14ac:dyDescent="0.2">
      <c r="A589" s="8"/>
    </row>
    <row r="590" spans="1:1" x14ac:dyDescent="0.2">
      <c r="A590" s="8"/>
    </row>
    <row r="591" spans="1:1" x14ac:dyDescent="0.2">
      <c r="A591" s="8"/>
    </row>
    <row r="592" spans="1:1" x14ac:dyDescent="0.2">
      <c r="A592" s="8"/>
    </row>
    <row r="593" spans="1:1" x14ac:dyDescent="0.2">
      <c r="A593" s="8"/>
    </row>
    <row r="594" spans="1:1" x14ac:dyDescent="0.2">
      <c r="A594" s="8"/>
    </row>
    <row r="595" spans="1:1" x14ac:dyDescent="0.2">
      <c r="A595" s="8"/>
    </row>
    <row r="596" spans="1:1" x14ac:dyDescent="0.2">
      <c r="A596" s="8"/>
    </row>
    <row r="597" spans="1:1" x14ac:dyDescent="0.2">
      <c r="A597" s="8"/>
    </row>
    <row r="598" spans="1:1" x14ac:dyDescent="0.2">
      <c r="A598" s="8"/>
    </row>
    <row r="599" spans="1:1" x14ac:dyDescent="0.2">
      <c r="A599" s="8"/>
    </row>
    <row r="600" spans="1:1" x14ac:dyDescent="0.2">
      <c r="A600" s="8"/>
    </row>
    <row r="601" spans="1:1" x14ac:dyDescent="0.2">
      <c r="A601" s="8"/>
    </row>
    <row r="602" spans="1:1" x14ac:dyDescent="0.2">
      <c r="A602" s="8"/>
    </row>
    <row r="603" spans="1:1" x14ac:dyDescent="0.2">
      <c r="A603" s="8"/>
    </row>
    <row r="604" spans="1:1" x14ac:dyDescent="0.2">
      <c r="A604" s="8"/>
    </row>
    <row r="605" spans="1:1" x14ac:dyDescent="0.2">
      <c r="A605" s="8"/>
    </row>
    <row r="606" spans="1:1" x14ac:dyDescent="0.2">
      <c r="A606" s="8"/>
    </row>
    <row r="607" spans="1:1" x14ac:dyDescent="0.2">
      <c r="A607" s="8"/>
    </row>
    <row r="608" spans="1:1" x14ac:dyDescent="0.2">
      <c r="A608" s="8"/>
    </row>
    <row r="609" spans="1:1" x14ac:dyDescent="0.2">
      <c r="A609" s="8"/>
    </row>
    <row r="610" spans="1:1" x14ac:dyDescent="0.2">
      <c r="A610" s="8"/>
    </row>
    <row r="611" spans="1:1" x14ac:dyDescent="0.2">
      <c r="A611" s="8"/>
    </row>
    <row r="612" spans="1:1" x14ac:dyDescent="0.2">
      <c r="A612" s="8"/>
    </row>
    <row r="613" spans="1:1" x14ac:dyDescent="0.2">
      <c r="A613" s="8"/>
    </row>
    <row r="614" spans="1:1" x14ac:dyDescent="0.2">
      <c r="A614" s="8"/>
    </row>
    <row r="615" spans="1:1" x14ac:dyDescent="0.2">
      <c r="A615" s="8"/>
    </row>
    <row r="616" spans="1:1" x14ac:dyDescent="0.2">
      <c r="A616" s="8"/>
    </row>
    <row r="617" spans="1:1" x14ac:dyDescent="0.2">
      <c r="A617" s="8"/>
    </row>
    <row r="618" spans="1:1" x14ac:dyDescent="0.2">
      <c r="A618" s="8"/>
    </row>
    <row r="619" spans="1:1" x14ac:dyDescent="0.2">
      <c r="A619" s="8"/>
    </row>
    <row r="620" spans="1:1" x14ac:dyDescent="0.2">
      <c r="A620" s="8"/>
    </row>
    <row r="621" spans="1:1" x14ac:dyDescent="0.2">
      <c r="A621" s="8"/>
    </row>
    <row r="622" spans="1:1" x14ac:dyDescent="0.2">
      <c r="A622" s="8"/>
    </row>
    <row r="623" spans="1:1" x14ac:dyDescent="0.2">
      <c r="A623" s="8"/>
    </row>
    <row r="624" spans="1:1" x14ac:dyDescent="0.2">
      <c r="A624" s="8"/>
    </row>
    <row r="625" spans="1:1" x14ac:dyDescent="0.2">
      <c r="A625" s="8"/>
    </row>
    <row r="626" spans="1:1" x14ac:dyDescent="0.2">
      <c r="A626" s="8"/>
    </row>
    <row r="627" spans="1:1" x14ac:dyDescent="0.2">
      <c r="A627" s="8"/>
    </row>
    <row r="628" spans="1:1" x14ac:dyDescent="0.2">
      <c r="A628" s="8"/>
    </row>
    <row r="629" spans="1:1" x14ac:dyDescent="0.2">
      <c r="A629" s="8"/>
    </row>
    <row r="630" spans="1:1" x14ac:dyDescent="0.2">
      <c r="A630" s="8"/>
    </row>
    <row r="631" spans="1:1" x14ac:dyDescent="0.2">
      <c r="A631" s="8"/>
    </row>
    <row r="632" spans="1:1" x14ac:dyDescent="0.2">
      <c r="A632" s="8"/>
    </row>
    <row r="633" spans="1:1" x14ac:dyDescent="0.2">
      <c r="A633" s="8"/>
    </row>
    <row r="634" spans="1:1" x14ac:dyDescent="0.2">
      <c r="A634" s="8"/>
    </row>
    <row r="635" spans="1:1" x14ac:dyDescent="0.2">
      <c r="A635" s="8"/>
    </row>
    <row r="636" spans="1:1" x14ac:dyDescent="0.2">
      <c r="A636" s="8"/>
    </row>
    <row r="637" spans="1:1" x14ac:dyDescent="0.2">
      <c r="A637" s="8"/>
    </row>
    <row r="638" spans="1:1" x14ac:dyDescent="0.2">
      <c r="A638" s="8"/>
    </row>
    <row r="639" spans="1:1" x14ac:dyDescent="0.2">
      <c r="A639" s="8"/>
    </row>
    <row r="640" spans="1:1" x14ac:dyDescent="0.2">
      <c r="A640" s="8"/>
    </row>
    <row r="641" spans="1:1" x14ac:dyDescent="0.2">
      <c r="A641" s="8"/>
    </row>
    <row r="642" spans="1:1" x14ac:dyDescent="0.2">
      <c r="A642" s="8"/>
    </row>
    <row r="643" spans="1:1" x14ac:dyDescent="0.2">
      <c r="A643" s="8"/>
    </row>
    <row r="644" spans="1:1" x14ac:dyDescent="0.2">
      <c r="A644" s="8"/>
    </row>
    <row r="645" spans="1:1" x14ac:dyDescent="0.2">
      <c r="A645" s="8"/>
    </row>
    <row r="646" spans="1:1" x14ac:dyDescent="0.2">
      <c r="A646" s="8"/>
    </row>
    <row r="647" spans="1:1" x14ac:dyDescent="0.2">
      <c r="A647" s="8"/>
    </row>
    <row r="648" spans="1:1" x14ac:dyDescent="0.2">
      <c r="A648" s="8"/>
    </row>
    <row r="649" spans="1:1" x14ac:dyDescent="0.2">
      <c r="A649" s="8"/>
    </row>
    <row r="650" spans="1:1" x14ac:dyDescent="0.2">
      <c r="A650" s="8"/>
    </row>
    <row r="651" spans="1:1" x14ac:dyDescent="0.2">
      <c r="A651" s="8"/>
    </row>
    <row r="652" spans="1:1" x14ac:dyDescent="0.2">
      <c r="A652" s="8"/>
    </row>
    <row r="653" spans="1:1" x14ac:dyDescent="0.2">
      <c r="A653" s="8"/>
    </row>
    <row r="654" spans="1:1" x14ac:dyDescent="0.2">
      <c r="A654" s="8"/>
    </row>
    <row r="655" spans="1:1" x14ac:dyDescent="0.2">
      <c r="A655" s="8"/>
    </row>
    <row r="656" spans="1:1" x14ac:dyDescent="0.2">
      <c r="A656" s="8"/>
    </row>
    <row r="657" spans="1:1" x14ac:dyDescent="0.2">
      <c r="A657" s="8"/>
    </row>
    <row r="658" spans="1:1" x14ac:dyDescent="0.2">
      <c r="A658" s="8"/>
    </row>
    <row r="659" spans="1:1" x14ac:dyDescent="0.2">
      <c r="A659" s="8"/>
    </row>
    <row r="660" spans="1:1" x14ac:dyDescent="0.2">
      <c r="A660" s="8"/>
    </row>
    <row r="661" spans="1:1" x14ac:dyDescent="0.2">
      <c r="A661" s="8"/>
    </row>
    <row r="662" spans="1:1" x14ac:dyDescent="0.2">
      <c r="A662" s="8"/>
    </row>
    <row r="663" spans="1:1" x14ac:dyDescent="0.2">
      <c r="A663" s="8"/>
    </row>
    <row r="664" spans="1:1" x14ac:dyDescent="0.2">
      <c r="A664" s="8"/>
    </row>
    <row r="665" spans="1:1" x14ac:dyDescent="0.2">
      <c r="A665" s="8"/>
    </row>
    <row r="666" spans="1:1" x14ac:dyDescent="0.2">
      <c r="A666" s="8"/>
    </row>
    <row r="667" spans="1:1" x14ac:dyDescent="0.2">
      <c r="A667" s="8"/>
    </row>
    <row r="668" spans="1:1" x14ac:dyDescent="0.2">
      <c r="A668" s="8"/>
    </row>
    <row r="669" spans="1:1" x14ac:dyDescent="0.2">
      <c r="A669" s="8"/>
    </row>
    <row r="670" spans="1:1" x14ac:dyDescent="0.2">
      <c r="A670" s="8"/>
    </row>
    <row r="671" spans="1:1" x14ac:dyDescent="0.2">
      <c r="A671" s="8"/>
    </row>
    <row r="672" spans="1:1" x14ac:dyDescent="0.2">
      <c r="A672" s="8"/>
    </row>
    <row r="673" spans="1:1" x14ac:dyDescent="0.2">
      <c r="A673" s="8"/>
    </row>
    <row r="674" spans="1:1" x14ac:dyDescent="0.2">
      <c r="A674" s="8"/>
    </row>
    <row r="675" spans="1:1" x14ac:dyDescent="0.2">
      <c r="A675" s="8"/>
    </row>
    <row r="676" spans="1:1" x14ac:dyDescent="0.2">
      <c r="A676" s="8"/>
    </row>
    <row r="677" spans="1:1" x14ac:dyDescent="0.2">
      <c r="A677" s="8"/>
    </row>
    <row r="678" spans="1:1" x14ac:dyDescent="0.2">
      <c r="A678" s="8"/>
    </row>
    <row r="679" spans="1:1" x14ac:dyDescent="0.2">
      <c r="A679" s="8"/>
    </row>
    <row r="680" spans="1:1" x14ac:dyDescent="0.2">
      <c r="A680" s="8"/>
    </row>
    <row r="681" spans="1:1" x14ac:dyDescent="0.2">
      <c r="A681" s="8"/>
    </row>
    <row r="682" spans="1:1" x14ac:dyDescent="0.2">
      <c r="A682" s="8"/>
    </row>
    <row r="683" spans="1:1" x14ac:dyDescent="0.2">
      <c r="A683" s="8"/>
    </row>
    <row r="684" spans="1:1" x14ac:dyDescent="0.2">
      <c r="A684" s="8"/>
    </row>
    <row r="685" spans="1:1" x14ac:dyDescent="0.2">
      <c r="A685" s="8"/>
    </row>
    <row r="686" spans="1:1" x14ac:dyDescent="0.2">
      <c r="A686" s="8"/>
    </row>
    <row r="687" spans="1:1" x14ac:dyDescent="0.2">
      <c r="A687" s="8"/>
    </row>
    <row r="688" spans="1:1" x14ac:dyDescent="0.2">
      <c r="A688" s="8"/>
    </row>
    <row r="689" spans="1:1" x14ac:dyDescent="0.2">
      <c r="A689" s="8"/>
    </row>
    <row r="690" spans="1:1" x14ac:dyDescent="0.2">
      <c r="A690" s="8"/>
    </row>
    <row r="691" spans="1:1" x14ac:dyDescent="0.2">
      <c r="A691" s="8"/>
    </row>
    <row r="692" spans="1:1" x14ac:dyDescent="0.2">
      <c r="A692" s="8"/>
    </row>
    <row r="693" spans="1:1" x14ac:dyDescent="0.2">
      <c r="A693" s="8"/>
    </row>
    <row r="694" spans="1:1" x14ac:dyDescent="0.2">
      <c r="A694" s="8"/>
    </row>
    <row r="695" spans="1:1" x14ac:dyDescent="0.2">
      <c r="A695" s="8"/>
    </row>
    <row r="696" spans="1:1" x14ac:dyDescent="0.2">
      <c r="A696" s="8"/>
    </row>
    <row r="697" spans="1:1" x14ac:dyDescent="0.2">
      <c r="A697" s="8"/>
    </row>
    <row r="698" spans="1:1" x14ac:dyDescent="0.2">
      <c r="A698" s="8"/>
    </row>
    <row r="699" spans="1:1" x14ac:dyDescent="0.2">
      <c r="A699" s="8"/>
    </row>
    <row r="700" spans="1:1" x14ac:dyDescent="0.2">
      <c r="A700" s="8"/>
    </row>
    <row r="701" spans="1:1" x14ac:dyDescent="0.2">
      <c r="A701" s="8"/>
    </row>
    <row r="702" spans="1:1" x14ac:dyDescent="0.2">
      <c r="A702" s="8"/>
    </row>
    <row r="703" spans="1:1" x14ac:dyDescent="0.2">
      <c r="A703" s="8"/>
    </row>
    <row r="704" spans="1:1" x14ac:dyDescent="0.2">
      <c r="A704" s="8"/>
    </row>
    <row r="705" spans="1:1" x14ac:dyDescent="0.2">
      <c r="A705" s="8"/>
    </row>
    <row r="706" spans="1:1" x14ac:dyDescent="0.2">
      <c r="A706" s="8"/>
    </row>
    <row r="707" spans="1:1" x14ac:dyDescent="0.2">
      <c r="A707" s="8"/>
    </row>
    <row r="708" spans="1:1" x14ac:dyDescent="0.2">
      <c r="A708" s="8"/>
    </row>
    <row r="709" spans="1:1" x14ac:dyDescent="0.2">
      <c r="A709" s="8"/>
    </row>
    <row r="710" spans="1:1" x14ac:dyDescent="0.2">
      <c r="A710" s="8"/>
    </row>
    <row r="711" spans="1:1" x14ac:dyDescent="0.2">
      <c r="A711" s="8"/>
    </row>
    <row r="712" spans="1:1" x14ac:dyDescent="0.2">
      <c r="A712" s="8"/>
    </row>
    <row r="713" spans="1:1" x14ac:dyDescent="0.2">
      <c r="A713" s="8"/>
    </row>
    <row r="714" spans="1:1" x14ac:dyDescent="0.2">
      <c r="A714" s="8"/>
    </row>
    <row r="715" spans="1:1" x14ac:dyDescent="0.2">
      <c r="A715" s="8"/>
    </row>
    <row r="716" spans="1:1" x14ac:dyDescent="0.2">
      <c r="A716" s="8"/>
    </row>
    <row r="717" spans="1:1" x14ac:dyDescent="0.2">
      <c r="A717" s="8"/>
    </row>
    <row r="718" spans="1:1" x14ac:dyDescent="0.2">
      <c r="A718" s="8"/>
    </row>
    <row r="719" spans="1:1" x14ac:dyDescent="0.2">
      <c r="A719" s="8"/>
    </row>
    <row r="720" spans="1:1" x14ac:dyDescent="0.2">
      <c r="A720" s="8"/>
    </row>
    <row r="721" spans="1:1" x14ac:dyDescent="0.2">
      <c r="A721" s="8"/>
    </row>
    <row r="722" spans="1:1" x14ac:dyDescent="0.2">
      <c r="A722" s="8"/>
    </row>
    <row r="723" spans="1:1" x14ac:dyDescent="0.2">
      <c r="A723" s="8"/>
    </row>
    <row r="724" spans="1:1" x14ac:dyDescent="0.2">
      <c r="A724" s="8"/>
    </row>
    <row r="725" spans="1:1" x14ac:dyDescent="0.2">
      <c r="A725" s="8"/>
    </row>
    <row r="726" spans="1:1" x14ac:dyDescent="0.2">
      <c r="A726" s="8"/>
    </row>
    <row r="727" spans="1:1" x14ac:dyDescent="0.2">
      <c r="A727" s="8"/>
    </row>
    <row r="728" spans="1:1" x14ac:dyDescent="0.2">
      <c r="A728" s="8"/>
    </row>
    <row r="729" spans="1:1" x14ac:dyDescent="0.2">
      <c r="A729" s="8"/>
    </row>
    <row r="730" spans="1:1" x14ac:dyDescent="0.2">
      <c r="A730" s="8"/>
    </row>
    <row r="731" spans="1:1" x14ac:dyDescent="0.2">
      <c r="A731" s="8"/>
    </row>
    <row r="732" spans="1:1" x14ac:dyDescent="0.2">
      <c r="A732" s="8"/>
    </row>
    <row r="733" spans="1:1" x14ac:dyDescent="0.2">
      <c r="A733" s="8"/>
    </row>
    <row r="734" spans="1:1" x14ac:dyDescent="0.2">
      <c r="A734" s="8"/>
    </row>
    <row r="735" spans="1:1" x14ac:dyDescent="0.2">
      <c r="A735" s="8"/>
    </row>
    <row r="736" spans="1:1" x14ac:dyDescent="0.2">
      <c r="A736" s="8"/>
    </row>
    <row r="737" spans="1:1" x14ac:dyDescent="0.2">
      <c r="A737" s="8"/>
    </row>
    <row r="738" spans="1:1" x14ac:dyDescent="0.2">
      <c r="A738" s="8"/>
    </row>
    <row r="739" spans="1:1" x14ac:dyDescent="0.2">
      <c r="A739" s="8"/>
    </row>
    <row r="740" spans="1:1" x14ac:dyDescent="0.2">
      <c r="A740" s="8"/>
    </row>
    <row r="741" spans="1:1" x14ac:dyDescent="0.2">
      <c r="A741" s="8"/>
    </row>
    <row r="742" spans="1:1" x14ac:dyDescent="0.2">
      <c r="A742" s="8"/>
    </row>
    <row r="743" spans="1:1" x14ac:dyDescent="0.2">
      <c r="A743" s="8"/>
    </row>
    <row r="744" spans="1:1" x14ac:dyDescent="0.2">
      <c r="A744" s="8"/>
    </row>
    <row r="745" spans="1:1" x14ac:dyDescent="0.2">
      <c r="A745" s="8"/>
    </row>
    <row r="746" spans="1:1" x14ac:dyDescent="0.2">
      <c r="A746" s="8"/>
    </row>
    <row r="747" spans="1:1" x14ac:dyDescent="0.2">
      <c r="A747" s="8"/>
    </row>
    <row r="748" spans="1:1" x14ac:dyDescent="0.2">
      <c r="A748" s="8"/>
    </row>
    <row r="749" spans="1:1" x14ac:dyDescent="0.2">
      <c r="A749" s="8"/>
    </row>
    <row r="750" spans="1:1" x14ac:dyDescent="0.2">
      <c r="A750" s="8"/>
    </row>
    <row r="751" spans="1:1" x14ac:dyDescent="0.2">
      <c r="A751" s="8"/>
    </row>
    <row r="752" spans="1:1" x14ac:dyDescent="0.2">
      <c r="A752" s="8"/>
    </row>
    <row r="753" spans="1:1" x14ac:dyDescent="0.2">
      <c r="A753" s="8"/>
    </row>
    <row r="754" spans="1:1" x14ac:dyDescent="0.2">
      <c r="A754" s="8"/>
    </row>
    <row r="755" spans="1:1" x14ac:dyDescent="0.2">
      <c r="A755" s="8"/>
    </row>
    <row r="756" spans="1:1" x14ac:dyDescent="0.2">
      <c r="A756" s="8"/>
    </row>
    <row r="757" spans="1:1" x14ac:dyDescent="0.2">
      <c r="A757" s="8"/>
    </row>
    <row r="758" spans="1:1" x14ac:dyDescent="0.2">
      <c r="A758" s="8"/>
    </row>
    <row r="759" spans="1:1" x14ac:dyDescent="0.2">
      <c r="A759" s="8"/>
    </row>
    <row r="760" spans="1:1" x14ac:dyDescent="0.2">
      <c r="A760" s="8"/>
    </row>
    <row r="761" spans="1:1" x14ac:dyDescent="0.2">
      <c r="A761" s="8"/>
    </row>
    <row r="762" spans="1:1" x14ac:dyDescent="0.2">
      <c r="A762" s="8"/>
    </row>
    <row r="763" spans="1:1" x14ac:dyDescent="0.2">
      <c r="A763" s="8"/>
    </row>
    <row r="764" spans="1:1" x14ac:dyDescent="0.2">
      <c r="A764" s="8"/>
    </row>
    <row r="765" spans="1:1" x14ac:dyDescent="0.2">
      <c r="A765" s="8"/>
    </row>
    <row r="766" spans="1:1" x14ac:dyDescent="0.2">
      <c r="A766" s="8"/>
    </row>
    <row r="767" spans="1:1" x14ac:dyDescent="0.2">
      <c r="A767" s="8"/>
    </row>
    <row r="768" spans="1:1" x14ac:dyDescent="0.2">
      <c r="A768" s="8"/>
    </row>
    <row r="769" spans="1:1" x14ac:dyDescent="0.2">
      <c r="A769" s="8"/>
    </row>
    <row r="770" spans="1:1" x14ac:dyDescent="0.2">
      <c r="A770" s="8"/>
    </row>
    <row r="771" spans="1:1" x14ac:dyDescent="0.2">
      <c r="A771" s="8"/>
    </row>
    <row r="772" spans="1:1" x14ac:dyDescent="0.2">
      <c r="A772" s="8"/>
    </row>
    <row r="773" spans="1:1" x14ac:dyDescent="0.2">
      <c r="A773" s="8"/>
    </row>
    <row r="774" spans="1:1" x14ac:dyDescent="0.2">
      <c r="A774" s="8"/>
    </row>
    <row r="775" spans="1:1" x14ac:dyDescent="0.2">
      <c r="A775" s="8"/>
    </row>
    <row r="776" spans="1:1" x14ac:dyDescent="0.2">
      <c r="A776" s="8"/>
    </row>
    <row r="777" spans="1:1" x14ac:dyDescent="0.2">
      <c r="A777" s="8"/>
    </row>
    <row r="778" spans="1:1" x14ac:dyDescent="0.2">
      <c r="A778" s="8"/>
    </row>
    <row r="779" spans="1:1" x14ac:dyDescent="0.2">
      <c r="A779" s="8"/>
    </row>
    <row r="780" spans="1:1" x14ac:dyDescent="0.2">
      <c r="A780" s="8"/>
    </row>
    <row r="781" spans="1:1" x14ac:dyDescent="0.2">
      <c r="A781" s="8"/>
    </row>
    <row r="782" spans="1:1" x14ac:dyDescent="0.2">
      <c r="A782" s="8"/>
    </row>
    <row r="783" spans="1:1" x14ac:dyDescent="0.2">
      <c r="A783" s="8"/>
    </row>
    <row r="784" spans="1:1" x14ac:dyDescent="0.2">
      <c r="A784" s="8"/>
    </row>
    <row r="785" spans="1:1" x14ac:dyDescent="0.2">
      <c r="A785" s="8"/>
    </row>
    <row r="786" spans="1:1" x14ac:dyDescent="0.2">
      <c r="A786" s="8"/>
    </row>
    <row r="787" spans="1:1" x14ac:dyDescent="0.2">
      <c r="A787" s="8"/>
    </row>
    <row r="788" spans="1:1" x14ac:dyDescent="0.2">
      <c r="A788" s="8"/>
    </row>
    <row r="789" spans="1:1" x14ac:dyDescent="0.2">
      <c r="A789" s="8"/>
    </row>
    <row r="790" spans="1:1" x14ac:dyDescent="0.2">
      <c r="A790" s="8"/>
    </row>
    <row r="791" spans="1:1" x14ac:dyDescent="0.2">
      <c r="A791" s="8"/>
    </row>
    <row r="792" spans="1:1" x14ac:dyDescent="0.2">
      <c r="A792" s="8"/>
    </row>
    <row r="793" spans="1:1" x14ac:dyDescent="0.2">
      <c r="A793" s="8"/>
    </row>
    <row r="794" spans="1:1" x14ac:dyDescent="0.2">
      <c r="A794" s="8"/>
    </row>
    <row r="795" spans="1:1" x14ac:dyDescent="0.2">
      <c r="A795" s="8"/>
    </row>
    <row r="796" spans="1:1" x14ac:dyDescent="0.2">
      <c r="A796" s="8"/>
    </row>
    <row r="797" spans="1:1" x14ac:dyDescent="0.2">
      <c r="A797" s="8"/>
    </row>
    <row r="798" spans="1:1" x14ac:dyDescent="0.2">
      <c r="A798" s="8"/>
    </row>
    <row r="799" spans="1:1" x14ac:dyDescent="0.2">
      <c r="A799" s="8"/>
    </row>
    <row r="800" spans="1:1" x14ac:dyDescent="0.2">
      <c r="A800" s="8"/>
    </row>
    <row r="801" spans="1:1" x14ac:dyDescent="0.2">
      <c r="A801" s="8"/>
    </row>
    <row r="802" spans="1:1" x14ac:dyDescent="0.2">
      <c r="A802" s="8"/>
    </row>
    <row r="803" spans="1:1" x14ac:dyDescent="0.2">
      <c r="A803" s="8"/>
    </row>
    <row r="804" spans="1:1" x14ac:dyDescent="0.2">
      <c r="A804" s="8"/>
    </row>
    <row r="805" spans="1:1" x14ac:dyDescent="0.2">
      <c r="A805" s="8"/>
    </row>
    <row r="806" spans="1:1" x14ac:dyDescent="0.2">
      <c r="A806" s="8"/>
    </row>
    <row r="807" spans="1:1" x14ac:dyDescent="0.2">
      <c r="A807" s="8"/>
    </row>
    <row r="808" spans="1:1" x14ac:dyDescent="0.2">
      <c r="A808" s="8"/>
    </row>
    <row r="809" spans="1:1" x14ac:dyDescent="0.2">
      <c r="A809" s="8"/>
    </row>
    <row r="810" spans="1:1" x14ac:dyDescent="0.2">
      <c r="A810" s="8"/>
    </row>
    <row r="811" spans="1:1" x14ac:dyDescent="0.2">
      <c r="A811" s="8"/>
    </row>
    <row r="812" spans="1:1" x14ac:dyDescent="0.2">
      <c r="A812" s="8"/>
    </row>
    <row r="813" spans="1:1" x14ac:dyDescent="0.2">
      <c r="A813" s="8"/>
    </row>
    <row r="814" spans="1:1" x14ac:dyDescent="0.2">
      <c r="A814" s="8"/>
    </row>
    <row r="815" spans="1:1" x14ac:dyDescent="0.2">
      <c r="A815" s="8"/>
    </row>
    <row r="816" spans="1:1" x14ac:dyDescent="0.2">
      <c r="A816" s="8"/>
    </row>
    <row r="817" spans="1:1" x14ac:dyDescent="0.2">
      <c r="A817" s="8"/>
    </row>
    <row r="818" spans="1:1" x14ac:dyDescent="0.2">
      <c r="A818" s="8"/>
    </row>
    <row r="819" spans="1:1" x14ac:dyDescent="0.2">
      <c r="A819" s="8"/>
    </row>
    <row r="820" spans="1:1" x14ac:dyDescent="0.2">
      <c r="A820" s="8"/>
    </row>
    <row r="821" spans="1:1" x14ac:dyDescent="0.2">
      <c r="A821" s="8"/>
    </row>
    <row r="822" spans="1:1" x14ac:dyDescent="0.2">
      <c r="A822" s="8"/>
    </row>
    <row r="823" spans="1:1" x14ac:dyDescent="0.2">
      <c r="A823" s="8"/>
    </row>
    <row r="824" spans="1:1" x14ac:dyDescent="0.2">
      <c r="A824" s="8"/>
    </row>
    <row r="825" spans="1:1" x14ac:dyDescent="0.2">
      <c r="A825" s="8"/>
    </row>
    <row r="826" spans="1:1" x14ac:dyDescent="0.2">
      <c r="A826" s="8"/>
    </row>
    <row r="827" spans="1:1" x14ac:dyDescent="0.2">
      <c r="A827" s="8"/>
    </row>
    <row r="828" spans="1:1" x14ac:dyDescent="0.2">
      <c r="A828" s="8"/>
    </row>
    <row r="829" spans="1:1" x14ac:dyDescent="0.2">
      <c r="A829" s="8"/>
    </row>
    <row r="830" spans="1:1" x14ac:dyDescent="0.2">
      <c r="A830" s="8"/>
    </row>
    <row r="831" spans="1:1" x14ac:dyDescent="0.2">
      <c r="A831" s="8"/>
    </row>
    <row r="832" spans="1:1" x14ac:dyDescent="0.2">
      <c r="A832" s="8"/>
    </row>
    <row r="833" spans="1:1" x14ac:dyDescent="0.2">
      <c r="A833" s="8"/>
    </row>
    <row r="834" spans="1:1" x14ac:dyDescent="0.2">
      <c r="A834" s="8"/>
    </row>
    <row r="835" spans="1:1" x14ac:dyDescent="0.2">
      <c r="A835" s="8"/>
    </row>
    <row r="836" spans="1:1" x14ac:dyDescent="0.2">
      <c r="A836" s="8"/>
    </row>
    <row r="837" spans="1:1" x14ac:dyDescent="0.2">
      <c r="A837" s="8"/>
    </row>
    <row r="838" spans="1:1" x14ac:dyDescent="0.2">
      <c r="A838" s="8"/>
    </row>
    <row r="839" spans="1:1" x14ac:dyDescent="0.2">
      <c r="A839" s="8"/>
    </row>
    <row r="840" spans="1:1" x14ac:dyDescent="0.2">
      <c r="A840" s="8"/>
    </row>
    <row r="841" spans="1:1" x14ac:dyDescent="0.2">
      <c r="A841" s="8"/>
    </row>
    <row r="842" spans="1:1" x14ac:dyDescent="0.2">
      <c r="A842" s="8"/>
    </row>
    <row r="843" spans="1:1" x14ac:dyDescent="0.2">
      <c r="A843" s="8"/>
    </row>
    <row r="844" spans="1:1" x14ac:dyDescent="0.2">
      <c r="A844" s="8"/>
    </row>
    <row r="845" spans="1:1" x14ac:dyDescent="0.2">
      <c r="A845" s="8"/>
    </row>
    <row r="846" spans="1:1" x14ac:dyDescent="0.2">
      <c r="A846" s="8"/>
    </row>
    <row r="847" spans="1:1" x14ac:dyDescent="0.2">
      <c r="A847" s="8"/>
    </row>
    <row r="848" spans="1:1" x14ac:dyDescent="0.2">
      <c r="A848" s="8"/>
    </row>
    <row r="849" spans="1:1" x14ac:dyDescent="0.2">
      <c r="A849" s="8"/>
    </row>
    <row r="850" spans="1:1" x14ac:dyDescent="0.2">
      <c r="A850" s="8"/>
    </row>
    <row r="851" spans="1:1" x14ac:dyDescent="0.2">
      <c r="A851" s="8"/>
    </row>
    <row r="852" spans="1:1" x14ac:dyDescent="0.2">
      <c r="A852" s="8"/>
    </row>
    <row r="853" spans="1:1" x14ac:dyDescent="0.2">
      <c r="A853" s="8"/>
    </row>
    <row r="854" spans="1:1" x14ac:dyDescent="0.2">
      <c r="A854" s="8"/>
    </row>
    <row r="855" spans="1:1" x14ac:dyDescent="0.2">
      <c r="A855" s="8"/>
    </row>
    <row r="856" spans="1:1" x14ac:dyDescent="0.2">
      <c r="A856" s="8"/>
    </row>
    <row r="857" spans="1:1" x14ac:dyDescent="0.2">
      <c r="A857" s="8"/>
    </row>
    <row r="858" spans="1:1" x14ac:dyDescent="0.2">
      <c r="A858" s="8"/>
    </row>
    <row r="859" spans="1:1" x14ac:dyDescent="0.2">
      <c r="A859" s="8"/>
    </row>
    <row r="860" spans="1:1" x14ac:dyDescent="0.2">
      <c r="A860" s="8"/>
    </row>
    <row r="861" spans="1:1" x14ac:dyDescent="0.2">
      <c r="A861" s="8"/>
    </row>
    <row r="862" spans="1:1" x14ac:dyDescent="0.2">
      <c r="A862" s="8"/>
    </row>
    <row r="863" spans="1:1" x14ac:dyDescent="0.2">
      <c r="A863" s="8"/>
    </row>
    <row r="864" spans="1:1" x14ac:dyDescent="0.2">
      <c r="A864" s="8"/>
    </row>
    <row r="865" spans="1:1" x14ac:dyDescent="0.2">
      <c r="A865" s="8"/>
    </row>
    <row r="866" spans="1:1" x14ac:dyDescent="0.2">
      <c r="A866" s="8"/>
    </row>
    <row r="867" spans="1:1" x14ac:dyDescent="0.2">
      <c r="A867" s="8"/>
    </row>
    <row r="868" spans="1:1" x14ac:dyDescent="0.2">
      <c r="A868" s="8"/>
    </row>
    <row r="869" spans="1:1" x14ac:dyDescent="0.2">
      <c r="A869" s="8"/>
    </row>
    <row r="870" spans="1:1" x14ac:dyDescent="0.2">
      <c r="A870" s="8"/>
    </row>
    <row r="871" spans="1:1" x14ac:dyDescent="0.2">
      <c r="A871" s="8"/>
    </row>
    <row r="872" spans="1:1" x14ac:dyDescent="0.2">
      <c r="A872" s="8"/>
    </row>
    <row r="873" spans="1:1" x14ac:dyDescent="0.2">
      <c r="A873" s="8"/>
    </row>
    <row r="874" spans="1:1" x14ac:dyDescent="0.2">
      <c r="A874" s="8"/>
    </row>
    <row r="875" spans="1:1" x14ac:dyDescent="0.2">
      <c r="A875" s="8"/>
    </row>
    <row r="876" spans="1:1" x14ac:dyDescent="0.2">
      <c r="A876" s="8"/>
    </row>
    <row r="877" spans="1:1" x14ac:dyDescent="0.2">
      <c r="A877" s="8"/>
    </row>
    <row r="878" spans="1:1" x14ac:dyDescent="0.2">
      <c r="A878" s="8"/>
    </row>
    <row r="879" spans="1:1" x14ac:dyDescent="0.2">
      <c r="A879" s="8"/>
    </row>
    <row r="880" spans="1:1" x14ac:dyDescent="0.2">
      <c r="A880" s="8"/>
    </row>
    <row r="881" spans="1:1" x14ac:dyDescent="0.2">
      <c r="A881" s="8"/>
    </row>
    <row r="882" spans="1:1" x14ac:dyDescent="0.2">
      <c r="A882" s="8"/>
    </row>
    <row r="883" spans="1:1" x14ac:dyDescent="0.2">
      <c r="A883" s="8"/>
    </row>
    <row r="884" spans="1:1" x14ac:dyDescent="0.2">
      <c r="A884" s="8"/>
    </row>
    <row r="885" spans="1:1" x14ac:dyDescent="0.2">
      <c r="A885" s="8"/>
    </row>
    <row r="886" spans="1:1" x14ac:dyDescent="0.2">
      <c r="A886" s="8"/>
    </row>
    <row r="887" spans="1:1" x14ac:dyDescent="0.2">
      <c r="A887" s="8"/>
    </row>
    <row r="888" spans="1:1" x14ac:dyDescent="0.2">
      <c r="A888" s="8"/>
    </row>
    <row r="889" spans="1:1" x14ac:dyDescent="0.2">
      <c r="A889" s="8"/>
    </row>
    <row r="890" spans="1:1" x14ac:dyDescent="0.2">
      <c r="A890" s="8"/>
    </row>
    <row r="891" spans="1:1" x14ac:dyDescent="0.2">
      <c r="A891" s="8"/>
    </row>
    <row r="892" spans="1:1" x14ac:dyDescent="0.2">
      <c r="A892" s="8"/>
    </row>
    <row r="893" spans="1:1" x14ac:dyDescent="0.2">
      <c r="A893" s="8"/>
    </row>
    <row r="894" spans="1:1" x14ac:dyDescent="0.2">
      <c r="A894" s="8"/>
    </row>
    <row r="895" spans="1:1" x14ac:dyDescent="0.2">
      <c r="A895" s="8"/>
    </row>
    <row r="896" spans="1:1" x14ac:dyDescent="0.2">
      <c r="A896" s="8"/>
    </row>
    <row r="897" spans="1:1" x14ac:dyDescent="0.2">
      <c r="A897" s="8"/>
    </row>
    <row r="898" spans="1:1" x14ac:dyDescent="0.2">
      <c r="A898" s="8"/>
    </row>
    <row r="899" spans="1:1" x14ac:dyDescent="0.2">
      <c r="A899" s="8"/>
    </row>
    <row r="900" spans="1:1" x14ac:dyDescent="0.2">
      <c r="A900" s="8"/>
    </row>
    <row r="901" spans="1:1" x14ac:dyDescent="0.2">
      <c r="A901" s="8"/>
    </row>
    <row r="902" spans="1:1" x14ac:dyDescent="0.2">
      <c r="A902" s="8"/>
    </row>
    <row r="903" spans="1:1" x14ac:dyDescent="0.2">
      <c r="A903" s="8"/>
    </row>
    <row r="904" spans="1:1" x14ac:dyDescent="0.2">
      <c r="A904" s="8"/>
    </row>
    <row r="905" spans="1:1" x14ac:dyDescent="0.2">
      <c r="A905" s="8"/>
    </row>
    <row r="906" spans="1:1" x14ac:dyDescent="0.2">
      <c r="A906" s="8"/>
    </row>
    <row r="907" spans="1:1" x14ac:dyDescent="0.2">
      <c r="A907" s="8"/>
    </row>
    <row r="908" spans="1:1" x14ac:dyDescent="0.2">
      <c r="A908" s="8"/>
    </row>
    <row r="909" spans="1:1" x14ac:dyDescent="0.2">
      <c r="A909" s="8"/>
    </row>
    <row r="910" spans="1:1" x14ac:dyDescent="0.2">
      <c r="A910" s="8"/>
    </row>
    <row r="911" spans="1:1" x14ac:dyDescent="0.2">
      <c r="A911" s="8"/>
    </row>
    <row r="912" spans="1:1" x14ac:dyDescent="0.2">
      <c r="A912" s="8"/>
    </row>
    <row r="913" spans="1:1" x14ac:dyDescent="0.2">
      <c r="A913" s="8"/>
    </row>
    <row r="914" spans="1:1" x14ac:dyDescent="0.2">
      <c r="A914" s="8"/>
    </row>
    <row r="915" spans="1:1" x14ac:dyDescent="0.2">
      <c r="A915" s="8"/>
    </row>
    <row r="916" spans="1:1" x14ac:dyDescent="0.2">
      <c r="A916" s="8"/>
    </row>
    <row r="917" spans="1:1" x14ac:dyDescent="0.2">
      <c r="A917" s="8"/>
    </row>
    <row r="918" spans="1:1" x14ac:dyDescent="0.2">
      <c r="A918" s="8"/>
    </row>
    <row r="919" spans="1:1" x14ac:dyDescent="0.2">
      <c r="A919" s="8"/>
    </row>
    <row r="920" spans="1:1" x14ac:dyDescent="0.2">
      <c r="A920" s="8"/>
    </row>
    <row r="921" spans="1:1" x14ac:dyDescent="0.2">
      <c r="A921" s="8"/>
    </row>
    <row r="922" spans="1:1" x14ac:dyDescent="0.2">
      <c r="A922" s="8"/>
    </row>
    <row r="923" spans="1:1" x14ac:dyDescent="0.2">
      <c r="A923" s="8"/>
    </row>
    <row r="924" spans="1:1" x14ac:dyDescent="0.2">
      <c r="A924" s="8"/>
    </row>
    <row r="925" spans="1:1" x14ac:dyDescent="0.2">
      <c r="A925" s="8"/>
    </row>
    <row r="926" spans="1:1" x14ac:dyDescent="0.2">
      <c r="A926" s="8"/>
    </row>
    <row r="927" spans="1:1" x14ac:dyDescent="0.2">
      <c r="A927" s="8"/>
    </row>
    <row r="928" spans="1:1" x14ac:dyDescent="0.2">
      <c r="A928" s="8"/>
    </row>
    <row r="929" spans="1:1" x14ac:dyDescent="0.2">
      <c r="A929" s="8"/>
    </row>
    <row r="930" spans="1:1" x14ac:dyDescent="0.2">
      <c r="A930" s="8"/>
    </row>
    <row r="931" spans="1:1" x14ac:dyDescent="0.2">
      <c r="A931" s="8"/>
    </row>
    <row r="932" spans="1:1" x14ac:dyDescent="0.2">
      <c r="A932" s="8"/>
    </row>
    <row r="933" spans="1:1" x14ac:dyDescent="0.2">
      <c r="A933" s="8"/>
    </row>
    <row r="934" spans="1:1" x14ac:dyDescent="0.2">
      <c r="A934" s="8"/>
    </row>
    <row r="935" spans="1:1" x14ac:dyDescent="0.2">
      <c r="A935" s="8"/>
    </row>
    <row r="936" spans="1:1" x14ac:dyDescent="0.2">
      <c r="A936" s="8"/>
    </row>
    <row r="937" spans="1:1" x14ac:dyDescent="0.2">
      <c r="A937" s="8"/>
    </row>
    <row r="938" spans="1:1" x14ac:dyDescent="0.2">
      <c r="A938" s="8"/>
    </row>
    <row r="939" spans="1:1" x14ac:dyDescent="0.2">
      <c r="A939" s="8"/>
    </row>
    <row r="940" spans="1:1" x14ac:dyDescent="0.2">
      <c r="A940" s="8"/>
    </row>
    <row r="941" spans="1:1" x14ac:dyDescent="0.2">
      <c r="A941" s="8"/>
    </row>
    <row r="942" spans="1:1" x14ac:dyDescent="0.2">
      <c r="A942" s="8"/>
    </row>
    <row r="943" spans="1:1" x14ac:dyDescent="0.2">
      <c r="A943" s="8"/>
    </row>
    <row r="944" spans="1:1" x14ac:dyDescent="0.2">
      <c r="A944" s="8"/>
    </row>
    <row r="945" spans="1:1" x14ac:dyDescent="0.2">
      <c r="A945" s="8"/>
    </row>
    <row r="946" spans="1:1" x14ac:dyDescent="0.2">
      <c r="A946" s="8"/>
    </row>
    <row r="947" spans="1:1" x14ac:dyDescent="0.2">
      <c r="A947" s="8"/>
    </row>
    <row r="948" spans="1:1" x14ac:dyDescent="0.2">
      <c r="A948" s="8"/>
    </row>
    <row r="949" spans="1:1" x14ac:dyDescent="0.2">
      <c r="A949" s="8"/>
    </row>
    <row r="950" spans="1:1" x14ac:dyDescent="0.2">
      <c r="A950" s="8"/>
    </row>
    <row r="951" spans="1:1" x14ac:dyDescent="0.2">
      <c r="A951" s="8"/>
    </row>
    <row r="952" spans="1:1" x14ac:dyDescent="0.2">
      <c r="A952" s="8"/>
    </row>
    <row r="953" spans="1:1" x14ac:dyDescent="0.2">
      <c r="A953" s="8"/>
    </row>
    <row r="954" spans="1:1" x14ac:dyDescent="0.2">
      <c r="A954" s="8"/>
    </row>
    <row r="955" spans="1:1" x14ac:dyDescent="0.2">
      <c r="A955" s="8"/>
    </row>
    <row r="956" spans="1:1" x14ac:dyDescent="0.2">
      <c r="A956" s="8"/>
    </row>
    <row r="957" spans="1:1" x14ac:dyDescent="0.2">
      <c r="A957" s="8"/>
    </row>
    <row r="958" spans="1:1" x14ac:dyDescent="0.2">
      <c r="A958" s="8"/>
    </row>
    <row r="959" spans="1:1" x14ac:dyDescent="0.2">
      <c r="A959" s="8"/>
    </row>
    <row r="960" spans="1:1" x14ac:dyDescent="0.2">
      <c r="A960" s="8"/>
    </row>
    <row r="961" spans="1:1" x14ac:dyDescent="0.2">
      <c r="A961" s="8"/>
    </row>
    <row r="962" spans="1:1" x14ac:dyDescent="0.2">
      <c r="A962" s="8"/>
    </row>
    <row r="963" spans="1:1" x14ac:dyDescent="0.2">
      <c r="A963" s="8"/>
    </row>
    <row r="964" spans="1:1" x14ac:dyDescent="0.2">
      <c r="A964" s="8"/>
    </row>
    <row r="965" spans="1:1" x14ac:dyDescent="0.2">
      <c r="A965" s="8"/>
    </row>
    <row r="966" spans="1:1" x14ac:dyDescent="0.2">
      <c r="A966" s="8"/>
    </row>
    <row r="967" spans="1:1" x14ac:dyDescent="0.2">
      <c r="A967" s="8"/>
    </row>
    <row r="968" spans="1:1" x14ac:dyDescent="0.2">
      <c r="A968" s="8"/>
    </row>
    <row r="969" spans="1:1" x14ac:dyDescent="0.2">
      <c r="A969" s="8"/>
    </row>
    <row r="970" spans="1:1" x14ac:dyDescent="0.2">
      <c r="A970" s="8"/>
    </row>
    <row r="971" spans="1:1" x14ac:dyDescent="0.2">
      <c r="A971" s="8"/>
    </row>
    <row r="972" spans="1:1" x14ac:dyDescent="0.2">
      <c r="A972" s="8"/>
    </row>
    <row r="973" spans="1:1" x14ac:dyDescent="0.2">
      <c r="A973" s="8"/>
    </row>
    <row r="974" spans="1:1" x14ac:dyDescent="0.2">
      <c r="A974" s="8"/>
    </row>
    <row r="975" spans="1:1" x14ac:dyDescent="0.2">
      <c r="A975" s="8"/>
    </row>
    <row r="976" spans="1:1" x14ac:dyDescent="0.2">
      <c r="A976" s="8"/>
    </row>
    <row r="977" spans="1:1" x14ac:dyDescent="0.2">
      <c r="A977" s="8"/>
    </row>
    <row r="978" spans="1:1" x14ac:dyDescent="0.2">
      <c r="A978" s="8"/>
    </row>
    <row r="979" spans="1:1" x14ac:dyDescent="0.2">
      <c r="A979" s="8"/>
    </row>
    <row r="980" spans="1:1" x14ac:dyDescent="0.2">
      <c r="A980" s="8"/>
    </row>
    <row r="981" spans="1:1" x14ac:dyDescent="0.2">
      <c r="A981" s="8"/>
    </row>
    <row r="982" spans="1:1" x14ac:dyDescent="0.2">
      <c r="A982" s="8"/>
    </row>
    <row r="983" spans="1:1" x14ac:dyDescent="0.2">
      <c r="A983" s="8"/>
    </row>
    <row r="984" spans="1:1" x14ac:dyDescent="0.2">
      <c r="A984" s="8"/>
    </row>
    <row r="985" spans="1:1" x14ac:dyDescent="0.2">
      <c r="A985" s="8"/>
    </row>
    <row r="986" spans="1:1" x14ac:dyDescent="0.2">
      <c r="A986" s="8"/>
    </row>
    <row r="987" spans="1:1" x14ac:dyDescent="0.2">
      <c r="A987" s="8"/>
    </row>
    <row r="988" spans="1:1" x14ac:dyDescent="0.2">
      <c r="A988" s="8"/>
    </row>
    <row r="989" spans="1:1" x14ac:dyDescent="0.2">
      <c r="A989" s="8"/>
    </row>
    <row r="990" spans="1:1" x14ac:dyDescent="0.2">
      <c r="A990" s="8"/>
    </row>
    <row r="991" spans="1:1" x14ac:dyDescent="0.2">
      <c r="A991" s="8"/>
    </row>
    <row r="992" spans="1:1" x14ac:dyDescent="0.2">
      <c r="A992" s="8"/>
    </row>
    <row r="993" spans="1:1" x14ac:dyDescent="0.2">
      <c r="A993" s="8"/>
    </row>
    <row r="994" spans="1:1" x14ac:dyDescent="0.2">
      <c r="A994" s="8"/>
    </row>
    <row r="995" spans="1:1" x14ac:dyDescent="0.2">
      <c r="A995" s="8"/>
    </row>
    <row r="996" spans="1:1" x14ac:dyDescent="0.2">
      <c r="A996" s="8"/>
    </row>
    <row r="997" spans="1:1" x14ac:dyDescent="0.2">
      <c r="A997" s="8"/>
    </row>
    <row r="998" spans="1:1" x14ac:dyDescent="0.2">
      <c r="A998" s="8"/>
    </row>
    <row r="999" spans="1:1" x14ac:dyDescent="0.2">
      <c r="A999" s="8"/>
    </row>
    <row r="1000" spans="1:1" x14ac:dyDescent="0.2">
      <c r="A1000" s="8"/>
    </row>
    <row r="1001" spans="1:1" x14ac:dyDescent="0.2">
      <c r="A1001" s="8"/>
    </row>
    <row r="1002" spans="1:1" x14ac:dyDescent="0.2">
      <c r="A1002" s="8"/>
    </row>
    <row r="1003" spans="1:1" x14ac:dyDescent="0.2">
      <c r="A1003" s="8"/>
    </row>
    <row r="1004" spans="1:1" x14ac:dyDescent="0.2">
      <c r="A1004" s="8"/>
    </row>
    <row r="1005" spans="1:1" x14ac:dyDescent="0.2">
      <c r="A1005" s="8"/>
    </row>
    <row r="1006" spans="1:1" x14ac:dyDescent="0.2">
      <c r="A1006" s="8"/>
    </row>
    <row r="1007" spans="1:1" x14ac:dyDescent="0.2">
      <c r="A1007" s="8"/>
    </row>
    <row r="1008" spans="1:1" x14ac:dyDescent="0.2">
      <c r="A1008" s="8"/>
    </row>
    <row r="1009" spans="1:1" x14ac:dyDescent="0.2">
      <c r="A1009" s="8"/>
    </row>
    <row r="1010" spans="1:1" x14ac:dyDescent="0.2">
      <c r="A1010" s="8"/>
    </row>
    <row r="1011" spans="1:1" x14ac:dyDescent="0.2">
      <c r="A1011" s="8"/>
    </row>
    <row r="1012" spans="1:1" x14ac:dyDescent="0.2">
      <c r="A1012" s="8"/>
    </row>
    <row r="1013" spans="1:1" x14ac:dyDescent="0.2">
      <c r="A1013" s="8"/>
    </row>
    <row r="1014" spans="1:1" x14ac:dyDescent="0.2">
      <c r="A1014" s="8"/>
    </row>
    <row r="1015" spans="1:1" x14ac:dyDescent="0.2">
      <c r="A1015" s="8"/>
    </row>
    <row r="1016" spans="1:1" x14ac:dyDescent="0.2">
      <c r="A1016" s="8"/>
    </row>
    <row r="1017" spans="1:1" x14ac:dyDescent="0.2">
      <c r="A1017" s="8"/>
    </row>
    <row r="1018" spans="1:1" x14ac:dyDescent="0.2">
      <c r="A1018" s="8"/>
    </row>
    <row r="1019" spans="1:1" x14ac:dyDescent="0.2">
      <c r="A1019" s="8"/>
    </row>
    <row r="1020" spans="1:1" x14ac:dyDescent="0.2">
      <c r="A1020" s="8"/>
    </row>
    <row r="1021" spans="1:1" x14ac:dyDescent="0.2">
      <c r="A1021" s="8"/>
    </row>
    <row r="1022" spans="1:1" x14ac:dyDescent="0.2">
      <c r="A1022" s="8"/>
    </row>
    <row r="1023" spans="1:1" x14ac:dyDescent="0.2">
      <c r="A1023" s="8"/>
    </row>
    <row r="1024" spans="1:1" x14ac:dyDescent="0.2">
      <c r="A1024" s="8"/>
    </row>
    <row r="1025" spans="1:1" x14ac:dyDescent="0.2">
      <c r="A1025" s="8"/>
    </row>
    <row r="1026" spans="1:1" x14ac:dyDescent="0.2">
      <c r="A1026" s="8"/>
    </row>
    <row r="1027" spans="1:1" x14ac:dyDescent="0.2">
      <c r="A1027" s="8"/>
    </row>
    <row r="1028" spans="1:1" x14ac:dyDescent="0.2">
      <c r="A1028" s="8"/>
    </row>
    <row r="1029" spans="1:1" x14ac:dyDescent="0.2">
      <c r="A1029" s="8"/>
    </row>
    <row r="1030" spans="1:1" x14ac:dyDescent="0.2">
      <c r="A1030" s="8"/>
    </row>
    <row r="1031" spans="1:1" x14ac:dyDescent="0.2">
      <c r="A1031" s="8"/>
    </row>
    <row r="1032" spans="1:1" x14ac:dyDescent="0.2">
      <c r="A1032" s="8"/>
    </row>
    <row r="1033" spans="1:1" x14ac:dyDescent="0.2">
      <c r="A1033" s="8"/>
    </row>
    <row r="1034" spans="1:1" x14ac:dyDescent="0.2">
      <c r="A1034" s="8"/>
    </row>
    <row r="1035" spans="1:1" x14ac:dyDescent="0.2">
      <c r="A1035" s="8"/>
    </row>
    <row r="1036" spans="1:1" x14ac:dyDescent="0.2">
      <c r="A1036" s="8"/>
    </row>
    <row r="1037" spans="1:1" x14ac:dyDescent="0.2">
      <c r="A1037" s="8"/>
    </row>
    <row r="1038" spans="1:1" x14ac:dyDescent="0.2">
      <c r="A1038" s="8"/>
    </row>
    <row r="1039" spans="1:1" x14ac:dyDescent="0.2">
      <c r="A1039" s="8"/>
    </row>
    <row r="1040" spans="1:1" x14ac:dyDescent="0.2">
      <c r="A1040" s="8"/>
    </row>
    <row r="1041" spans="1:1" x14ac:dyDescent="0.2">
      <c r="A1041" s="8"/>
    </row>
    <row r="1042" spans="1:1" x14ac:dyDescent="0.2">
      <c r="A1042" s="8"/>
    </row>
    <row r="1043" spans="1:1" x14ac:dyDescent="0.2">
      <c r="A1043" s="8"/>
    </row>
    <row r="1044" spans="1:1" x14ac:dyDescent="0.2">
      <c r="A1044" s="8"/>
    </row>
    <row r="1045" spans="1:1" x14ac:dyDescent="0.2">
      <c r="A1045" s="8"/>
    </row>
    <row r="1046" spans="1:1" x14ac:dyDescent="0.2">
      <c r="A1046" s="8"/>
    </row>
    <row r="1047" spans="1:1" x14ac:dyDescent="0.2">
      <c r="A1047" s="8"/>
    </row>
    <row r="1048" spans="1:1" x14ac:dyDescent="0.2">
      <c r="A1048" s="8"/>
    </row>
    <row r="1049" spans="1:1" x14ac:dyDescent="0.2">
      <c r="A1049" s="8"/>
    </row>
    <row r="1050" spans="1:1" x14ac:dyDescent="0.2">
      <c r="A1050" s="8"/>
    </row>
    <row r="1051" spans="1:1" x14ac:dyDescent="0.2">
      <c r="A1051" s="8"/>
    </row>
    <row r="1052" spans="1:1" x14ac:dyDescent="0.2">
      <c r="A1052" s="8"/>
    </row>
    <row r="1053" spans="1:1" x14ac:dyDescent="0.2">
      <c r="A1053" s="8"/>
    </row>
    <row r="1054" spans="1:1" x14ac:dyDescent="0.2">
      <c r="A1054" s="8"/>
    </row>
    <row r="1055" spans="1:1" x14ac:dyDescent="0.2">
      <c r="A1055" s="8"/>
    </row>
    <row r="1056" spans="1:1" x14ac:dyDescent="0.2">
      <c r="A1056" s="8"/>
    </row>
    <row r="1057" spans="1:1" x14ac:dyDescent="0.2">
      <c r="A1057" s="8"/>
    </row>
    <row r="1058" spans="1:1" x14ac:dyDescent="0.2">
      <c r="A1058" s="8"/>
    </row>
    <row r="1059" spans="1:1" x14ac:dyDescent="0.2">
      <c r="A1059" s="8"/>
    </row>
    <row r="1060" spans="1:1" x14ac:dyDescent="0.2">
      <c r="A1060" s="8"/>
    </row>
    <row r="1061" spans="1:1" x14ac:dyDescent="0.2">
      <c r="A1061" s="8"/>
    </row>
    <row r="1062" spans="1:1" x14ac:dyDescent="0.2">
      <c r="A1062" s="8"/>
    </row>
    <row r="1063" spans="1:1" x14ac:dyDescent="0.2">
      <c r="A1063" s="8"/>
    </row>
    <row r="1064" spans="1:1" x14ac:dyDescent="0.2">
      <c r="A1064" s="8"/>
    </row>
    <row r="1065" spans="1:1" x14ac:dyDescent="0.2">
      <c r="A1065" s="8"/>
    </row>
    <row r="1066" spans="1:1" x14ac:dyDescent="0.2">
      <c r="A1066" s="8"/>
    </row>
    <row r="1067" spans="1:1" x14ac:dyDescent="0.2">
      <c r="A1067" s="8"/>
    </row>
    <row r="1068" spans="1:1" x14ac:dyDescent="0.2">
      <c r="A1068" s="8"/>
    </row>
    <row r="1069" spans="1:1" x14ac:dyDescent="0.2">
      <c r="A1069" s="8"/>
    </row>
    <row r="1070" spans="1:1" x14ac:dyDescent="0.2">
      <c r="A1070" s="8"/>
    </row>
    <row r="1071" spans="1:1" x14ac:dyDescent="0.2">
      <c r="A1071" s="8"/>
    </row>
    <row r="1072" spans="1:1" x14ac:dyDescent="0.2">
      <c r="A1072" s="8"/>
    </row>
    <row r="1073" spans="1:1" x14ac:dyDescent="0.2">
      <c r="A1073" s="8"/>
    </row>
    <row r="1074" spans="1:1" x14ac:dyDescent="0.2">
      <c r="A1074" s="8"/>
    </row>
    <row r="1075" spans="1:1" x14ac:dyDescent="0.2">
      <c r="A1075" s="8"/>
    </row>
    <row r="1076" spans="1:1" x14ac:dyDescent="0.2">
      <c r="A1076" s="8"/>
    </row>
    <row r="1077" spans="1:1" x14ac:dyDescent="0.2">
      <c r="A1077" s="8"/>
    </row>
    <row r="1078" spans="1:1" x14ac:dyDescent="0.2">
      <c r="A1078" s="8"/>
    </row>
    <row r="1079" spans="1:1" x14ac:dyDescent="0.2">
      <c r="A1079" s="8"/>
    </row>
    <row r="1080" spans="1:1" x14ac:dyDescent="0.2">
      <c r="A1080" s="8"/>
    </row>
    <row r="1081" spans="1:1" x14ac:dyDescent="0.2">
      <c r="A1081" s="8"/>
    </row>
    <row r="1082" spans="1:1" x14ac:dyDescent="0.2">
      <c r="A1082" s="8"/>
    </row>
    <row r="1083" spans="1:1" x14ac:dyDescent="0.2">
      <c r="A1083" s="8"/>
    </row>
    <row r="1084" spans="1:1" x14ac:dyDescent="0.2">
      <c r="A1084" s="8"/>
    </row>
    <row r="1085" spans="1:1" x14ac:dyDescent="0.2">
      <c r="A1085" s="8"/>
    </row>
    <row r="1086" spans="1:1" x14ac:dyDescent="0.2">
      <c r="A1086" s="8"/>
    </row>
    <row r="1087" spans="1:1" x14ac:dyDescent="0.2">
      <c r="A1087" s="8"/>
    </row>
    <row r="1088" spans="1:1" x14ac:dyDescent="0.2">
      <c r="A1088" s="8"/>
    </row>
    <row r="1089" spans="1:1" x14ac:dyDescent="0.2">
      <c r="A1089" s="8"/>
    </row>
    <row r="1090" spans="1:1" x14ac:dyDescent="0.2">
      <c r="A1090" s="8"/>
    </row>
    <row r="1091" spans="1:1" x14ac:dyDescent="0.2">
      <c r="A1091" s="8"/>
    </row>
    <row r="1092" spans="1:1" x14ac:dyDescent="0.2">
      <c r="A1092" s="8"/>
    </row>
    <row r="1093" spans="1:1" x14ac:dyDescent="0.2">
      <c r="A1093" s="8"/>
    </row>
    <row r="1094" spans="1:1" x14ac:dyDescent="0.2">
      <c r="A1094" s="8"/>
    </row>
    <row r="1095" spans="1:1" x14ac:dyDescent="0.2">
      <c r="A1095" s="8"/>
    </row>
    <row r="1096" spans="1:1" x14ac:dyDescent="0.2">
      <c r="A1096" s="8"/>
    </row>
    <row r="1097" spans="1:1" x14ac:dyDescent="0.2">
      <c r="A1097" s="8"/>
    </row>
    <row r="1098" spans="1:1" x14ac:dyDescent="0.2">
      <c r="A1098" s="8"/>
    </row>
    <row r="1099" spans="1:1" x14ac:dyDescent="0.2">
      <c r="A1099" s="8"/>
    </row>
    <row r="1100" spans="1:1" x14ac:dyDescent="0.2">
      <c r="A1100" s="8"/>
    </row>
    <row r="1101" spans="1:1" x14ac:dyDescent="0.2">
      <c r="A1101" s="8"/>
    </row>
    <row r="1102" spans="1:1" x14ac:dyDescent="0.2">
      <c r="A1102" s="8"/>
    </row>
    <row r="1103" spans="1:1" x14ac:dyDescent="0.2">
      <c r="A1103" s="8"/>
    </row>
    <row r="1104" spans="1:1" x14ac:dyDescent="0.2">
      <c r="A1104" s="8"/>
    </row>
    <row r="1105" spans="1:1" x14ac:dyDescent="0.2">
      <c r="A1105" s="8"/>
    </row>
    <row r="1106" spans="1:1" x14ac:dyDescent="0.2">
      <c r="A1106" s="8"/>
    </row>
    <row r="1107" spans="1:1" x14ac:dyDescent="0.2">
      <c r="A1107" s="8"/>
    </row>
    <row r="1108" spans="1:1" x14ac:dyDescent="0.2">
      <c r="A1108" s="8"/>
    </row>
    <row r="1109" spans="1:1" x14ac:dyDescent="0.2">
      <c r="A1109" s="8"/>
    </row>
    <row r="1110" spans="1:1" x14ac:dyDescent="0.2">
      <c r="A1110" s="8"/>
    </row>
    <row r="1111" spans="1:1" x14ac:dyDescent="0.2">
      <c r="A1111" s="8"/>
    </row>
    <row r="1112" spans="1:1" x14ac:dyDescent="0.2">
      <c r="A1112" s="8"/>
    </row>
    <row r="1113" spans="1:1" x14ac:dyDescent="0.2">
      <c r="A1113" s="8"/>
    </row>
    <row r="1114" spans="1:1" x14ac:dyDescent="0.2">
      <c r="A1114" s="8"/>
    </row>
    <row r="1115" spans="1:1" x14ac:dyDescent="0.2">
      <c r="A1115" s="8"/>
    </row>
    <row r="1116" spans="1:1" x14ac:dyDescent="0.2">
      <c r="A1116" s="8"/>
    </row>
    <row r="1117" spans="1:1" x14ac:dyDescent="0.2">
      <c r="A1117" s="8"/>
    </row>
    <row r="1118" spans="1:1" x14ac:dyDescent="0.2">
      <c r="A1118" s="8"/>
    </row>
    <row r="1119" spans="1:1" x14ac:dyDescent="0.2">
      <c r="A1119" s="8"/>
    </row>
    <row r="1120" spans="1:1" x14ac:dyDescent="0.2">
      <c r="A1120" s="8"/>
    </row>
    <row r="1121" spans="1:1" x14ac:dyDescent="0.2">
      <c r="A1121" s="8"/>
    </row>
    <row r="1122" spans="1:1" x14ac:dyDescent="0.2">
      <c r="A1122" s="8"/>
    </row>
    <row r="1123" spans="1:1" x14ac:dyDescent="0.2">
      <c r="A1123" s="8"/>
    </row>
    <row r="1124" spans="1:1" x14ac:dyDescent="0.2">
      <c r="A1124" s="8"/>
    </row>
    <row r="1125" spans="1:1" x14ac:dyDescent="0.2">
      <c r="A1125" s="8"/>
    </row>
    <row r="1126" spans="1:1" x14ac:dyDescent="0.2">
      <c r="A1126" s="8"/>
    </row>
    <row r="1127" spans="1:1" x14ac:dyDescent="0.2">
      <c r="A1127" s="8"/>
    </row>
    <row r="1128" spans="1:1" x14ac:dyDescent="0.2">
      <c r="A1128" s="8"/>
    </row>
    <row r="1129" spans="1:1" x14ac:dyDescent="0.2">
      <c r="A1129" s="8"/>
    </row>
    <row r="1130" spans="1:1" x14ac:dyDescent="0.2">
      <c r="A1130" s="8"/>
    </row>
    <row r="1131" spans="1:1" x14ac:dyDescent="0.2">
      <c r="A1131" s="8"/>
    </row>
    <row r="1132" spans="1:1" x14ac:dyDescent="0.2">
      <c r="A1132" s="8"/>
    </row>
    <row r="1133" spans="1:1" x14ac:dyDescent="0.2">
      <c r="A1133" s="8"/>
    </row>
    <row r="1134" spans="1:1" x14ac:dyDescent="0.2">
      <c r="A1134" s="8"/>
    </row>
    <row r="1135" spans="1:1" x14ac:dyDescent="0.2">
      <c r="A1135" s="8"/>
    </row>
    <row r="1136" spans="1:1" x14ac:dyDescent="0.2">
      <c r="A1136" s="8"/>
    </row>
    <row r="1137" spans="1:1" x14ac:dyDescent="0.2">
      <c r="A1137" s="8"/>
    </row>
    <row r="1138" spans="1:1" x14ac:dyDescent="0.2">
      <c r="A1138" s="8"/>
    </row>
    <row r="1139" spans="1:1" x14ac:dyDescent="0.2">
      <c r="A1139" s="8"/>
    </row>
    <row r="1140" spans="1:1" x14ac:dyDescent="0.2">
      <c r="A1140" s="8"/>
    </row>
    <row r="1141" spans="1:1" x14ac:dyDescent="0.2">
      <c r="A1141" s="8"/>
    </row>
    <row r="1142" spans="1:1" x14ac:dyDescent="0.2">
      <c r="A1142" s="8"/>
    </row>
    <row r="1143" spans="1:1" x14ac:dyDescent="0.2">
      <c r="A1143" s="8"/>
    </row>
    <row r="1144" spans="1:1" x14ac:dyDescent="0.2">
      <c r="A1144" s="8"/>
    </row>
    <row r="1145" spans="1:1" x14ac:dyDescent="0.2">
      <c r="A1145" s="8"/>
    </row>
    <row r="1146" spans="1:1" x14ac:dyDescent="0.2">
      <c r="A1146" s="8"/>
    </row>
    <row r="1147" spans="1:1" x14ac:dyDescent="0.2">
      <c r="A1147" s="8"/>
    </row>
    <row r="1148" spans="1:1" x14ac:dyDescent="0.2">
      <c r="A1148" s="8"/>
    </row>
    <row r="1149" spans="1:1" x14ac:dyDescent="0.2">
      <c r="A1149" s="8"/>
    </row>
    <row r="1150" spans="1:1" x14ac:dyDescent="0.2">
      <c r="A1150" s="8"/>
    </row>
    <row r="1151" spans="1:1" x14ac:dyDescent="0.2">
      <c r="A1151" s="8"/>
    </row>
    <row r="1152" spans="1:1" x14ac:dyDescent="0.2">
      <c r="A1152" s="8"/>
    </row>
    <row r="1153" spans="1:1" x14ac:dyDescent="0.2">
      <c r="A1153" s="8"/>
    </row>
    <row r="1154" spans="1:1" x14ac:dyDescent="0.2">
      <c r="A1154" s="8"/>
    </row>
    <row r="1155" spans="1:1" x14ac:dyDescent="0.2">
      <c r="A1155" s="8"/>
    </row>
    <row r="1156" spans="1:1" x14ac:dyDescent="0.2">
      <c r="A1156" s="8"/>
    </row>
    <row r="1157" spans="1:1" x14ac:dyDescent="0.2">
      <c r="A1157" s="8"/>
    </row>
    <row r="1158" spans="1:1" x14ac:dyDescent="0.2">
      <c r="A1158" s="8"/>
    </row>
    <row r="1159" spans="1:1" x14ac:dyDescent="0.2">
      <c r="A1159" s="8"/>
    </row>
    <row r="1160" spans="1:1" x14ac:dyDescent="0.2">
      <c r="A1160" s="8"/>
    </row>
    <row r="1161" spans="1:1" x14ac:dyDescent="0.2">
      <c r="A1161" s="8"/>
    </row>
    <row r="1162" spans="1:1" x14ac:dyDescent="0.2">
      <c r="A1162" s="8"/>
    </row>
    <row r="1163" spans="1:1" x14ac:dyDescent="0.2">
      <c r="A1163" s="8"/>
    </row>
    <row r="1164" spans="1:1" x14ac:dyDescent="0.2">
      <c r="A1164" s="8"/>
    </row>
    <row r="1165" spans="1:1" x14ac:dyDescent="0.2">
      <c r="A1165" s="8"/>
    </row>
    <row r="1166" spans="1:1" x14ac:dyDescent="0.2">
      <c r="A1166" s="8"/>
    </row>
    <row r="1167" spans="1:1" x14ac:dyDescent="0.2">
      <c r="A1167" s="8"/>
    </row>
    <row r="1168" spans="1:1" x14ac:dyDescent="0.2">
      <c r="A1168" s="8"/>
    </row>
    <row r="1169" spans="1:1" x14ac:dyDescent="0.2">
      <c r="A1169" s="8"/>
    </row>
    <row r="1170" spans="1:1" x14ac:dyDescent="0.2">
      <c r="A1170" s="8"/>
    </row>
    <row r="1171" spans="1:1" x14ac:dyDescent="0.2">
      <c r="A1171" s="8"/>
    </row>
    <row r="1172" spans="1:1" x14ac:dyDescent="0.2">
      <c r="A1172" s="8"/>
    </row>
    <row r="1173" spans="1:1" x14ac:dyDescent="0.2">
      <c r="A1173" s="8"/>
    </row>
    <row r="1174" spans="1:1" x14ac:dyDescent="0.2">
      <c r="A1174" s="8"/>
    </row>
    <row r="1175" spans="1:1" x14ac:dyDescent="0.2">
      <c r="A1175" s="8"/>
    </row>
    <row r="1176" spans="1:1" x14ac:dyDescent="0.2">
      <c r="A1176" s="8"/>
    </row>
    <row r="1177" spans="1:1" x14ac:dyDescent="0.2">
      <c r="A1177" s="8"/>
    </row>
    <row r="1178" spans="1:1" x14ac:dyDescent="0.2">
      <c r="A1178" s="8"/>
    </row>
    <row r="1179" spans="1:1" x14ac:dyDescent="0.2">
      <c r="A1179" s="8"/>
    </row>
    <row r="1180" spans="1:1" x14ac:dyDescent="0.2">
      <c r="A1180" s="8"/>
    </row>
    <row r="1181" spans="1:1" x14ac:dyDescent="0.2">
      <c r="A1181" s="8"/>
    </row>
    <row r="1182" spans="1:1" x14ac:dyDescent="0.2">
      <c r="A1182" s="8"/>
    </row>
    <row r="1183" spans="1:1" x14ac:dyDescent="0.2">
      <c r="A1183" s="8"/>
    </row>
    <row r="1184" spans="1:1" x14ac:dyDescent="0.2">
      <c r="A1184" s="8"/>
    </row>
    <row r="1185" spans="1:1" x14ac:dyDescent="0.2">
      <c r="A1185" s="8"/>
    </row>
    <row r="1186" spans="1:1" x14ac:dyDescent="0.2">
      <c r="A1186" s="8"/>
    </row>
    <row r="1187" spans="1:1" x14ac:dyDescent="0.2">
      <c r="A1187" s="8"/>
    </row>
    <row r="1188" spans="1:1" x14ac:dyDescent="0.2">
      <c r="A1188" s="8"/>
    </row>
    <row r="1189" spans="1:1" x14ac:dyDescent="0.2">
      <c r="A1189" s="8"/>
    </row>
    <row r="1190" spans="1:1" x14ac:dyDescent="0.2">
      <c r="A1190" s="8"/>
    </row>
    <row r="1191" spans="1:1" x14ac:dyDescent="0.2">
      <c r="A1191" s="8"/>
    </row>
    <row r="1192" spans="1:1" x14ac:dyDescent="0.2">
      <c r="A1192" s="8"/>
    </row>
    <row r="1193" spans="1:1" x14ac:dyDescent="0.2">
      <c r="A1193" s="8"/>
    </row>
    <row r="1194" spans="1:1" x14ac:dyDescent="0.2">
      <c r="A1194" s="8"/>
    </row>
    <row r="1195" spans="1:1" x14ac:dyDescent="0.2">
      <c r="A1195" s="8"/>
    </row>
    <row r="1196" spans="1:1" x14ac:dyDescent="0.2">
      <c r="A1196" s="8"/>
    </row>
    <row r="1197" spans="1:1" x14ac:dyDescent="0.2">
      <c r="A1197" s="8"/>
    </row>
    <row r="1198" spans="1:1" x14ac:dyDescent="0.2">
      <c r="A1198" s="8"/>
    </row>
    <row r="1199" spans="1:1" x14ac:dyDescent="0.2">
      <c r="A1199" s="8"/>
    </row>
    <row r="1200" spans="1:1" x14ac:dyDescent="0.2">
      <c r="A1200" s="8"/>
    </row>
    <row r="1201" spans="1:1" x14ac:dyDescent="0.2">
      <c r="A1201" s="8"/>
    </row>
    <row r="1202" spans="1:1" x14ac:dyDescent="0.2">
      <c r="A1202" s="8"/>
    </row>
    <row r="1203" spans="1:1" x14ac:dyDescent="0.2">
      <c r="A1203" s="8"/>
    </row>
    <row r="1204" spans="1:1" x14ac:dyDescent="0.2">
      <c r="A1204" s="8"/>
    </row>
    <row r="1205" spans="1:1" x14ac:dyDescent="0.2">
      <c r="A1205" s="8"/>
    </row>
    <row r="1206" spans="1:1" x14ac:dyDescent="0.2">
      <c r="A1206" s="8"/>
    </row>
    <row r="1207" spans="1:1" x14ac:dyDescent="0.2">
      <c r="A1207" s="8"/>
    </row>
    <row r="1208" spans="1:1" x14ac:dyDescent="0.2">
      <c r="A1208" s="8"/>
    </row>
    <row r="1209" spans="1:1" x14ac:dyDescent="0.2">
      <c r="A1209" s="8"/>
    </row>
    <row r="1210" spans="1:1" x14ac:dyDescent="0.2">
      <c r="A1210" s="8"/>
    </row>
    <row r="1211" spans="1:1" x14ac:dyDescent="0.2">
      <c r="A1211" s="8"/>
    </row>
    <row r="1212" spans="1:1" x14ac:dyDescent="0.2">
      <c r="A1212" s="8"/>
    </row>
    <row r="1213" spans="1:1" x14ac:dyDescent="0.2">
      <c r="A1213" s="8"/>
    </row>
    <row r="1214" spans="1:1" x14ac:dyDescent="0.2">
      <c r="A1214" s="8"/>
    </row>
    <row r="1215" spans="1:1" x14ac:dyDescent="0.2">
      <c r="A1215" s="8"/>
    </row>
    <row r="1216" spans="1:1" x14ac:dyDescent="0.2">
      <c r="A1216" s="8"/>
    </row>
    <row r="1217" spans="1:1" x14ac:dyDescent="0.2">
      <c r="A1217" s="8"/>
    </row>
    <row r="1218" spans="1:1" x14ac:dyDescent="0.2">
      <c r="A1218" s="8"/>
    </row>
    <row r="1219" spans="1:1" x14ac:dyDescent="0.2">
      <c r="A1219" s="8"/>
    </row>
    <row r="1220" spans="1:1" x14ac:dyDescent="0.2">
      <c r="A1220" s="8"/>
    </row>
    <row r="1221" spans="1:1" x14ac:dyDescent="0.2">
      <c r="A1221" s="8"/>
    </row>
    <row r="1222" spans="1:1" x14ac:dyDescent="0.2">
      <c r="A1222" s="8"/>
    </row>
    <row r="1223" spans="1:1" x14ac:dyDescent="0.2">
      <c r="A1223" s="8"/>
    </row>
    <row r="1224" spans="1:1" x14ac:dyDescent="0.2">
      <c r="A1224" s="8"/>
    </row>
    <row r="1225" spans="1:1" x14ac:dyDescent="0.2">
      <c r="A1225" s="8"/>
    </row>
    <row r="1226" spans="1:1" x14ac:dyDescent="0.2">
      <c r="A1226" s="8"/>
    </row>
    <row r="1227" spans="1:1" x14ac:dyDescent="0.2">
      <c r="A1227" s="8"/>
    </row>
    <row r="1228" spans="1:1" x14ac:dyDescent="0.2">
      <c r="A1228" s="8"/>
    </row>
    <row r="1229" spans="1:1" x14ac:dyDescent="0.2">
      <c r="A1229" s="8"/>
    </row>
    <row r="1230" spans="1:1" x14ac:dyDescent="0.2">
      <c r="A1230" s="8"/>
    </row>
    <row r="1231" spans="1:1" x14ac:dyDescent="0.2">
      <c r="A1231" s="8"/>
    </row>
    <row r="1232" spans="1:1" x14ac:dyDescent="0.2">
      <c r="A1232" s="8"/>
    </row>
    <row r="1233" spans="1:1" x14ac:dyDescent="0.2">
      <c r="A1233" s="8"/>
    </row>
    <row r="1234" spans="1:1" x14ac:dyDescent="0.2">
      <c r="A1234" s="8"/>
    </row>
    <row r="1235" spans="1:1" x14ac:dyDescent="0.2">
      <c r="A1235" s="8"/>
    </row>
    <row r="1236" spans="1:1" x14ac:dyDescent="0.2">
      <c r="A1236" s="8"/>
    </row>
    <row r="1237" spans="1:1" x14ac:dyDescent="0.2">
      <c r="A1237" s="8"/>
    </row>
    <row r="1238" spans="1:1" x14ac:dyDescent="0.2">
      <c r="A1238" s="8"/>
    </row>
    <row r="1239" spans="1:1" x14ac:dyDescent="0.2">
      <c r="A1239" s="8"/>
    </row>
    <row r="1240" spans="1:1" x14ac:dyDescent="0.2">
      <c r="A1240" s="8"/>
    </row>
    <row r="1241" spans="1:1" x14ac:dyDescent="0.2">
      <c r="A1241" s="8"/>
    </row>
    <row r="1242" spans="1:1" x14ac:dyDescent="0.2">
      <c r="A1242" s="8"/>
    </row>
    <row r="1243" spans="1:1" x14ac:dyDescent="0.2">
      <c r="A1243" s="8"/>
    </row>
    <row r="1244" spans="1:1" x14ac:dyDescent="0.2">
      <c r="A1244" s="8"/>
    </row>
    <row r="1245" spans="1:1" x14ac:dyDescent="0.2">
      <c r="A1245" s="8"/>
    </row>
    <row r="1246" spans="1:1" x14ac:dyDescent="0.2">
      <c r="A1246" s="8"/>
    </row>
    <row r="1247" spans="1:1" x14ac:dyDescent="0.2">
      <c r="A1247" s="8"/>
    </row>
    <row r="1248" spans="1:1" x14ac:dyDescent="0.2">
      <c r="A1248" s="8"/>
    </row>
    <row r="1249" spans="1:1" x14ac:dyDescent="0.2">
      <c r="A1249" s="8"/>
    </row>
    <row r="1250" spans="1:1" x14ac:dyDescent="0.2">
      <c r="A1250" s="8"/>
    </row>
    <row r="1251" spans="1:1" x14ac:dyDescent="0.2">
      <c r="A1251" s="8"/>
    </row>
    <row r="1252" spans="1:1" x14ac:dyDescent="0.2">
      <c r="A1252" s="8"/>
    </row>
    <row r="1253" spans="1:1" x14ac:dyDescent="0.2">
      <c r="A1253" s="8"/>
    </row>
    <row r="1254" spans="1:1" x14ac:dyDescent="0.2">
      <c r="A1254" s="8"/>
    </row>
    <row r="1255" spans="1:1" x14ac:dyDescent="0.2">
      <c r="A1255" s="8"/>
    </row>
    <row r="1256" spans="1:1" x14ac:dyDescent="0.2">
      <c r="A1256" s="8"/>
    </row>
    <row r="1257" spans="1:1" x14ac:dyDescent="0.2">
      <c r="A1257" s="8"/>
    </row>
    <row r="1258" spans="1:1" x14ac:dyDescent="0.2">
      <c r="A1258" s="8"/>
    </row>
    <row r="1259" spans="1:1" x14ac:dyDescent="0.2">
      <c r="A1259" s="8"/>
    </row>
    <row r="1260" spans="1:1" x14ac:dyDescent="0.2">
      <c r="A1260" s="8"/>
    </row>
    <row r="1261" spans="1:1" x14ac:dyDescent="0.2">
      <c r="A1261" s="8"/>
    </row>
    <row r="1262" spans="1:1" x14ac:dyDescent="0.2">
      <c r="A1262" s="8"/>
    </row>
    <row r="1263" spans="1:1" x14ac:dyDescent="0.2">
      <c r="A1263" s="8"/>
    </row>
    <row r="1264" spans="1:1" x14ac:dyDescent="0.2">
      <c r="A1264" s="8"/>
    </row>
    <row r="1265" spans="1:1" x14ac:dyDescent="0.2">
      <c r="A1265" s="8"/>
    </row>
    <row r="1266" spans="1:1" x14ac:dyDescent="0.2">
      <c r="A1266" s="8"/>
    </row>
    <row r="1267" spans="1:1" x14ac:dyDescent="0.2">
      <c r="A1267" s="8"/>
    </row>
    <row r="1268" spans="1:1" x14ac:dyDescent="0.2">
      <c r="A1268" s="8"/>
    </row>
    <row r="1269" spans="1:1" x14ac:dyDescent="0.2">
      <c r="A1269" s="8"/>
    </row>
    <row r="1270" spans="1:1" x14ac:dyDescent="0.2">
      <c r="A1270" s="8"/>
    </row>
    <row r="1271" spans="1:1" x14ac:dyDescent="0.2">
      <c r="A1271" s="8"/>
    </row>
    <row r="1272" spans="1:1" x14ac:dyDescent="0.2">
      <c r="A1272" s="8"/>
    </row>
    <row r="1273" spans="1:1" x14ac:dyDescent="0.2">
      <c r="A1273" s="8"/>
    </row>
    <row r="1274" spans="1:1" x14ac:dyDescent="0.2">
      <c r="A1274" s="8"/>
    </row>
    <row r="1275" spans="1:1" x14ac:dyDescent="0.2">
      <c r="A1275" s="8"/>
    </row>
    <row r="1276" spans="1:1" x14ac:dyDescent="0.2">
      <c r="A1276" s="8"/>
    </row>
    <row r="1277" spans="1:1" x14ac:dyDescent="0.2">
      <c r="A1277" s="8"/>
    </row>
    <row r="1278" spans="1:1" x14ac:dyDescent="0.2">
      <c r="A1278" s="8"/>
    </row>
    <row r="1279" spans="1:1" x14ac:dyDescent="0.2">
      <c r="A1279" s="8"/>
    </row>
    <row r="1280" spans="1:1" x14ac:dyDescent="0.2">
      <c r="A1280" s="8"/>
    </row>
    <row r="1281" spans="1:1" x14ac:dyDescent="0.2">
      <c r="A1281" s="8"/>
    </row>
    <row r="1282" spans="1:1" x14ac:dyDescent="0.2">
      <c r="A1282" s="8"/>
    </row>
    <row r="1283" spans="1:1" x14ac:dyDescent="0.2">
      <c r="A1283" s="8"/>
    </row>
    <row r="1284" spans="1:1" x14ac:dyDescent="0.2">
      <c r="A1284" s="8"/>
    </row>
    <row r="1285" spans="1:1" x14ac:dyDescent="0.2">
      <c r="A1285" s="8"/>
    </row>
    <row r="1286" spans="1:1" x14ac:dyDescent="0.2">
      <c r="A1286" s="8"/>
    </row>
    <row r="1287" spans="1:1" x14ac:dyDescent="0.2">
      <c r="A1287" s="8"/>
    </row>
    <row r="1288" spans="1:1" x14ac:dyDescent="0.2">
      <c r="A1288" s="8"/>
    </row>
    <row r="1289" spans="1:1" x14ac:dyDescent="0.2">
      <c r="A1289" s="8"/>
    </row>
    <row r="1290" spans="1:1" x14ac:dyDescent="0.2">
      <c r="A1290" s="8"/>
    </row>
    <row r="1291" spans="1:1" x14ac:dyDescent="0.2">
      <c r="A1291" s="8"/>
    </row>
    <row r="1292" spans="1:1" x14ac:dyDescent="0.2">
      <c r="A1292" s="8"/>
    </row>
    <row r="1293" spans="1:1" x14ac:dyDescent="0.2">
      <c r="A1293" s="8"/>
    </row>
    <row r="1294" spans="1:1" x14ac:dyDescent="0.2">
      <c r="A1294" s="8"/>
    </row>
    <row r="1295" spans="1:1" x14ac:dyDescent="0.2">
      <c r="A1295" s="8"/>
    </row>
    <row r="1296" spans="1:1" x14ac:dyDescent="0.2">
      <c r="A1296" s="8"/>
    </row>
    <row r="1297" spans="1:1" x14ac:dyDescent="0.2">
      <c r="A1297" s="8"/>
    </row>
    <row r="1298" spans="1:1" x14ac:dyDescent="0.2">
      <c r="A1298" s="8"/>
    </row>
    <row r="1299" spans="1:1" x14ac:dyDescent="0.2">
      <c r="A1299" s="8"/>
    </row>
    <row r="1300" spans="1:1" x14ac:dyDescent="0.2">
      <c r="A1300" s="8"/>
    </row>
    <row r="1301" spans="1:1" x14ac:dyDescent="0.2">
      <c r="A1301" s="8"/>
    </row>
    <row r="1302" spans="1:1" x14ac:dyDescent="0.2">
      <c r="A1302" s="8"/>
    </row>
    <row r="1303" spans="1:1" x14ac:dyDescent="0.2">
      <c r="A1303" s="8"/>
    </row>
    <row r="1304" spans="1:1" x14ac:dyDescent="0.2">
      <c r="A1304" s="8"/>
    </row>
    <row r="1305" spans="1:1" x14ac:dyDescent="0.2">
      <c r="A1305" s="8"/>
    </row>
    <row r="1306" spans="1:1" x14ac:dyDescent="0.2">
      <c r="A1306" s="8"/>
    </row>
    <row r="1307" spans="1:1" x14ac:dyDescent="0.2">
      <c r="A1307" s="8"/>
    </row>
    <row r="1308" spans="1:1" x14ac:dyDescent="0.2">
      <c r="A1308" s="8"/>
    </row>
    <row r="1309" spans="1:1" x14ac:dyDescent="0.2">
      <c r="A1309" s="8"/>
    </row>
    <row r="1310" spans="1:1" x14ac:dyDescent="0.2">
      <c r="A1310" s="8"/>
    </row>
    <row r="1311" spans="1:1" x14ac:dyDescent="0.2">
      <c r="A1311" s="8"/>
    </row>
    <row r="1312" spans="1:1" x14ac:dyDescent="0.2">
      <c r="A1312" s="8"/>
    </row>
    <row r="1313" spans="1:1" x14ac:dyDescent="0.2">
      <c r="A1313" s="8"/>
    </row>
    <row r="1314" spans="1:1" x14ac:dyDescent="0.2">
      <c r="A1314" s="8"/>
    </row>
    <row r="1315" spans="1:1" x14ac:dyDescent="0.2">
      <c r="A1315" s="8"/>
    </row>
    <row r="1316" spans="1:1" x14ac:dyDescent="0.2">
      <c r="A1316" s="8"/>
    </row>
    <row r="1317" spans="1:1" x14ac:dyDescent="0.2">
      <c r="A1317" s="8"/>
    </row>
    <row r="1318" spans="1:1" x14ac:dyDescent="0.2">
      <c r="A1318" s="8"/>
    </row>
    <row r="1319" spans="1:1" x14ac:dyDescent="0.2">
      <c r="A1319" s="8"/>
    </row>
    <row r="1320" spans="1:1" x14ac:dyDescent="0.2">
      <c r="A1320" s="8"/>
    </row>
    <row r="1321" spans="1:1" x14ac:dyDescent="0.2">
      <c r="A1321" s="8"/>
    </row>
    <row r="1322" spans="1:1" x14ac:dyDescent="0.2">
      <c r="A1322" s="8"/>
    </row>
    <row r="1323" spans="1:1" x14ac:dyDescent="0.2">
      <c r="A1323" s="8"/>
    </row>
    <row r="1324" spans="1:1" x14ac:dyDescent="0.2">
      <c r="A1324" s="8"/>
    </row>
    <row r="1325" spans="1:1" x14ac:dyDescent="0.2">
      <c r="A1325" s="8"/>
    </row>
    <row r="1326" spans="1:1" x14ac:dyDescent="0.2">
      <c r="A1326" s="8"/>
    </row>
    <row r="1327" spans="1:1" x14ac:dyDescent="0.2">
      <c r="A1327" s="8"/>
    </row>
    <row r="1328" spans="1:1" x14ac:dyDescent="0.2">
      <c r="A1328" s="8"/>
    </row>
    <row r="1329" spans="1:1" x14ac:dyDescent="0.2">
      <c r="A1329" s="8"/>
    </row>
    <row r="1330" spans="1:1" x14ac:dyDescent="0.2">
      <c r="A1330" s="8"/>
    </row>
    <row r="1331" spans="1:1" x14ac:dyDescent="0.2">
      <c r="A1331" s="8"/>
    </row>
    <row r="1332" spans="1:1" x14ac:dyDescent="0.2">
      <c r="A1332" s="8"/>
    </row>
    <row r="1333" spans="1:1" x14ac:dyDescent="0.2">
      <c r="A1333" s="8"/>
    </row>
    <row r="1334" spans="1:1" x14ac:dyDescent="0.2">
      <c r="A1334" s="8"/>
    </row>
    <row r="1335" spans="1:1" x14ac:dyDescent="0.2">
      <c r="A1335" s="8"/>
    </row>
    <row r="1336" spans="1:1" x14ac:dyDescent="0.2">
      <c r="A1336" s="8"/>
    </row>
    <row r="1337" spans="1:1" x14ac:dyDescent="0.2">
      <c r="A1337" s="8"/>
    </row>
    <row r="1338" spans="1:1" x14ac:dyDescent="0.2">
      <c r="A1338" s="8"/>
    </row>
    <row r="1339" spans="1:1" x14ac:dyDescent="0.2">
      <c r="A1339" s="8"/>
    </row>
    <row r="1340" spans="1:1" x14ac:dyDescent="0.2">
      <c r="A1340" s="8"/>
    </row>
    <row r="1341" spans="1:1" x14ac:dyDescent="0.2">
      <c r="A1341" s="8"/>
    </row>
    <row r="1342" spans="1:1" x14ac:dyDescent="0.2">
      <c r="A1342" s="8"/>
    </row>
    <row r="1343" spans="1:1" x14ac:dyDescent="0.2">
      <c r="A1343" s="8"/>
    </row>
    <row r="1344" spans="1:1" x14ac:dyDescent="0.2">
      <c r="A1344" s="8"/>
    </row>
    <row r="1345" spans="1:1" x14ac:dyDescent="0.2">
      <c r="A1345" s="8"/>
    </row>
    <row r="1346" spans="1:1" x14ac:dyDescent="0.2">
      <c r="A1346" s="8"/>
    </row>
    <row r="1347" spans="1:1" x14ac:dyDescent="0.2">
      <c r="A1347" s="8"/>
    </row>
    <row r="1348" spans="1:1" x14ac:dyDescent="0.2">
      <c r="A1348" s="8"/>
    </row>
    <row r="1349" spans="1:1" x14ac:dyDescent="0.2">
      <c r="A1349" s="8"/>
    </row>
    <row r="1350" spans="1:1" x14ac:dyDescent="0.2">
      <c r="A1350" s="8"/>
    </row>
    <row r="1351" spans="1:1" x14ac:dyDescent="0.2">
      <c r="A1351" s="8"/>
    </row>
    <row r="1352" spans="1:1" x14ac:dyDescent="0.2">
      <c r="A1352" s="8"/>
    </row>
    <row r="1353" spans="1:1" x14ac:dyDescent="0.2">
      <c r="A1353" s="8"/>
    </row>
    <row r="1354" spans="1:1" x14ac:dyDescent="0.2">
      <c r="A1354" s="8"/>
    </row>
    <row r="1355" spans="1:1" x14ac:dyDescent="0.2">
      <c r="A1355" s="8"/>
    </row>
    <row r="1356" spans="1:1" x14ac:dyDescent="0.2">
      <c r="A1356" s="8"/>
    </row>
    <row r="1357" spans="1:1" x14ac:dyDescent="0.2">
      <c r="A1357" s="8"/>
    </row>
    <row r="1358" spans="1:1" x14ac:dyDescent="0.2">
      <c r="A1358" s="8"/>
    </row>
    <row r="1359" spans="1:1" x14ac:dyDescent="0.2">
      <c r="A1359" s="8"/>
    </row>
    <row r="1360" spans="1:1" x14ac:dyDescent="0.2">
      <c r="A1360" s="8"/>
    </row>
    <row r="1361" spans="1:1" x14ac:dyDescent="0.2">
      <c r="A1361" s="8"/>
    </row>
    <row r="1362" spans="1:1" x14ac:dyDescent="0.2">
      <c r="A1362" s="8"/>
    </row>
    <row r="1363" spans="1:1" x14ac:dyDescent="0.2">
      <c r="A1363" s="8"/>
    </row>
    <row r="1364" spans="1:1" x14ac:dyDescent="0.2">
      <c r="A1364" s="8"/>
    </row>
    <row r="1365" spans="1:1" x14ac:dyDescent="0.2">
      <c r="A1365" s="8"/>
    </row>
    <row r="1366" spans="1:1" x14ac:dyDescent="0.2">
      <c r="A1366" s="8"/>
    </row>
    <row r="1367" spans="1:1" x14ac:dyDescent="0.2">
      <c r="A1367" s="8"/>
    </row>
    <row r="1368" spans="1:1" x14ac:dyDescent="0.2">
      <c r="A1368" s="8"/>
    </row>
    <row r="1369" spans="1:1" x14ac:dyDescent="0.2">
      <c r="A1369" s="8"/>
    </row>
    <row r="1370" spans="1:1" x14ac:dyDescent="0.2">
      <c r="A1370" s="8"/>
    </row>
    <row r="1371" spans="1:1" x14ac:dyDescent="0.2">
      <c r="A1371" s="8"/>
    </row>
    <row r="1372" spans="1:1" x14ac:dyDescent="0.2">
      <c r="A1372" s="8"/>
    </row>
    <row r="1373" spans="1:1" x14ac:dyDescent="0.2">
      <c r="A1373" s="8"/>
    </row>
    <row r="1374" spans="1:1" x14ac:dyDescent="0.2">
      <c r="A1374" s="8"/>
    </row>
    <row r="1375" spans="1:1" x14ac:dyDescent="0.2">
      <c r="A1375" s="8"/>
    </row>
    <row r="1376" spans="1:1" x14ac:dyDescent="0.2">
      <c r="A1376" s="8"/>
    </row>
    <row r="1377" spans="1:1" x14ac:dyDescent="0.2">
      <c r="A1377" s="8"/>
    </row>
    <row r="1378" spans="1:1" x14ac:dyDescent="0.2">
      <c r="A1378" s="8"/>
    </row>
    <row r="1379" spans="1:1" x14ac:dyDescent="0.2">
      <c r="A1379" s="8"/>
    </row>
    <row r="1380" spans="1:1" x14ac:dyDescent="0.2">
      <c r="A1380" s="8"/>
    </row>
    <row r="1381" spans="1:1" x14ac:dyDescent="0.2">
      <c r="A1381" s="8"/>
    </row>
    <row r="1382" spans="1:1" x14ac:dyDescent="0.2">
      <c r="A1382" s="8"/>
    </row>
    <row r="1383" spans="1:1" x14ac:dyDescent="0.2">
      <c r="A1383" s="8"/>
    </row>
    <row r="1384" spans="1:1" x14ac:dyDescent="0.2">
      <c r="A1384" s="8"/>
    </row>
    <row r="1385" spans="1:1" x14ac:dyDescent="0.2">
      <c r="A1385" s="8"/>
    </row>
    <row r="1386" spans="1:1" x14ac:dyDescent="0.2">
      <c r="A1386" s="8"/>
    </row>
    <row r="1387" spans="1:1" x14ac:dyDescent="0.2">
      <c r="A1387" s="8"/>
    </row>
    <row r="1388" spans="1:1" x14ac:dyDescent="0.2">
      <c r="A1388" s="8"/>
    </row>
    <row r="1389" spans="1:1" x14ac:dyDescent="0.2">
      <c r="A1389" s="8"/>
    </row>
    <row r="1390" spans="1:1" x14ac:dyDescent="0.2">
      <c r="A1390" s="8"/>
    </row>
    <row r="1391" spans="1:1" x14ac:dyDescent="0.2">
      <c r="A1391" s="8"/>
    </row>
    <row r="1392" spans="1:1" x14ac:dyDescent="0.2">
      <c r="A1392" s="8"/>
    </row>
    <row r="1393" spans="1:1" x14ac:dyDescent="0.2">
      <c r="A1393" s="8"/>
    </row>
    <row r="1394" spans="1:1" x14ac:dyDescent="0.2">
      <c r="A1394" s="8"/>
    </row>
    <row r="1395" spans="1:1" x14ac:dyDescent="0.2">
      <c r="A1395" s="8"/>
    </row>
    <row r="1396" spans="1:1" x14ac:dyDescent="0.2">
      <c r="A1396" s="8"/>
    </row>
    <row r="1397" spans="1:1" x14ac:dyDescent="0.2">
      <c r="A1397" s="8"/>
    </row>
    <row r="1398" spans="1:1" x14ac:dyDescent="0.2">
      <c r="A1398" s="8"/>
    </row>
    <row r="1399" spans="1:1" x14ac:dyDescent="0.2">
      <c r="A1399" s="8"/>
    </row>
    <row r="1400" spans="1:1" x14ac:dyDescent="0.2">
      <c r="A1400" s="8"/>
    </row>
    <row r="1401" spans="1:1" x14ac:dyDescent="0.2">
      <c r="A1401" s="8"/>
    </row>
    <row r="1402" spans="1:1" x14ac:dyDescent="0.2">
      <c r="A1402" s="8"/>
    </row>
    <row r="1403" spans="1:1" x14ac:dyDescent="0.2">
      <c r="A1403" s="8"/>
    </row>
    <row r="1404" spans="1:1" x14ac:dyDescent="0.2">
      <c r="A1404" s="8"/>
    </row>
    <row r="1405" spans="1:1" x14ac:dyDescent="0.2">
      <c r="A1405" s="8"/>
    </row>
    <row r="1406" spans="1:1" x14ac:dyDescent="0.2">
      <c r="A1406" s="8"/>
    </row>
    <row r="1407" spans="1:1" x14ac:dyDescent="0.2">
      <c r="A1407" s="8"/>
    </row>
    <row r="1408" spans="1:1" x14ac:dyDescent="0.2">
      <c r="A1408" s="8"/>
    </row>
    <row r="1409" spans="1:1" x14ac:dyDescent="0.2">
      <c r="A1409" s="8"/>
    </row>
    <row r="1410" spans="1:1" x14ac:dyDescent="0.2">
      <c r="A1410" s="8"/>
    </row>
    <row r="1411" spans="1:1" x14ac:dyDescent="0.2">
      <c r="A1411" s="8"/>
    </row>
    <row r="1412" spans="1:1" x14ac:dyDescent="0.2">
      <c r="A1412" s="8"/>
    </row>
    <row r="1413" spans="1:1" x14ac:dyDescent="0.2">
      <c r="A1413" s="8"/>
    </row>
    <row r="1414" spans="1:1" x14ac:dyDescent="0.2">
      <c r="A1414" s="8"/>
    </row>
    <row r="1415" spans="1:1" x14ac:dyDescent="0.2">
      <c r="A1415" s="8"/>
    </row>
    <row r="1416" spans="1:1" x14ac:dyDescent="0.2">
      <c r="A1416" s="8"/>
    </row>
    <row r="1417" spans="1:1" x14ac:dyDescent="0.2">
      <c r="A1417" s="8"/>
    </row>
    <row r="1418" spans="1:1" x14ac:dyDescent="0.2">
      <c r="A1418" s="8"/>
    </row>
    <row r="1419" spans="1:1" x14ac:dyDescent="0.2">
      <c r="A1419" s="8"/>
    </row>
    <row r="1420" spans="1:1" x14ac:dyDescent="0.2">
      <c r="A1420" s="8"/>
    </row>
    <row r="1421" spans="1:1" x14ac:dyDescent="0.2">
      <c r="A1421" s="8"/>
    </row>
    <row r="1422" spans="1:1" x14ac:dyDescent="0.2">
      <c r="A1422" s="8"/>
    </row>
    <row r="1423" spans="1:1" x14ac:dyDescent="0.2">
      <c r="A1423" s="8"/>
    </row>
    <row r="1424" spans="1:1" x14ac:dyDescent="0.2">
      <c r="A1424" s="8"/>
    </row>
    <row r="1425" spans="1:1" x14ac:dyDescent="0.2">
      <c r="A1425" s="8"/>
    </row>
    <row r="1426" spans="1:1" x14ac:dyDescent="0.2">
      <c r="A1426" s="8"/>
    </row>
    <row r="1427" spans="1:1" x14ac:dyDescent="0.2">
      <c r="A1427" s="8"/>
    </row>
    <row r="1428" spans="1:1" x14ac:dyDescent="0.2">
      <c r="A1428" s="8"/>
    </row>
    <row r="1429" spans="1:1" x14ac:dyDescent="0.2">
      <c r="A1429" s="8"/>
    </row>
    <row r="1430" spans="1:1" x14ac:dyDescent="0.2">
      <c r="A1430" s="8"/>
    </row>
    <row r="1431" spans="1:1" x14ac:dyDescent="0.2">
      <c r="A1431" s="8"/>
    </row>
    <row r="1432" spans="1:1" x14ac:dyDescent="0.2">
      <c r="A1432" s="8"/>
    </row>
    <row r="1433" spans="1:1" x14ac:dyDescent="0.2">
      <c r="A1433" s="8"/>
    </row>
    <row r="1434" spans="1:1" x14ac:dyDescent="0.2">
      <c r="A1434" s="8"/>
    </row>
    <row r="1435" spans="1:1" x14ac:dyDescent="0.2">
      <c r="A1435" s="8"/>
    </row>
    <row r="1436" spans="1:1" x14ac:dyDescent="0.2">
      <c r="A1436" s="8"/>
    </row>
    <row r="1437" spans="1:1" x14ac:dyDescent="0.2">
      <c r="A1437" s="8"/>
    </row>
    <row r="1438" spans="1:1" x14ac:dyDescent="0.2">
      <c r="A1438" s="8"/>
    </row>
    <row r="1439" spans="1:1" x14ac:dyDescent="0.2">
      <c r="A1439" s="8"/>
    </row>
    <row r="1440" spans="1:1" x14ac:dyDescent="0.2">
      <c r="A1440" s="8"/>
    </row>
    <row r="1441" spans="1:1" x14ac:dyDescent="0.2">
      <c r="A1441" s="8"/>
    </row>
    <row r="1442" spans="1:1" x14ac:dyDescent="0.2">
      <c r="A1442" s="8"/>
    </row>
    <row r="1443" spans="1:1" x14ac:dyDescent="0.2">
      <c r="A1443" s="8"/>
    </row>
    <row r="1444" spans="1:1" x14ac:dyDescent="0.2">
      <c r="A1444" s="8"/>
    </row>
    <row r="1445" spans="1:1" x14ac:dyDescent="0.2">
      <c r="A1445" s="8"/>
    </row>
    <row r="1446" spans="1:1" x14ac:dyDescent="0.2">
      <c r="A1446" s="8"/>
    </row>
    <row r="1447" spans="1:1" x14ac:dyDescent="0.2">
      <c r="A1447" s="8"/>
    </row>
    <row r="1448" spans="1:1" x14ac:dyDescent="0.2">
      <c r="A1448" s="8"/>
    </row>
    <row r="1449" spans="1:1" x14ac:dyDescent="0.2">
      <c r="A1449" s="8"/>
    </row>
    <row r="1450" spans="1:1" x14ac:dyDescent="0.2">
      <c r="A1450" s="8"/>
    </row>
    <row r="1451" spans="1:1" x14ac:dyDescent="0.2">
      <c r="A1451" s="8"/>
    </row>
    <row r="1452" spans="1:1" x14ac:dyDescent="0.2">
      <c r="A1452" s="8"/>
    </row>
    <row r="1453" spans="1:1" x14ac:dyDescent="0.2">
      <c r="A1453" s="8"/>
    </row>
    <row r="1454" spans="1:1" x14ac:dyDescent="0.2">
      <c r="A1454" s="8"/>
    </row>
    <row r="1455" spans="1:1" x14ac:dyDescent="0.2">
      <c r="A1455" s="8"/>
    </row>
    <row r="1456" spans="1:1" x14ac:dyDescent="0.2">
      <c r="A1456" s="8"/>
    </row>
    <row r="1457" spans="1:1" x14ac:dyDescent="0.2">
      <c r="A1457" s="8"/>
    </row>
    <row r="1458" spans="1:1" x14ac:dyDescent="0.2">
      <c r="A1458" s="8"/>
    </row>
    <row r="1459" spans="1:1" x14ac:dyDescent="0.2">
      <c r="A1459" s="8"/>
    </row>
    <row r="1460" spans="1:1" x14ac:dyDescent="0.2">
      <c r="A1460" s="8"/>
    </row>
    <row r="1461" spans="1:1" x14ac:dyDescent="0.2">
      <c r="A1461" s="8"/>
    </row>
    <row r="1462" spans="1:1" x14ac:dyDescent="0.2">
      <c r="A1462" s="8"/>
    </row>
    <row r="1463" spans="1:1" x14ac:dyDescent="0.2">
      <c r="A1463" s="8"/>
    </row>
    <row r="1464" spans="1:1" x14ac:dyDescent="0.2">
      <c r="A1464" s="8"/>
    </row>
    <row r="1465" spans="1:1" x14ac:dyDescent="0.2">
      <c r="A1465" s="8"/>
    </row>
    <row r="1466" spans="1:1" x14ac:dyDescent="0.2">
      <c r="A1466" s="8"/>
    </row>
    <row r="1467" spans="1:1" x14ac:dyDescent="0.2">
      <c r="A1467" s="8"/>
    </row>
    <row r="1468" spans="1:1" x14ac:dyDescent="0.2">
      <c r="A1468" s="8"/>
    </row>
    <row r="1469" spans="1:1" x14ac:dyDescent="0.2">
      <c r="A1469" s="8"/>
    </row>
    <row r="1470" spans="1:1" x14ac:dyDescent="0.2">
      <c r="A1470" s="8"/>
    </row>
    <row r="1471" spans="1:1" x14ac:dyDescent="0.2">
      <c r="A1471" s="8"/>
    </row>
    <row r="1472" spans="1:1" x14ac:dyDescent="0.2">
      <c r="A1472" s="8"/>
    </row>
    <row r="1473" spans="1:1" x14ac:dyDescent="0.2">
      <c r="A1473" s="8"/>
    </row>
    <row r="1474" spans="1:1" x14ac:dyDescent="0.2">
      <c r="A1474" s="8"/>
    </row>
    <row r="1475" spans="1:1" x14ac:dyDescent="0.2">
      <c r="A1475" s="8"/>
    </row>
    <row r="1476" spans="1:1" x14ac:dyDescent="0.2">
      <c r="A1476" s="8"/>
    </row>
    <row r="1477" spans="1:1" x14ac:dyDescent="0.2">
      <c r="A1477" s="8"/>
    </row>
    <row r="1478" spans="1:1" x14ac:dyDescent="0.2">
      <c r="A1478" s="8"/>
    </row>
    <row r="1479" spans="1:1" x14ac:dyDescent="0.2">
      <c r="A1479" s="8"/>
    </row>
    <row r="1480" spans="1:1" x14ac:dyDescent="0.2">
      <c r="A1480" s="8"/>
    </row>
    <row r="1481" spans="1:1" x14ac:dyDescent="0.2">
      <c r="A1481" s="8"/>
    </row>
    <row r="1482" spans="1:1" x14ac:dyDescent="0.2">
      <c r="A1482" s="8"/>
    </row>
    <row r="1483" spans="1:1" x14ac:dyDescent="0.2">
      <c r="A1483" s="8"/>
    </row>
    <row r="1484" spans="1:1" x14ac:dyDescent="0.2">
      <c r="A1484" s="8"/>
    </row>
    <row r="1485" spans="1:1" x14ac:dyDescent="0.2">
      <c r="A1485" s="8"/>
    </row>
    <row r="1486" spans="1:1" x14ac:dyDescent="0.2">
      <c r="A1486" s="8"/>
    </row>
    <row r="1487" spans="1:1" x14ac:dyDescent="0.2">
      <c r="A1487" s="8"/>
    </row>
    <row r="1488" spans="1:1" x14ac:dyDescent="0.2">
      <c r="A1488" s="8"/>
    </row>
    <row r="1489" spans="1:1" x14ac:dyDescent="0.2">
      <c r="A1489" s="8"/>
    </row>
    <row r="1490" spans="1:1" x14ac:dyDescent="0.2">
      <c r="A1490" s="8"/>
    </row>
    <row r="1491" spans="1:1" x14ac:dyDescent="0.2">
      <c r="A1491" s="8"/>
    </row>
    <row r="1492" spans="1:1" x14ac:dyDescent="0.2">
      <c r="A1492" s="8"/>
    </row>
    <row r="1493" spans="1:1" x14ac:dyDescent="0.2">
      <c r="A1493" s="8"/>
    </row>
    <row r="1494" spans="1:1" x14ac:dyDescent="0.2">
      <c r="A1494" s="8"/>
    </row>
    <row r="1495" spans="1:1" x14ac:dyDescent="0.2">
      <c r="A1495" s="8"/>
    </row>
    <row r="1496" spans="1:1" x14ac:dyDescent="0.2">
      <c r="A1496" s="8"/>
    </row>
    <row r="1497" spans="1:1" x14ac:dyDescent="0.2">
      <c r="A1497" s="8"/>
    </row>
    <row r="1498" spans="1:1" x14ac:dyDescent="0.2">
      <c r="A1498" s="8"/>
    </row>
    <row r="1499" spans="1:1" x14ac:dyDescent="0.2">
      <c r="A1499" s="8"/>
    </row>
    <row r="1500" spans="1:1" x14ac:dyDescent="0.2">
      <c r="A1500" s="8"/>
    </row>
    <row r="1501" spans="1:1" x14ac:dyDescent="0.2">
      <c r="A1501" s="8"/>
    </row>
    <row r="1502" spans="1:1" x14ac:dyDescent="0.2">
      <c r="A1502" s="8"/>
    </row>
    <row r="1503" spans="1:1" x14ac:dyDescent="0.2">
      <c r="A1503" s="8"/>
    </row>
    <row r="1504" spans="1:1" x14ac:dyDescent="0.2">
      <c r="A1504" s="8"/>
    </row>
    <row r="1505" spans="1:1" x14ac:dyDescent="0.2">
      <c r="A1505" s="8"/>
    </row>
    <row r="1506" spans="1:1" x14ac:dyDescent="0.2">
      <c r="A1506" s="8"/>
    </row>
    <row r="1507" spans="1:1" x14ac:dyDescent="0.2">
      <c r="A1507" s="8"/>
    </row>
    <row r="1508" spans="1:1" x14ac:dyDescent="0.2">
      <c r="A1508" s="8"/>
    </row>
    <row r="1509" spans="1:1" x14ac:dyDescent="0.2">
      <c r="A1509" s="8"/>
    </row>
    <row r="1510" spans="1:1" x14ac:dyDescent="0.2">
      <c r="A1510" s="8"/>
    </row>
    <row r="1511" spans="1:1" x14ac:dyDescent="0.2">
      <c r="A1511" s="8"/>
    </row>
    <row r="1512" spans="1:1" x14ac:dyDescent="0.2">
      <c r="A1512" s="8"/>
    </row>
    <row r="1513" spans="1:1" x14ac:dyDescent="0.2">
      <c r="A1513" s="8"/>
    </row>
    <row r="1514" spans="1:1" x14ac:dyDescent="0.2">
      <c r="A1514" s="8"/>
    </row>
    <row r="1515" spans="1:1" x14ac:dyDescent="0.2">
      <c r="A1515" s="8"/>
    </row>
    <row r="1516" spans="1:1" x14ac:dyDescent="0.2">
      <c r="A1516" s="8"/>
    </row>
    <row r="1517" spans="1:1" x14ac:dyDescent="0.2">
      <c r="A1517" s="8"/>
    </row>
    <row r="1518" spans="1:1" x14ac:dyDescent="0.2">
      <c r="A1518" s="8"/>
    </row>
    <row r="1519" spans="1:1" x14ac:dyDescent="0.2">
      <c r="A1519" s="8"/>
    </row>
    <row r="1520" spans="1:1" x14ac:dyDescent="0.2">
      <c r="A1520" s="8"/>
    </row>
    <row r="1521" spans="1:1" x14ac:dyDescent="0.2">
      <c r="A1521" s="8"/>
    </row>
    <row r="1522" spans="1:1" x14ac:dyDescent="0.2">
      <c r="A1522" s="8"/>
    </row>
    <row r="1523" spans="1:1" x14ac:dyDescent="0.2">
      <c r="A1523" s="8"/>
    </row>
    <row r="1524" spans="1:1" x14ac:dyDescent="0.2">
      <c r="A1524" s="8"/>
    </row>
    <row r="1525" spans="1:1" x14ac:dyDescent="0.2">
      <c r="A1525" s="8"/>
    </row>
    <row r="1526" spans="1:1" x14ac:dyDescent="0.2">
      <c r="A1526" s="8"/>
    </row>
    <row r="1527" spans="1:1" x14ac:dyDescent="0.2">
      <c r="A1527" s="8"/>
    </row>
    <row r="1528" spans="1:1" x14ac:dyDescent="0.2">
      <c r="A1528" s="8"/>
    </row>
    <row r="1529" spans="1:1" x14ac:dyDescent="0.2">
      <c r="A1529" s="8"/>
    </row>
    <row r="1530" spans="1:1" x14ac:dyDescent="0.2">
      <c r="A1530" s="8"/>
    </row>
    <row r="1531" spans="1:1" x14ac:dyDescent="0.2">
      <c r="A1531" s="8"/>
    </row>
    <row r="1532" spans="1:1" x14ac:dyDescent="0.2">
      <c r="A1532" s="8"/>
    </row>
    <row r="1533" spans="1:1" x14ac:dyDescent="0.2">
      <c r="A1533" s="8"/>
    </row>
    <row r="1534" spans="1:1" x14ac:dyDescent="0.2">
      <c r="A1534" s="8"/>
    </row>
    <row r="1535" spans="1:1" x14ac:dyDescent="0.2">
      <c r="A1535" s="8"/>
    </row>
    <row r="1536" spans="1:1" x14ac:dyDescent="0.2">
      <c r="A1536" s="8"/>
    </row>
    <row r="1537" spans="1:1" x14ac:dyDescent="0.2">
      <c r="A1537" s="8"/>
    </row>
    <row r="1538" spans="1:1" x14ac:dyDescent="0.2">
      <c r="A1538" s="8"/>
    </row>
    <row r="1539" spans="1:1" x14ac:dyDescent="0.2">
      <c r="A1539" s="8"/>
    </row>
    <row r="1540" spans="1:1" x14ac:dyDescent="0.2">
      <c r="A1540" s="8"/>
    </row>
    <row r="1541" spans="1:1" x14ac:dyDescent="0.2">
      <c r="A1541" s="8"/>
    </row>
    <row r="1542" spans="1:1" x14ac:dyDescent="0.2">
      <c r="A1542" s="8"/>
    </row>
    <row r="1543" spans="1:1" x14ac:dyDescent="0.2">
      <c r="A1543" s="8"/>
    </row>
    <row r="1544" spans="1:1" x14ac:dyDescent="0.2">
      <c r="A1544" s="8"/>
    </row>
    <row r="1545" spans="1:1" x14ac:dyDescent="0.2">
      <c r="A1545" s="8"/>
    </row>
    <row r="1546" spans="1:1" x14ac:dyDescent="0.2">
      <c r="A1546" s="8"/>
    </row>
    <row r="1547" spans="1:1" x14ac:dyDescent="0.2">
      <c r="A1547" s="8"/>
    </row>
    <row r="1548" spans="1:1" x14ac:dyDescent="0.2">
      <c r="A1548" s="8"/>
    </row>
    <row r="1549" spans="1:1" x14ac:dyDescent="0.2">
      <c r="A1549" s="8"/>
    </row>
    <row r="1550" spans="1:1" x14ac:dyDescent="0.2">
      <c r="A1550" s="8"/>
    </row>
    <row r="1551" spans="1:1" x14ac:dyDescent="0.2">
      <c r="A1551" s="8"/>
    </row>
    <row r="1552" spans="1:1" x14ac:dyDescent="0.2">
      <c r="A1552" s="8"/>
    </row>
    <row r="1553" spans="1:1" x14ac:dyDescent="0.2">
      <c r="A1553" s="8"/>
    </row>
    <row r="1554" spans="1:1" x14ac:dyDescent="0.2">
      <c r="A1554" s="8"/>
    </row>
    <row r="1555" spans="1:1" x14ac:dyDescent="0.2">
      <c r="A1555" s="8"/>
    </row>
    <row r="1556" spans="1:1" x14ac:dyDescent="0.2">
      <c r="A1556" s="8"/>
    </row>
    <row r="1557" spans="1:1" x14ac:dyDescent="0.2">
      <c r="A1557" s="8"/>
    </row>
    <row r="1558" spans="1:1" x14ac:dyDescent="0.2">
      <c r="A1558" s="8"/>
    </row>
    <row r="1559" spans="1:1" x14ac:dyDescent="0.2">
      <c r="A1559" s="8"/>
    </row>
    <row r="1560" spans="1:1" x14ac:dyDescent="0.2">
      <c r="A1560" s="8"/>
    </row>
    <row r="1561" spans="1:1" x14ac:dyDescent="0.2">
      <c r="A1561" s="8"/>
    </row>
    <row r="1562" spans="1:1" x14ac:dyDescent="0.2">
      <c r="A1562" s="8"/>
    </row>
    <row r="1563" spans="1:1" x14ac:dyDescent="0.2">
      <c r="A1563" s="8"/>
    </row>
    <row r="1564" spans="1:1" x14ac:dyDescent="0.2">
      <c r="A1564" s="8"/>
    </row>
    <row r="1565" spans="1:1" x14ac:dyDescent="0.2">
      <c r="A1565" s="8"/>
    </row>
    <row r="1566" spans="1:1" x14ac:dyDescent="0.2">
      <c r="A1566" s="8"/>
    </row>
    <row r="1567" spans="1:1" x14ac:dyDescent="0.2">
      <c r="A1567" s="8"/>
    </row>
    <row r="1568" spans="1:1" x14ac:dyDescent="0.2">
      <c r="A1568" s="8"/>
    </row>
    <row r="1569" spans="1:1" x14ac:dyDescent="0.2">
      <c r="A1569" s="8"/>
    </row>
    <row r="1570" spans="1:1" x14ac:dyDescent="0.2">
      <c r="A1570" s="8"/>
    </row>
    <row r="1571" spans="1:1" x14ac:dyDescent="0.2">
      <c r="A1571" s="8"/>
    </row>
    <row r="1572" spans="1:1" x14ac:dyDescent="0.2">
      <c r="A1572" s="8"/>
    </row>
    <row r="1573" spans="1:1" x14ac:dyDescent="0.2">
      <c r="A1573" s="8"/>
    </row>
    <row r="1574" spans="1:1" x14ac:dyDescent="0.2">
      <c r="A1574" s="8"/>
    </row>
    <row r="1575" spans="1:1" x14ac:dyDescent="0.2">
      <c r="A1575" s="8"/>
    </row>
    <row r="1576" spans="1:1" x14ac:dyDescent="0.2">
      <c r="A1576" s="8"/>
    </row>
    <row r="1577" spans="1:1" x14ac:dyDescent="0.2">
      <c r="A1577" s="8"/>
    </row>
    <row r="1578" spans="1:1" x14ac:dyDescent="0.2">
      <c r="A1578" s="8"/>
    </row>
    <row r="1579" spans="1:1" x14ac:dyDescent="0.2">
      <c r="A1579" s="8"/>
    </row>
    <row r="1580" spans="1:1" x14ac:dyDescent="0.2">
      <c r="A1580" s="8"/>
    </row>
    <row r="1581" spans="1:1" x14ac:dyDescent="0.2">
      <c r="A1581" s="8"/>
    </row>
    <row r="1582" spans="1:1" x14ac:dyDescent="0.2">
      <c r="A1582" s="8"/>
    </row>
    <row r="1583" spans="1:1" x14ac:dyDescent="0.2">
      <c r="A1583" s="8"/>
    </row>
    <row r="1584" spans="1:1" x14ac:dyDescent="0.2">
      <c r="A1584" s="8"/>
    </row>
    <row r="1585" spans="1:1" x14ac:dyDescent="0.2">
      <c r="A1585" s="8"/>
    </row>
    <row r="1586" spans="1:1" x14ac:dyDescent="0.2">
      <c r="A1586" s="8"/>
    </row>
    <row r="1587" spans="1:1" x14ac:dyDescent="0.2">
      <c r="A1587" s="8"/>
    </row>
    <row r="1588" spans="1:1" x14ac:dyDescent="0.2">
      <c r="A1588" s="8"/>
    </row>
    <row r="1589" spans="1:1" x14ac:dyDescent="0.2">
      <c r="A1589" s="8"/>
    </row>
    <row r="1590" spans="1:1" x14ac:dyDescent="0.2">
      <c r="A1590" s="8"/>
    </row>
    <row r="1591" spans="1:1" x14ac:dyDescent="0.2">
      <c r="A1591" s="8"/>
    </row>
    <row r="1592" spans="1:1" x14ac:dyDescent="0.2">
      <c r="A1592" s="8"/>
    </row>
    <row r="1593" spans="1:1" x14ac:dyDescent="0.2">
      <c r="A1593" s="8"/>
    </row>
    <row r="1594" spans="1:1" x14ac:dyDescent="0.2">
      <c r="A1594" s="8"/>
    </row>
    <row r="1595" spans="1:1" x14ac:dyDescent="0.2">
      <c r="A1595" s="8"/>
    </row>
    <row r="1596" spans="1:1" x14ac:dyDescent="0.2">
      <c r="A1596" s="8"/>
    </row>
    <row r="1597" spans="1:1" x14ac:dyDescent="0.2">
      <c r="A1597" s="8"/>
    </row>
    <row r="1598" spans="1:1" x14ac:dyDescent="0.2">
      <c r="A1598" s="8"/>
    </row>
    <row r="1599" spans="1:1" x14ac:dyDescent="0.2">
      <c r="A1599" s="8"/>
    </row>
    <row r="1600" spans="1:1" x14ac:dyDescent="0.2">
      <c r="A1600" s="8"/>
    </row>
    <row r="1601" spans="1:1" x14ac:dyDescent="0.2">
      <c r="A1601" s="8"/>
    </row>
    <row r="1602" spans="1:1" x14ac:dyDescent="0.2">
      <c r="A1602" s="8"/>
    </row>
    <row r="1603" spans="1:1" x14ac:dyDescent="0.2">
      <c r="A1603" s="8"/>
    </row>
    <row r="1604" spans="1:1" x14ac:dyDescent="0.2">
      <c r="A1604" s="8"/>
    </row>
    <row r="1605" spans="1:1" x14ac:dyDescent="0.2">
      <c r="A1605" s="8"/>
    </row>
    <row r="1606" spans="1:1" x14ac:dyDescent="0.2">
      <c r="A1606" s="8"/>
    </row>
    <row r="1607" spans="1:1" x14ac:dyDescent="0.2">
      <c r="A1607" s="8"/>
    </row>
    <row r="1608" spans="1:1" x14ac:dyDescent="0.2">
      <c r="A1608" s="8"/>
    </row>
    <row r="1609" spans="1:1" x14ac:dyDescent="0.2">
      <c r="A1609" s="8"/>
    </row>
    <row r="1610" spans="1:1" x14ac:dyDescent="0.2">
      <c r="A1610" s="8"/>
    </row>
    <row r="1611" spans="1:1" x14ac:dyDescent="0.2">
      <c r="A1611" s="8"/>
    </row>
    <row r="1612" spans="1:1" x14ac:dyDescent="0.2">
      <c r="A1612" s="8"/>
    </row>
    <row r="1613" spans="1:1" x14ac:dyDescent="0.2">
      <c r="A1613" s="8"/>
    </row>
    <row r="1614" spans="1:1" x14ac:dyDescent="0.2">
      <c r="A1614" s="8"/>
    </row>
    <row r="1615" spans="1:1" x14ac:dyDescent="0.2">
      <c r="A1615" s="8"/>
    </row>
    <row r="1616" spans="1:1" x14ac:dyDescent="0.2">
      <c r="A1616" s="8"/>
    </row>
    <row r="1617" spans="1:1" x14ac:dyDescent="0.2">
      <c r="A1617" s="8"/>
    </row>
    <row r="1618" spans="1:1" x14ac:dyDescent="0.2">
      <c r="A1618" s="8"/>
    </row>
    <row r="1619" spans="1:1" x14ac:dyDescent="0.2">
      <c r="A1619" s="8"/>
    </row>
    <row r="1620" spans="1:1" x14ac:dyDescent="0.2">
      <c r="A1620" s="8"/>
    </row>
    <row r="1621" spans="1:1" x14ac:dyDescent="0.2">
      <c r="A1621" s="8"/>
    </row>
    <row r="1622" spans="1:1" x14ac:dyDescent="0.2">
      <c r="A1622" s="8"/>
    </row>
    <row r="1623" spans="1:1" x14ac:dyDescent="0.2">
      <c r="A1623" s="8"/>
    </row>
    <row r="1624" spans="1:1" x14ac:dyDescent="0.2">
      <c r="A1624" s="8"/>
    </row>
    <row r="1625" spans="1:1" x14ac:dyDescent="0.2">
      <c r="A1625" s="8"/>
    </row>
    <row r="1626" spans="1:1" x14ac:dyDescent="0.2">
      <c r="A1626" s="8"/>
    </row>
    <row r="1627" spans="1:1" x14ac:dyDescent="0.2">
      <c r="A1627" s="8"/>
    </row>
    <row r="1628" spans="1:1" x14ac:dyDescent="0.2">
      <c r="A1628" s="8"/>
    </row>
    <row r="1629" spans="1:1" x14ac:dyDescent="0.2">
      <c r="A1629" s="8"/>
    </row>
    <row r="1630" spans="1:1" x14ac:dyDescent="0.2">
      <c r="A1630" s="8"/>
    </row>
    <row r="1631" spans="1:1" x14ac:dyDescent="0.2">
      <c r="A1631" s="8"/>
    </row>
    <row r="1632" spans="1:1" x14ac:dyDescent="0.2">
      <c r="A1632" s="8"/>
    </row>
    <row r="1633" spans="1:1" x14ac:dyDescent="0.2">
      <c r="A1633" s="8"/>
    </row>
    <row r="1634" spans="1:1" x14ac:dyDescent="0.2">
      <c r="A1634" s="8"/>
    </row>
    <row r="1635" spans="1:1" x14ac:dyDescent="0.2">
      <c r="A1635" s="8"/>
    </row>
    <row r="1636" spans="1:1" x14ac:dyDescent="0.2">
      <c r="A1636" s="8"/>
    </row>
    <row r="1637" spans="1:1" x14ac:dyDescent="0.2">
      <c r="A1637" s="8"/>
    </row>
    <row r="1638" spans="1:1" x14ac:dyDescent="0.2">
      <c r="A1638" s="8"/>
    </row>
    <row r="1639" spans="1:1" x14ac:dyDescent="0.2">
      <c r="A1639" s="8"/>
    </row>
    <row r="1640" spans="1:1" x14ac:dyDescent="0.2">
      <c r="A1640" s="8"/>
    </row>
    <row r="1641" spans="1:1" x14ac:dyDescent="0.2">
      <c r="A1641" s="8"/>
    </row>
    <row r="1642" spans="1:1" x14ac:dyDescent="0.2">
      <c r="A1642" s="8"/>
    </row>
    <row r="1643" spans="1:1" x14ac:dyDescent="0.2">
      <c r="A1643" s="8"/>
    </row>
    <row r="1644" spans="1:1" x14ac:dyDescent="0.2">
      <c r="A1644" s="8"/>
    </row>
    <row r="1645" spans="1:1" x14ac:dyDescent="0.2">
      <c r="A1645" s="8"/>
    </row>
    <row r="1646" spans="1:1" x14ac:dyDescent="0.2">
      <c r="A1646" s="8"/>
    </row>
    <row r="1647" spans="1:1" x14ac:dyDescent="0.2">
      <c r="A1647" s="8"/>
    </row>
    <row r="1648" spans="1:1" x14ac:dyDescent="0.2">
      <c r="A1648" s="8"/>
    </row>
    <row r="1649" spans="1:1" x14ac:dyDescent="0.2">
      <c r="A1649" s="8"/>
    </row>
    <row r="1650" spans="1:1" x14ac:dyDescent="0.2">
      <c r="A1650" s="8"/>
    </row>
    <row r="1651" spans="1:1" x14ac:dyDescent="0.2">
      <c r="A1651" s="8"/>
    </row>
    <row r="1652" spans="1:1" x14ac:dyDescent="0.2">
      <c r="A1652" s="8"/>
    </row>
    <row r="1653" spans="1:1" x14ac:dyDescent="0.2">
      <c r="A1653" s="8"/>
    </row>
    <row r="1654" spans="1:1" x14ac:dyDescent="0.2">
      <c r="A1654" s="8"/>
    </row>
    <row r="1655" spans="1:1" x14ac:dyDescent="0.2">
      <c r="A1655" s="8"/>
    </row>
    <row r="1656" spans="1:1" x14ac:dyDescent="0.2">
      <c r="A1656" s="8"/>
    </row>
    <row r="1657" spans="1:1" x14ac:dyDescent="0.2">
      <c r="A1657" s="8"/>
    </row>
    <row r="1658" spans="1:1" x14ac:dyDescent="0.2">
      <c r="A1658" s="8"/>
    </row>
    <row r="1659" spans="1:1" x14ac:dyDescent="0.2">
      <c r="A1659" s="8"/>
    </row>
    <row r="1660" spans="1:1" x14ac:dyDescent="0.2">
      <c r="A1660" s="8"/>
    </row>
    <row r="1661" spans="1:1" x14ac:dyDescent="0.2">
      <c r="A1661" s="8"/>
    </row>
    <row r="1662" spans="1:1" x14ac:dyDescent="0.2">
      <c r="A1662" s="8"/>
    </row>
    <row r="1663" spans="1:1" x14ac:dyDescent="0.2">
      <c r="A1663" s="8"/>
    </row>
    <row r="1664" spans="1:1" x14ac:dyDescent="0.2">
      <c r="A1664" s="8"/>
    </row>
    <row r="1665" spans="1:1" x14ac:dyDescent="0.2">
      <c r="A1665" s="8"/>
    </row>
    <row r="1666" spans="1:1" x14ac:dyDescent="0.2">
      <c r="A1666" s="8"/>
    </row>
    <row r="1667" spans="1:1" x14ac:dyDescent="0.2">
      <c r="A1667" s="8"/>
    </row>
    <row r="1668" spans="1:1" x14ac:dyDescent="0.2">
      <c r="A1668" s="8"/>
    </row>
    <row r="1669" spans="1:1" x14ac:dyDescent="0.2">
      <c r="A1669" s="8"/>
    </row>
    <row r="1670" spans="1:1" x14ac:dyDescent="0.2">
      <c r="A1670" s="8"/>
    </row>
    <row r="1671" spans="1:1" x14ac:dyDescent="0.2">
      <c r="A1671" s="8"/>
    </row>
    <row r="1672" spans="1:1" x14ac:dyDescent="0.2">
      <c r="A1672" s="8"/>
    </row>
    <row r="1673" spans="1:1" x14ac:dyDescent="0.2">
      <c r="A1673" s="8"/>
    </row>
    <row r="1674" spans="1:1" x14ac:dyDescent="0.2">
      <c r="A1674" s="8"/>
    </row>
    <row r="1675" spans="1:1" x14ac:dyDescent="0.2">
      <c r="A1675" s="8"/>
    </row>
    <row r="1676" spans="1:1" x14ac:dyDescent="0.2">
      <c r="A1676" s="8"/>
    </row>
    <row r="1677" spans="1:1" x14ac:dyDescent="0.2">
      <c r="A1677" s="8"/>
    </row>
    <row r="1678" spans="1:1" x14ac:dyDescent="0.2">
      <c r="A1678" s="8"/>
    </row>
    <row r="1679" spans="1:1" x14ac:dyDescent="0.2">
      <c r="A1679" s="8"/>
    </row>
    <row r="1680" spans="1:1" x14ac:dyDescent="0.2">
      <c r="A1680" s="8"/>
    </row>
    <row r="1681" spans="1:1" x14ac:dyDescent="0.2">
      <c r="A1681" s="8"/>
    </row>
    <row r="1682" spans="1:1" x14ac:dyDescent="0.2">
      <c r="A1682" s="8"/>
    </row>
    <row r="1683" spans="1:1" x14ac:dyDescent="0.2">
      <c r="A1683" s="8"/>
    </row>
    <row r="1684" spans="1:1" x14ac:dyDescent="0.2">
      <c r="A1684" s="8"/>
    </row>
    <row r="1685" spans="1:1" x14ac:dyDescent="0.2">
      <c r="A1685" s="8"/>
    </row>
    <row r="1686" spans="1:1" x14ac:dyDescent="0.2">
      <c r="A1686" s="8"/>
    </row>
    <row r="1687" spans="1:1" x14ac:dyDescent="0.2">
      <c r="A1687" s="8"/>
    </row>
    <row r="1688" spans="1:1" x14ac:dyDescent="0.2">
      <c r="A1688" s="8"/>
    </row>
    <row r="1689" spans="1:1" x14ac:dyDescent="0.2">
      <c r="A1689" s="8"/>
    </row>
    <row r="1690" spans="1:1" x14ac:dyDescent="0.2">
      <c r="A1690" s="8"/>
    </row>
    <row r="1691" spans="1:1" x14ac:dyDescent="0.2">
      <c r="A1691" s="8"/>
    </row>
    <row r="1692" spans="1:1" x14ac:dyDescent="0.2">
      <c r="A1692" s="8"/>
    </row>
    <row r="1693" spans="1:1" x14ac:dyDescent="0.2">
      <c r="A1693" s="8"/>
    </row>
    <row r="1694" spans="1:1" x14ac:dyDescent="0.2">
      <c r="A1694" s="8"/>
    </row>
    <row r="1695" spans="1:1" x14ac:dyDescent="0.2">
      <c r="A1695" s="8"/>
    </row>
    <row r="1696" spans="1:1" x14ac:dyDescent="0.2">
      <c r="A1696" s="8"/>
    </row>
    <row r="1697" spans="1:1" x14ac:dyDescent="0.2">
      <c r="A1697" s="8"/>
    </row>
    <row r="1698" spans="1:1" x14ac:dyDescent="0.2">
      <c r="A1698" s="8"/>
    </row>
    <row r="1699" spans="1:1" x14ac:dyDescent="0.2">
      <c r="A1699" s="8"/>
    </row>
    <row r="1700" spans="1:1" x14ac:dyDescent="0.2">
      <c r="A1700" s="8"/>
    </row>
    <row r="1701" spans="1:1" x14ac:dyDescent="0.2">
      <c r="A1701" s="8"/>
    </row>
    <row r="1702" spans="1:1" x14ac:dyDescent="0.2">
      <c r="A1702" s="8"/>
    </row>
    <row r="1703" spans="1:1" x14ac:dyDescent="0.2">
      <c r="A1703" s="8"/>
    </row>
    <row r="1704" spans="1:1" x14ac:dyDescent="0.2">
      <c r="A1704" s="8"/>
    </row>
    <row r="1705" spans="1:1" x14ac:dyDescent="0.2">
      <c r="A1705" s="8"/>
    </row>
    <row r="1706" spans="1:1" x14ac:dyDescent="0.2">
      <c r="A1706" s="8"/>
    </row>
    <row r="1707" spans="1:1" x14ac:dyDescent="0.2">
      <c r="A1707" s="8"/>
    </row>
    <row r="1708" spans="1:1" x14ac:dyDescent="0.2">
      <c r="A1708" s="8"/>
    </row>
    <row r="1709" spans="1:1" x14ac:dyDescent="0.2">
      <c r="A1709" s="8"/>
    </row>
    <row r="1710" spans="1:1" x14ac:dyDescent="0.2">
      <c r="A1710" s="8"/>
    </row>
    <row r="1711" spans="1:1" x14ac:dyDescent="0.2">
      <c r="A1711" s="8"/>
    </row>
    <row r="1712" spans="1:1" x14ac:dyDescent="0.2">
      <c r="A1712" s="8"/>
    </row>
    <row r="1713" spans="1:1" x14ac:dyDescent="0.2">
      <c r="A1713" s="8"/>
    </row>
    <row r="1714" spans="1:1" x14ac:dyDescent="0.2">
      <c r="A1714" s="8"/>
    </row>
    <row r="1715" spans="1:1" x14ac:dyDescent="0.2">
      <c r="A1715" s="8"/>
    </row>
    <row r="1716" spans="1:1" x14ac:dyDescent="0.2">
      <c r="A1716" s="8"/>
    </row>
    <row r="1717" spans="1:1" x14ac:dyDescent="0.2">
      <c r="A1717" s="8"/>
    </row>
    <row r="1718" spans="1:1" x14ac:dyDescent="0.2">
      <c r="A1718" s="8"/>
    </row>
    <row r="1719" spans="1:1" x14ac:dyDescent="0.2">
      <c r="A1719" s="8"/>
    </row>
    <row r="1720" spans="1:1" x14ac:dyDescent="0.2">
      <c r="A1720" s="8"/>
    </row>
    <row r="1721" spans="1:1" x14ac:dyDescent="0.2">
      <c r="A1721" s="8"/>
    </row>
    <row r="1722" spans="1:1" x14ac:dyDescent="0.2">
      <c r="A1722" s="8"/>
    </row>
    <row r="1723" spans="1:1" x14ac:dyDescent="0.2">
      <c r="A1723" s="8"/>
    </row>
    <row r="1724" spans="1:1" x14ac:dyDescent="0.2">
      <c r="A1724" s="8"/>
    </row>
    <row r="1725" spans="1:1" x14ac:dyDescent="0.2">
      <c r="A1725" s="8"/>
    </row>
    <row r="1726" spans="1:1" x14ac:dyDescent="0.2">
      <c r="A1726" s="8"/>
    </row>
    <row r="1727" spans="1:1" x14ac:dyDescent="0.2">
      <c r="A1727" s="8"/>
    </row>
    <row r="1728" spans="1:1" x14ac:dyDescent="0.2">
      <c r="A1728" s="8"/>
    </row>
    <row r="1729" spans="1:1" x14ac:dyDescent="0.2">
      <c r="A1729" s="8"/>
    </row>
    <row r="1730" spans="1:1" x14ac:dyDescent="0.2">
      <c r="A1730" s="8"/>
    </row>
    <row r="1731" spans="1:1" x14ac:dyDescent="0.2">
      <c r="A1731" s="8"/>
    </row>
    <row r="1732" spans="1:1" x14ac:dyDescent="0.2">
      <c r="A1732" s="8"/>
    </row>
    <row r="1733" spans="1:1" x14ac:dyDescent="0.2">
      <c r="A1733" s="8"/>
    </row>
    <row r="1734" spans="1:1" x14ac:dyDescent="0.2">
      <c r="A1734" s="8"/>
    </row>
    <row r="1735" spans="1:1" x14ac:dyDescent="0.2">
      <c r="A1735" s="8"/>
    </row>
    <row r="1736" spans="1:1" x14ac:dyDescent="0.2">
      <c r="A1736" s="8"/>
    </row>
    <row r="1737" spans="1:1" x14ac:dyDescent="0.2">
      <c r="A1737" s="8"/>
    </row>
    <row r="1738" spans="1:1" x14ac:dyDescent="0.2">
      <c r="A1738" s="8"/>
    </row>
    <row r="1739" spans="1:1" x14ac:dyDescent="0.2">
      <c r="A1739" s="8"/>
    </row>
    <row r="1740" spans="1:1" x14ac:dyDescent="0.2">
      <c r="A1740" s="8"/>
    </row>
    <row r="1741" spans="1:1" x14ac:dyDescent="0.2">
      <c r="A1741" s="8"/>
    </row>
    <row r="1742" spans="1:1" x14ac:dyDescent="0.2">
      <c r="A1742" s="8"/>
    </row>
    <row r="1743" spans="1:1" x14ac:dyDescent="0.2">
      <c r="A1743" s="8"/>
    </row>
    <row r="1744" spans="1:1" x14ac:dyDescent="0.2">
      <c r="A1744" s="8"/>
    </row>
    <row r="1745" spans="1:1" x14ac:dyDescent="0.2">
      <c r="A1745" s="8"/>
    </row>
    <row r="1746" spans="1:1" x14ac:dyDescent="0.2">
      <c r="A1746" s="8"/>
    </row>
    <row r="1747" spans="1:1" x14ac:dyDescent="0.2">
      <c r="A1747" s="8"/>
    </row>
    <row r="1748" spans="1:1" x14ac:dyDescent="0.2">
      <c r="A1748" s="8"/>
    </row>
    <row r="1749" spans="1:1" x14ac:dyDescent="0.2">
      <c r="A1749" s="8"/>
    </row>
    <row r="1750" spans="1:1" x14ac:dyDescent="0.2">
      <c r="A1750" s="8"/>
    </row>
    <row r="1751" spans="1:1" x14ac:dyDescent="0.2">
      <c r="A1751" s="8"/>
    </row>
    <row r="1752" spans="1:1" x14ac:dyDescent="0.2">
      <c r="A1752" s="8"/>
    </row>
    <row r="1753" spans="1:1" x14ac:dyDescent="0.2">
      <c r="A1753" s="8"/>
    </row>
    <row r="1754" spans="1:1" x14ac:dyDescent="0.2">
      <c r="A1754" s="8"/>
    </row>
    <row r="1755" spans="1:1" x14ac:dyDescent="0.2">
      <c r="A1755" s="8"/>
    </row>
    <row r="1756" spans="1:1" x14ac:dyDescent="0.2">
      <c r="A1756" s="8"/>
    </row>
    <row r="1757" spans="1:1" x14ac:dyDescent="0.2">
      <c r="A1757" s="8"/>
    </row>
    <row r="1758" spans="1:1" x14ac:dyDescent="0.2">
      <c r="A1758" s="8"/>
    </row>
    <row r="1759" spans="1:1" x14ac:dyDescent="0.2">
      <c r="A1759" s="8"/>
    </row>
    <row r="1760" spans="1:1" x14ac:dyDescent="0.2">
      <c r="A1760" s="8"/>
    </row>
    <row r="1761" spans="1:1" x14ac:dyDescent="0.2">
      <c r="A1761" s="8"/>
    </row>
    <row r="1762" spans="1:1" x14ac:dyDescent="0.2">
      <c r="A1762" s="8"/>
    </row>
    <row r="1763" spans="1:1" x14ac:dyDescent="0.2">
      <c r="A1763" s="8"/>
    </row>
    <row r="1764" spans="1:1" x14ac:dyDescent="0.2">
      <c r="A1764" s="8"/>
    </row>
    <row r="1765" spans="1:1" x14ac:dyDescent="0.2">
      <c r="A1765" s="8"/>
    </row>
    <row r="1766" spans="1:1" x14ac:dyDescent="0.2">
      <c r="A1766" s="8"/>
    </row>
    <row r="1767" spans="1:1" x14ac:dyDescent="0.2">
      <c r="A1767" s="8"/>
    </row>
    <row r="1768" spans="1:1" x14ac:dyDescent="0.2">
      <c r="A1768" s="8"/>
    </row>
    <row r="1769" spans="1:1" x14ac:dyDescent="0.2">
      <c r="A1769" s="8"/>
    </row>
    <row r="1770" spans="1:1" x14ac:dyDescent="0.2">
      <c r="A1770" s="8"/>
    </row>
    <row r="1771" spans="1:1" x14ac:dyDescent="0.2">
      <c r="A1771" s="8"/>
    </row>
    <row r="1772" spans="1:1" x14ac:dyDescent="0.2">
      <c r="A1772" s="8"/>
    </row>
    <row r="1773" spans="1:1" x14ac:dyDescent="0.2">
      <c r="A1773" s="8"/>
    </row>
    <row r="1774" spans="1:1" x14ac:dyDescent="0.2">
      <c r="A1774" s="8"/>
    </row>
    <row r="1775" spans="1:1" x14ac:dyDescent="0.2">
      <c r="A1775" s="8"/>
    </row>
    <row r="1776" spans="1:1" x14ac:dyDescent="0.2">
      <c r="A1776" s="8"/>
    </row>
    <row r="1777" spans="1:1" x14ac:dyDescent="0.2">
      <c r="A1777" s="8"/>
    </row>
    <row r="1778" spans="1:1" x14ac:dyDescent="0.2">
      <c r="A1778" s="8"/>
    </row>
    <row r="1779" spans="1:1" x14ac:dyDescent="0.2">
      <c r="A1779" s="8"/>
    </row>
    <row r="1780" spans="1:1" x14ac:dyDescent="0.2">
      <c r="A1780" s="8"/>
    </row>
    <row r="1781" spans="1:1" x14ac:dyDescent="0.2">
      <c r="A1781" s="8"/>
    </row>
    <row r="1782" spans="1:1" x14ac:dyDescent="0.2">
      <c r="A1782" s="8"/>
    </row>
    <row r="1783" spans="1:1" x14ac:dyDescent="0.2">
      <c r="A1783" s="8"/>
    </row>
    <row r="1784" spans="1:1" x14ac:dyDescent="0.2">
      <c r="A1784" s="8"/>
    </row>
    <row r="1785" spans="1:1" x14ac:dyDescent="0.2">
      <c r="A1785" s="8"/>
    </row>
    <row r="1786" spans="1:1" x14ac:dyDescent="0.2">
      <c r="A1786" s="8"/>
    </row>
    <row r="1787" spans="1:1" x14ac:dyDescent="0.2">
      <c r="A1787" s="8"/>
    </row>
    <row r="1788" spans="1:1" x14ac:dyDescent="0.2">
      <c r="A1788" s="8"/>
    </row>
    <row r="1789" spans="1:1" x14ac:dyDescent="0.2">
      <c r="A1789" s="8"/>
    </row>
    <row r="1790" spans="1:1" x14ac:dyDescent="0.2">
      <c r="A1790" s="8"/>
    </row>
    <row r="1791" spans="1:1" x14ac:dyDescent="0.2">
      <c r="A1791" s="8"/>
    </row>
    <row r="1792" spans="1:1" x14ac:dyDescent="0.2">
      <c r="A1792" s="8"/>
    </row>
    <row r="1793" spans="1:1" x14ac:dyDescent="0.2">
      <c r="A1793" s="8"/>
    </row>
    <row r="1794" spans="1:1" x14ac:dyDescent="0.2">
      <c r="A1794" s="8"/>
    </row>
    <row r="1795" spans="1:1" x14ac:dyDescent="0.2">
      <c r="A1795" s="8"/>
    </row>
    <row r="1796" spans="1:1" x14ac:dyDescent="0.2">
      <c r="A1796" s="8"/>
    </row>
    <row r="1797" spans="1:1" x14ac:dyDescent="0.2">
      <c r="A1797" s="8"/>
    </row>
    <row r="1798" spans="1:1" x14ac:dyDescent="0.2">
      <c r="A1798" s="8"/>
    </row>
    <row r="1799" spans="1:1" x14ac:dyDescent="0.2">
      <c r="A1799" s="8"/>
    </row>
    <row r="1800" spans="1:1" x14ac:dyDescent="0.2">
      <c r="A1800" s="8"/>
    </row>
    <row r="1801" spans="1:1" x14ac:dyDescent="0.2">
      <c r="A1801" s="8"/>
    </row>
    <row r="1802" spans="1:1" x14ac:dyDescent="0.2">
      <c r="A1802" s="8"/>
    </row>
    <row r="1803" spans="1:1" x14ac:dyDescent="0.2">
      <c r="A1803" s="8"/>
    </row>
    <row r="1804" spans="1:1" x14ac:dyDescent="0.2">
      <c r="A1804" s="8"/>
    </row>
    <row r="1805" spans="1:1" x14ac:dyDescent="0.2">
      <c r="A1805" s="8"/>
    </row>
    <row r="1806" spans="1:1" x14ac:dyDescent="0.2">
      <c r="A1806" s="8"/>
    </row>
    <row r="1807" spans="1:1" x14ac:dyDescent="0.2">
      <c r="A1807" s="8"/>
    </row>
    <row r="1808" spans="1:1" x14ac:dyDescent="0.2">
      <c r="A1808" s="8"/>
    </row>
    <row r="1809" spans="1:1" x14ac:dyDescent="0.2">
      <c r="A1809" s="8"/>
    </row>
    <row r="1810" spans="1:1" x14ac:dyDescent="0.2">
      <c r="A1810" s="8"/>
    </row>
    <row r="1811" spans="1:1" x14ac:dyDescent="0.2">
      <c r="A1811" s="8"/>
    </row>
    <row r="1812" spans="1:1" x14ac:dyDescent="0.2">
      <c r="A1812" s="8"/>
    </row>
    <row r="1813" spans="1:1" x14ac:dyDescent="0.2">
      <c r="A1813" s="8"/>
    </row>
    <row r="1814" spans="1:1" x14ac:dyDescent="0.2">
      <c r="A1814" s="8"/>
    </row>
    <row r="1815" spans="1:1" x14ac:dyDescent="0.2">
      <c r="A1815" s="8"/>
    </row>
    <row r="1816" spans="1:1" x14ac:dyDescent="0.2">
      <c r="A1816" s="8"/>
    </row>
    <row r="1817" spans="1:1" x14ac:dyDescent="0.2">
      <c r="A1817" s="8"/>
    </row>
    <row r="1818" spans="1:1" x14ac:dyDescent="0.2">
      <c r="A1818" s="8"/>
    </row>
    <row r="1819" spans="1:1" x14ac:dyDescent="0.2">
      <c r="A1819" s="8"/>
    </row>
    <row r="1820" spans="1:1" x14ac:dyDescent="0.2">
      <c r="A1820" s="8"/>
    </row>
    <row r="1821" spans="1:1" x14ac:dyDescent="0.2">
      <c r="A1821" s="8"/>
    </row>
    <row r="1822" spans="1:1" x14ac:dyDescent="0.2">
      <c r="A1822" s="8"/>
    </row>
    <row r="1823" spans="1:1" x14ac:dyDescent="0.2">
      <c r="A1823" s="8"/>
    </row>
    <row r="1824" spans="1:1" x14ac:dyDescent="0.2">
      <c r="A1824" s="8"/>
    </row>
    <row r="1825" spans="1:1" x14ac:dyDescent="0.2">
      <c r="A1825" s="8"/>
    </row>
    <row r="1826" spans="1:1" x14ac:dyDescent="0.2">
      <c r="A1826" s="8"/>
    </row>
    <row r="1827" spans="1:1" x14ac:dyDescent="0.2">
      <c r="A1827" s="8"/>
    </row>
    <row r="1828" spans="1:1" x14ac:dyDescent="0.2">
      <c r="A1828" s="8"/>
    </row>
    <row r="1829" spans="1:1" x14ac:dyDescent="0.2">
      <c r="A1829" s="8"/>
    </row>
    <row r="1830" spans="1:1" x14ac:dyDescent="0.2">
      <c r="A1830" s="8"/>
    </row>
    <row r="1831" spans="1:1" x14ac:dyDescent="0.2">
      <c r="A1831" s="8"/>
    </row>
    <row r="1832" spans="1:1" x14ac:dyDescent="0.2">
      <c r="A1832" s="8"/>
    </row>
    <row r="1833" spans="1:1" x14ac:dyDescent="0.2">
      <c r="A1833" s="8"/>
    </row>
    <row r="1834" spans="1:1" x14ac:dyDescent="0.2">
      <c r="A1834" s="8"/>
    </row>
    <row r="1835" spans="1:1" x14ac:dyDescent="0.2">
      <c r="A1835" s="8"/>
    </row>
    <row r="1836" spans="1:1" x14ac:dyDescent="0.2">
      <c r="A1836" s="8"/>
    </row>
    <row r="1837" spans="1:1" x14ac:dyDescent="0.2">
      <c r="A1837" s="8"/>
    </row>
    <row r="1838" spans="1:1" x14ac:dyDescent="0.2">
      <c r="A1838" s="8"/>
    </row>
    <row r="1839" spans="1:1" x14ac:dyDescent="0.2">
      <c r="A1839" s="8"/>
    </row>
    <row r="1840" spans="1:1" x14ac:dyDescent="0.2">
      <c r="A1840" s="8"/>
    </row>
    <row r="1841" spans="1:1" x14ac:dyDescent="0.2">
      <c r="A1841" s="8"/>
    </row>
    <row r="1842" spans="1:1" x14ac:dyDescent="0.2">
      <c r="A1842" s="8"/>
    </row>
    <row r="1843" spans="1:1" x14ac:dyDescent="0.2">
      <c r="A1843" s="8"/>
    </row>
    <row r="1844" spans="1:1" x14ac:dyDescent="0.2">
      <c r="A1844" s="8"/>
    </row>
    <row r="1845" spans="1:1" x14ac:dyDescent="0.2">
      <c r="A1845" s="8"/>
    </row>
    <row r="1846" spans="1:1" x14ac:dyDescent="0.2">
      <c r="A1846" s="8"/>
    </row>
    <row r="1847" spans="1:1" x14ac:dyDescent="0.2">
      <c r="A1847" s="8"/>
    </row>
    <row r="1848" spans="1:1" x14ac:dyDescent="0.2">
      <c r="A1848" s="8"/>
    </row>
    <row r="1849" spans="1:1" x14ac:dyDescent="0.2">
      <c r="A1849" s="8"/>
    </row>
    <row r="1850" spans="1:1" x14ac:dyDescent="0.2">
      <c r="A1850" s="8"/>
    </row>
    <row r="1851" spans="1:1" x14ac:dyDescent="0.2">
      <c r="A1851" s="8"/>
    </row>
    <row r="1852" spans="1:1" x14ac:dyDescent="0.2">
      <c r="A1852" s="8"/>
    </row>
    <row r="1853" spans="1:1" x14ac:dyDescent="0.2">
      <c r="A1853" s="8"/>
    </row>
    <row r="1854" spans="1:1" x14ac:dyDescent="0.2">
      <c r="A1854" s="8"/>
    </row>
    <row r="1855" spans="1:1" x14ac:dyDescent="0.2">
      <c r="A1855" s="8"/>
    </row>
    <row r="1856" spans="1:1" x14ac:dyDescent="0.2">
      <c r="A1856" s="8"/>
    </row>
    <row r="1857" spans="1:1" x14ac:dyDescent="0.2">
      <c r="A1857" s="8"/>
    </row>
    <row r="1858" spans="1:1" x14ac:dyDescent="0.2">
      <c r="A1858" s="8"/>
    </row>
    <row r="1859" spans="1:1" x14ac:dyDescent="0.2">
      <c r="A1859" s="8"/>
    </row>
    <row r="1860" spans="1:1" x14ac:dyDescent="0.2">
      <c r="A1860" s="8"/>
    </row>
    <row r="1861" spans="1:1" x14ac:dyDescent="0.2">
      <c r="A1861" s="8"/>
    </row>
    <row r="1862" spans="1:1" x14ac:dyDescent="0.2">
      <c r="A1862" s="8"/>
    </row>
    <row r="1863" spans="1:1" x14ac:dyDescent="0.2">
      <c r="A1863" s="8"/>
    </row>
    <row r="1864" spans="1:1" x14ac:dyDescent="0.2">
      <c r="A1864" s="8"/>
    </row>
    <row r="1865" spans="1:1" x14ac:dyDescent="0.2">
      <c r="A1865" s="8"/>
    </row>
    <row r="1866" spans="1:1" x14ac:dyDescent="0.2">
      <c r="A1866" s="8"/>
    </row>
    <row r="1867" spans="1:1" x14ac:dyDescent="0.2">
      <c r="A1867" s="8"/>
    </row>
    <row r="1868" spans="1:1" x14ac:dyDescent="0.2">
      <c r="A1868" s="8"/>
    </row>
    <row r="1869" spans="1:1" x14ac:dyDescent="0.2">
      <c r="A1869" s="8"/>
    </row>
    <row r="1870" spans="1:1" x14ac:dyDescent="0.2">
      <c r="A1870" s="8"/>
    </row>
    <row r="1871" spans="1:1" x14ac:dyDescent="0.2">
      <c r="A1871" s="8"/>
    </row>
    <row r="1872" spans="1:1" x14ac:dyDescent="0.2">
      <c r="A1872" s="8"/>
    </row>
    <row r="1873" spans="1:1" x14ac:dyDescent="0.2">
      <c r="A1873" s="8"/>
    </row>
    <row r="1874" spans="1:1" x14ac:dyDescent="0.2">
      <c r="A1874" s="8"/>
    </row>
    <row r="1875" spans="1:1" x14ac:dyDescent="0.2">
      <c r="A1875" s="8"/>
    </row>
    <row r="1876" spans="1:1" x14ac:dyDescent="0.2">
      <c r="A1876" s="8"/>
    </row>
    <row r="1877" spans="1:1" x14ac:dyDescent="0.2">
      <c r="A1877" s="8"/>
    </row>
    <row r="1878" spans="1:1" x14ac:dyDescent="0.2">
      <c r="A1878" s="8"/>
    </row>
    <row r="1879" spans="1:1" x14ac:dyDescent="0.2">
      <c r="A1879" s="8"/>
    </row>
    <row r="1880" spans="1:1" x14ac:dyDescent="0.2">
      <c r="A1880" s="8"/>
    </row>
    <row r="1881" spans="1:1" x14ac:dyDescent="0.2">
      <c r="A1881" s="8"/>
    </row>
    <row r="1882" spans="1:1" x14ac:dyDescent="0.2">
      <c r="A1882" s="8"/>
    </row>
    <row r="1883" spans="1:1" x14ac:dyDescent="0.2">
      <c r="A1883" s="8"/>
    </row>
    <row r="1884" spans="1:1" x14ac:dyDescent="0.2">
      <c r="A1884" s="8"/>
    </row>
    <row r="1885" spans="1:1" x14ac:dyDescent="0.2">
      <c r="A1885" s="8"/>
    </row>
    <row r="1886" spans="1:1" x14ac:dyDescent="0.2">
      <c r="A1886" s="8"/>
    </row>
    <row r="1887" spans="1:1" x14ac:dyDescent="0.2">
      <c r="A1887" s="8"/>
    </row>
    <row r="1888" spans="1:1" x14ac:dyDescent="0.2">
      <c r="A1888" s="8"/>
    </row>
    <row r="1889" spans="1:1" x14ac:dyDescent="0.2">
      <c r="A1889" s="8"/>
    </row>
    <row r="1890" spans="1:1" x14ac:dyDescent="0.2">
      <c r="A1890" s="8"/>
    </row>
    <row r="1891" spans="1:1" x14ac:dyDescent="0.2">
      <c r="A1891" s="8"/>
    </row>
    <row r="1892" spans="1:1" x14ac:dyDescent="0.2">
      <c r="A1892" s="8"/>
    </row>
    <row r="1893" spans="1:1" x14ac:dyDescent="0.2">
      <c r="A1893" s="8"/>
    </row>
    <row r="1894" spans="1:1" x14ac:dyDescent="0.2">
      <c r="A1894" s="8"/>
    </row>
    <row r="1895" spans="1:1" x14ac:dyDescent="0.2">
      <c r="A1895" s="8"/>
    </row>
    <row r="1896" spans="1:1" x14ac:dyDescent="0.2">
      <c r="A1896" s="8"/>
    </row>
    <row r="1897" spans="1:1" x14ac:dyDescent="0.2">
      <c r="A1897" s="8"/>
    </row>
    <row r="1898" spans="1:1" x14ac:dyDescent="0.2">
      <c r="A1898" s="8"/>
    </row>
    <row r="1899" spans="1:1" x14ac:dyDescent="0.2">
      <c r="A1899" s="8"/>
    </row>
    <row r="1900" spans="1:1" x14ac:dyDescent="0.2">
      <c r="A1900" s="8"/>
    </row>
    <row r="1901" spans="1:1" x14ac:dyDescent="0.2">
      <c r="A1901" s="8"/>
    </row>
    <row r="1902" spans="1:1" x14ac:dyDescent="0.2">
      <c r="A1902" s="8"/>
    </row>
    <row r="1903" spans="1:1" x14ac:dyDescent="0.2">
      <c r="A1903" s="8"/>
    </row>
    <row r="1904" spans="1:1" x14ac:dyDescent="0.2">
      <c r="A1904" s="8"/>
    </row>
    <row r="1905" spans="1:1" x14ac:dyDescent="0.2">
      <c r="A1905" s="8"/>
    </row>
    <row r="1906" spans="1:1" x14ac:dyDescent="0.2">
      <c r="A1906" s="8"/>
    </row>
    <row r="1907" spans="1:1" x14ac:dyDescent="0.2">
      <c r="A1907" s="8"/>
    </row>
    <row r="1908" spans="1:1" x14ac:dyDescent="0.2">
      <c r="A1908" s="8"/>
    </row>
    <row r="1909" spans="1:1" x14ac:dyDescent="0.2">
      <c r="A1909" s="8"/>
    </row>
    <row r="1910" spans="1:1" x14ac:dyDescent="0.2">
      <c r="A1910" s="8"/>
    </row>
    <row r="1911" spans="1:1" x14ac:dyDescent="0.2">
      <c r="A1911" s="8"/>
    </row>
    <row r="1912" spans="1:1" x14ac:dyDescent="0.2">
      <c r="A1912" s="8"/>
    </row>
    <row r="1913" spans="1:1" x14ac:dyDescent="0.2">
      <c r="A1913" s="8"/>
    </row>
    <row r="1914" spans="1:1" x14ac:dyDescent="0.2">
      <c r="A1914" s="8"/>
    </row>
    <row r="1915" spans="1:1" x14ac:dyDescent="0.2">
      <c r="A1915" s="8"/>
    </row>
    <row r="1916" spans="1:1" x14ac:dyDescent="0.2">
      <c r="A1916" s="8"/>
    </row>
    <row r="1917" spans="1:1" x14ac:dyDescent="0.2">
      <c r="A1917" s="8"/>
    </row>
    <row r="1918" spans="1:1" x14ac:dyDescent="0.2">
      <c r="A1918" s="8"/>
    </row>
    <row r="1919" spans="1:1" x14ac:dyDescent="0.2">
      <c r="A1919" s="8"/>
    </row>
    <row r="1920" spans="1:1" x14ac:dyDescent="0.2">
      <c r="A1920" s="8"/>
    </row>
    <row r="1921" spans="1:1" x14ac:dyDescent="0.2">
      <c r="A1921" s="8"/>
    </row>
    <row r="1922" spans="1:1" x14ac:dyDescent="0.2">
      <c r="A1922" s="8"/>
    </row>
    <row r="1923" spans="1:1" x14ac:dyDescent="0.2">
      <c r="A1923" s="8"/>
    </row>
    <row r="1924" spans="1:1" x14ac:dyDescent="0.2">
      <c r="A1924" s="8"/>
    </row>
    <row r="1925" spans="1:1" x14ac:dyDescent="0.2">
      <c r="A1925" s="8"/>
    </row>
    <row r="1926" spans="1:1" x14ac:dyDescent="0.2">
      <c r="A1926" s="8"/>
    </row>
    <row r="1927" spans="1:1" x14ac:dyDescent="0.2">
      <c r="A1927" s="8"/>
    </row>
    <row r="1928" spans="1:1" x14ac:dyDescent="0.2">
      <c r="A1928" s="8"/>
    </row>
    <row r="1929" spans="1:1" x14ac:dyDescent="0.2">
      <c r="A1929" s="8"/>
    </row>
    <row r="1930" spans="1:1" x14ac:dyDescent="0.2">
      <c r="A1930" s="8"/>
    </row>
    <row r="1931" spans="1:1" x14ac:dyDescent="0.2">
      <c r="A1931" s="8"/>
    </row>
    <row r="1932" spans="1:1" x14ac:dyDescent="0.2">
      <c r="A1932" s="8"/>
    </row>
    <row r="1933" spans="1:1" x14ac:dyDescent="0.2">
      <c r="A1933" s="8"/>
    </row>
    <row r="1934" spans="1:1" x14ac:dyDescent="0.2">
      <c r="A1934" s="8"/>
    </row>
    <row r="1935" spans="1:1" x14ac:dyDescent="0.2">
      <c r="A1935" s="8"/>
    </row>
    <row r="1936" spans="1:1" x14ac:dyDescent="0.2">
      <c r="A1936" s="8"/>
    </row>
    <row r="1937" spans="1:1" x14ac:dyDescent="0.2">
      <c r="A1937" s="8"/>
    </row>
    <row r="1938" spans="1:1" x14ac:dyDescent="0.2">
      <c r="A1938" s="8"/>
    </row>
    <row r="1939" spans="1:1" x14ac:dyDescent="0.2">
      <c r="A1939" s="8"/>
    </row>
    <row r="1940" spans="1:1" x14ac:dyDescent="0.2">
      <c r="A1940" s="8"/>
    </row>
    <row r="1941" spans="1:1" x14ac:dyDescent="0.2">
      <c r="A1941" s="8"/>
    </row>
    <row r="1942" spans="1:1" x14ac:dyDescent="0.2">
      <c r="A1942" s="8"/>
    </row>
    <row r="1943" spans="1:1" x14ac:dyDescent="0.2">
      <c r="A1943" s="8"/>
    </row>
    <row r="1944" spans="1:1" x14ac:dyDescent="0.2">
      <c r="A1944" s="8"/>
    </row>
    <row r="1945" spans="1:1" x14ac:dyDescent="0.2">
      <c r="A1945" s="8"/>
    </row>
    <row r="1946" spans="1:1" x14ac:dyDescent="0.2">
      <c r="A1946" s="8"/>
    </row>
    <row r="1947" spans="1:1" x14ac:dyDescent="0.2">
      <c r="A1947" s="8"/>
    </row>
    <row r="1948" spans="1:1" x14ac:dyDescent="0.2">
      <c r="A1948" s="8"/>
    </row>
    <row r="1949" spans="1:1" x14ac:dyDescent="0.2">
      <c r="A1949" s="8"/>
    </row>
    <row r="1950" spans="1:1" x14ac:dyDescent="0.2">
      <c r="A1950" s="8"/>
    </row>
    <row r="1951" spans="1:1" x14ac:dyDescent="0.2">
      <c r="A1951" s="8"/>
    </row>
    <row r="1952" spans="1:1" x14ac:dyDescent="0.2">
      <c r="A1952" s="8"/>
    </row>
    <row r="1953" spans="1:1" x14ac:dyDescent="0.2">
      <c r="A1953" s="8"/>
    </row>
    <row r="1954" spans="1:1" x14ac:dyDescent="0.2">
      <c r="A1954" s="8"/>
    </row>
    <row r="1955" spans="1:1" x14ac:dyDescent="0.2">
      <c r="A1955" s="8"/>
    </row>
    <row r="1956" spans="1:1" x14ac:dyDescent="0.2">
      <c r="A1956" s="8"/>
    </row>
    <row r="1957" spans="1:1" x14ac:dyDescent="0.2">
      <c r="A1957" s="8"/>
    </row>
    <row r="1958" spans="1:1" x14ac:dyDescent="0.2">
      <c r="A1958" s="8"/>
    </row>
    <row r="1959" spans="1:1" x14ac:dyDescent="0.2">
      <c r="A1959" s="8"/>
    </row>
    <row r="1960" spans="1:1" x14ac:dyDescent="0.2">
      <c r="A1960" s="8"/>
    </row>
    <row r="1961" spans="1:1" x14ac:dyDescent="0.2">
      <c r="A1961" s="8"/>
    </row>
    <row r="1962" spans="1:1" x14ac:dyDescent="0.2">
      <c r="A1962" s="8"/>
    </row>
    <row r="1963" spans="1:1" x14ac:dyDescent="0.2">
      <c r="A1963" s="8"/>
    </row>
    <row r="1964" spans="1:1" x14ac:dyDescent="0.2">
      <c r="A1964" s="8"/>
    </row>
    <row r="1965" spans="1:1" x14ac:dyDescent="0.2">
      <c r="A1965" s="8"/>
    </row>
    <row r="1966" spans="1:1" x14ac:dyDescent="0.2">
      <c r="A1966" s="8"/>
    </row>
    <row r="1967" spans="1:1" x14ac:dyDescent="0.2">
      <c r="A1967" s="8"/>
    </row>
    <row r="1968" spans="1:1" x14ac:dyDescent="0.2">
      <c r="A1968" s="8"/>
    </row>
    <row r="1969" spans="1:1" x14ac:dyDescent="0.2">
      <c r="A1969" s="8"/>
    </row>
    <row r="1970" spans="1:1" x14ac:dyDescent="0.2">
      <c r="A1970" s="8"/>
    </row>
    <row r="1971" spans="1:1" x14ac:dyDescent="0.2">
      <c r="A1971" s="8"/>
    </row>
    <row r="1972" spans="1:1" x14ac:dyDescent="0.2">
      <c r="A1972" s="8"/>
    </row>
    <row r="1973" spans="1:1" x14ac:dyDescent="0.2">
      <c r="A1973" s="8"/>
    </row>
    <row r="1974" spans="1:1" x14ac:dyDescent="0.2">
      <c r="A1974" s="8"/>
    </row>
    <row r="1975" spans="1:1" x14ac:dyDescent="0.2">
      <c r="A1975" s="8"/>
    </row>
    <row r="1976" spans="1:1" x14ac:dyDescent="0.2">
      <c r="A1976" s="8"/>
    </row>
    <row r="1977" spans="1:1" x14ac:dyDescent="0.2">
      <c r="A1977" s="8"/>
    </row>
    <row r="1978" spans="1:1" x14ac:dyDescent="0.2">
      <c r="A1978" s="8"/>
    </row>
    <row r="1979" spans="1:1" x14ac:dyDescent="0.2">
      <c r="A1979" s="8"/>
    </row>
    <row r="1980" spans="1:1" x14ac:dyDescent="0.2">
      <c r="A1980" s="8"/>
    </row>
    <row r="1981" spans="1:1" x14ac:dyDescent="0.2">
      <c r="A1981" s="8"/>
    </row>
    <row r="1982" spans="1:1" x14ac:dyDescent="0.2">
      <c r="A1982" s="8"/>
    </row>
    <row r="1983" spans="1:1" x14ac:dyDescent="0.2">
      <c r="A1983" s="8"/>
    </row>
    <row r="1984" spans="1:1" x14ac:dyDescent="0.2">
      <c r="A1984" s="8"/>
    </row>
    <row r="1985" spans="1:1" x14ac:dyDescent="0.2">
      <c r="A1985" s="8"/>
    </row>
    <row r="1986" spans="1:1" x14ac:dyDescent="0.2">
      <c r="A1986" s="8"/>
    </row>
    <row r="1987" spans="1:1" x14ac:dyDescent="0.2">
      <c r="A1987" s="8"/>
    </row>
    <row r="1988" spans="1:1" x14ac:dyDescent="0.2">
      <c r="A1988" s="8"/>
    </row>
    <row r="1989" spans="1:1" x14ac:dyDescent="0.2">
      <c r="A1989" s="8"/>
    </row>
    <row r="1990" spans="1:1" x14ac:dyDescent="0.2">
      <c r="A1990" s="8"/>
    </row>
    <row r="1991" spans="1:1" x14ac:dyDescent="0.2">
      <c r="A1991" s="8"/>
    </row>
    <row r="1992" spans="1:1" x14ac:dyDescent="0.2">
      <c r="A1992" s="8"/>
    </row>
    <row r="1993" spans="1:1" x14ac:dyDescent="0.2">
      <c r="A1993" s="8"/>
    </row>
    <row r="1994" spans="1:1" x14ac:dyDescent="0.2">
      <c r="A1994" s="8"/>
    </row>
    <row r="1995" spans="1:1" x14ac:dyDescent="0.2">
      <c r="A1995" s="8"/>
    </row>
    <row r="1996" spans="1:1" x14ac:dyDescent="0.2">
      <c r="A1996" s="8"/>
    </row>
    <row r="1997" spans="1:1" x14ac:dyDescent="0.2">
      <c r="A1997" s="8"/>
    </row>
    <row r="1998" spans="1:1" x14ac:dyDescent="0.2">
      <c r="A1998" s="8"/>
    </row>
    <row r="1999" spans="1:1" x14ac:dyDescent="0.2">
      <c r="A1999" s="8"/>
    </row>
    <row r="2000" spans="1:1" x14ac:dyDescent="0.2">
      <c r="A2000" s="8"/>
    </row>
    <row r="2001" spans="1:1" x14ac:dyDescent="0.2">
      <c r="A2001" s="8"/>
    </row>
    <row r="2002" spans="1:1" x14ac:dyDescent="0.2">
      <c r="A2002" s="8"/>
    </row>
    <row r="2003" spans="1:1" x14ac:dyDescent="0.2">
      <c r="A2003" s="8"/>
    </row>
    <row r="2004" spans="1:1" x14ac:dyDescent="0.2">
      <c r="A2004" s="8"/>
    </row>
    <row r="2005" spans="1:1" x14ac:dyDescent="0.2">
      <c r="A2005" s="8"/>
    </row>
    <row r="2006" spans="1:1" x14ac:dyDescent="0.2">
      <c r="A2006" s="8"/>
    </row>
    <row r="2007" spans="1:1" x14ac:dyDescent="0.2">
      <c r="A2007" s="8"/>
    </row>
    <row r="2008" spans="1:1" x14ac:dyDescent="0.2">
      <c r="A2008" s="8"/>
    </row>
    <row r="2009" spans="1:1" x14ac:dyDescent="0.2">
      <c r="A2009" s="8"/>
    </row>
    <row r="2010" spans="1:1" x14ac:dyDescent="0.2">
      <c r="A2010" s="8"/>
    </row>
    <row r="2011" spans="1:1" x14ac:dyDescent="0.2">
      <c r="A2011" s="8"/>
    </row>
    <row r="2012" spans="1:1" x14ac:dyDescent="0.2">
      <c r="A2012" s="8"/>
    </row>
    <row r="2013" spans="1:1" x14ac:dyDescent="0.2">
      <c r="A2013" s="8"/>
    </row>
    <row r="2014" spans="1:1" x14ac:dyDescent="0.2">
      <c r="A2014" s="8"/>
    </row>
    <row r="2015" spans="1:1" x14ac:dyDescent="0.2">
      <c r="A2015" s="8"/>
    </row>
    <row r="2016" spans="1:1" x14ac:dyDescent="0.2">
      <c r="A2016" s="8"/>
    </row>
    <row r="2017" spans="1:1" x14ac:dyDescent="0.2">
      <c r="A2017" s="8"/>
    </row>
    <row r="2018" spans="1:1" x14ac:dyDescent="0.2">
      <c r="A2018" s="8"/>
    </row>
    <row r="2019" spans="1:1" x14ac:dyDescent="0.2">
      <c r="A2019" s="8"/>
    </row>
    <row r="2020" spans="1:1" x14ac:dyDescent="0.2">
      <c r="A2020" s="8"/>
    </row>
    <row r="2021" spans="1:1" x14ac:dyDescent="0.2">
      <c r="A2021" s="8"/>
    </row>
    <row r="2022" spans="1:1" x14ac:dyDescent="0.2">
      <c r="A2022" s="8"/>
    </row>
    <row r="2023" spans="1:1" x14ac:dyDescent="0.2">
      <c r="A2023" s="8"/>
    </row>
    <row r="2024" spans="1:1" x14ac:dyDescent="0.2">
      <c r="A2024" s="8"/>
    </row>
    <row r="2025" spans="1:1" x14ac:dyDescent="0.2">
      <c r="A2025" s="8"/>
    </row>
    <row r="2026" spans="1:1" x14ac:dyDescent="0.2">
      <c r="A2026" s="8"/>
    </row>
    <row r="2027" spans="1:1" x14ac:dyDescent="0.2">
      <c r="A2027" s="8"/>
    </row>
    <row r="2028" spans="1:1" x14ac:dyDescent="0.2">
      <c r="A2028" s="8"/>
    </row>
    <row r="2029" spans="1:1" x14ac:dyDescent="0.2">
      <c r="A2029" s="8"/>
    </row>
    <row r="2030" spans="1:1" x14ac:dyDescent="0.2">
      <c r="A2030" s="8"/>
    </row>
    <row r="2031" spans="1:1" x14ac:dyDescent="0.2">
      <c r="A2031" s="8"/>
    </row>
    <row r="2032" spans="1:1" x14ac:dyDescent="0.2">
      <c r="A2032" s="8"/>
    </row>
    <row r="2033" spans="1:1" x14ac:dyDescent="0.2">
      <c r="A2033" s="8"/>
    </row>
    <row r="2034" spans="1:1" x14ac:dyDescent="0.2">
      <c r="A2034" s="8"/>
    </row>
    <row r="2035" spans="1:1" x14ac:dyDescent="0.2">
      <c r="A2035" s="8"/>
    </row>
    <row r="2036" spans="1:1" x14ac:dyDescent="0.2">
      <c r="A2036" s="8"/>
    </row>
    <row r="2037" spans="1:1" x14ac:dyDescent="0.2">
      <c r="A2037" s="8"/>
    </row>
    <row r="2038" spans="1:1" x14ac:dyDescent="0.2">
      <c r="A2038" s="8"/>
    </row>
    <row r="2039" spans="1:1" x14ac:dyDescent="0.2">
      <c r="A2039" s="8"/>
    </row>
    <row r="2040" spans="1:1" x14ac:dyDescent="0.2">
      <c r="A2040" s="8"/>
    </row>
    <row r="2041" spans="1:1" x14ac:dyDescent="0.2">
      <c r="A2041" s="8"/>
    </row>
    <row r="2042" spans="1:1" x14ac:dyDescent="0.2">
      <c r="A2042" s="8"/>
    </row>
    <row r="2043" spans="1:1" x14ac:dyDescent="0.2">
      <c r="A2043" s="8"/>
    </row>
    <row r="2044" spans="1:1" x14ac:dyDescent="0.2">
      <c r="A2044" s="8"/>
    </row>
    <row r="2045" spans="1:1" x14ac:dyDescent="0.2">
      <c r="A2045" s="8"/>
    </row>
    <row r="2046" spans="1:1" x14ac:dyDescent="0.2">
      <c r="A2046" s="8"/>
    </row>
    <row r="2047" spans="1:1" x14ac:dyDescent="0.2">
      <c r="A2047" s="8"/>
    </row>
    <row r="2048" spans="1:1" x14ac:dyDescent="0.2">
      <c r="A2048" s="8"/>
    </row>
    <row r="2049" spans="1:1" x14ac:dyDescent="0.2">
      <c r="A2049" s="8"/>
    </row>
    <row r="2050" spans="1:1" x14ac:dyDescent="0.2">
      <c r="A2050" s="8"/>
    </row>
    <row r="2051" spans="1:1" x14ac:dyDescent="0.2">
      <c r="A2051" s="8"/>
    </row>
    <row r="2052" spans="1:1" x14ac:dyDescent="0.2">
      <c r="A2052" s="8"/>
    </row>
    <row r="2053" spans="1:1" x14ac:dyDescent="0.2">
      <c r="A2053" s="8"/>
    </row>
    <row r="2054" spans="1:1" x14ac:dyDescent="0.2">
      <c r="A2054" s="8"/>
    </row>
    <row r="2055" spans="1:1" x14ac:dyDescent="0.2">
      <c r="A2055" s="8"/>
    </row>
    <row r="2056" spans="1:1" x14ac:dyDescent="0.2">
      <c r="A2056" s="8"/>
    </row>
    <row r="2057" spans="1:1" x14ac:dyDescent="0.2">
      <c r="A2057" s="8"/>
    </row>
    <row r="2058" spans="1:1" x14ac:dyDescent="0.2">
      <c r="A2058" s="8"/>
    </row>
    <row r="2059" spans="1:1" x14ac:dyDescent="0.2">
      <c r="A2059" s="8"/>
    </row>
    <row r="2060" spans="1:1" x14ac:dyDescent="0.2">
      <c r="A2060" s="8"/>
    </row>
    <row r="2061" spans="1:1" x14ac:dyDescent="0.2">
      <c r="A2061" s="8"/>
    </row>
    <row r="2062" spans="1:1" x14ac:dyDescent="0.2">
      <c r="A2062" s="8"/>
    </row>
    <row r="2063" spans="1:1" x14ac:dyDescent="0.2">
      <c r="A2063" s="8"/>
    </row>
    <row r="2064" spans="1:1" x14ac:dyDescent="0.2">
      <c r="A2064" s="8"/>
    </row>
    <row r="2065" spans="1:1" x14ac:dyDescent="0.2">
      <c r="A2065" s="8"/>
    </row>
    <row r="2066" spans="1:1" x14ac:dyDescent="0.2">
      <c r="A2066" s="8"/>
    </row>
    <row r="2067" spans="1:1" x14ac:dyDescent="0.2">
      <c r="A2067" s="8"/>
    </row>
    <row r="2068" spans="1:1" x14ac:dyDescent="0.2">
      <c r="A2068" s="8"/>
    </row>
    <row r="2069" spans="1:1" x14ac:dyDescent="0.2">
      <c r="A2069" s="8"/>
    </row>
    <row r="2070" spans="1:1" x14ac:dyDescent="0.2">
      <c r="A2070" s="8"/>
    </row>
    <row r="2071" spans="1:1" x14ac:dyDescent="0.2">
      <c r="A2071" s="8"/>
    </row>
    <row r="2072" spans="1:1" x14ac:dyDescent="0.2">
      <c r="A2072" s="8"/>
    </row>
    <row r="2073" spans="1:1" x14ac:dyDescent="0.2">
      <c r="A2073" s="8"/>
    </row>
    <row r="2074" spans="1:1" x14ac:dyDescent="0.2">
      <c r="A2074" s="8"/>
    </row>
    <row r="2075" spans="1:1" x14ac:dyDescent="0.2">
      <c r="A2075" s="8"/>
    </row>
    <row r="2076" spans="1:1" x14ac:dyDescent="0.2">
      <c r="A2076" s="8"/>
    </row>
    <row r="2077" spans="1:1" x14ac:dyDescent="0.2">
      <c r="A2077" s="8"/>
    </row>
    <row r="2078" spans="1:1" x14ac:dyDescent="0.2">
      <c r="A2078" s="8"/>
    </row>
    <row r="2079" spans="1:1" x14ac:dyDescent="0.2">
      <c r="A2079" s="8"/>
    </row>
    <row r="2080" spans="1:1" x14ac:dyDescent="0.2">
      <c r="A2080" s="8"/>
    </row>
    <row r="2081" spans="1:1" x14ac:dyDescent="0.2">
      <c r="A2081" s="8"/>
    </row>
    <row r="2082" spans="1:1" x14ac:dyDescent="0.2">
      <c r="A2082" s="8"/>
    </row>
    <row r="2083" spans="1:1" x14ac:dyDescent="0.2">
      <c r="A2083" s="8"/>
    </row>
    <row r="2084" spans="1:1" x14ac:dyDescent="0.2">
      <c r="A2084" s="8"/>
    </row>
    <row r="2085" spans="1:1" x14ac:dyDescent="0.2">
      <c r="A2085" s="8"/>
    </row>
    <row r="2086" spans="1:1" x14ac:dyDescent="0.2">
      <c r="A2086" s="8"/>
    </row>
    <row r="2087" spans="1:1" x14ac:dyDescent="0.2">
      <c r="A2087" s="8"/>
    </row>
    <row r="2088" spans="1:1" x14ac:dyDescent="0.2">
      <c r="A2088" s="8"/>
    </row>
    <row r="2089" spans="1:1" x14ac:dyDescent="0.2">
      <c r="A2089" s="8"/>
    </row>
    <row r="2090" spans="1:1" x14ac:dyDescent="0.2">
      <c r="A2090" s="8"/>
    </row>
    <row r="2091" spans="1:1" x14ac:dyDescent="0.2">
      <c r="A2091" s="8"/>
    </row>
    <row r="2092" spans="1:1" x14ac:dyDescent="0.2">
      <c r="A2092" s="8"/>
    </row>
    <row r="2093" spans="1:1" x14ac:dyDescent="0.2">
      <c r="A2093" s="8"/>
    </row>
    <row r="2094" spans="1:1" x14ac:dyDescent="0.2">
      <c r="A2094" s="8"/>
    </row>
    <row r="2095" spans="1:1" x14ac:dyDescent="0.2">
      <c r="A2095" s="8"/>
    </row>
    <row r="2096" spans="1:1" x14ac:dyDescent="0.2">
      <c r="A2096" s="8"/>
    </row>
    <row r="2097" spans="1:1" x14ac:dyDescent="0.2">
      <c r="A2097" s="8"/>
    </row>
    <row r="2098" spans="1:1" x14ac:dyDescent="0.2">
      <c r="A2098" s="8"/>
    </row>
    <row r="2099" spans="1:1" x14ac:dyDescent="0.2">
      <c r="A2099" s="8"/>
    </row>
    <row r="2100" spans="1:1" x14ac:dyDescent="0.2">
      <c r="A2100" s="8"/>
    </row>
    <row r="2101" spans="1:1" x14ac:dyDescent="0.2">
      <c r="A2101" s="8"/>
    </row>
    <row r="2102" spans="1:1" x14ac:dyDescent="0.2">
      <c r="A2102" s="8"/>
    </row>
    <row r="2103" spans="1:1" x14ac:dyDescent="0.2">
      <c r="A2103" s="8"/>
    </row>
    <row r="2104" spans="1:1" x14ac:dyDescent="0.2">
      <c r="A2104" s="8"/>
    </row>
    <row r="2105" spans="1:1" x14ac:dyDescent="0.2">
      <c r="A2105" s="8"/>
    </row>
    <row r="2106" spans="1:1" x14ac:dyDescent="0.2">
      <c r="A2106" s="8"/>
    </row>
    <row r="2107" spans="1:1" x14ac:dyDescent="0.2">
      <c r="A2107" s="8"/>
    </row>
    <row r="2108" spans="1:1" x14ac:dyDescent="0.2">
      <c r="A2108" s="8"/>
    </row>
    <row r="2109" spans="1:1" x14ac:dyDescent="0.2">
      <c r="A2109" s="8"/>
    </row>
    <row r="2110" spans="1:1" x14ac:dyDescent="0.2">
      <c r="A2110" s="8"/>
    </row>
    <row r="2111" spans="1:1" x14ac:dyDescent="0.2">
      <c r="A2111" s="8"/>
    </row>
    <row r="2112" spans="1:1" x14ac:dyDescent="0.2">
      <c r="A2112" s="8"/>
    </row>
    <row r="2113" spans="1:1" x14ac:dyDescent="0.2">
      <c r="A2113" s="8"/>
    </row>
    <row r="2114" spans="1:1" x14ac:dyDescent="0.2">
      <c r="A2114" s="8"/>
    </row>
    <row r="2115" spans="1:1" x14ac:dyDescent="0.2">
      <c r="A2115" s="8"/>
    </row>
    <row r="2116" spans="1:1" x14ac:dyDescent="0.2">
      <c r="A2116" s="8"/>
    </row>
    <row r="2117" spans="1:1" x14ac:dyDescent="0.2">
      <c r="A2117" s="8"/>
    </row>
    <row r="2118" spans="1:1" x14ac:dyDescent="0.2">
      <c r="A2118" s="8"/>
    </row>
    <row r="2119" spans="1:1" x14ac:dyDescent="0.2">
      <c r="A2119" s="8"/>
    </row>
    <row r="2120" spans="1:1" x14ac:dyDescent="0.2">
      <c r="A2120" s="8"/>
    </row>
    <row r="2121" spans="1:1" x14ac:dyDescent="0.2">
      <c r="A2121" s="8"/>
    </row>
    <row r="2122" spans="1:1" x14ac:dyDescent="0.2">
      <c r="A2122" s="8"/>
    </row>
    <row r="2123" spans="1:1" x14ac:dyDescent="0.2">
      <c r="A2123" s="8"/>
    </row>
    <row r="2124" spans="1:1" x14ac:dyDescent="0.2">
      <c r="A2124" s="8"/>
    </row>
    <row r="2125" spans="1:1" x14ac:dyDescent="0.2">
      <c r="A2125" s="8"/>
    </row>
    <row r="2126" spans="1:1" x14ac:dyDescent="0.2">
      <c r="A2126" s="8"/>
    </row>
    <row r="2127" spans="1:1" x14ac:dyDescent="0.2">
      <c r="A2127" s="8"/>
    </row>
    <row r="2128" spans="1:1" x14ac:dyDescent="0.2">
      <c r="A2128" s="8"/>
    </row>
    <row r="2129" spans="1:1" x14ac:dyDescent="0.2">
      <c r="A2129" s="8"/>
    </row>
    <row r="2130" spans="1:1" x14ac:dyDescent="0.2">
      <c r="A2130" s="8"/>
    </row>
    <row r="2131" spans="1:1" x14ac:dyDescent="0.2">
      <c r="A2131" s="8"/>
    </row>
    <row r="2132" spans="1:1" x14ac:dyDescent="0.2">
      <c r="A2132" s="8"/>
    </row>
    <row r="2133" spans="1:1" x14ac:dyDescent="0.2">
      <c r="A2133" s="8"/>
    </row>
    <row r="2134" spans="1:1" x14ac:dyDescent="0.2">
      <c r="A2134" s="8"/>
    </row>
    <row r="2135" spans="1:1" x14ac:dyDescent="0.2">
      <c r="A2135" s="8"/>
    </row>
    <row r="2136" spans="1:1" x14ac:dyDescent="0.2">
      <c r="A2136" s="8"/>
    </row>
    <row r="2137" spans="1:1" x14ac:dyDescent="0.2">
      <c r="A2137" s="8"/>
    </row>
    <row r="2138" spans="1:1" x14ac:dyDescent="0.2">
      <c r="A2138" s="8"/>
    </row>
    <row r="2139" spans="1:1" x14ac:dyDescent="0.2">
      <c r="A2139" s="8"/>
    </row>
    <row r="2140" spans="1:1" x14ac:dyDescent="0.2">
      <c r="A2140" s="8"/>
    </row>
    <row r="2141" spans="1:1" x14ac:dyDescent="0.2">
      <c r="A2141" s="8"/>
    </row>
    <row r="2142" spans="1:1" x14ac:dyDescent="0.2">
      <c r="A2142" s="8"/>
    </row>
    <row r="2143" spans="1:1" x14ac:dyDescent="0.2">
      <c r="A2143" s="8"/>
    </row>
    <row r="2144" spans="1:1" x14ac:dyDescent="0.2">
      <c r="A2144" s="8"/>
    </row>
    <row r="2145" spans="1:1" x14ac:dyDescent="0.2">
      <c r="A2145" s="8"/>
    </row>
    <row r="2146" spans="1:1" x14ac:dyDescent="0.2">
      <c r="A2146" s="8"/>
    </row>
    <row r="2147" spans="1:1" x14ac:dyDescent="0.2">
      <c r="A2147" s="8"/>
    </row>
    <row r="2148" spans="1:1" x14ac:dyDescent="0.2">
      <c r="A2148" s="8"/>
    </row>
    <row r="2149" spans="1:1" x14ac:dyDescent="0.2">
      <c r="A2149" s="8"/>
    </row>
    <row r="2150" spans="1:1" x14ac:dyDescent="0.2">
      <c r="A2150" s="8"/>
    </row>
    <row r="2151" spans="1:1" x14ac:dyDescent="0.2">
      <c r="A2151" s="8"/>
    </row>
    <row r="2152" spans="1:1" x14ac:dyDescent="0.2">
      <c r="A2152" s="8"/>
    </row>
    <row r="2153" spans="1:1" x14ac:dyDescent="0.2">
      <c r="A2153" s="8"/>
    </row>
    <row r="2154" spans="1:1" x14ac:dyDescent="0.2">
      <c r="A2154" s="8"/>
    </row>
    <row r="2155" spans="1:1" x14ac:dyDescent="0.2">
      <c r="A2155" s="8"/>
    </row>
    <row r="2156" spans="1:1" x14ac:dyDescent="0.2">
      <c r="A2156" s="8"/>
    </row>
    <row r="2157" spans="1:1" x14ac:dyDescent="0.2">
      <c r="A2157" s="8"/>
    </row>
    <row r="2158" spans="1:1" x14ac:dyDescent="0.2">
      <c r="A2158" s="8"/>
    </row>
    <row r="2159" spans="1:1" x14ac:dyDescent="0.2">
      <c r="A2159" s="8"/>
    </row>
    <row r="2160" spans="1:1" x14ac:dyDescent="0.2">
      <c r="A2160" s="8"/>
    </row>
    <row r="2161" spans="1:1" x14ac:dyDescent="0.2">
      <c r="A2161" s="8"/>
    </row>
    <row r="2162" spans="1:1" x14ac:dyDescent="0.2">
      <c r="A2162" s="8"/>
    </row>
    <row r="2163" spans="1:1" x14ac:dyDescent="0.2">
      <c r="A2163" s="8"/>
    </row>
    <row r="2164" spans="1:1" x14ac:dyDescent="0.2">
      <c r="A2164" s="8"/>
    </row>
    <row r="2165" spans="1:1" x14ac:dyDescent="0.2">
      <c r="A2165" s="8"/>
    </row>
    <row r="2166" spans="1:1" x14ac:dyDescent="0.2">
      <c r="A2166" s="8"/>
    </row>
    <row r="2167" spans="1:1" x14ac:dyDescent="0.2">
      <c r="A2167" s="8"/>
    </row>
    <row r="2168" spans="1:1" x14ac:dyDescent="0.2">
      <c r="A2168" s="8"/>
    </row>
    <row r="2169" spans="1:1" x14ac:dyDescent="0.2">
      <c r="A2169" s="8"/>
    </row>
    <row r="2170" spans="1:1" x14ac:dyDescent="0.2">
      <c r="A2170" s="8"/>
    </row>
    <row r="2171" spans="1:1" x14ac:dyDescent="0.2">
      <c r="A2171" s="8"/>
    </row>
    <row r="2172" spans="1:1" x14ac:dyDescent="0.2">
      <c r="A2172" s="8"/>
    </row>
    <row r="2173" spans="1:1" x14ac:dyDescent="0.2">
      <c r="A2173" s="8"/>
    </row>
    <row r="2174" spans="1:1" x14ac:dyDescent="0.2">
      <c r="A2174" s="8"/>
    </row>
    <row r="2175" spans="1:1" x14ac:dyDescent="0.2">
      <c r="A2175" s="8"/>
    </row>
    <row r="2176" spans="1:1" x14ac:dyDescent="0.2">
      <c r="A2176" s="8"/>
    </row>
    <row r="2177" spans="1:1" x14ac:dyDescent="0.2">
      <c r="A2177" s="8"/>
    </row>
    <row r="2178" spans="1:1" x14ac:dyDescent="0.2">
      <c r="A2178" s="8"/>
    </row>
    <row r="2179" spans="1:1" x14ac:dyDescent="0.2">
      <c r="A2179" s="8"/>
    </row>
    <row r="2180" spans="1:1" x14ac:dyDescent="0.2">
      <c r="A2180" s="8"/>
    </row>
    <row r="2181" spans="1:1" x14ac:dyDescent="0.2">
      <c r="A2181" s="8"/>
    </row>
    <row r="2182" spans="1:1" x14ac:dyDescent="0.2">
      <c r="A2182" s="8"/>
    </row>
    <row r="2183" spans="1:1" x14ac:dyDescent="0.2">
      <c r="A2183" s="8"/>
    </row>
    <row r="2184" spans="1:1" x14ac:dyDescent="0.2">
      <c r="A2184" s="8"/>
    </row>
    <row r="2185" spans="1:1" x14ac:dyDescent="0.2">
      <c r="A2185" s="8"/>
    </row>
    <row r="2186" spans="1:1" x14ac:dyDescent="0.2">
      <c r="A2186" s="8"/>
    </row>
  </sheetData>
  <sheetProtection selectLockedCells="1" selectUnlockedCells="1"/>
  <mergeCells count="1">
    <mergeCell ref="A6:J6"/>
  </mergeCells>
  <hyperlinks>
    <hyperlink ref="I9" r:id="rId1" xr:uid="{ECEDB9D5-8872-4ACC-B573-75A9713F8E99}"/>
    <hyperlink ref="I44" r:id="rId2" xr:uid="{B1C54BCA-E4E1-459A-A6EE-7417F5654517}"/>
    <hyperlink ref="I10" r:id="rId3" xr:uid="{96282F6C-B8AE-4292-B350-2C7A4F7055BB}"/>
    <hyperlink ref="I11" r:id="rId4" xr:uid="{CFCF7F9E-AB0F-47F2-A04B-9BBAC2D5ED04}"/>
    <hyperlink ref="I62" r:id="rId5" xr:uid="{BC0C8B2D-1CC6-4097-8561-2E70C56884BC}"/>
    <hyperlink ref="I72" r:id="rId6" xr:uid="{184EC6D7-C753-4609-9AF9-E3563A0481DB}"/>
    <hyperlink ref="I92" r:id="rId7" xr:uid="{68C542D7-F3FC-4E48-B163-F7543567CAD6}"/>
    <hyperlink ref="I76" r:id="rId8" xr:uid="{4DAACD24-2554-45F0-A306-1DEB7A7A851A}"/>
    <hyperlink ref="I78" r:id="rId9" xr:uid="{EE3A3C4D-C941-46C4-8D3A-6A37A669F1BF}"/>
    <hyperlink ref="I95" r:id="rId10" xr:uid="{7BC09FFF-2FE2-484F-B7C4-E605AEB2C1BB}"/>
    <hyperlink ref="I109" r:id="rId11" xr:uid="{BBF143CB-96DF-479A-A641-BAD02C14D8B6}"/>
    <hyperlink ref="I107" r:id="rId12" xr:uid="{E9EE3206-286A-4A22-A93E-EA242CAF6CB1}"/>
    <hyperlink ref="I56" r:id="rId13" xr:uid="{1943B8E9-4A6F-4E1B-96F1-49B2AF226CBC}"/>
    <hyperlink ref="I63" r:id="rId14" xr:uid="{C1040E07-A523-4B2B-B1FA-AB2907C3AF69}"/>
    <hyperlink ref="I73" r:id="rId15" xr:uid="{64F6EA78-5267-4E13-B9BC-EDD43871ADA7}"/>
    <hyperlink ref="I77" r:id="rId16" xr:uid="{C03CEC1D-F8CC-4E93-BD83-C0111A2F124F}"/>
    <hyperlink ref="I79" r:id="rId17" xr:uid="{5DDF269C-5C06-4939-8C3C-5611D8EDF8EC}"/>
    <hyperlink ref="I93" r:id="rId18" xr:uid="{93B4CF24-7962-46AA-B985-319436756C51}"/>
    <hyperlink ref="I96" r:id="rId19" xr:uid="{52A607DA-E277-4B2F-B50B-D1FBE67CC9AA}"/>
    <hyperlink ref="I110" r:id="rId20" xr:uid="{AB8EC508-9ED3-4A3A-84E9-C9FC25316CFD}"/>
    <hyperlink ref="I108" r:id="rId21" xr:uid="{99D276F3-731B-4485-AD6D-D826992E179E}"/>
    <hyperlink ref="I57" r:id="rId22" xr:uid="{D9A80BD2-CC47-4B9A-AD57-6196DB3E8F2F}"/>
    <hyperlink ref="I12" r:id="rId23" xr:uid="{303C80AE-B803-4214-AAE4-88E7C50D0D9A}"/>
    <hyperlink ref="I80" r:id="rId24" xr:uid="{E3D1F21A-C4F5-4B19-9253-BF71AF664581}"/>
    <hyperlink ref="I83" r:id="rId25" xr:uid="{776979E5-737F-4E8A-95B5-848E0EBDED84}"/>
    <hyperlink ref="I84" r:id="rId26" xr:uid="{B257BD06-83D4-4E0C-AD93-90345CFBB09D}"/>
    <hyperlink ref="I85" r:id="rId27" xr:uid="{135DC794-95DD-4026-A284-119CA5981AF3}"/>
    <hyperlink ref="I65" r:id="rId28" xr:uid="{43105790-44F0-4C7E-AF12-D794340EE0A0}"/>
    <hyperlink ref="I66" r:id="rId29" xr:uid="{E6835CF0-BF34-4B7F-A124-FCD3BC19D9C1}"/>
    <hyperlink ref="I68" r:id="rId30" xr:uid="{091AB308-C5C5-421A-BBA0-78439070BA46}"/>
    <hyperlink ref="I69" r:id="rId31" xr:uid="{AD92B912-3229-43A2-AD13-27FEBBCFF89E}"/>
    <hyperlink ref="I70" r:id="rId32" xr:uid="{FE0AA361-DA18-43B2-A4B0-3AD42F23F8DD}"/>
    <hyperlink ref="I13" r:id="rId33" xr:uid="{774D2F15-50E5-4934-8C11-EBFCF9CF7B08}"/>
    <hyperlink ref="I14" r:id="rId34" xr:uid="{99052DF0-0FD9-4AED-9C5C-B04A08C171FA}"/>
    <hyperlink ref="I17" r:id="rId35" xr:uid="{09FC865F-8796-4C92-A9A8-7EB8BA102754}"/>
    <hyperlink ref="I15" r:id="rId36" xr:uid="{5645C9E4-195E-4997-83E2-394955E9FF1D}"/>
    <hyperlink ref="I19" r:id="rId37" xr:uid="{4658C921-ACC5-408A-B290-A27C3EE9FA56}"/>
    <hyperlink ref="I16" r:id="rId38" xr:uid="{8577557C-79B9-4CB6-A587-C6AF5EE70BCF}"/>
    <hyperlink ref="I101" r:id="rId39" xr:uid="{DC06A8C6-0878-4DE1-A331-E3A0850D62C1}"/>
    <hyperlink ref="I98" r:id="rId40" xr:uid="{DB54D522-98A1-4042-8B48-98DD7FC0B78F}"/>
    <hyperlink ref="I18" r:id="rId41" xr:uid="{1C19875F-5BF3-4A15-8DCD-4E9FEB253A7E}"/>
    <hyperlink ref="I20" r:id="rId42" xr:uid="{54CE447E-28A4-437E-8C07-94EF1607332F}"/>
    <hyperlink ref="I64" r:id="rId43" xr:uid="{73B37D59-2745-43C1-9F98-58A3A4EAF7D3}"/>
    <hyperlink ref="I67" r:id="rId44" xr:uid="{A9F15196-F142-4364-9BE2-BDCABA2463EB}"/>
    <hyperlink ref="I22" r:id="rId45" xr:uid="{F0C0F98C-4228-4E9F-B50E-9F65E3593620}"/>
    <hyperlink ref="I24" r:id="rId46" xr:uid="{0ABAC150-222F-46A0-9DD5-114A28F8A5A6}"/>
    <hyperlink ref="I23" r:id="rId47" xr:uid="{ACA8B8F6-6F62-4A34-8835-4F35063948DE}"/>
    <hyperlink ref="I21" r:id="rId48" xr:uid="{B4AD4E47-7C01-412F-B89C-801F628369B8}"/>
    <hyperlink ref="I25" r:id="rId49" xr:uid="{BCF033DD-FE16-4251-8351-EEBCEE68B23E}"/>
    <hyperlink ref="I29" r:id="rId50" xr:uid="{647CE5B3-92C0-48B8-AAFF-F6B124BBF477}"/>
    <hyperlink ref="I33" r:id="rId51" xr:uid="{F19B081C-1232-497E-9B01-E67F2FE46660}"/>
    <hyperlink ref="I35" r:id="rId52" xr:uid="{04B17186-D9CE-4B80-807C-1F886F5647E1}"/>
    <hyperlink ref="I38" r:id="rId53" xr:uid="{863D4224-D98A-4B30-934E-891FC1F9C302}"/>
    <hyperlink ref="I86" r:id="rId54" xr:uid="{CC1E8C4F-7A6B-4CB0-A730-F9E43F673685}"/>
    <hyperlink ref="I81" r:id="rId55" xr:uid="{DBB8A498-F33A-4C33-A0B3-DD540A80EBFC}"/>
    <hyperlink ref="I118" r:id="rId56" xr:uid="{492AE728-7CA4-43AC-93A7-2FB407B82CC0}"/>
    <hyperlink ref="I71" r:id="rId57" xr:uid="{8D46B88B-BFB9-49E4-BBE5-895D572FC7CF}"/>
    <hyperlink ref="I91" r:id="rId58" xr:uid="{26E456C8-9281-4E77-AD3C-47CFF4318BA2}"/>
    <hyperlink ref="I94" r:id="rId59" xr:uid="{9F553E84-1307-4541-AFF7-F0555B3EC98B}"/>
    <hyperlink ref="I82" r:id="rId60" xr:uid="{742234CC-BB36-46AC-8E58-9F64A241E2AB}"/>
    <hyperlink ref="I113" xr:uid="{F7A28EDA-7732-4CBA-9EB5-BD6B19548F07}"/>
    <hyperlink ref="I115" xr:uid="{5F30149C-8147-489A-AE6C-E13896A88479}"/>
    <hyperlink ref="I117" xr:uid="{96B53697-2861-483F-A4EB-91444898E480}"/>
    <hyperlink ref="I119" xr:uid="{AB0AF255-0BEC-47BA-9808-FFE65614DD7C}"/>
    <hyperlink ref="I123" r:id="rId61" xr:uid="{6B67131F-F3F9-434C-89C6-64A91AB2D15A}"/>
    <hyperlink ref="I121" r:id="rId62" xr:uid="{9999397D-A3AD-4F98-9AE9-8C62FEE05566}"/>
    <hyperlink ref="I122" r:id="rId63" xr:uid="{77E17151-980D-4925-A715-CE0AB4D08723}"/>
    <hyperlink ref="I36" r:id="rId64" xr:uid="{2834F858-CE84-42B1-B28C-B94E8F95C1A0}"/>
    <hyperlink ref="I37" r:id="rId65" xr:uid="{D946D25C-65E9-4CFF-84C7-285A38F748C9}"/>
    <hyperlink ref="I39" r:id="rId66" xr:uid="{85A29C53-6DA3-416B-AFC5-73CEE08BB357}"/>
    <hyperlink ref="I41" r:id="rId67" xr:uid="{B86E0999-1355-4041-9836-514EF9824C66}"/>
    <hyperlink ref="I42" r:id="rId68" xr:uid="{CAE28B70-FE39-4430-8228-42E3F050059C}"/>
    <hyperlink ref="I43" r:id="rId69" xr:uid="{66552149-1856-4D0D-8C2C-E048D6A737E1}"/>
    <hyperlink ref="I50" r:id="rId70" xr:uid="{9525D983-124C-4708-9499-DE0C817D92CF}"/>
    <hyperlink ref="I54" xr:uid="{AB3777B8-63C6-4D78-81C9-F98FA578D059}"/>
    <hyperlink ref="I60" r:id="rId71" xr:uid="{FBADF08A-813C-40D0-B8DC-5B11CF9597E9}"/>
    <hyperlink ref="I61" r:id="rId72" xr:uid="{E99B0F00-A09B-4B6F-9D44-09119A99A5FF}"/>
    <hyperlink ref="I124" r:id="rId73" xr:uid="{0D86C316-3000-435A-A519-5CC164E5E88D}"/>
    <hyperlink ref="I26" r:id="rId74" xr:uid="{2D9EF111-7BE6-4414-BF7E-CBAC43D295A8}"/>
    <hyperlink ref="I32" r:id="rId75" xr:uid="{492C88BA-C892-42F2-964B-448530F71BC7}"/>
    <hyperlink ref="I48" xr:uid="{39B772DD-4ADB-4C91-A33F-F6D5865EB6D8}"/>
    <hyperlink ref="I55" xr:uid="{DBBD9A25-CF41-4BB7-A49B-113B07352A95}"/>
    <hyperlink ref="I58" xr:uid="{04794F53-BBF5-491F-AD0A-428D50872408}"/>
    <hyperlink ref="I45" xr:uid="{AA55BF7F-0363-40EA-8D83-2B8379CCC876}"/>
    <hyperlink ref="I46" xr:uid="{B47CBE1D-7A9E-4160-B20C-88F69F3014CF}"/>
    <hyperlink ref="I49" xr:uid="{F3F8FEB1-32B0-4F6B-80C2-8FFB526F1822}"/>
    <hyperlink ref="I52" xr:uid="{520E40B9-19F7-462B-BD32-4B639975C489}"/>
    <hyperlink ref="I31" r:id="rId76" xr:uid="{53778491-4E2B-4CBA-A989-92EE26E9FF2F}"/>
    <hyperlink ref="I47" xr:uid="{CDC254C4-2DAB-4922-BBB4-D65008486758}"/>
    <hyperlink ref="I74" xr:uid="{55622092-F4CE-4B3B-8870-C8858840643E}"/>
    <hyperlink ref="I75" xr:uid="{7207BCEC-1ECF-4C67-BD38-C8D1332E7F36}"/>
    <hyperlink ref="I51" xr:uid="{E04B4306-9415-46C1-9D37-C05F02F2BAB5}"/>
    <hyperlink ref="I111" xr:uid="{F0B235A0-5FFB-45AC-A1FF-9683296B2DDA}"/>
    <hyperlink ref="I112" xr:uid="{3DE23FCA-9AD0-43D2-BEA9-6FF0D71FFCE9}"/>
    <hyperlink ref="I114" xr:uid="{3CB77DAC-D7DE-43FA-A813-0EEC88E2BE53}"/>
    <hyperlink ref="I116" xr:uid="{C31FD636-2752-4B42-A0AB-817C187DC0CB}"/>
    <hyperlink ref="I53" r:id="rId77" xr:uid="{FD2DBD6A-9BE9-4DAC-8A33-80727108056B}"/>
    <hyperlink ref="I99" r:id="rId78" xr:uid="{32796ED0-E9F0-43B2-8D2D-0B5146334494}"/>
    <hyperlink ref="I88" r:id="rId79" xr:uid="{460414FD-74BB-41C5-80A2-4DA1C1384BE8}"/>
    <hyperlink ref="I90" r:id="rId80" xr:uid="{99FDAF0E-8DDD-44BD-B873-8914CB5AD829}"/>
    <hyperlink ref="I89" r:id="rId81" xr:uid="{2CADEAB2-4A64-4F73-95D2-803879E620BF}"/>
    <hyperlink ref="I59" r:id="rId82" xr:uid="{2FE8D348-A4DB-4943-8646-1447C14C4FA0}"/>
    <hyperlink ref="I127" r:id="rId83" xr:uid="{19B36996-AC66-421B-9544-F5BB8D8930C0}"/>
    <hyperlink ref="I130" r:id="rId84" xr:uid="{2FC49E9E-5AF5-481C-AEAC-D4F2900C596A}"/>
    <hyperlink ref="I126" r:id="rId85" xr:uid="{72241A5C-23FB-4324-98E1-527A25209097}"/>
    <hyperlink ref="I40" r:id="rId86" xr:uid="{5438978D-8E03-4594-B798-C88C71739B82}"/>
    <hyperlink ref="I136" r:id="rId87" xr:uid="{A44DFF65-636E-487C-9E4A-FD3D8F728B81}"/>
    <hyperlink ref="I137" r:id="rId88" xr:uid="{3680E010-E83C-461D-B0D6-2DA4BFAD2C2C}"/>
    <hyperlink ref="I138" r:id="rId89" xr:uid="{9F4E7235-17B8-4877-8EBC-1D01B72A26DB}"/>
    <hyperlink ref="I141" r:id="rId90" xr:uid="{9690729F-ACB2-4740-BF06-1F743F70039C}"/>
    <hyperlink ref="I142" r:id="rId91" xr:uid="{79275250-80CD-4271-9C8E-71B03B0E4E6F}"/>
    <hyperlink ref="I144" r:id="rId92" xr:uid="{FD7E84B7-EC22-4A97-9766-23B6FDF37050}"/>
    <hyperlink ref="I145" r:id="rId93" xr:uid="{DF832230-94BF-4ED5-80BC-AD03C42F1E83}"/>
    <hyperlink ref="I147" r:id="rId94" xr:uid="{8E7EE524-69D9-4FB6-978E-DC9E9E35EB92}"/>
    <hyperlink ref="I150" r:id="rId95" xr:uid="{ACE4CA91-385A-405B-A92E-758D5AFA87E8}"/>
    <hyperlink ref="I153" r:id="rId96" xr:uid="{91D0C8CB-AE16-4616-BB10-ECF8FC3EFD69}"/>
    <hyperlink ref="I154" r:id="rId97" xr:uid="{C3868D7B-441E-4AA0-BD26-EB7E5D4E2923}"/>
    <hyperlink ref="I155" r:id="rId98" xr:uid="{1E60F9E9-E840-4909-A2F2-BF70D52A1DD4}"/>
    <hyperlink ref="I156" r:id="rId99" xr:uid="{0D894E11-FE71-4D71-9E17-60BBB4A949B2}"/>
    <hyperlink ref="I158" r:id="rId100" xr:uid="{CB486B2C-E377-4E89-B234-A5E1E94E7401}"/>
    <hyperlink ref="I159" r:id="rId101" xr:uid="{C6A11CBF-3725-4873-9EA2-7F0FE22EDA30}"/>
    <hyperlink ref="I160" r:id="rId102" xr:uid="{DDB62470-98EB-441B-8E8F-53F3ED9FD292}"/>
  </hyperlinks>
  <pageMargins left="0.78740157480314965" right="0.78740157480314965" top="1.0629921259842521" bottom="1.0629921259842521" header="0.78740157480314965" footer="0.78740157480314965"/>
  <pageSetup paperSize="9" scale="37" fitToHeight="0" orientation="landscape" useFirstPageNumber="1" horizontalDpi="300" verticalDpi="300" r:id="rId103"/>
  <headerFooter alignWithMargins="0">
    <oddHeader>&amp;C&amp;"Times New Roman,Обычный"&amp;12&amp;A</oddHeader>
    <oddFooter>&amp;C&amp;"Times New Roman,Обычный"&amp;12Страница &amp;P</oddFooter>
  </headerFooter>
  <legacyDrawing r:id="rId10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Таблиця станом на 01.08.2024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2025-01-13T18:40:47Z</dcterms:created>
  <dcterms:modified xsi:type="dcterms:W3CDTF">2025-01-13T18:41:01Z</dcterms:modified>
</cp:coreProperties>
</file>