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1 рік\Палац культури\"/>
    </mc:Choice>
  </mc:AlternateContent>
  <bookViews>
    <workbookView xWindow="0" yWindow="0" windowWidth="28800" windowHeight="12345"/>
  </bookViews>
  <sheets>
    <sheet name="2021" sheetId="3" r:id="rId1"/>
    <sheet name="2022" sheetId="1" r:id="rId2"/>
    <sheet name="Лист1" sheetId="2" r:id="rId3"/>
  </sheets>
  <calcPr calcId="162913"/>
</workbook>
</file>

<file path=xl/calcChain.xml><?xml version="1.0" encoding="utf-8"?>
<calcChain xmlns="http://schemas.openxmlformats.org/spreadsheetml/2006/main">
  <c r="AD30" i="1" l="1"/>
  <c r="C43" i="1" l="1"/>
  <c r="C42" i="1"/>
  <c r="AC30" i="1" l="1"/>
  <c r="AB43" i="1" l="1"/>
  <c r="AA43" i="1"/>
  <c r="Z43" i="1"/>
  <c r="Y43" i="1"/>
  <c r="X43" i="1"/>
  <c r="W43" i="1"/>
  <c r="T42" i="1"/>
  <c r="T43" i="1"/>
  <c r="O43" i="1"/>
  <c r="N43" i="1"/>
  <c r="S43" i="1" s="1"/>
  <c r="M43" i="1"/>
  <c r="AF43" i="1" s="1"/>
  <c r="J43" i="1"/>
  <c r="I43" i="1"/>
  <c r="L43" i="1" s="1"/>
  <c r="H43" i="1"/>
  <c r="D43" i="1"/>
  <c r="G43" i="1" s="1"/>
  <c r="E43" i="1"/>
  <c r="AE43" i="1"/>
  <c r="AE42" i="1"/>
  <c r="AG43" i="1"/>
  <c r="K43" i="1"/>
  <c r="AC21" i="1"/>
  <c r="AD21" i="1"/>
  <c r="AE21" i="1"/>
  <c r="R21" i="1"/>
  <c r="S21" i="1"/>
  <c r="T21" i="1"/>
  <c r="AD18" i="1"/>
  <c r="AE18" i="1"/>
  <c r="AC18" i="1"/>
  <c r="Q43" i="1" l="1"/>
  <c r="AC43" i="1"/>
  <c r="AJ43" i="1" s="1"/>
  <c r="R43" i="1"/>
  <c r="U43" i="1" s="1"/>
  <c r="AD43" i="1"/>
  <c r="AK43" i="1" s="1"/>
  <c r="P43" i="1"/>
  <c r="AI43" i="1"/>
  <c r="AH43" i="1"/>
  <c r="F43" i="1"/>
  <c r="V43" i="1"/>
  <c r="S6" i="1"/>
  <c r="T6" i="1"/>
  <c r="R6" i="1"/>
  <c r="AD6" i="1"/>
  <c r="AG6" i="1" s="1"/>
  <c r="AE6" i="1"/>
  <c r="AH6" i="1" s="1"/>
  <c r="AC6" i="1"/>
  <c r="AF6" i="1" s="1"/>
  <c r="AI6" i="1" s="1"/>
  <c r="AD15" i="1" l="1"/>
  <c r="AG15" i="1" s="1"/>
  <c r="AE15" i="1"/>
  <c r="AH15" i="1" s="1"/>
  <c r="AC15" i="1"/>
  <c r="AF15" i="1" s="1"/>
  <c r="AI15" i="1" s="1"/>
  <c r="AC24" i="1" l="1"/>
  <c r="AD24" i="1"/>
  <c r="AE24" i="1"/>
  <c r="S25" i="1"/>
  <c r="AD29" i="1" l="1"/>
  <c r="AE29" i="1"/>
  <c r="AD19" i="1"/>
  <c r="AE19" i="1"/>
  <c r="AC19" i="1"/>
  <c r="AD16" i="1"/>
  <c r="AG16" i="1" s="1"/>
  <c r="AE16" i="1"/>
  <c r="AH16" i="1" s="1"/>
  <c r="AC16" i="1"/>
  <c r="AF16" i="1" s="1"/>
  <c r="AI16" i="1" s="1"/>
  <c r="AD14" i="1" l="1"/>
  <c r="AE14" i="1"/>
  <c r="AC14" i="1"/>
  <c r="D42" i="1"/>
  <c r="X42" i="1"/>
  <c r="AD42" i="1" s="1"/>
  <c r="Y42" i="1"/>
  <c r="Z42" i="1"/>
  <c r="AA42" i="1"/>
  <c r="AB42" i="1"/>
  <c r="W42" i="1"/>
  <c r="N42" i="1"/>
  <c r="O42" i="1"/>
  <c r="M42" i="1"/>
  <c r="I42" i="1"/>
  <c r="J42" i="1"/>
  <c r="H42" i="1"/>
  <c r="E42" i="1"/>
  <c r="AE38" i="1"/>
  <c r="AE39" i="1"/>
  <c r="AE40" i="1"/>
  <c r="AE41" i="1"/>
  <c r="AJ41" i="1" s="1"/>
  <c r="AD38" i="1"/>
  <c r="AD39" i="1"/>
  <c r="AD40" i="1"/>
  <c r="AD41" i="1"/>
  <c r="AC41" i="1"/>
  <c r="AC38" i="1"/>
  <c r="AC39" i="1"/>
  <c r="AC40" i="1"/>
  <c r="AJ40" i="1" s="1"/>
  <c r="Q38" i="1"/>
  <c r="Q39" i="1"/>
  <c r="Q40" i="1"/>
  <c r="Q41" i="1"/>
  <c r="P38" i="1"/>
  <c r="P39" i="1"/>
  <c r="P40" i="1"/>
  <c r="P41" i="1"/>
  <c r="T22" i="1"/>
  <c r="T36" i="1"/>
  <c r="T37" i="1"/>
  <c r="T38" i="1"/>
  <c r="T39" i="1"/>
  <c r="T40" i="1"/>
  <c r="T41" i="1"/>
  <c r="S22" i="1"/>
  <c r="S36" i="1"/>
  <c r="S37" i="1"/>
  <c r="S38" i="1"/>
  <c r="S39" i="1"/>
  <c r="S40" i="1"/>
  <c r="S41" i="1"/>
  <c r="R36" i="1"/>
  <c r="R37" i="1"/>
  <c r="R38" i="1"/>
  <c r="R39" i="1"/>
  <c r="R40" i="1"/>
  <c r="R41" i="1"/>
  <c r="S42" i="1" l="1"/>
  <c r="AC42" i="1"/>
  <c r="R42" i="1"/>
  <c r="U40" i="1"/>
  <c r="V39" i="1"/>
  <c r="U41" i="1"/>
  <c r="V38" i="1"/>
  <c r="V40" i="1"/>
  <c r="AK40" i="1"/>
  <c r="AJ39" i="1"/>
  <c r="U39" i="1"/>
  <c r="AK38" i="1"/>
  <c r="AK39" i="1"/>
  <c r="AJ38" i="1"/>
  <c r="U38" i="1"/>
  <c r="AK41" i="1"/>
  <c r="L38" i="1" l="1"/>
  <c r="L39" i="1"/>
  <c r="L40" i="1"/>
  <c r="L41" i="1"/>
  <c r="K38" i="1"/>
  <c r="K39" i="1"/>
  <c r="K40" i="1"/>
  <c r="K41" i="1"/>
  <c r="G22" i="1"/>
  <c r="G36" i="1"/>
  <c r="G37" i="1"/>
  <c r="G38" i="1"/>
  <c r="G39" i="1"/>
  <c r="G40" i="1"/>
  <c r="G41" i="1"/>
  <c r="F36" i="1"/>
  <c r="F37" i="1"/>
  <c r="F38" i="1"/>
  <c r="F39" i="1"/>
  <c r="F40" i="1"/>
  <c r="F41" i="1"/>
  <c r="AG37" i="1"/>
  <c r="AI37" i="1" s="1"/>
  <c r="AF37" i="1"/>
  <c r="AH37" i="1" s="1"/>
  <c r="AE37" i="1"/>
  <c r="AK37" i="1" s="1"/>
  <c r="AD37" i="1"/>
  <c r="AC37" i="1"/>
  <c r="V37" i="1"/>
  <c r="U37" i="1"/>
  <c r="Q37" i="1"/>
  <c r="P37" i="1"/>
  <c r="L37" i="1"/>
  <c r="K37" i="1"/>
  <c r="AG36" i="1"/>
  <c r="AI36" i="1" s="1"/>
  <c r="AF36" i="1"/>
  <c r="AH36" i="1" s="1"/>
  <c r="AE36" i="1"/>
  <c r="AD36" i="1"/>
  <c r="AC36" i="1"/>
  <c r="V36" i="1"/>
  <c r="U36" i="1"/>
  <c r="Q36" i="1"/>
  <c r="P36" i="1"/>
  <c r="L36" i="1"/>
  <c r="K36" i="1"/>
  <c r="AG35" i="1"/>
  <c r="AI35" i="1" s="1"/>
  <c r="AF35" i="1"/>
  <c r="AH35" i="1" s="1"/>
  <c r="AG22" i="1"/>
  <c r="AF22" i="1"/>
  <c r="Q22" i="1"/>
  <c r="L22" i="1"/>
  <c r="AK36" i="1" l="1"/>
  <c r="AJ37" i="1"/>
  <c r="AJ36" i="1"/>
  <c r="AK22" i="1"/>
  <c r="AH22" i="1"/>
  <c r="V22" i="1"/>
  <c r="AI22" i="1"/>
  <c r="AG34" i="1"/>
  <c r="AF34" i="1"/>
  <c r="AE34" i="1"/>
  <c r="AD34" i="1"/>
  <c r="AC34" i="1"/>
  <c r="T34" i="1"/>
  <c r="S34" i="1"/>
  <c r="R34" i="1"/>
  <c r="Q34" i="1"/>
  <c r="P34" i="1"/>
  <c r="L34" i="1"/>
  <c r="K34" i="1"/>
  <c r="AG33" i="1"/>
  <c r="AI33" i="1" s="1"/>
  <c r="AF33" i="1"/>
  <c r="AH33" i="1" s="1"/>
  <c r="AD32" i="1"/>
  <c r="AE32" i="1"/>
  <c r="AC32" i="1"/>
  <c r="AD27" i="1"/>
  <c r="AE27" i="1"/>
  <c r="AC27" i="1"/>
  <c r="AJ34" i="1" l="1"/>
  <c r="AK34" i="1"/>
  <c r="V34" i="1"/>
  <c r="AH34" i="1"/>
  <c r="AI34" i="1"/>
  <c r="U34" i="1"/>
  <c r="AG24" i="1" l="1"/>
  <c r="AH24" i="1"/>
  <c r="AF24" i="1"/>
  <c r="AI24" i="1" s="1"/>
  <c r="AG21" i="1" l="1"/>
  <c r="AH21" i="1"/>
  <c r="AF21" i="1"/>
  <c r="AI21" i="1" s="1"/>
  <c r="AD20" i="1"/>
  <c r="AE20" i="1"/>
  <c r="AC20" i="1"/>
  <c r="G21" i="1"/>
  <c r="F21" i="1"/>
  <c r="Q21" i="1"/>
  <c r="P21" i="1"/>
  <c r="V21" i="1"/>
  <c r="U21" i="1"/>
  <c r="L21" i="1"/>
  <c r="K21" i="1"/>
  <c r="P20" i="1"/>
  <c r="K20" i="1"/>
  <c r="AA13" i="1"/>
  <c r="AB13" i="1"/>
  <c r="Z13" i="1"/>
  <c r="X13" i="1"/>
  <c r="Y13" i="1"/>
  <c r="W13" i="1"/>
  <c r="C13" i="1"/>
  <c r="AD12" i="1"/>
  <c r="AE12" i="1"/>
  <c r="AC12" i="1"/>
  <c r="AE10" i="1"/>
  <c r="AD10" i="1"/>
  <c r="AC10" i="1"/>
  <c r="AE9" i="1"/>
  <c r="AD9" i="1"/>
  <c r="AC9" i="1"/>
  <c r="AE11" i="1"/>
  <c r="AD11" i="1"/>
  <c r="AC11" i="1"/>
  <c r="T9" i="1"/>
  <c r="T10" i="1"/>
  <c r="T11" i="1"/>
  <c r="T12" i="1"/>
  <c r="T17" i="1"/>
  <c r="S9" i="1"/>
  <c r="S10" i="1"/>
  <c r="S11" i="1"/>
  <c r="S12" i="1"/>
  <c r="S14" i="1"/>
  <c r="S17" i="1"/>
  <c r="S20" i="1"/>
  <c r="S24" i="1"/>
  <c r="R9" i="1"/>
  <c r="R10" i="1"/>
  <c r="R11" i="1"/>
  <c r="R12" i="1"/>
  <c r="R17" i="1"/>
  <c r="R20" i="1"/>
  <c r="AE8" i="1"/>
  <c r="AD8" i="1"/>
  <c r="AC8" i="1"/>
  <c r="S8" i="1"/>
  <c r="T8" i="1"/>
  <c r="R8" i="1"/>
  <c r="AD13" i="1" l="1"/>
  <c r="AG13" i="1" s="1"/>
  <c r="U11" i="1"/>
  <c r="AC13" i="1"/>
  <c r="AF13" i="1" s="1"/>
  <c r="AI13" i="1" s="1"/>
  <c r="AE13" i="1"/>
  <c r="AH13" i="1" s="1"/>
  <c r="U12" i="1"/>
  <c r="AJ20" i="1"/>
  <c r="U8" i="1"/>
  <c r="AJ21" i="1"/>
  <c r="AK21" i="1"/>
  <c r="U10" i="1"/>
  <c r="U9" i="1"/>
  <c r="S16" i="1" l="1"/>
  <c r="S13" i="1" l="1"/>
  <c r="S27" i="1" l="1"/>
  <c r="S15" i="1" l="1"/>
  <c r="S19" i="1"/>
  <c r="S32" i="1"/>
  <c r="S29" i="1" l="1"/>
  <c r="S30" i="1"/>
  <c r="AE30" i="1" l="1"/>
  <c r="T20" i="1"/>
  <c r="T13" i="1"/>
  <c r="R32" i="1"/>
  <c r="R29" i="1"/>
  <c r="R27" i="1"/>
  <c r="R24" i="1"/>
  <c r="R14" i="1" l="1"/>
  <c r="R19" i="1"/>
  <c r="T30" i="1"/>
  <c r="R30" i="1"/>
  <c r="R16" i="1"/>
  <c r="R25" i="1"/>
  <c r="T15" i="1"/>
  <c r="V15" i="1" s="1"/>
  <c r="R18" i="1"/>
  <c r="T25" i="1"/>
  <c r="V25" i="1" s="1"/>
  <c r="V20" i="1"/>
  <c r="U20" i="1"/>
  <c r="T18" i="1"/>
  <c r="R15" i="1"/>
  <c r="T16" i="1"/>
  <c r="T24" i="1"/>
  <c r="T29" i="1"/>
  <c r="U29" i="1" s="1"/>
  <c r="T14" i="1"/>
  <c r="T19" i="1"/>
  <c r="T27" i="1"/>
  <c r="T32" i="1"/>
  <c r="R13" i="1"/>
  <c r="V27" i="1" l="1"/>
  <c r="U27" i="1"/>
  <c r="S18" i="1"/>
  <c r="AJ16" i="1"/>
  <c r="U42" i="1" l="1"/>
  <c r="E13" i="1"/>
  <c r="AK16" i="1" l="1"/>
  <c r="AK20" i="1"/>
  <c r="D13" i="1"/>
  <c r="AE17" i="1"/>
  <c r="AD17" i="1"/>
  <c r="AC17" i="1"/>
  <c r="G13" i="1" l="1"/>
  <c r="G17" i="1"/>
  <c r="F13" i="1"/>
  <c r="F17" i="1"/>
  <c r="AF20" i="1" l="1"/>
  <c r="AH20" i="1" s="1"/>
  <c r="Q20" i="1"/>
  <c r="L20" i="1"/>
  <c r="AG20" i="1" l="1"/>
  <c r="AI20" i="1" s="1"/>
  <c r="U13" i="1"/>
  <c r="U17" i="1"/>
  <c r="U25" i="1"/>
  <c r="U18" i="1" l="1"/>
  <c r="U15" i="1"/>
  <c r="U19" i="1"/>
  <c r="U16" i="1"/>
  <c r="U14" i="1"/>
  <c r="G9" i="1" l="1"/>
  <c r="G14" i="1"/>
  <c r="G19" i="1"/>
  <c r="F19" i="1"/>
  <c r="F10" i="1"/>
  <c r="G10" i="1"/>
  <c r="G15" i="1"/>
  <c r="F15" i="1"/>
  <c r="G24" i="1"/>
  <c r="F24" i="1"/>
  <c r="F29" i="1"/>
  <c r="G29" i="1"/>
  <c r="F6" i="1"/>
  <c r="G6" i="1"/>
  <c r="G11" i="1"/>
  <c r="F11" i="1"/>
  <c r="F16" i="1"/>
  <c r="G16" i="1"/>
  <c r="F25" i="1"/>
  <c r="G25" i="1"/>
  <c r="F30" i="1"/>
  <c r="G30" i="1"/>
  <c r="K6" i="1"/>
  <c r="G8" i="1"/>
  <c r="G12" i="1"/>
  <c r="F18" i="1"/>
  <c r="G18" i="1"/>
  <c r="F27" i="1"/>
  <c r="G27" i="1"/>
  <c r="G32" i="1"/>
  <c r="F32" i="1"/>
  <c r="F14" i="1"/>
  <c r="F12" i="1"/>
  <c r="F9" i="1"/>
  <c r="F8" i="1"/>
  <c r="G42" i="1" l="1"/>
  <c r="F42" i="1"/>
  <c r="U30" i="1" l="1"/>
  <c r="V42" i="1" l="1"/>
  <c r="AK13" i="1" l="1"/>
  <c r="AJ13" i="1"/>
  <c r="AK6" i="1" l="1"/>
  <c r="AJ6" i="1"/>
  <c r="AJ9" i="1"/>
  <c r="AK9" i="1"/>
  <c r="AJ11" i="1"/>
  <c r="AK11" i="1"/>
  <c r="AK14" i="1"/>
  <c r="AJ14" i="1"/>
  <c r="AK18" i="1"/>
  <c r="AJ18" i="1"/>
  <c r="AK24" i="1"/>
  <c r="AJ24" i="1"/>
  <c r="AK27" i="1"/>
  <c r="AJ27" i="1"/>
  <c r="AK29" i="1"/>
  <c r="AJ29" i="1"/>
  <c r="AJ32" i="1"/>
  <c r="U6" i="1"/>
  <c r="U32" i="1"/>
  <c r="AK8" i="1"/>
  <c r="AJ8" i="1"/>
  <c r="AK10" i="1"/>
  <c r="AJ10" i="1"/>
  <c r="AK12" i="1"/>
  <c r="AJ12" i="1"/>
  <c r="AJ15" i="1"/>
  <c r="AK15" i="1"/>
  <c r="AJ17" i="1"/>
  <c r="AK17" i="1"/>
  <c r="AJ19" i="1"/>
  <c r="AK19" i="1"/>
  <c r="AJ25" i="1"/>
  <c r="AK25" i="1"/>
  <c r="AJ30" i="1"/>
  <c r="AK30" i="1"/>
  <c r="AG8" i="1"/>
  <c r="AI8" i="1" s="1"/>
  <c r="AF27" i="1"/>
  <c r="AH27" i="1" s="1"/>
  <c r="V13" i="1"/>
  <c r="P13" i="1" l="1"/>
  <c r="Q13" i="1"/>
  <c r="K13" i="1"/>
  <c r="L13" i="1"/>
  <c r="Q32" i="1" l="1"/>
  <c r="Q30" i="1"/>
  <c r="AG30" i="1"/>
  <c r="Q29" i="1"/>
  <c r="Q27" i="1"/>
  <c r="Q25" i="1"/>
  <c r="AG25" i="1"/>
  <c r="AI25" i="1" s="1"/>
  <c r="Q19" i="1"/>
  <c r="Q18" i="1"/>
  <c r="AG18" i="1"/>
  <c r="AI18" i="1" s="1"/>
  <c r="Q17" i="1"/>
  <c r="AF17" i="1"/>
  <c r="AH17" i="1" s="1"/>
  <c r="Q16" i="1"/>
  <c r="L16" i="1"/>
  <c r="Q15" i="1"/>
  <c r="Q14" i="1"/>
  <c r="P12" i="1"/>
  <c r="Q11" i="1"/>
  <c r="K11" i="1"/>
  <c r="Q10" i="1"/>
  <c r="AG10" i="1"/>
  <c r="AI10" i="1" s="1"/>
  <c r="AF10" i="1"/>
  <c r="Q9" i="1"/>
  <c r="AG9" i="1"/>
  <c r="Q8" i="1"/>
  <c r="AF9" i="1"/>
  <c r="AH9" i="1" s="1"/>
  <c r="AF11" i="1"/>
  <c r="AH11" i="1" s="1"/>
  <c r="AG12" i="1"/>
  <c r="AI12" i="1" s="1"/>
  <c r="AF14" i="1"/>
  <c r="AH14" i="1" s="1"/>
  <c r="AG14" i="1"/>
  <c r="AI14" i="1" s="1"/>
  <c r="AF18" i="1"/>
  <c r="AH18" i="1" s="1"/>
  <c r="AF19" i="1"/>
  <c r="AH19" i="1" s="1"/>
  <c r="AF23" i="1"/>
  <c r="AH23" i="1" s="1"/>
  <c r="AG23" i="1"/>
  <c r="AI23" i="1" s="1"/>
  <c r="AF25" i="1"/>
  <c r="AH25" i="1" s="1"/>
  <c r="AF26" i="1"/>
  <c r="AH26" i="1" s="1"/>
  <c r="AG26" i="1"/>
  <c r="AI26" i="1" s="1"/>
  <c r="AF28" i="1"/>
  <c r="AH28" i="1" s="1"/>
  <c r="AG28" i="1"/>
  <c r="AI28" i="1" s="1"/>
  <c r="AF29" i="1"/>
  <c r="AH29" i="1" s="1"/>
  <c r="AF30" i="1"/>
  <c r="AH30" i="1" s="1"/>
  <c r="AF31" i="1"/>
  <c r="AH31" i="1" s="1"/>
  <c r="AG31" i="1"/>
  <c r="AI31" i="1" s="1"/>
  <c r="AF32" i="1"/>
  <c r="AH32" i="1" s="1"/>
  <c r="Q6" i="1"/>
  <c r="P6" i="1"/>
  <c r="P30" i="1"/>
  <c r="P25" i="1"/>
  <c r="P19" i="1"/>
  <c r="P17" i="1"/>
  <c r="P15" i="1"/>
  <c r="Q12" i="1"/>
  <c r="P11" i="1"/>
  <c r="P9" i="1"/>
  <c r="L30" i="1"/>
  <c r="L25" i="1"/>
  <c r="L11" i="1"/>
  <c r="L12" i="1"/>
  <c r="L14" i="1"/>
  <c r="L18" i="1"/>
  <c r="K9" i="1"/>
  <c r="K14" i="1"/>
  <c r="K17" i="1"/>
  <c r="K19" i="1"/>
  <c r="V9" i="1"/>
  <c r="V10" i="1"/>
  <c r="V14" i="1"/>
  <c r="V16" i="1"/>
  <c r="V17" i="1"/>
  <c r="V18" i="1"/>
  <c r="V19" i="1"/>
  <c r="V29" i="1"/>
  <c r="V30" i="1"/>
  <c r="V32" i="1" l="1"/>
  <c r="V12" i="1"/>
  <c r="V6" i="1"/>
  <c r="V8" i="1"/>
  <c r="AG11" i="1"/>
  <c r="AI11" i="1" s="1"/>
  <c r="L6" i="1"/>
  <c r="AF12" i="1"/>
  <c r="AH12" i="1" s="1"/>
  <c r="K12" i="1"/>
  <c r="AG19" i="1"/>
  <c r="AI19" i="1" s="1"/>
  <c r="L19" i="1"/>
  <c r="L42" i="1"/>
  <c r="K18" i="1"/>
  <c r="K16" i="1"/>
  <c r="K25" i="1"/>
  <c r="K30" i="1"/>
  <c r="L8" i="1"/>
  <c r="L9" i="1"/>
  <c r="P10" i="1"/>
  <c r="P14" i="1"/>
  <c r="P16" i="1"/>
  <c r="P18" i="1"/>
  <c r="P27" i="1"/>
  <c r="P29" i="1"/>
  <c r="P32" i="1"/>
  <c r="AI9" i="1"/>
  <c r="L10" i="1"/>
  <c r="K10" i="1"/>
  <c r="L15" i="1"/>
  <c r="K15" i="1"/>
  <c r="AG17" i="1"/>
  <c r="AI17" i="1" s="1"/>
  <c r="L17" i="1"/>
  <c r="L24" i="1"/>
  <c r="K24" i="1"/>
  <c r="AG27" i="1"/>
  <c r="AI27" i="1" s="1"/>
  <c r="L27" i="1"/>
  <c r="K27" i="1"/>
  <c r="AG29" i="1"/>
  <c r="AI29" i="1" s="1"/>
  <c r="L29" i="1"/>
  <c r="K29" i="1"/>
  <c r="AI30" i="1"/>
  <c r="AG32" i="1"/>
  <c r="AI32" i="1" s="1"/>
  <c r="L32" i="1"/>
  <c r="K32" i="1"/>
  <c r="AH10" i="1"/>
  <c r="AJ42" i="1" l="1"/>
  <c r="AK32" i="1" l="1"/>
  <c r="AK42" i="1" l="1"/>
  <c r="P8" i="1"/>
  <c r="AF8" i="1"/>
  <c r="K8" i="1"/>
  <c r="K42" i="1" l="1"/>
  <c r="Q24" i="1" l="1"/>
  <c r="V24" i="1"/>
  <c r="P24" i="1"/>
  <c r="U24" i="1"/>
  <c r="Q42" i="1" l="1"/>
  <c r="AG42" i="1"/>
  <c r="AI42" i="1" s="1"/>
  <c r="P42" i="1"/>
  <c r="AF42" i="1"/>
  <c r="AH42" i="1" l="1"/>
  <c r="AH8" i="1"/>
</calcChain>
</file>

<file path=xl/comments1.xml><?xml version="1.0" encoding="utf-8"?>
<comments xmlns="http://schemas.openxmlformats.org/spreadsheetml/2006/main">
  <authors>
    <author>Євгенія С. Різаєва</author>
  </authors>
  <commentList>
    <comment ref="Z19" authorId="0" shapeId="0">
      <text>
        <r>
          <rPr>
            <b/>
            <sz val="9"/>
            <color indexed="81"/>
            <rFont val="Tahoma"/>
            <family val="2"/>
            <charset val="204"/>
          </rPr>
          <t>Євгенія С. Різаєва:</t>
        </r>
        <r>
          <rPr>
            <sz val="9"/>
            <color indexed="81"/>
            <rFont val="Tahoma"/>
            <family val="2"/>
            <charset val="204"/>
          </rPr>
          <t xml:space="preserve">
+2155 тис.грн -служба 00-34 та утримання кладовищ</t>
        </r>
      </text>
    </comment>
    <comment ref="AA19" authorId="0" shapeId="0">
      <text>
        <r>
          <rPr>
            <b/>
            <sz val="9"/>
            <color indexed="81"/>
            <rFont val="Tahoma"/>
            <family val="2"/>
            <charset val="204"/>
          </rPr>
          <t>Євгенія С. Різаєва:</t>
        </r>
        <r>
          <rPr>
            <sz val="9"/>
            <color indexed="81"/>
            <rFont val="Tahoma"/>
            <family val="2"/>
            <charset val="204"/>
          </rPr>
          <t xml:space="preserve">
+1982 тис.грн- служба 00,34 та утримання кладовищ</t>
        </r>
      </text>
    </comment>
    <comment ref="AB19" authorId="0" shapeId="0">
      <text>
        <r>
          <rPr>
            <b/>
            <sz val="9"/>
            <color indexed="81"/>
            <rFont val="Tahoma"/>
            <family val="2"/>
            <charset val="204"/>
          </rPr>
          <t>Євгенія С. Різаєва:</t>
        </r>
        <r>
          <rPr>
            <sz val="9"/>
            <color indexed="81"/>
            <rFont val="Tahoma"/>
            <family val="2"/>
            <charset val="204"/>
          </rPr>
          <t xml:space="preserve">
+2047 тис.грн -служба 0034 та утримання кладовищ</t>
        </r>
      </text>
    </comment>
  </commentList>
</comments>
</file>

<file path=xl/sharedStrings.xml><?xml version="1.0" encoding="utf-8"?>
<sst xmlns="http://schemas.openxmlformats.org/spreadsheetml/2006/main" count="110" uniqueCount="59">
  <si>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</si>
  <si>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</si>
  <si>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</si>
  <si>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</si>
  <si>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</si>
  <si>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</si>
  <si>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</si>
  <si>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Середня ЗП, грн</t>
  </si>
  <si>
    <t>Ви-ти на оплату праці, тис.грн.</t>
  </si>
  <si>
    <t>Разом</t>
  </si>
  <si>
    <t>КП "ЧТУ"</t>
  </si>
  <si>
    <t>КП "Новозаводське"</t>
  </si>
  <si>
    <t>КП "Деснянське"</t>
  </si>
  <si>
    <t>КП "ЖЕК-10"</t>
  </si>
  <si>
    <t>КП "ЖЕК-13"</t>
  </si>
  <si>
    <t>КП "АТП-2528"</t>
  </si>
  <si>
    <t>КП "Зеленбуд"</t>
  </si>
  <si>
    <t>КП "Паркування та ринок"</t>
  </si>
  <si>
    <t>КП "Спец.комбінат КПО"</t>
  </si>
  <si>
    <t>КП "Шкільне"</t>
  </si>
  <si>
    <t>КП "ТРА"Новий Чернігів"</t>
  </si>
  <si>
    <t>КП "Чернігів-водоканал"</t>
  </si>
  <si>
    <t>КП "Буд. книги"</t>
  </si>
  <si>
    <t>КП "Чернігів-будінвест"</t>
  </si>
  <si>
    <t>Транспорт</t>
  </si>
  <si>
    <t>ЖКГ</t>
  </si>
  <si>
    <t>Торгівля</t>
  </si>
  <si>
    <t>ЗМІ</t>
  </si>
  <si>
    <t>Культура</t>
  </si>
  <si>
    <t>Будівництво</t>
  </si>
  <si>
    <t>КП "Дільн. з контролю за БМ"</t>
  </si>
  <si>
    <t>КП "Центр. парк культури та відп."</t>
  </si>
  <si>
    <t>без курс.різниць</t>
  </si>
  <si>
    <t>КП "Міськсвітло"</t>
  </si>
  <si>
    <t>КП "Міськ.палац культури"  *</t>
  </si>
  <si>
    <t>* Кількість штатних працівників та середня зарплата КП "Міський палац культури" вказані без врахування зовнішніх сумісників</t>
  </si>
  <si>
    <t>Факт 2021 р.</t>
  </si>
  <si>
    <t>План 2022 р.</t>
  </si>
  <si>
    <t>Факт 2022 р.</t>
  </si>
  <si>
    <t>Темп росту,% (2022/ 2021)</t>
  </si>
  <si>
    <t>% вико-нання плану, 2022/пл.2022</t>
  </si>
  <si>
    <t>Основні показники фінансово-господарської діяльності комунальних підприємств міської ради за 2022 рік</t>
  </si>
  <si>
    <t>КП "Муніципальна варта"</t>
  </si>
  <si>
    <t>КП "ВСЦ"Крок до тварин"</t>
  </si>
  <si>
    <t>Спорт</t>
  </si>
  <si>
    <t>КП "Теплокомуненерго"</t>
  </si>
  <si>
    <t>Охорона здоров'я</t>
  </si>
  <si>
    <t>КНП "ЧМЛ №2"</t>
  </si>
  <si>
    <t>КНП "ЧМЛ №3"</t>
  </si>
  <si>
    <t>КНП "ЧМЛ №4"</t>
  </si>
  <si>
    <t>КНП "Пологовий будинок"</t>
  </si>
  <si>
    <t>КНП "Сімейна поліклініка"</t>
  </si>
  <si>
    <t>КНП "Міська стоматологічна поліклініка"</t>
  </si>
  <si>
    <t>-</t>
  </si>
  <si>
    <t>КНП "Центр спортивної боротьби"</t>
  </si>
  <si>
    <t>План 2021 р.</t>
  </si>
  <si>
    <t>% виконання плану</t>
  </si>
  <si>
    <t>КП "Міський палац культури ім. В. Радченка" *</t>
  </si>
  <si>
    <t>Звіт про виконання фінансового плану підприємства за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</si>
</sst>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18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5" xfId="0" applyBorder="1"/>
    <xf numFmtId="0" fontId="0" fillId="4" borderId="5" xfId="0" applyFill="1" applyBorder="1"/>
    <xf numFmtId="0" fontId="2" fillId="4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right" wrapText="1"/>
    </xf>
    <xf numFmtId="0" fontId="4" fillId="0" borderId="0" xfId="0" applyFont="1" applyFill="1"/>
    <xf numFmtId="0" fontId="0" fillId="0" borderId="0" xfId="0" applyFill="1"/>
    <xf numFmtId="1" fontId="4" fillId="0" borderId="0" xfId="0" applyNumberFormat="1" applyFont="1"/>
    <xf numFmtId="0" fontId="0" fillId="0" borderId="12" xfId="0" applyFill="1" applyBorder="1" applyAlignment="1"/>
    <xf numFmtId="0" fontId="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3" borderId="1" xfId="0" applyNumberFormat="1" applyFont="1" applyFill="1" applyBorder="1" applyAlignment="1">
      <alignment wrapText="1"/>
    </xf>
    <xf numFmtId="164" fontId="4" fillId="3" borderId="6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3" borderId="1" xfId="0" applyNumberFormat="1" applyFont="1" applyFill="1" applyBorder="1" applyAlignment="1">
      <alignment wrapText="1"/>
    </xf>
    <xf numFmtId="164" fontId="9" fillId="3" borderId="6" xfId="0" applyNumberFormat="1" applyFont="1" applyFill="1" applyBorder="1"/>
    <xf numFmtId="0" fontId="9" fillId="4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wrapText="1"/>
    </xf>
    <xf numFmtId="164" fontId="9" fillId="4" borderId="6" xfId="0" applyNumberFormat="1" applyFont="1" applyFill="1" applyBorder="1"/>
    <xf numFmtId="0" fontId="9" fillId="0" borderId="1" xfId="0" applyFont="1" applyBorder="1"/>
    <xf numFmtId="1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11" fillId="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ont="1" applyBorder="1"/>
    <xf numFmtId="164" fontId="0" fillId="3" borderId="6" xfId="0" applyNumberFormat="1" applyFont="1" applyFill="1" applyBorder="1"/>
    <xf numFmtId="1" fontId="4" fillId="5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Fill="1" applyBorder="1" applyAlignment="1">
      <alignment wrapText="1"/>
    </xf>
    <xf numFmtId="0" fontId="4" fillId="0" borderId="0" xfId="0" applyFont="1"/>
    <xf numFmtId="0" fontId="10" fillId="0" borderId="6" xfId="0" applyFont="1" applyBorder="1" applyAlignment="1">
      <alignment horizontal="center"/>
    </xf>
    <xf numFmtId="0" fontId="4" fillId="0" borderId="1" xfId="0" applyFont="1" applyBorder="1"/>
    <xf numFmtId="1" fontId="10" fillId="5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1" fontId="0" fillId="4" borderId="1" xfId="0" applyNumberFormat="1" applyFill="1" applyBorder="1"/>
    <xf numFmtId="1" fontId="4" fillId="0" borderId="1" xfId="0" applyNumberFormat="1" applyFont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4" fontId="0" fillId="3" borderId="1" xfId="0" applyNumberFormat="1" applyFont="1" applyFill="1" applyBorder="1" applyAlignment="1">
      <alignment wrapText="1"/>
    </xf>
    <xf numFmtId="0" fontId="0" fillId="0" borderId="4" xfId="0" applyBorder="1"/>
    <xf numFmtId="0" fontId="0" fillId="4" borderId="6" xfId="0" applyFill="1" applyBorder="1"/>
    <xf numFmtId="0" fontId="2" fillId="4" borderId="2" xfId="0" applyFont="1" applyFill="1" applyBorder="1"/>
    <xf numFmtId="0" fontId="0" fillId="0" borderId="5" xfId="0" applyBorder="1" applyAlignment="1">
      <alignment horizontal="center" vertical="center"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164" fontId="0" fillId="0" borderId="6" xfId="0" applyNumberFormat="1" applyFont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1" fontId="9" fillId="5" borderId="5" xfId="0" applyNumberFormat="1" applyFont="1" applyFill="1" applyBorder="1" applyAlignment="1">
      <alignment horizontal="center"/>
    </xf>
    <xf numFmtId="1" fontId="0" fillId="5" borderId="5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wrapText="1"/>
    </xf>
    <xf numFmtId="0" fontId="10" fillId="6" borderId="1" xfId="0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3" xfId="0" applyFont="1" applyFill="1" applyBorder="1" applyAlignment="1">
      <alignment wrapText="1"/>
    </xf>
    <xf numFmtId="1" fontId="10" fillId="6" borderId="8" xfId="0" applyNumberFormat="1" applyFont="1" applyFill="1" applyBorder="1" applyAlignment="1">
      <alignment horizontal="center"/>
    </xf>
    <xf numFmtId="0" fontId="10" fillId="6" borderId="5" xfId="0" applyFont="1" applyFill="1" applyBorder="1"/>
    <xf numFmtId="0" fontId="10" fillId="6" borderId="5" xfId="0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4" fontId="10" fillId="6" borderId="6" xfId="0" applyNumberFormat="1" applyFont="1" applyFill="1" applyBorder="1" applyAlignment="1">
      <alignment horizontal="center"/>
    </xf>
    <xf numFmtId="1" fontId="10" fillId="6" borderId="5" xfId="0" applyNumberFormat="1" applyFont="1" applyFill="1" applyBorder="1" applyAlignment="1">
      <alignment horizontal="center"/>
    </xf>
    <xf numFmtId="0" fontId="10" fillId="6" borderId="1" xfId="0" applyFont="1" applyFill="1" applyBorder="1"/>
    <xf numFmtId="164" fontId="10" fillId="6" borderId="1" xfId="0" applyNumberFormat="1" applyFont="1" applyFill="1" applyBorder="1" applyAlignment="1">
      <alignment wrapText="1"/>
    </xf>
    <xf numFmtId="164" fontId="10" fillId="6" borderId="6" xfId="0" applyNumberFormat="1" applyFont="1" applyFill="1" applyBorder="1"/>
    <xf numFmtId="0" fontId="10" fillId="6" borderId="7" xfId="0" applyFont="1" applyFill="1" applyBorder="1"/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164" fontId="10" fillId="6" borderId="8" xfId="0" applyNumberFormat="1" applyFont="1" applyFill="1" applyBorder="1" applyAlignment="1">
      <alignment horizontal="center"/>
    </xf>
    <xf numFmtId="164" fontId="10" fillId="6" borderId="9" xfId="0" applyNumberFormat="1" applyFont="1" applyFill="1" applyBorder="1" applyAlignment="1">
      <alignment horizontal="center"/>
    </xf>
    <xf numFmtId="1" fontId="10" fillId="6" borderId="7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8" xfId="0" applyFont="1" applyFill="1" applyBorder="1"/>
    <xf numFmtId="164" fontId="10" fillId="6" borderId="8" xfId="0" applyNumberFormat="1" applyFont="1" applyFill="1" applyBorder="1" applyAlignment="1">
      <alignment wrapText="1"/>
    </xf>
    <xf numFmtId="164" fontId="10" fillId="6" borderId="9" xfId="0" applyNumberFormat="1" applyFont="1" applyFill="1" applyBorder="1"/>
    <xf numFmtId="0" fontId="10" fillId="0" borderId="0" xfId="0" applyFont="1" applyFill="1"/>
    <xf numFmtId="1" fontId="4" fillId="0" borderId="5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2" fillId="0" borderId="12" xfId="0" applyFont="1" applyFill="1" applyBorder="1" applyAlignment="1"/>
    <xf numFmtId="1" fontId="13" fillId="0" borderId="0" xfId="0" applyNumberFormat="1" applyFont="1"/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P8"/>
  <sheetViews>
    <sheetView tabSelected="1" zoomScaleNormal="100" workbookViewId="0">
      <pane ySplit="4" topLeftCell="A5" activePane="bottomLeft" state="frozen"/>
      <selection pane="bottomLeft" activeCell="H11" sqref="H11"/>
    </sheetView>
  </sheetViews>
  <sheetFormatPr defaultRowHeight="18.75" x14ac:dyDescent="0.3"/>
  <cols>
    <col min="1" max="1" width="3.7109375" style="132" customWidth="1"/>
    <col min="2" max="2" width="35.85546875" style="132" customWidth="1"/>
    <col min="3" max="3" width="16.42578125" style="132" customWidth="1"/>
    <col min="4" max="4" width="16.42578125" style="133" customWidth="1"/>
    <col min="5" max="5" width="16.42578125" style="132" customWidth="1"/>
    <col min="6" max="16" width="16.42578125" style="133" customWidth="1"/>
    <col min="17" max="16384" width="9.140625" style="132"/>
  </cols>
  <sheetData>
    <row r="1" spans="1:16" x14ac:dyDescent="0.3">
      <c r="A1" s="144" t="s">
        <v>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3" spans="1:16" s="143" customFormat="1" ht="28.5" customHeight="1" x14ac:dyDescent="0.25">
      <c r="A3" s="145" t="s">
        <v>0</v>
      </c>
      <c r="B3" s="145" t="s">
        <v>1</v>
      </c>
      <c r="C3" s="145" t="s">
        <v>2</v>
      </c>
      <c r="D3" s="145"/>
      <c r="E3" s="146" t="s">
        <v>56</v>
      </c>
      <c r="F3" s="145" t="s">
        <v>3</v>
      </c>
      <c r="G3" s="145"/>
      <c r="H3" s="146" t="s">
        <v>56</v>
      </c>
      <c r="I3" s="145" t="s">
        <v>4</v>
      </c>
      <c r="J3" s="145"/>
      <c r="K3" s="146" t="s">
        <v>56</v>
      </c>
      <c r="L3" s="145" t="s">
        <v>5</v>
      </c>
      <c r="M3" s="145"/>
      <c r="N3" s="146" t="s">
        <v>56</v>
      </c>
      <c r="O3" s="146" t="s">
        <v>6</v>
      </c>
      <c r="P3" s="146"/>
    </row>
    <row r="4" spans="1:16" s="143" customFormat="1" ht="28.5" customHeight="1" x14ac:dyDescent="0.25">
      <c r="A4" s="145"/>
      <c r="B4" s="145"/>
      <c r="C4" s="138" t="s">
        <v>55</v>
      </c>
      <c r="D4" s="138" t="s">
        <v>36</v>
      </c>
      <c r="E4" s="146"/>
      <c r="F4" s="138" t="s">
        <v>55</v>
      </c>
      <c r="G4" s="138" t="s">
        <v>36</v>
      </c>
      <c r="H4" s="146"/>
      <c r="I4" s="138" t="s">
        <v>55</v>
      </c>
      <c r="J4" s="138" t="s">
        <v>36</v>
      </c>
      <c r="K4" s="146"/>
      <c r="L4" s="138" t="s">
        <v>55</v>
      </c>
      <c r="M4" s="138" t="s">
        <v>36</v>
      </c>
      <c r="N4" s="146"/>
      <c r="O4" s="138" t="s">
        <v>55</v>
      </c>
      <c r="P4" s="138" t="s">
        <v>36</v>
      </c>
    </row>
    <row r="5" spans="1:16" s="133" customFormat="1" ht="45.75" customHeight="1" x14ac:dyDescent="0.3">
      <c r="A5" s="139">
        <v>1</v>
      </c>
      <c r="B5" s="137" t="s">
        <v>57</v>
      </c>
      <c r="C5" s="140">
        <v>2040</v>
      </c>
      <c r="D5" s="140">
        <v>2273</v>
      </c>
      <c r="E5" s="141">
        <v>1.1142156862745098</v>
      </c>
      <c r="F5" s="140">
        <v>11878.7</v>
      </c>
      <c r="G5" s="140">
        <v>17423</v>
      </c>
      <c r="H5" s="141">
        <v>1.4667429937619436</v>
      </c>
      <c r="I5" s="140">
        <v>11875.1</v>
      </c>
      <c r="J5" s="142">
        <v>17364</v>
      </c>
      <c r="K5" s="141">
        <v>1.4622192655219746</v>
      </c>
      <c r="L5" s="140">
        <v>3.6000000000003638</v>
      </c>
      <c r="M5" s="140">
        <v>59</v>
      </c>
      <c r="N5" s="141">
        <v>16.388888888887234</v>
      </c>
      <c r="O5" s="140">
        <v>73</v>
      </c>
      <c r="P5" s="140">
        <v>66</v>
      </c>
    </row>
    <row r="6" spans="1:16" x14ac:dyDescent="0.3">
      <c r="B6" s="135" t="s">
        <v>35</v>
      </c>
    </row>
    <row r="7" spans="1:16" x14ac:dyDescent="0.3">
      <c r="L7" s="134"/>
      <c r="M7" s="134"/>
    </row>
    <row r="8" spans="1:16" x14ac:dyDescent="0.3">
      <c r="L8" s="136"/>
      <c r="M8" s="136"/>
    </row>
  </sheetData>
  <mergeCells count="12">
    <mergeCell ref="A1:P1"/>
    <mergeCell ref="A3:A4"/>
    <mergeCell ref="B3:B4"/>
    <mergeCell ref="E3:E4"/>
    <mergeCell ref="H3:H4"/>
    <mergeCell ref="C3:D3"/>
    <mergeCell ref="F3:G3"/>
    <mergeCell ref="I3:J3"/>
    <mergeCell ref="L3:M3"/>
    <mergeCell ref="K3:K4"/>
    <mergeCell ref="N3:N4"/>
    <mergeCell ref="O3:P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46"/>
  <sheetViews>
    <sheetView zoomScale="80" zoomScaleNormal="80" workbookViewId="0">
      <pane ySplit="4" topLeftCell="A5" activePane="bottomLeft" state="frozen"/>
      <selection pane="bottomLeft" activeCell="AC29" sqref="AC29"/>
    </sheetView>
  </sheetViews>
  <sheetFormatPr defaultRowHeight="15" outlineLevelRow="1" outlineLevelCol="1" x14ac:dyDescent="0.25"/>
  <cols>
    <col min="1" max="1" width="3.7109375" customWidth="1"/>
    <col min="2" max="2" width="22.140625" customWidth="1"/>
    <col min="3" max="3" width="8.85546875" customWidth="1"/>
    <col min="4" max="4" width="9" customWidth="1"/>
    <col min="5" max="5" width="8.42578125" customWidth="1"/>
    <col min="6" max="6" width="9.5703125" customWidth="1"/>
    <col min="7" max="7" width="8.5703125" customWidth="1"/>
    <col min="8" max="8" width="8.85546875" customWidth="1"/>
    <col min="9" max="9" width="8.5703125" customWidth="1"/>
    <col min="11" max="11" width="8.7109375" customWidth="1"/>
    <col min="14" max="14" width="9.140625" customWidth="1"/>
    <col min="16" max="16" width="8.7109375" customWidth="1"/>
    <col min="18" max="18" width="9.42578125" customWidth="1"/>
    <col min="19" max="19" width="10.42578125" customWidth="1"/>
    <col min="20" max="20" width="9.42578125" customWidth="1"/>
    <col min="21" max="21" width="9.28515625" customWidth="1"/>
    <col min="22" max="22" width="10.5703125" customWidth="1"/>
    <col min="23" max="23" width="7.28515625" customWidth="1"/>
    <col min="24" max="24" width="7.140625" customWidth="1"/>
    <col min="25" max="25" width="6.5703125" customWidth="1"/>
    <col min="26" max="26" width="8.7109375" customWidth="1" outlineLevel="1"/>
    <col min="27" max="27" width="8.5703125" customWidth="1" outlineLevel="1"/>
    <col min="28" max="28" width="8.7109375" customWidth="1" outlineLevel="1"/>
    <col min="29" max="29" width="8.42578125" customWidth="1"/>
    <col min="30" max="30" width="8.5703125" customWidth="1"/>
    <col min="31" max="31" width="9.140625" customWidth="1"/>
    <col min="32" max="34" width="9.140625" hidden="1" customWidth="1" outlineLevel="1"/>
    <col min="35" max="35" width="1.28515625" hidden="1" customWidth="1" outlineLevel="1"/>
    <col min="36" max="36" width="9.140625" collapsed="1"/>
  </cols>
  <sheetData>
    <row r="1" spans="1:37" ht="23.25" x14ac:dyDescent="0.35">
      <c r="A1" s="149" t="s">
        <v>41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</row>
    <row r="2" spans="1:37" ht="15.75" thickBot="1" x14ac:dyDescent="0.3"/>
    <row r="3" spans="1:37" ht="30" customHeight="1" x14ac:dyDescent="0.25">
      <c r="A3" s="156" t="s">
        <v>0</v>
      </c>
      <c r="B3" s="154" t="s">
        <v>1</v>
      </c>
      <c r="C3" s="147" t="s">
        <v>2</v>
      </c>
      <c r="D3" s="148"/>
      <c r="E3" s="148"/>
      <c r="F3" s="150" t="s">
        <v>39</v>
      </c>
      <c r="G3" s="152" t="s">
        <v>40</v>
      </c>
      <c r="H3" s="147" t="s">
        <v>3</v>
      </c>
      <c r="I3" s="148"/>
      <c r="J3" s="148"/>
      <c r="K3" s="150" t="s">
        <v>39</v>
      </c>
      <c r="L3" s="152" t="s">
        <v>40</v>
      </c>
      <c r="M3" s="147" t="s">
        <v>4</v>
      </c>
      <c r="N3" s="148"/>
      <c r="O3" s="148"/>
      <c r="P3" s="150" t="s">
        <v>39</v>
      </c>
      <c r="Q3" s="152" t="s">
        <v>40</v>
      </c>
      <c r="R3" s="147" t="s">
        <v>5</v>
      </c>
      <c r="S3" s="148"/>
      <c r="T3" s="148"/>
      <c r="U3" s="150" t="s">
        <v>39</v>
      </c>
      <c r="V3" s="152" t="s">
        <v>40</v>
      </c>
      <c r="W3" s="158" t="s">
        <v>6</v>
      </c>
      <c r="X3" s="159"/>
      <c r="Y3" s="160"/>
      <c r="Z3" s="158" t="s">
        <v>8</v>
      </c>
      <c r="AA3" s="159"/>
      <c r="AB3" s="160"/>
      <c r="AC3" s="147" t="s">
        <v>7</v>
      </c>
      <c r="AD3" s="148"/>
      <c r="AE3" s="148"/>
      <c r="AF3" s="84"/>
      <c r="AG3" s="84"/>
      <c r="AH3" s="84"/>
      <c r="AI3" s="84"/>
      <c r="AJ3" s="150" t="s">
        <v>39</v>
      </c>
      <c r="AK3" s="152" t="s">
        <v>40</v>
      </c>
    </row>
    <row r="4" spans="1:37" ht="56.45" customHeight="1" x14ac:dyDescent="0.25">
      <c r="A4" s="157"/>
      <c r="B4" s="155"/>
      <c r="C4" s="87" t="s">
        <v>36</v>
      </c>
      <c r="D4" s="73" t="s">
        <v>37</v>
      </c>
      <c r="E4" s="72" t="s">
        <v>38</v>
      </c>
      <c r="F4" s="151"/>
      <c r="G4" s="153"/>
      <c r="H4" s="87" t="s">
        <v>36</v>
      </c>
      <c r="I4" s="73" t="s">
        <v>37</v>
      </c>
      <c r="J4" s="72" t="s">
        <v>38</v>
      </c>
      <c r="K4" s="151"/>
      <c r="L4" s="153"/>
      <c r="M4" s="87" t="s">
        <v>36</v>
      </c>
      <c r="N4" s="73" t="s">
        <v>37</v>
      </c>
      <c r="O4" s="72" t="s">
        <v>38</v>
      </c>
      <c r="P4" s="151"/>
      <c r="Q4" s="153"/>
      <c r="R4" s="87" t="s">
        <v>36</v>
      </c>
      <c r="S4" s="73" t="s">
        <v>37</v>
      </c>
      <c r="T4" s="72" t="s">
        <v>38</v>
      </c>
      <c r="U4" s="151"/>
      <c r="V4" s="153"/>
      <c r="W4" s="87" t="s">
        <v>36</v>
      </c>
      <c r="X4" s="73" t="s">
        <v>37</v>
      </c>
      <c r="Y4" s="93" t="s">
        <v>38</v>
      </c>
      <c r="Z4" s="87" t="s">
        <v>36</v>
      </c>
      <c r="AA4" s="73" t="s">
        <v>37</v>
      </c>
      <c r="AB4" s="93" t="s">
        <v>38</v>
      </c>
      <c r="AC4" s="87" t="s">
        <v>36</v>
      </c>
      <c r="AD4" s="73" t="s">
        <v>37</v>
      </c>
      <c r="AE4" s="72" t="s">
        <v>38</v>
      </c>
      <c r="AF4" s="71"/>
      <c r="AG4" s="71"/>
      <c r="AH4" s="71"/>
      <c r="AI4" s="71"/>
      <c r="AJ4" s="151"/>
      <c r="AK4" s="153"/>
    </row>
    <row r="5" spans="1:37" x14ac:dyDescent="0.25">
      <c r="A5" s="2"/>
      <c r="B5" s="86" t="s">
        <v>24</v>
      </c>
      <c r="C5" s="88"/>
      <c r="D5" s="75"/>
      <c r="E5" s="75"/>
      <c r="F5" s="75"/>
      <c r="G5" s="89"/>
      <c r="H5" s="88"/>
      <c r="I5" s="75"/>
      <c r="J5" s="75"/>
      <c r="K5" s="75"/>
      <c r="L5" s="89"/>
      <c r="M5" s="88"/>
      <c r="N5" s="75"/>
      <c r="O5" s="75"/>
      <c r="P5" s="75"/>
      <c r="Q5" s="89"/>
      <c r="R5" s="88"/>
      <c r="S5" s="74"/>
      <c r="T5" s="75"/>
      <c r="U5" s="75"/>
      <c r="V5" s="89"/>
      <c r="W5" s="88"/>
      <c r="X5" s="74"/>
      <c r="Y5" s="94"/>
      <c r="Z5" s="88"/>
      <c r="AA5" s="74"/>
      <c r="AB5" s="89"/>
      <c r="AC5" s="88"/>
      <c r="AD5" s="76"/>
      <c r="AE5" s="75"/>
      <c r="AF5" s="74"/>
      <c r="AG5" s="74"/>
      <c r="AH5" s="74"/>
      <c r="AI5" s="74"/>
      <c r="AJ5" s="74"/>
      <c r="AK5" s="85"/>
    </row>
    <row r="6" spans="1:37" x14ac:dyDescent="0.25">
      <c r="A6" s="1">
        <v>1</v>
      </c>
      <c r="B6" s="4" t="s">
        <v>10</v>
      </c>
      <c r="C6" s="10">
        <v>139564</v>
      </c>
      <c r="D6" s="11">
        <v>142843</v>
      </c>
      <c r="E6" s="14">
        <v>134769</v>
      </c>
      <c r="F6" s="12">
        <f>E6/C6</f>
        <v>0.96564300249347967</v>
      </c>
      <c r="G6" s="13">
        <f>E6/D6</f>
        <v>0.94347640416401224</v>
      </c>
      <c r="H6" s="10">
        <v>145389</v>
      </c>
      <c r="I6" s="11">
        <v>146214</v>
      </c>
      <c r="J6" s="14">
        <v>183205</v>
      </c>
      <c r="K6" s="15">
        <f>J6/H6</f>
        <v>1.2601022085577314</v>
      </c>
      <c r="L6" s="16">
        <f>J6/I6</f>
        <v>1.2529921895304144</v>
      </c>
      <c r="M6" s="10">
        <v>162171</v>
      </c>
      <c r="N6" s="11">
        <v>154076</v>
      </c>
      <c r="O6" s="14">
        <v>135654</v>
      </c>
      <c r="P6" s="15">
        <f>O6/M6</f>
        <v>0.83648741143607674</v>
      </c>
      <c r="Q6" s="16">
        <f>O6/N6</f>
        <v>0.88043562917001994</v>
      </c>
      <c r="R6" s="10">
        <f t="shared" ref="R6" si="0">H6-M6</f>
        <v>-16782</v>
      </c>
      <c r="S6" s="11">
        <f t="shared" ref="S6" si="1">I6-N6</f>
        <v>-7862</v>
      </c>
      <c r="T6" s="64">
        <f t="shared" ref="T6" si="2">J6-O6</f>
        <v>47551</v>
      </c>
      <c r="U6" s="15">
        <f>T6/R6</f>
        <v>-2.8334525086402098</v>
      </c>
      <c r="V6" s="16">
        <f>T6/S6</f>
        <v>-6.0482065632154667</v>
      </c>
      <c r="W6" s="10">
        <v>501</v>
      </c>
      <c r="X6" s="11">
        <v>405</v>
      </c>
      <c r="Y6" s="68">
        <v>402</v>
      </c>
      <c r="Z6" s="10">
        <v>69816</v>
      </c>
      <c r="AA6" s="11">
        <v>60740</v>
      </c>
      <c r="AB6" s="17">
        <v>54596</v>
      </c>
      <c r="AC6" s="98">
        <f>1000*Z6/W6/12</f>
        <v>11612.774451097803</v>
      </c>
      <c r="AD6" s="22">
        <f t="shared" ref="AD6:AI6" si="3">1000*AA6/X6/12</f>
        <v>12497.942386831275</v>
      </c>
      <c r="AE6" s="56">
        <f t="shared" si="3"/>
        <v>11317.578772802653</v>
      </c>
      <c r="AF6" s="56">
        <f t="shared" si="3"/>
        <v>13.861166555777332</v>
      </c>
      <c r="AG6" s="56">
        <f t="shared" si="3"/>
        <v>17.146776406035663</v>
      </c>
      <c r="AH6" s="56">
        <f t="shared" si="3"/>
        <v>17.274737423991155</v>
      </c>
      <c r="AI6" s="56">
        <f t="shared" si="3"/>
        <v>9.9467807443056666E-2</v>
      </c>
      <c r="AJ6" s="18">
        <f>AE6/AC6</f>
        <v>0.97458009026712444</v>
      </c>
      <c r="AK6" s="19">
        <f>AE6/AD6</f>
        <v>0.90555536443564211</v>
      </c>
    </row>
    <row r="7" spans="1:37" x14ac:dyDescent="0.25">
      <c r="A7" s="2"/>
      <c r="B7" s="3" t="s">
        <v>25</v>
      </c>
      <c r="C7" s="34"/>
      <c r="D7" s="35"/>
      <c r="E7" s="38"/>
      <c r="F7" s="36"/>
      <c r="G7" s="37"/>
      <c r="H7" s="34"/>
      <c r="I7" s="35"/>
      <c r="J7" s="38"/>
      <c r="K7" s="35"/>
      <c r="L7" s="39"/>
      <c r="M7" s="34"/>
      <c r="N7" s="35"/>
      <c r="O7" s="38"/>
      <c r="P7" s="35"/>
      <c r="Q7" s="39"/>
      <c r="R7" s="34"/>
      <c r="S7" s="35"/>
      <c r="T7" s="38"/>
      <c r="U7" s="36"/>
      <c r="V7" s="37"/>
      <c r="W7" s="34"/>
      <c r="X7" s="40"/>
      <c r="Y7" s="46"/>
      <c r="Z7" s="34"/>
      <c r="AA7" s="40"/>
      <c r="AB7" s="39"/>
      <c r="AC7" s="34"/>
      <c r="AD7" s="44"/>
      <c r="AE7" s="38"/>
      <c r="AF7" s="45"/>
      <c r="AG7" s="45"/>
      <c r="AH7" s="45"/>
      <c r="AI7" s="45"/>
      <c r="AJ7" s="41"/>
      <c r="AK7" s="42"/>
    </row>
    <row r="8" spans="1:37" ht="14.45" customHeight="1" x14ac:dyDescent="0.25">
      <c r="A8" s="1">
        <v>2</v>
      </c>
      <c r="B8" s="4" t="s">
        <v>11</v>
      </c>
      <c r="C8" s="10">
        <v>73149.2</v>
      </c>
      <c r="D8" s="11">
        <v>81092.399999999994</v>
      </c>
      <c r="E8" s="14">
        <v>71667</v>
      </c>
      <c r="F8" s="12">
        <f>E8/C8</f>
        <v>0.97973730403066617</v>
      </c>
      <c r="G8" s="13">
        <f>E8/D8</f>
        <v>0.88376962576024398</v>
      </c>
      <c r="H8" s="10">
        <v>75013.7</v>
      </c>
      <c r="I8" s="11">
        <v>82865.100000000006</v>
      </c>
      <c r="J8" s="14">
        <v>92519.7</v>
      </c>
      <c r="K8" s="15">
        <f>J8/H8</f>
        <v>1.233370704284684</v>
      </c>
      <c r="L8" s="16">
        <f>J8/I8</f>
        <v>1.1165098455200078</v>
      </c>
      <c r="M8" s="10">
        <v>71007.600000000006</v>
      </c>
      <c r="N8" s="11">
        <v>82677</v>
      </c>
      <c r="O8" s="14">
        <v>86563.5</v>
      </c>
      <c r="P8" s="15">
        <f>O8/M8</f>
        <v>1.219073732952529</v>
      </c>
      <c r="Q8" s="16">
        <f>O8/N8</f>
        <v>1.0470082368736167</v>
      </c>
      <c r="R8" s="10">
        <f>H8-M8</f>
        <v>4006.0999999999913</v>
      </c>
      <c r="S8" s="11">
        <f t="shared" ref="S8:T25" si="4">I8-N8</f>
        <v>188.10000000000582</v>
      </c>
      <c r="T8" s="64">
        <f t="shared" si="4"/>
        <v>5956.1999999999971</v>
      </c>
      <c r="U8" s="15">
        <f t="shared" ref="U8:U12" si="5">T8/R8</f>
        <v>1.4867826564489179</v>
      </c>
      <c r="V8" s="16">
        <f>T8/S8</f>
        <v>31.665071770333935</v>
      </c>
      <c r="W8" s="10">
        <v>254</v>
      </c>
      <c r="X8" s="20">
        <v>276</v>
      </c>
      <c r="Y8" s="68">
        <v>264</v>
      </c>
      <c r="Z8" s="10">
        <v>30640.2</v>
      </c>
      <c r="AA8" s="20">
        <v>38601</v>
      </c>
      <c r="AB8" s="17">
        <v>34262.400000000001</v>
      </c>
      <c r="AC8" s="98">
        <f t="shared" ref="AC8:AE11" si="6">1000*Z8/W8/12</f>
        <v>10052.55905511811</v>
      </c>
      <c r="AD8" s="22">
        <f t="shared" si="6"/>
        <v>11654.891304347826</v>
      </c>
      <c r="AE8" s="70">
        <f t="shared" si="6"/>
        <v>10815.151515151514</v>
      </c>
      <c r="AF8" s="43">
        <f t="shared" ref="AF8:AF12" si="7">H8-M8</f>
        <v>4006.0999999999913</v>
      </c>
      <c r="AG8" s="43">
        <f t="shared" ref="AG8:AG12" si="8">J8-O8</f>
        <v>5956.1999999999971</v>
      </c>
      <c r="AH8" s="43">
        <f>R8-AF8</f>
        <v>0</v>
      </c>
      <c r="AI8" s="43">
        <f t="shared" ref="AI8:AI12" si="9">T8-AG8</f>
        <v>0</v>
      </c>
      <c r="AJ8" s="18">
        <f t="shared" ref="AJ8:AJ42" si="10">AE8/AC8</f>
        <v>1.0758605302244051</v>
      </c>
      <c r="AK8" s="19">
        <f t="shared" ref="AK8:AK32" si="11">AE8/AD8</f>
        <v>0.92794958208807587</v>
      </c>
    </row>
    <row r="9" spans="1:37" x14ac:dyDescent="0.25">
      <c r="A9" s="1">
        <v>3</v>
      </c>
      <c r="B9" s="4" t="s">
        <v>12</v>
      </c>
      <c r="C9" s="10">
        <v>60191</v>
      </c>
      <c r="D9" s="11">
        <v>58167.4</v>
      </c>
      <c r="E9" s="14">
        <v>58484</v>
      </c>
      <c r="F9" s="12">
        <f t="shared" ref="F9:F21" si="12">E9/C9</f>
        <v>0.97164027844694389</v>
      </c>
      <c r="G9" s="13">
        <f t="shared" ref="G9:G21" si="13">E9/D9</f>
        <v>1.0054429113214618</v>
      </c>
      <c r="H9" s="10">
        <v>61513</v>
      </c>
      <c r="I9" s="11">
        <v>59636.6</v>
      </c>
      <c r="J9" s="14">
        <v>66708.899999999994</v>
      </c>
      <c r="K9" s="15">
        <f t="shared" ref="K9:K42" si="14">J9/H9</f>
        <v>1.0844683237689594</v>
      </c>
      <c r="L9" s="16">
        <f t="shared" ref="L9:L21" si="15">J9/I9</f>
        <v>1.118589926320414</v>
      </c>
      <c r="M9" s="10">
        <v>58161</v>
      </c>
      <c r="N9" s="11">
        <v>59606.8</v>
      </c>
      <c r="O9" s="14">
        <v>62949.5</v>
      </c>
      <c r="P9" s="15">
        <f t="shared" ref="P9:P21" si="16">O9/M9</f>
        <v>1.082331803098296</v>
      </c>
      <c r="Q9" s="16">
        <f t="shared" ref="Q9:Q21" si="17">O9/N9</f>
        <v>1.0560791721749867</v>
      </c>
      <c r="R9" s="10">
        <f t="shared" ref="R9:T32" si="18">H9-M9</f>
        <v>3352</v>
      </c>
      <c r="S9" s="11">
        <f t="shared" si="4"/>
        <v>29.799999999995634</v>
      </c>
      <c r="T9" s="64">
        <f t="shared" si="4"/>
        <v>3759.3999999999942</v>
      </c>
      <c r="U9" s="15">
        <f t="shared" si="5"/>
        <v>1.1215393794749386</v>
      </c>
      <c r="V9" s="16">
        <f t="shared" ref="V9:V21" si="19">T9/S9</f>
        <v>126.15436241612566</v>
      </c>
      <c r="W9" s="10">
        <v>216.25</v>
      </c>
      <c r="X9" s="11">
        <v>188</v>
      </c>
      <c r="Y9" s="68">
        <v>179.25</v>
      </c>
      <c r="Z9" s="10">
        <v>25124</v>
      </c>
      <c r="AA9" s="11">
        <v>27715</v>
      </c>
      <c r="AB9" s="17">
        <v>26098</v>
      </c>
      <c r="AC9" s="98">
        <f t="shared" si="6"/>
        <v>9681.6955684007717</v>
      </c>
      <c r="AD9" s="22">
        <f t="shared" si="6"/>
        <v>12285.017730496453</v>
      </c>
      <c r="AE9" s="70">
        <f t="shared" si="6"/>
        <v>12132.961413296141</v>
      </c>
      <c r="AF9" s="69">
        <f t="shared" si="7"/>
        <v>3352</v>
      </c>
      <c r="AG9" s="69">
        <f t="shared" si="8"/>
        <v>3759.3999999999942</v>
      </c>
      <c r="AH9" s="69">
        <f t="shared" ref="AH9:AH12" si="20">R9-AF9</f>
        <v>0</v>
      </c>
      <c r="AI9" s="69">
        <f t="shared" si="9"/>
        <v>0</v>
      </c>
      <c r="AJ9" s="18">
        <f t="shared" si="10"/>
        <v>1.2531855941531398</v>
      </c>
      <c r="AK9" s="19">
        <f t="shared" si="11"/>
        <v>0.98762262126632139</v>
      </c>
    </row>
    <row r="10" spans="1:37" x14ac:dyDescent="0.25">
      <c r="A10" s="1">
        <v>4</v>
      </c>
      <c r="B10" s="4" t="s">
        <v>13</v>
      </c>
      <c r="C10" s="10">
        <v>54495</v>
      </c>
      <c r="D10" s="11">
        <v>58424</v>
      </c>
      <c r="E10" s="14">
        <v>51850</v>
      </c>
      <c r="F10" s="12">
        <f t="shared" si="12"/>
        <v>0.95146343701256997</v>
      </c>
      <c r="G10" s="13">
        <f t="shared" si="13"/>
        <v>0.88747774887032727</v>
      </c>
      <c r="H10" s="10">
        <v>56811</v>
      </c>
      <c r="I10" s="11">
        <v>60632</v>
      </c>
      <c r="J10" s="14">
        <v>69489</v>
      </c>
      <c r="K10" s="15">
        <f t="shared" si="14"/>
        <v>1.2231610075513546</v>
      </c>
      <c r="L10" s="16">
        <f t="shared" si="15"/>
        <v>1.1460779786251485</v>
      </c>
      <c r="M10" s="10">
        <v>56127</v>
      </c>
      <c r="N10" s="11">
        <v>60616</v>
      </c>
      <c r="O10" s="14">
        <v>64118</v>
      </c>
      <c r="P10" s="15">
        <f t="shared" si="16"/>
        <v>1.1423735457088389</v>
      </c>
      <c r="Q10" s="16">
        <f t="shared" si="17"/>
        <v>1.0577735251418767</v>
      </c>
      <c r="R10" s="10">
        <f t="shared" si="18"/>
        <v>684</v>
      </c>
      <c r="S10" s="11">
        <f t="shared" si="4"/>
        <v>16</v>
      </c>
      <c r="T10" s="64">
        <f t="shared" si="4"/>
        <v>5371</v>
      </c>
      <c r="U10" s="15">
        <f t="shared" si="5"/>
        <v>7.85233918128655</v>
      </c>
      <c r="V10" s="16">
        <f t="shared" si="19"/>
        <v>335.6875</v>
      </c>
      <c r="W10" s="10">
        <v>182</v>
      </c>
      <c r="X10" s="11">
        <v>194.75</v>
      </c>
      <c r="Y10" s="68">
        <v>174</v>
      </c>
      <c r="Z10" s="10">
        <v>20804</v>
      </c>
      <c r="AA10" s="11">
        <v>27450</v>
      </c>
      <c r="AB10" s="17">
        <v>22195</v>
      </c>
      <c r="AC10" s="98">
        <f t="shared" si="6"/>
        <v>9525.6410256410254</v>
      </c>
      <c r="AD10" s="22">
        <f t="shared" si="6"/>
        <v>11745.827984595635</v>
      </c>
      <c r="AE10" s="70">
        <f t="shared" si="6"/>
        <v>10629.789272030652</v>
      </c>
      <c r="AF10" s="69">
        <f t="shared" si="7"/>
        <v>684</v>
      </c>
      <c r="AG10" s="69">
        <f t="shared" si="8"/>
        <v>5371</v>
      </c>
      <c r="AH10" s="69">
        <f t="shared" si="20"/>
        <v>0</v>
      </c>
      <c r="AI10" s="69">
        <f t="shared" si="9"/>
        <v>0</v>
      </c>
      <c r="AJ10" s="18">
        <f t="shared" si="10"/>
        <v>1.1159132748565153</v>
      </c>
      <c r="AK10" s="19">
        <f t="shared" si="11"/>
        <v>0.90498424512698117</v>
      </c>
    </row>
    <row r="11" spans="1:37" x14ac:dyDescent="0.25">
      <c r="A11" s="1">
        <v>5</v>
      </c>
      <c r="B11" s="4" t="s">
        <v>14</v>
      </c>
      <c r="C11" s="10">
        <v>35837</v>
      </c>
      <c r="D11" s="11">
        <v>38165.599999999999</v>
      </c>
      <c r="E11" s="14">
        <v>34650.199999999997</v>
      </c>
      <c r="F11" s="12">
        <f t="shared" si="12"/>
        <v>0.96688338867650747</v>
      </c>
      <c r="G11" s="13">
        <f t="shared" si="13"/>
        <v>0.90789087555285386</v>
      </c>
      <c r="H11" s="10">
        <v>36159</v>
      </c>
      <c r="I11" s="11">
        <v>38385.9</v>
      </c>
      <c r="J11" s="14">
        <v>43919</v>
      </c>
      <c r="K11" s="15">
        <f t="shared" si="14"/>
        <v>1.2146077048590946</v>
      </c>
      <c r="L11" s="16">
        <f t="shared" si="15"/>
        <v>1.1441440737354081</v>
      </c>
      <c r="M11" s="10">
        <v>35820</v>
      </c>
      <c r="N11" s="11">
        <v>38385.9</v>
      </c>
      <c r="O11" s="14">
        <v>40798.800000000003</v>
      </c>
      <c r="P11" s="15">
        <f t="shared" si="16"/>
        <v>1.138994974874372</v>
      </c>
      <c r="Q11" s="16">
        <f t="shared" si="17"/>
        <v>1.0628590185458724</v>
      </c>
      <c r="R11" s="10">
        <f t="shared" si="18"/>
        <v>339</v>
      </c>
      <c r="S11" s="11">
        <f t="shared" si="4"/>
        <v>0</v>
      </c>
      <c r="T11" s="64">
        <f t="shared" si="4"/>
        <v>3120.1999999999971</v>
      </c>
      <c r="U11" s="15">
        <f t="shared" si="5"/>
        <v>9.2041297935103152</v>
      </c>
      <c r="V11" s="30"/>
      <c r="W11" s="10">
        <v>119</v>
      </c>
      <c r="X11" s="11">
        <v>134.75</v>
      </c>
      <c r="Y11" s="68">
        <v>122</v>
      </c>
      <c r="Z11" s="10">
        <v>14379</v>
      </c>
      <c r="AA11" s="11">
        <v>17495.2</v>
      </c>
      <c r="AB11" s="17">
        <v>15162.4</v>
      </c>
      <c r="AC11" s="98">
        <f t="shared" si="6"/>
        <v>10069.327731092437</v>
      </c>
      <c r="AD11" s="22">
        <f t="shared" si="6"/>
        <v>10819.542362399505</v>
      </c>
      <c r="AE11" s="70">
        <f t="shared" si="6"/>
        <v>10356.830601092895</v>
      </c>
      <c r="AF11" s="69">
        <f t="shared" si="7"/>
        <v>339</v>
      </c>
      <c r="AG11" s="69">
        <f t="shared" si="8"/>
        <v>3120.1999999999971</v>
      </c>
      <c r="AH11" s="69">
        <f t="shared" si="20"/>
        <v>0</v>
      </c>
      <c r="AI11" s="69">
        <f t="shared" si="9"/>
        <v>0</v>
      </c>
      <c r="AJ11" s="18">
        <f t="shared" si="10"/>
        <v>1.0285523401043644</v>
      </c>
      <c r="AK11" s="19">
        <f t="shared" si="11"/>
        <v>0.95723370307096878</v>
      </c>
    </row>
    <row r="12" spans="1:37" ht="30" x14ac:dyDescent="0.25">
      <c r="A12" s="1">
        <v>6</v>
      </c>
      <c r="B12" s="4" t="s">
        <v>21</v>
      </c>
      <c r="C12" s="10">
        <v>312625.40000000002</v>
      </c>
      <c r="D12" s="11">
        <v>312679</v>
      </c>
      <c r="E12" s="14">
        <v>239206.5</v>
      </c>
      <c r="F12" s="12">
        <f t="shared" si="12"/>
        <v>0.76515375909954852</v>
      </c>
      <c r="G12" s="13">
        <f t="shared" si="13"/>
        <v>0.76502259505755099</v>
      </c>
      <c r="H12" s="10">
        <v>361238.4</v>
      </c>
      <c r="I12" s="11">
        <v>338119.1</v>
      </c>
      <c r="J12" s="14">
        <v>308621.2</v>
      </c>
      <c r="K12" s="15">
        <f t="shared" si="14"/>
        <v>0.85434217403243951</v>
      </c>
      <c r="L12" s="16">
        <f t="shared" si="15"/>
        <v>0.91275884740022095</v>
      </c>
      <c r="M12" s="21">
        <v>303644.5</v>
      </c>
      <c r="N12" s="22">
        <v>317759.40000000002</v>
      </c>
      <c r="O12" s="23">
        <v>415975.9</v>
      </c>
      <c r="P12" s="15">
        <f t="shared" si="16"/>
        <v>1.3699437994101655</v>
      </c>
      <c r="Q12" s="16">
        <f t="shared" si="17"/>
        <v>1.309090777487621</v>
      </c>
      <c r="R12" s="10">
        <f t="shared" si="18"/>
        <v>57593.900000000023</v>
      </c>
      <c r="S12" s="11">
        <f t="shared" si="4"/>
        <v>20359.699999999953</v>
      </c>
      <c r="T12" s="64">
        <f t="shared" si="4"/>
        <v>-107354.70000000001</v>
      </c>
      <c r="U12" s="15">
        <f t="shared" si="5"/>
        <v>-1.8639942771717137</v>
      </c>
      <c r="V12" s="16">
        <f t="shared" si="19"/>
        <v>-5.2729018600470665</v>
      </c>
      <c r="W12" s="10">
        <v>572</v>
      </c>
      <c r="X12" s="11">
        <v>557</v>
      </c>
      <c r="Y12" s="68">
        <v>527</v>
      </c>
      <c r="Z12" s="10">
        <v>92054.1</v>
      </c>
      <c r="AA12" s="11">
        <v>107663</v>
      </c>
      <c r="AB12" s="17">
        <v>88511.1</v>
      </c>
      <c r="AC12" s="98">
        <f>1000*Z12/W12/12</f>
        <v>13411.145104895106</v>
      </c>
      <c r="AD12" s="22">
        <f t="shared" ref="AD12:AE15" si="21">1000*AA12/X12/12</f>
        <v>16107.570317175343</v>
      </c>
      <c r="AE12" s="70">
        <f t="shared" si="21"/>
        <v>13996.062618595824</v>
      </c>
      <c r="AF12" s="43">
        <f t="shared" si="7"/>
        <v>57593.900000000023</v>
      </c>
      <c r="AG12" s="43">
        <f t="shared" si="8"/>
        <v>-107354.70000000001</v>
      </c>
      <c r="AH12" s="43">
        <f t="shared" si="20"/>
        <v>0</v>
      </c>
      <c r="AI12" s="43">
        <f t="shared" si="9"/>
        <v>0</v>
      </c>
      <c r="AJ12" s="18">
        <f t="shared" si="10"/>
        <v>1.0436142856650787</v>
      </c>
      <c r="AK12" s="19">
        <f t="shared" si="11"/>
        <v>0.86891209183001117</v>
      </c>
    </row>
    <row r="13" spans="1:37" ht="15" customHeight="1" outlineLevel="1" x14ac:dyDescent="0.25">
      <c r="A13" s="1"/>
      <c r="B13" s="5" t="s">
        <v>32</v>
      </c>
      <c r="C13" s="63">
        <f>C12</f>
        <v>312625.40000000002</v>
      </c>
      <c r="D13" s="62">
        <f>D12</f>
        <v>312679</v>
      </c>
      <c r="E13" s="14">
        <f>E12</f>
        <v>239206.5</v>
      </c>
      <c r="F13" s="12">
        <f t="shared" si="12"/>
        <v>0.76515375909954852</v>
      </c>
      <c r="G13" s="13">
        <f t="shared" si="13"/>
        <v>0.76502259505755099</v>
      </c>
      <c r="H13" s="21">
        <v>336120.2</v>
      </c>
      <c r="I13" s="56">
        <v>338119.1</v>
      </c>
      <c r="J13" s="23">
        <v>308619.7</v>
      </c>
      <c r="K13" s="15">
        <f>J13/H13</f>
        <v>0.91818254303073721</v>
      </c>
      <c r="L13" s="16">
        <f>J13/I13</f>
        <v>0.91275441109360589</v>
      </c>
      <c r="M13" s="21">
        <v>292246.3</v>
      </c>
      <c r="N13" s="56">
        <v>317759.40000000002</v>
      </c>
      <c r="O13" s="23">
        <v>300543.2</v>
      </c>
      <c r="P13" s="15">
        <f>O13/M13</f>
        <v>1.0283900942458468</v>
      </c>
      <c r="Q13" s="16">
        <f>O13/N13</f>
        <v>0.94582001350707479</v>
      </c>
      <c r="R13" s="10">
        <f t="shared" si="18"/>
        <v>43873.900000000023</v>
      </c>
      <c r="S13" s="62">
        <f t="shared" si="4"/>
        <v>20359.699999999953</v>
      </c>
      <c r="T13" s="64">
        <f t="shared" si="4"/>
        <v>8076.5</v>
      </c>
      <c r="U13" s="15">
        <f t="shared" ref="U13:U21" si="22">T13/R13</f>
        <v>0.18408438730087809</v>
      </c>
      <c r="V13" s="16">
        <f t="shared" si="19"/>
        <v>0.39669052098017255</v>
      </c>
      <c r="W13" s="10">
        <f>W12</f>
        <v>572</v>
      </c>
      <c r="X13" s="64">
        <f t="shared" ref="X13:Y13" si="23">X12</f>
        <v>557</v>
      </c>
      <c r="Y13" s="17">
        <f t="shared" si="23"/>
        <v>527</v>
      </c>
      <c r="Z13" s="10">
        <f>Z12</f>
        <v>92054.1</v>
      </c>
      <c r="AA13" s="64">
        <f t="shared" ref="AA13:AB13" si="24">AA12</f>
        <v>107663</v>
      </c>
      <c r="AB13" s="17">
        <f t="shared" si="24"/>
        <v>88511.1</v>
      </c>
      <c r="AC13" s="98">
        <f>1000*Z13/W13/12</f>
        <v>13411.145104895106</v>
      </c>
      <c r="AD13" s="56">
        <f t="shared" si="21"/>
        <v>16107.570317175343</v>
      </c>
      <c r="AE13" s="70">
        <f t="shared" si="21"/>
        <v>13996.062618595824</v>
      </c>
      <c r="AF13" s="56">
        <f t="shared" ref="AF13:AI13" si="25">1000*AC13/Z13/12</f>
        <v>12.140637140637141</v>
      </c>
      <c r="AG13" s="56">
        <f t="shared" si="25"/>
        <v>12.467584280869739</v>
      </c>
      <c r="AH13" s="56">
        <f t="shared" si="25"/>
        <v>13.177313936327216</v>
      </c>
      <c r="AI13" s="56">
        <f t="shared" si="25"/>
        <v>7.5438730533940859E-2</v>
      </c>
      <c r="AJ13" s="18">
        <f t="shared" si="10"/>
        <v>1.0436142856650787</v>
      </c>
      <c r="AK13" s="19">
        <f t="shared" si="11"/>
        <v>0.86891209183001117</v>
      </c>
    </row>
    <row r="14" spans="1:37" x14ac:dyDescent="0.25">
      <c r="A14" s="1">
        <v>7</v>
      </c>
      <c r="B14" s="4" t="s">
        <v>15</v>
      </c>
      <c r="C14" s="10">
        <v>317393</v>
      </c>
      <c r="D14" s="11">
        <v>293022</v>
      </c>
      <c r="E14" s="14">
        <v>267721</v>
      </c>
      <c r="F14" s="12">
        <f t="shared" si="12"/>
        <v>0.84350001417800646</v>
      </c>
      <c r="G14" s="13">
        <f t="shared" si="13"/>
        <v>0.91365494741009212</v>
      </c>
      <c r="H14" s="10">
        <v>337718</v>
      </c>
      <c r="I14" s="11">
        <v>315444</v>
      </c>
      <c r="J14" s="14">
        <v>315941</v>
      </c>
      <c r="K14" s="15">
        <f t="shared" si="14"/>
        <v>0.93551720666354765</v>
      </c>
      <c r="L14" s="16">
        <f t="shared" si="15"/>
        <v>1.0015755569926834</v>
      </c>
      <c r="M14" s="10">
        <v>337060</v>
      </c>
      <c r="N14" s="11">
        <v>312923</v>
      </c>
      <c r="O14" s="14">
        <v>316789</v>
      </c>
      <c r="P14" s="15">
        <f t="shared" si="16"/>
        <v>0.93985937221859606</v>
      </c>
      <c r="Q14" s="16">
        <f t="shared" si="17"/>
        <v>1.0123544769799599</v>
      </c>
      <c r="R14" s="10">
        <f t="shared" si="18"/>
        <v>658</v>
      </c>
      <c r="S14" s="11">
        <f t="shared" si="4"/>
        <v>2521</v>
      </c>
      <c r="T14" s="64">
        <f t="shared" si="4"/>
        <v>-848</v>
      </c>
      <c r="U14" s="15">
        <f t="shared" si="22"/>
        <v>-1.2887537993920972</v>
      </c>
      <c r="V14" s="16">
        <f t="shared" si="19"/>
        <v>-0.33637445458151527</v>
      </c>
      <c r="W14" s="10">
        <v>342</v>
      </c>
      <c r="X14" s="11">
        <v>360</v>
      </c>
      <c r="Y14" s="95">
        <v>328</v>
      </c>
      <c r="Z14" s="10">
        <v>55680</v>
      </c>
      <c r="AA14" s="11">
        <v>65781</v>
      </c>
      <c r="AB14" s="17">
        <v>59721</v>
      </c>
      <c r="AC14" s="98">
        <f>1000*Z14/W14/12</f>
        <v>13567.251461988306</v>
      </c>
      <c r="AD14" s="22">
        <f t="shared" si="21"/>
        <v>15227.083333333334</v>
      </c>
      <c r="AE14" s="70">
        <f t="shared" si="21"/>
        <v>15173.018292682927</v>
      </c>
      <c r="AF14" s="43">
        <f t="shared" ref="AF14:AF42" si="26">H14-M14</f>
        <v>658</v>
      </c>
      <c r="AG14" s="43">
        <f t="shared" ref="AG14:AG42" si="27">J14-O14</f>
        <v>-848</v>
      </c>
      <c r="AH14" s="43">
        <f t="shared" ref="AH14:AH42" si="28">R14-AF14</f>
        <v>0</v>
      </c>
      <c r="AI14" s="43">
        <f t="shared" ref="AI14:AI32" si="29">T14-AG14</f>
        <v>0</v>
      </c>
      <c r="AJ14" s="18">
        <f t="shared" si="10"/>
        <v>1.1183560896761984</v>
      </c>
      <c r="AK14" s="19">
        <f t="shared" si="11"/>
        <v>0.99644941585549385</v>
      </c>
    </row>
    <row r="15" spans="1:37" x14ac:dyDescent="0.25">
      <c r="A15" s="1">
        <v>8</v>
      </c>
      <c r="B15" s="4" t="s">
        <v>16</v>
      </c>
      <c r="C15" s="10">
        <v>46023</v>
      </c>
      <c r="D15" s="11">
        <v>46655</v>
      </c>
      <c r="E15" s="14">
        <v>44214</v>
      </c>
      <c r="F15" s="12">
        <f t="shared" si="12"/>
        <v>0.96069356626034808</v>
      </c>
      <c r="G15" s="13">
        <f t="shared" si="13"/>
        <v>0.94767977708712892</v>
      </c>
      <c r="H15" s="10">
        <v>46611</v>
      </c>
      <c r="I15" s="11">
        <v>46806</v>
      </c>
      <c r="J15" s="14">
        <v>44939</v>
      </c>
      <c r="K15" s="15">
        <f t="shared" si="14"/>
        <v>0.96412863916242952</v>
      </c>
      <c r="L15" s="16">
        <f t="shared" si="15"/>
        <v>0.96011195145921469</v>
      </c>
      <c r="M15" s="10">
        <v>53522</v>
      </c>
      <c r="N15" s="11">
        <v>46794</v>
      </c>
      <c r="O15" s="14">
        <v>40730</v>
      </c>
      <c r="P15" s="15">
        <f t="shared" si="16"/>
        <v>0.76099547849482452</v>
      </c>
      <c r="Q15" s="16">
        <f t="shared" si="17"/>
        <v>0.87041073641919908</v>
      </c>
      <c r="R15" s="10">
        <f t="shared" si="18"/>
        <v>-6911</v>
      </c>
      <c r="S15" s="11">
        <f t="shared" si="4"/>
        <v>12</v>
      </c>
      <c r="T15" s="64">
        <f t="shared" si="4"/>
        <v>4209</v>
      </c>
      <c r="U15" s="15">
        <f t="shared" si="22"/>
        <v>-0.60902908406887568</v>
      </c>
      <c r="V15" s="16">
        <f t="shared" si="19"/>
        <v>350.75</v>
      </c>
      <c r="W15" s="10">
        <v>154</v>
      </c>
      <c r="X15" s="11">
        <v>147</v>
      </c>
      <c r="Y15" s="68">
        <v>123</v>
      </c>
      <c r="Z15" s="10">
        <v>21321</v>
      </c>
      <c r="AA15" s="11">
        <v>23911</v>
      </c>
      <c r="AB15" s="17">
        <v>17587</v>
      </c>
      <c r="AC15" s="98">
        <f>1000*Z15/W15/12</f>
        <v>11537.337662337663</v>
      </c>
      <c r="AD15" s="22">
        <f t="shared" si="21"/>
        <v>13554.988662131518</v>
      </c>
      <c r="AE15" s="70">
        <f t="shared" si="21"/>
        <v>11915.311653116531</v>
      </c>
      <c r="AF15" s="56">
        <f t="shared" ref="AF15:AI15" si="30">1000*AC15/Z15/12</f>
        <v>45.093795093795102</v>
      </c>
      <c r="AG15" s="56">
        <f t="shared" si="30"/>
        <v>47.241118669690088</v>
      </c>
      <c r="AH15" s="56">
        <f t="shared" si="30"/>
        <v>56.458897922312552</v>
      </c>
      <c r="AI15" s="56">
        <f t="shared" si="30"/>
        <v>0.32570913392638462</v>
      </c>
      <c r="AJ15" s="18">
        <f t="shared" si="10"/>
        <v>1.0327609368678461</v>
      </c>
      <c r="AK15" s="19">
        <f t="shared" si="11"/>
        <v>0.87903516189609643</v>
      </c>
    </row>
    <row r="16" spans="1:37" x14ac:dyDescent="0.25">
      <c r="A16" s="1">
        <v>9</v>
      </c>
      <c r="B16" s="4" t="s">
        <v>33</v>
      </c>
      <c r="C16" s="10">
        <v>41185.89</v>
      </c>
      <c r="D16" s="11">
        <v>28234</v>
      </c>
      <c r="E16" s="14">
        <v>43203.76</v>
      </c>
      <c r="F16" s="12">
        <f t="shared" si="12"/>
        <v>1.0489942065110163</v>
      </c>
      <c r="G16" s="13">
        <f t="shared" si="13"/>
        <v>1.5302033009846285</v>
      </c>
      <c r="H16" s="10">
        <v>45350</v>
      </c>
      <c r="I16" s="11">
        <v>32691</v>
      </c>
      <c r="J16" s="14">
        <v>47843.43</v>
      </c>
      <c r="K16" s="15">
        <f t="shared" si="14"/>
        <v>1.0549819184123483</v>
      </c>
      <c r="L16" s="16">
        <f t="shared" si="15"/>
        <v>1.4635046343030191</v>
      </c>
      <c r="M16" s="10">
        <v>45319</v>
      </c>
      <c r="N16" s="11">
        <v>32669</v>
      </c>
      <c r="O16" s="14">
        <v>47309.61</v>
      </c>
      <c r="P16" s="15">
        <f t="shared" si="16"/>
        <v>1.0439244025684591</v>
      </c>
      <c r="Q16" s="16">
        <f t="shared" si="17"/>
        <v>1.4481499280663626</v>
      </c>
      <c r="R16" s="21">
        <f t="shared" si="18"/>
        <v>31</v>
      </c>
      <c r="S16" s="11">
        <f t="shared" si="4"/>
        <v>22</v>
      </c>
      <c r="T16" s="77">
        <f t="shared" si="4"/>
        <v>533.81999999999971</v>
      </c>
      <c r="U16" s="15">
        <f t="shared" si="22"/>
        <v>17.219999999999992</v>
      </c>
      <c r="V16" s="16">
        <f t="shared" si="19"/>
        <v>24.264545454545441</v>
      </c>
      <c r="W16" s="96">
        <v>63.44</v>
      </c>
      <c r="X16" s="11">
        <v>65.5</v>
      </c>
      <c r="Y16" s="95">
        <v>59.85</v>
      </c>
      <c r="Z16" s="10">
        <v>9801.17</v>
      </c>
      <c r="AA16" s="11">
        <v>8994</v>
      </c>
      <c r="AB16" s="17">
        <v>10144.219999999999</v>
      </c>
      <c r="AC16" s="98">
        <f>1000*Z16/W16/12</f>
        <v>12874.592791088695</v>
      </c>
      <c r="AD16" s="22">
        <f t="shared" ref="AD16:AI16" si="31">1000*AA16/X16/12</f>
        <v>11442.748091603054</v>
      </c>
      <c r="AE16" s="70">
        <f t="shared" si="31"/>
        <v>14124.505708716235</v>
      </c>
      <c r="AF16" s="78">
        <f t="shared" si="31"/>
        <v>109.46476110410538</v>
      </c>
      <c r="AG16" s="78">
        <f t="shared" si="31"/>
        <v>106.02205258693807</v>
      </c>
      <c r="AH16" s="78">
        <f t="shared" si="31"/>
        <v>116.03081778520375</v>
      </c>
      <c r="AI16" s="78">
        <f t="shared" si="31"/>
        <v>0.70853218997777245</v>
      </c>
      <c r="AJ16" s="18">
        <f t="shared" si="10"/>
        <v>1.0970836855121882</v>
      </c>
      <c r="AK16" s="19">
        <f t="shared" si="11"/>
        <v>1.2343630739438469</v>
      </c>
    </row>
    <row r="17" spans="1:37" ht="30" hidden="1" customHeight="1" outlineLevel="1" x14ac:dyDescent="0.25">
      <c r="A17" s="1">
        <v>10</v>
      </c>
      <c r="B17" s="4" t="s">
        <v>30</v>
      </c>
      <c r="C17" s="24">
        <v>0</v>
      </c>
      <c r="D17" s="25"/>
      <c r="E17" s="28">
        <v>0</v>
      </c>
      <c r="F17" s="26" t="e">
        <f t="shared" si="12"/>
        <v>#DIV/0!</v>
      </c>
      <c r="G17" s="27" t="e">
        <f t="shared" si="13"/>
        <v>#DIV/0!</v>
      </c>
      <c r="H17" s="24">
        <v>0</v>
      </c>
      <c r="I17" s="25"/>
      <c r="J17" s="28">
        <v>0</v>
      </c>
      <c r="K17" s="29" t="e">
        <f t="shared" si="14"/>
        <v>#DIV/0!</v>
      </c>
      <c r="L17" s="30" t="e">
        <f t="shared" si="15"/>
        <v>#DIV/0!</v>
      </c>
      <c r="M17" s="24">
        <v>0</v>
      </c>
      <c r="N17" s="25"/>
      <c r="O17" s="28">
        <v>0</v>
      </c>
      <c r="P17" s="29" t="e">
        <f t="shared" si="16"/>
        <v>#DIV/0!</v>
      </c>
      <c r="Q17" s="30" t="e">
        <f t="shared" si="17"/>
        <v>#DIV/0!</v>
      </c>
      <c r="R17" s="24">
        <f t="shared" si="18"/>
        <v>0</v>
      </c>
      <c r="S17" s="25">
        <f t="shared" si="4"/>
        <v>0</v>
      </c>
      <c r="T17" s="79">
        <f t="shared" si="4"/>
        <v>0</v>
      </c>
      <c r="U17" s="29" t="e">
        <f t="shared" si="22"/>
        <v>#DIV/0!</v>
      </c>
      <c r="V17" s="30" t="e">
        <f t="shared" si="19"/>
        <v>#DIV/0!</v>
      </c>
      <c r="W17" s="24"/>
      <c r="X17" s="25"/>
      <c r="Y17" s="47"/>
      <c r="Z17" s="24">
        <v>0</v>
      </c>
      <c r="AA17" s="25"/>
      <c r="AB17" s="31">
        <v>0</v>
      </c>
      <c r="AC17" s="99" t="e">
        <f t="shared" ref="AC17" si="32">1000*Z17/W17/6</f>
        <v>#DIV/0!</v>
      </c>
      <c r="AD17" s="57" t="e">
        <f t="shared" ref="AD17" si="33">1000*AA17/X17/6</f>
        <v>#DIV/0!</v>
      </c>
      <c r="AE17" s="58" t="e">
        <f t="shared" ref="AE17" si="34">1000*AB17/Y17/6</f>
        <v>#DIV/0!</v>
      </c>
      <c r="AF17" s="43">
        <f t="shared" si="26"/>
        <v>0</v>
      </c>
      <c r="AG17" s="43">
        <f t="shared" si="27"/>
        <v>0</v>
      </c>
      <c r="AH17" s="43">
        <f t="shared" si="28"/>
        <v>0</v>
      </c>
      <c r="AI17" s="43">
        <f t="shared" si="29"/>
        <v>0</v>
      </c>
      <c r="AJ17" s="32" t="e">
        <f t="shared" si="10"/>
        <v>#DIV/0!</v>
      </c>
      <c r="AK17" s="33" t="e">
        <f t="shared" si="11"/>
        <v>#DIV/0!</v>
      </c>
    </row>
    <row r="18" spans="1:37" s="67" customFormat="1" ht="30" collapsed="1" x14ac:dyDescent="0.25">
      <c r="A18" s="65">
        <v>10</v>
      </c>
      <c r="B18" s="66" t="s">
        <v>17</v>
      </c>
      <c r="C18" s="10">
        <v>15895</v>
      </c>
      <c r="D18" s="11">
        <v>17140</v>
      </c>
      <c r="E18" s="14">
        <v>8544</v>
      </c>
      <c r="F18" s="12">
        <f t="shared" si="12"/>
        <v>0.53752752437873541</v>
      </c>
      <c r="G18" s="13">
        <f t="shared" si="13"/>
        <v>0.49848308051341889</v>
      </c>
      <c r="H18" s="10">
        <v>19897</v>
      </c>
      <c r="I18" s="11">
        <v>22732</v>
      </c>
      <c r="J18" s="14">
        <v>13237</v>
      </c>
      <c r="K18" s="15">
        <f t="shared" si="14"/>
        <v>0.66527617228727953</v>
      </c>
      <c r="L18" s="16">
        <f t="shared" si="15"/>
        <v>0.58230688016892485</v>
      </c>
      <c r="M18" s="10">
        <v>21070</v>
      </c>
      <c r="N18" s="11">
        <v>22415</v>
      </c>
      <c r="O18" s="14">
        <v>13368</v>
      </c>
      <c r="P18" s="15">
        <f t="shared" si="16"/>
        <v>0.63445657332700522</v>
      </c>
      <c r="Q18" s="16">
        <f t="shared" si="17"/>
        <v>0.59638634842739235</v>
      </c>
      <c r="R18" s="10">
        <f t="shared" si="18"/>
        <v>-1173</v>
      </c>
      <c r="S18" s="11">
        <f t="shared" si="4"/>
        <v>317</v>
      </c>
      <c r="T18" s="64">
        <f t="shared" si="4"/>
        <v>-131</v>
      </c>
      <c r="U18" s="15">
        <f t="shared" si="22"/>
        <v>0.11167945439045183</v>
      </c>
      <c r="V18" s="16">
        <f t="shared" si="19"/>
        <v>-0.41324921135646686</v>
      </c>
      <c r="W18" s="10">
        <v>44</v>
      </c>
      <c r="X18" s="11">
        <v>53</v>
      </c>
      <c r="Y18" s="68">
        <v>34</v>
      </c>
      <c r="Z18" s="10">
        <v>5847</v>
      </c>
      <c r="AA18" s="11">
        <v>7537</v>
      </c>
      <c r="AB18" s="17">
        <v>3274</v>
      </c>
      <c r="AC18" s="98">
        <f>1000*Z18/W18/12</f>
        <v>11073.863636363638</v>
      </c>
      <c r="AD18" s="56">
        <f t="shared" ref="AD18:AE18" si="35">1000*AA18/X18/12</f>
        <v>11850.628930817611</v>
      </c>
      <c r="AE18" s="56">
        <f t="shared" si="35"/>
        <v>8024.5098039215691</v>
      </c>
      <c r="AF18" s="69">
        <f t="shared" si="26"/>
        <v>-1173</v>
      </c>
      <c r="AG18" s="69">
        <f t="shared" si="27"/>
        <v>-131</v>
      </c>
      <c r="AH18" s="69">
        <f t="shared" si="28"/>
        <v>0</v>
      </c>
      <c r="AI18" s="69">
        <f t="shared" si="29"/>
        <v>0</v>
      </c>
      <c r="AJ18" s="18">
        <f t="shared" si="10"/>
        <v>0.72463505669071115</v>
      </c>
      <c r="AK18" s="19">
        <f t="shared" si="11"/>
        <v>0.6771378844758017</v>
      </c>
    </row>
    <row r="19" spans="1:37" ht="30" x14ac:dyDescent="0.25">
      <c r="A19" s="1">
        <v>11</v>
      </c>
      <c r="B19" s="4" t="s">
        <v>18</v>
      </c>
      <c r="C19" s="10">
        <v>47370</v>
      </c>
      <c r="D19" s="11">
        <v>41895</v>
      </c>
      <c r="E19" s="14">
        <v>44847</v>
      </c>
      <c r="F19" s="12">
        <f t="shared" si="12"/>
        <v>0.94673844205193158</v>
      </c>
      <c r="G19" s="13">
        <f t="shared" si="13"/>
        <v>1.0704618689581096</v>
      </c>
      <c r="H19" s="10">
        <v>48141</v>
      </c>
      <c r="I19" s="11">
        <v>42627</v>
      </c>
      <c r="J19" s="14">
        <v>45749</v>
      </c>
      <c r="K19" s="15">
        <f t="shared" si="14"/>
        <v>0.95031262333561828</v>
      </c>
      <c r="L19" s="16">
        <f t="shared" si="15"/>
        <v>1.0732399652802214</v>
      </c>
      <c r="M19" s="10">
        <v>47438</v>
      </c>
      <c r="N19" s="11">
        <v>41806</v>
      </c>
      <c r="O19" s="14">
        <v>45389</v>
      </c>
      <c r="P19" s="15">
        <f t="shared" si="16"/>
        <v>0.95680677937518444</v>
      </c>
      <c r="Q19" s="16">
        <f t="shared" si="17"/>
        <v>1.0857054011385925</v>
      </c>
      <c r="R19" s="10">
        <f t="shared" si="18"/>
        <v>703</v>
      </c>
      <c r="S19" s="11">
        <f t="shared" si="4"/>
        <v>821</v>
      </c>
      <c r="T19" s="64">
        <f t="shared" si="4"/>
        <v>360</v>
      </c>
      <c r="U19" s="15">
        <f t="shared" si="22"/>
        <v>0.5120910384068279</v>
      </c>
      <c r="V19" s="16">
        <f t="shared" si="19"/>
        <v>0.43848964677222901</v>
      </c>
      <c r="W19" s="10">
        <v>166</v>
      </c>
      <c r="X19" s="11">
        <v>162</v>
      </c>
      <c r="Y19" s="68">
        <v>162</v>
      </c>
      <c r="Z19" s="10">
        <v>21508</v>
      </c>
      <c r="AA19" s="11">
        <v>20121</v>
      </c>
      <c r="AB19" s="17">
        <v>20923</v>
      </c>
      <c r="AC19" s="98">
        <f>1000*Z19/W19/12</f>
        <v>10797.188755020081</v>
      </c>
      <c r="AD19" s="22">
        <f t="shared" ref="AD19:AE19" si="36">1000*AA19/X19/12</f>
        <v>10350.308641975309</v>
      </c>
      <c r="AE19" s="70">
        <f t="shared" si="36"/>
        <v>10762.860082304527</v>
      </c>
      <c r="AF19" s="69">
        <f t="shared" si="26"/>
        <v>703</v>
      </c>
      <c r="AG19" s="69">
        <f t="shared" si="27"/>
        <v>360</v>
      </c>
      <c r="AH19" s="69">
        <f t="shared" si="28"/>
        <v>0</v>
      </c>
      <c r="AI19" s="69">
        <f t="shared" si="29"/>
        <v>0</v>
      </c>
      <c r="AJ19" s="18">
        <f t="shared" si="10"/>
        <v>0.99682059159152958</v>
      </c>
      <c r="AK19" s="19">
        <f t="shared" si="11"/>
        <v>1.039858853933701</v>
      </c>
    </row>
    <row r="20" spans="1:37" ht="30" x14ac:dyDescent="0.25">
      <c r="A20" s="1">
        <v>12</v>
      </c>
      <c r="B20" s="4" t="s">
        <v>42</v>
      </c>
      <c r="C20" s="10">
        <v>0</v>
      </c>
      <c r="D20" s="11">
        <v>0</v>
      </c>
      <c r="E20" s="14">
        <v>0</v>
      </c>
      <c r="F20" s="26"/>
      <c r="G20" s="27"/>
      <c r="H20" s="10">
        <v>7503</v>
      </c>
      <c r="I20" s="11">
        <v>8756</v>
      </c>
      <c r="J20" s="14">
        <v>7100</v>
      </c>
      <c r="K20" s="15">
        <f t="shared" si="14"/>
        <v>0.94628815140610423</v>
      </c>
      <c r="L20" s="16">
        <f t="shared" si="15"/>
        <v>0.8108725445408862</v>
      </c>
      <c r="M20" s="10">
        <v>7762</v>
      </c>
      <c r="N20" s="11">
        <v>9131</v>
      </c>
      <c r="O20" s="14">
        <v>7502</v>
      </c>
      <c r="P20" s="15">
        <f t="shared" si="16"/>
        <v>0.96650347848492657</v>
      </c>
      <c r="Q20" s="16">
        <f t="shared" si="17"/>
        <v>0.82159675829591505</v>
      </c>
      <c r="R20" s="10">
        <f t="shared" si="18"/>
        <v>-259</v>
      </c>
      <c r="S20" s="11">
        <f t="shared" si="4"/>
        <v>-375</v>
      </c>
      <c r="T20" s="64">
        <f t="shared" si="4"/>
        <v>-402</v>
      </c>
      <c r="U20" s="15">
        <f t="shared" si="22"/>
        <v>1.5521235521235521</v>
      </c>
      <c r="V20" s="16">
        <f t="shared" si="19"/>
        <v>1.0720000000000001</v>
      </c>
      <c r="W20" s="96">
        <v>25</v>
      </c>
      <c r="X20" s="11">
        <v>27</v>
      </c>
      <c r="Y20" s="95">
        <v>26</v>
      </c>
      <c r="Z20" s="10">
        <v>4768</v>
      </c>
      <c r="AA20" s="11">
        <v>5405</v>
      </c>
      <c r="AB20" s="17">
        <v>5087</v>
      </c>
      <c r="AC20" s="98">
        <f>1000*Z20/W20/12</f>
        <v>15893.333333333334</v>
      </c>
      <c r="AD20" s="22">
        <f t="shared" ref="AD20:AE20" si="37">1000*AA20/X20/12</f>
        <v>16682.0987654321</v>
      </c>
      <c r="AE20" s="70">
        <f t="shared" si="37"/>
        <v>16304.48717948718</v>
      </c>
      <c r="AF20" s="43">
        <f t="shared" si="26"/>
        <v>-259</v>
      </c>
      <c r="AG20" s="43">
        <f t="shared" si="27"/>
        <v>-402</v>
      </c>
      <c r="AH20" s="43">
        <f t="shared" si="28"/>
        <v>0</v>
      </c>
      <c r="AI20" s="43">
        <f t="shared" si="29"/>
        <v>0</v>
      </c>
      <c r="AJ20" s="18">
        <f t="shared" si="10"/>
        <v>1.0258695792462571</v>
      </c>
      <c r="AK20" s="19">
        <f t="shared" si="11"/>
        <v>0.97736426385825081</v>
      </c>
    </row>
    <row r="21" spans="1:37" s="67" customFormat="1" ht="30" x14ac:dyDescent="0.25">
      <c r="A21" s="65">
        <v>13</v>
      </c>
      <c r="B21" s="66" t="s">
        <v>43</v>
      </c>
      <c r="C21" s="10">
        <v>2711</v>
      </c>
      <c r="D21" s="11">
        <v>3550</v>
      </c>
      <c r="E21" s="14">
        <v>2852</v>
      </c>
      <c r="F21" s="12">
        <f t="shared" si="12"/>
        <v>1.0520103282921431</v>
      </c>
      <c r="G21" s="13">
        <f t="shared" si="13"/>
        <v>0.80338028169014086</v>
      </c>
      <c r="H21" s="10">
        <v>3374</v>
      </c>
      <c r="I21" s="11">
        <v>3900</v>
      </c>
      <c r="J21" s="14">
        <v>4084</v>
      </c>
      <c r="K21" s="15">
        <f t="shared" si="14"/>
        <v>1.2104327208061647</v>
      </c>
      <c r="L21" s="16">
        <f t="shared" si="15"/>
        <v>1.0471794871794873</v>
      </c>
      <c r="M21" s="10">
        <v>3673</v>
      </c>
      <c r="N21" s="11">
        <v>4314</v>
      </c>
      <c r="O21" s="14">
        <v>3944</v>
      </c>
      <c r="P21" s="15">
        <f t="shared" si="16"/>
        <v>1.0737816498774844</v>
      </c>
      <c r="Q21" s="16">
        <f t="shared" si="17"/>
        <v>0.91423273064441357</v>
      </c>
      <c r="R21" s="10">
        <f t="shared" ref="R21" si="38">H21-M21</f>
        <v>-299</v>
      </c>
      <c r="S21" s="11">
        <f t="shared" ref="S21" si="39">I21-N21</f>
        <v>-414</v>
      </c>
      <c r="T21" s="64">
        <f t="shared" ref="T21" si="40">J21-O21</f>
        <v>140</v>
      </c>
      <c r="U21" s="15">
        <f t="shared" si="22"/>
        <v>-0.4682274247491639</v>
      </c>
      <c r="V21" s="16">
        <f t="shared" si="19"/>
        <v>-0.33816425120772947</v>
      </c>
      <c r="W21" s="96">
        <v>20</v>
      </c>
      <c r="X21" s="11">
        <v>20</v>
      </c>
      <c r="Y21" s="95">
        <v>18</v>
      </c>
      <c r="Z21" s="10">
        <v>1495</v>
      </c>
      <c r="AA21" s="11">
        <v>1634</v>
      </c>
      <c r="AB21" s="17">
        <v>1625</v>
      </c>
      <c r="AC21" s="98">
        <f>1000*Z21/W21/12</f>
        <v>6229.166666666667</v>
      </c>
      <c r="AD21" s="22">
        <f t="shared" ref="AD21" si="41">1000*AA21/X21/12</f>
        <v>6808.333333333333</v>
      </c>
      <c r="AE21" s="70">
        <f t="shared" ref="AE21" si="42">1000*AB21/Y21/12</f>
        <v>7523.1481481481487</v>
      </c>
      <c r="AF21" s="56">
        <f t="shared" ref="AF21:AI21" si="43">1000*AC21/Z21/12</f>
        <v>347.22222222222223</v>
      </c>
      <c r="AG21" s="56">
        <f t="shared" si="43"/>
        <v>347.22222222222217</v>
      </c>
      <c r="AH21" s="56">
        <f t="shared" si="43"/>
        <v>385.80246913580248</v>
      </c>
      <c r="AI21" s="56">
        <f t="shared" si="43"/>
        <v>4.6451133407655147</v>
      </c>
      <c r="AJ21" s="18">
        <f t="shared" si="10"/>
        <v>1.2077294685990339</v>
      </c>
      <c r="AK21" s="19">
        <f t="shared" si="11"/>
        <v>1.1049911600707196</v>
      </c>
    </row>
    <row r="22" spans="1:37" s="67" customFormat="1" ht="30" x14ac:dyDescent="0.25">
      <c r="A22" s="65">
        <v>14</v>
      </c>
      <c r="B22" s="66" t="s">
        <v>45</v>
      </c>
      <c r="C22" s="10">
        <v>0</v>
      </c>
      <c r="D22" s="11">
        <v>309</v>
      </c>
      <c r="E22" s="14">
        <v>183</v>
      </c>
      <c r="F22" s="12" t="s">
        <v>53</v>
      </c>
      <c r="G22" s="13">
        <f>E22/D22</f>
        <v>0.59223300970873782</v>
      </c>
      <c r="H22" s="10">
        <v>0</v>
      </c>
      <c r="I22" s="11">
        <v>887</v>
      </c>
      <c r="J22" s="14">
        <v>311</v>
      </c>
      <c r="K22" s="15" t="s">
        <v>53</v>
      </c>
      <c r="L22" s="16">
        <f>J22/I22</f>
        <v>0.35062006764374293</v>
      </c>
      <c r="M22" s="10">
        <v>0</v>
      </c>
      <c r="N22" s="11">
        <v>1321.4773809528801</v>
      </c>
      <c r="O22" s="14">
        <v>1970.480410765</v>
      </c>
      <c r="P22" s="15" t="s">
        <v>53</v>
      </c>
      <c r="Q22" s="16">
        <f>O22/N22</f>
        <v>1.4911192875235912</v>
      </c>
      <c r="R22" s="10">
        <v>0</v>
      </c>
      <c r="S22" s="60">
        <f>I22-N22</f>
        <v>-434.47738095288014</v>
      </c>
      <c r="T22" s="80">
        <f>J22-O22</f>
        <v>-1659.480410765</v>
      </c>
      <c r="U22" s="15" t="s">
        <v>53</v>
      </c>
      <c r="V22" s="16">
        <f>T22/S22</f>
        <v>3.819486315088457</v>
      </c>
      <c r="W22" s="10">
        <v>0</v>
      </c>
      <c r="X22" s="11">
        <v>9</v>
      </c>
      <c r="Y22" s="68">
        <v>13</v>
      </c>
      <c r="Z22" s="10">
        <v>0</v>
      </c>
      <c r="AA22" s="22">
        <v>439.44925490399999</v>
      </c>
      <c r="AB22" s="17">
        <v>1220</v>
      </c>
      <c r="AC22" s="98">
        <v>0</v>
      </c>
      <c r="AD22" s="22">
        <v>15836.009185729728</v>
      </c>
      <c r="AE22" s="70">
        <v>16756.410256410254</v>
      </c>
      <c r="AF22" s="69">
        <f>H22-M22</f>
        <v>0</v>
      </c>
      <c r="AG22" s="69">
        <f>J22-O22</f>
        <v>-1659.480410765</v>
      </c>
      <c r="AH22" s="69">
        <f>R22-AF22</f>
        <v>0</v>
      </c>
      <c r="AI22" s="69">
        <f>T22-AG22</f>
        <v>0</v>
      </c>
      <c r="AJ22" s="18" t="s">
        <v>53</v>
      </c>
      <c r="AK22" s="19">
        <f t="shared" ref="AK22" si="44">AE22/AD22</f>
        <v>1.0581207714573646</v>
      </c>
    </row>
    <row r="23" spans="1:37" x14ac:dyDescent="0.25">
      <c r="A23" s="2"/>
      <c r="B23" s="3" t="s">
        <v>26</v>
      </c>
      <c r="C23" s="34"/>
      <c r="D23" s="35"/>
      <c r="E23" s="38"/>
      <c r="F23" s="36"/>
      <c r="G23" s="37"/>
      <c r="H23" s="34"/>
      <c r="I23" s="35"/>
      <c r="J23" s="38"/>
      <c r="K23" s="35"/>
      <c r="L23" s="39"/>
      <c r="M23" s="34"/>
      <c r="N23" s="35"/>
      <c r="O23" s="38"/>
      <c r="P23" s="35"/>
      <c r="Q23" s="39"/>
      <c r="R23" s="92"/>
      <c r="S23" s="36"/>
      <c r="T23" s="36"/>
      <c r="U23" s="36"/>
      <c r="V23" s="37"/>
      <c r="W23" s="34"/>
      <c r="X23" s="35"/>
      <c r="Y23" s="46"/>
      <c r="Z23" s="34"/>
      <c r="AA23" s="35"/>
      <c r="AB23" s="39"/>
      <c r="AC23" s="34"/>
      <c r="AD23" s="44"/>
      <c r="AE23" s="38"/>
      <c r="AF23" s="45">
        <f t="shared" si="26"/>
        <v>0</v>
      </c>
      <c r="AG23" s="45">
        <f t="shared" si="27"/>
        <v>0</v>
      </c>
      <c r="AH23" s="45">
        <f t="shared" si="28"/>
        <v>0</v>
      </c>
      <c r="AI23" s="45">
        <f t="shared" si="29"/>
        <v>0</v>
      </c>
      <c r="AJ23" s="41"/>
      <c r="AK23" s="42"/>
    </row>
    <row r="24" spans="1:37" ht="15" customHeight="1" x14ac:dyDescent="0.25">
      <c r="A24" s="1">
        <v>15</v>
      </c>
      <c r="B24" s="4" t="s">
        <v>22</v>
      </c>
      <c r="C24" s="10">
        <v>14473</v>
      </c>
      <c r="D24" s="11">
        <v>15200</v>
      </c>
      <c r="E24" s="14">
        <v>20925</v>
      </c>
      <c r="F24" s="12">
        <f>E24/C24</f>
        <v>1.445795619429282</v>
      </c>
      <c r="G24" s="13">
        <f>E24/D24</f>
        <v>1.3766447368421053</v>
      </c>
      <c r="H24" s="10">
        <v>15355</v>
      </c>
      <c r="I24" s="11">
        <v>16020</v>
      </c>
      <c r="J24" s="14">
        <v>21545.5</v>
      </c>
      <c r="K24" s="15">
        <f t="shared" si="14"/>
        <v>1.4031585802670139</v>
      </c>
      <c r="L24" s="16">
        <f>J24/I24</f>
        <v>1.344912609238452</v>
      </c>
      <c r="M24" s="10">
        <v>13656</v>
      </c>
      <c r="N24" s="11">
        <v>14309</v>
      </c>
      <c r="O24" s="14">
        <v>19478.099999999999</v>
      </c>
      <c r="P24" s="15">
        <f>O24/M24</f>
        <v>1.4263400702987696</v>
      </c>
      <c r="Q24" s="16">
        <f>O24/N24</f>
        <v>1.3612481654902508</v>
      </c>
      <c r="R24" s="10">
        <f t="shared" si="18"/>
        <v>1699</v>
      </c>
      <c r="S24" s="11">
        <f t="shared" si="4"/>
        <v>1711</v>
      </c>
      <c r="T24" s="64">
        <f t="shared" si="4"/>
        <v>2067.4000000000015</v>
      </c>
      <c r="U24" s="15">
        <f>T24/R24</f>
        <v>1.216833431430254</v>
      </c>
      <c r="V24" s="16">
        <f>T24/S24</f>
        <v>1.208299240210404</v>
      </c>
      <c r="W24" s="10">
        <v>22.35</v>
      </c>
      <c r="X24" s="11">
        <v>23.35</v>
      </c>
      <c r="Y24" s="68">
        <v>23.35</v>
      </c>
      <c r="Z24" s="10">
        <v>2663.8</v>
      </c>
      <c r="AA24" s="11">
        <v>2993</v>
      </c>
      <c r="AB24" s="17">
        <v>3658.5</v>
      </c>
      <c r="AC24" s="98">
        <f>1000*Z24/W24/12</f>
        <v>9932.1401938851595</v>
      </c>
      <c r="AD24" s="22">
        <f t="shared" ref="AD24:AI24" si="45">1000*AA24/X24/12</f>
        <v>10681.655960028551</v>
      </c>
      <c r="AE24" s="70">
        <f t="shared" si="45"/>
        <v>13056.745182012848</v>
      </c>
      <c r="AF24" s="56">
        <f t="shared" si="45"/>
        <v>310.71339796172003</v>
      </c>
      <c r="AG24" s="56">
        <f t="shared" si="45"/>
        <v>297.40661432310259</v>
      </c>
      <c r="AH24" s="56">
        <f t="shared" si="45"/>
        <v>297.40661432310259</v>
      </c>
      <c r="AI24" s="56">
        <f t="shared" si="45"/>
        <v>2.6069691585120665</v>
      </c>
      <c r="AJ24" s="18">
        <f t="shared" si="10"/>
        <v>1.3145953366678602</v>
      </c>
      <c r="AK24" s="19">
        <f t="shared" si="11"/>
        <v>1.2223521550283996</v>
      </c>
    </row>
    <row r="25" spans="1:37" x14ac:dyDescent="0.25">
      <c r="A25" s="1">
        <v>16</v>
      </c>
      <c r="B25" s="4" t="s">
        <v>19</v>
      </c>
      <c r="C25" s="10">
        <v>41977</v>
      </c>
      <c r="D25" s="11">
        <v>85968</v>
      </c>
      <c r="E25" s="14">
        <v>19478</v>
      </c>
      <c r="F25" s="12">
        <f>E25/C25</f>
        <v>0.46401600876670557</v>
      </c>
      <c r="G25" s="13">
        <f>E25/D25</f>
        <v>0.22657267820584404</v>
      </c>
      <c r="H25" s="10">
        <v>42732</v>
      </c>
      <c r="I25" s="11">
        <v>86019</v>
      </c>
      <c r="J25" s="14">
        <v>23792</v>
      </c>
      <c r="K25" s="15">
        <f t="shared" si="14"/>
        <v>0.55677244219788447</v>
      </c>
      <c r="L25" s="16">
        <f>J25/I25</f>
        <v>0.27659005568537182</v>
      </c>
      <c r="M25" s="10">
        <v>45647</v>
      </c>
      <c r="N25" s="11">
        <v>85664</v>
      </c>
      <c r="O25" s="14">
        <v>25253</v>
      </c>
      <c r="P25" s="15">
        <f>O25/M25</f>
        <v>0.55322365106140603</v>
      </c>
      <c r="Q25" s="16">
        <f>O25/N25</f>
        <v>0.29479127754949569</v>
      </c>
      <c r="R25" s="10">
        <f t="shared" si="18"/>
        <v>-2915</v>
      </c>
      <c r="S25" s="11">
        <f t="shared" si="4"/>
        <v>355</v>
      </c>
      <c r="T25" s="64">
        <f t="shared" si="4"/>
        <v>-1461</v>
      </c>
      <c r="U25" s="15">
        <f>T25/R25</f>
        <v>0.50120068610634649</v>
      </c>
      <c r="V25" s="16">
        <f t="shared" ref="V25:V27" si="46">T25/S25</f>
        <v>-4.1154929577464792</v>
      </c>
      <c r="W25" s="10">
        <v>229</v>
      </c>
      <c r="X25" s="11">
        <v>211</v>
      </c>
      <c r="Y25" s="68">
        <v>155</v>
      </c>
      <c r="Z25" s="10">
        <v>10588</v>
      </c>
      <c r="AA25" s="11">
        <v>14194</v>
      </c>
      <c r="AB25" s="17">
        <v>7381</v>
      </c>
      <c r="AC25" s="98">
        <v>5993</v>
      </c>
      <c r="AD25" s="22">
        <v>7474</v>
      </c>
      <c r="AE25" s="70">
        <v>6908</v>
      </c>
      <c r="AF25" s="69">
        <f t="shared" si="26"/>
        <v>-2915</v>
      </c>
      <c r="AG25" s="69">
        <f t="shared" si="27"/>
        <v>-1461</v>
      </c>
      <c r="AH25" s="69">
        <f t="shared" si="28"/>
        <v>0</v>
      </c>
      <c r="AI25" s="69">
        <f t="shared" si="29"/>
        <v>0</v>
      </c>
      <c r="AJ25" s="18">
        <f t="shared" si="10"/>
        <v>1.1526781244785582</v>
      </c>
      <c r="AK25" s="19">
        <f t="shared" si="11"/>
        <v>0.92427080545892426</v>
      </c>
    </row>
    <row r="26" spans="1:37" x14ac:dyDescent="0.25">
      <c r="A26" s="2"/>
      <c r="B26" s="3" t="s">
        <v>27</v>
      </c>
      <c r="C26" s="34"/>
      <c r="D26" s="35"/>
      <c r="E26" s="38"/>
      <c r="F26" s="36"/>
      <c r="G26" s="37"/>
      <c r="H26" s="34"/>
      <c r="I26" s="35"/>
      <c r="J26" s="38"/>
      <c r="K26" s="35"/>
      <c r="L26" s="39"/>
      <c r="M26" s="34"/>
      <c r="N26" s="35"/>
      <c r="O26" s="38"/>
      <c r="P26" s="35"/>
      <c r="Q26" s="39"/>
      <c r="R26" s="34"/>
      <c r="S26" s="35"/>
      <c r="T26" s="35"/>
      <c r="U26" s="35"/>
      <c r="V26" s="39"/>
      <c r="W26" s="34"/>
      <c r="X26" s="35"/>
      <c r="Y26" s="46"/>
      <c r="Z26" s="34"/>
      <c r="AA26" s="35"/>
      <c r="AB26" s="39"/>
      <c r="AC26" s="34"/>
      <c r="AD26" s="44"/>
      <c r="AE26" s="38"/>
      <c r="AF26" s="45">
        <f t="shared" si="26"/>
        <v>0</v>
      </c>
      <c r="AG26" s="45">
        <f t="shared" si="27"/>
        <v>0</v>
      </c>
      <c r="AH26" s="45">
        <f t="shared" si="28"/>
        <v>0</v>
      </c>
      <c r="AI26" s="45">
        <f t="shared" si="29"/>
        <v>0</v>
      </c>
      <c r="AJ26" s="41"/>
      <c r="AK26" s="42"/>
    </row>
    <row r="27" spans="1:37" ht="30" x14ac:dyDescent="0.25">
      <c r="A27" s="1">
        <v>17</v>
      </c>
      <c r="B27" s="4" t="s">
        <v>20</v>
      </c>
      <c r="C27" s="10">
        <v>1043.0999999999999</v>
      </c>
      <c r="D27" s="11">
        <v>955</v>
      </c>
      <c r="E27" s="14">
        <v>401.4</v>
      </c>
      <c r="F27" s="12">
        <f>E27/C27</f>
        <v>0.38481449525452976</v>
      </c>
      <c r="G27" s="13">
        <f>E27/D27</f>
        <v>0.42031413612565444</v>
      </c>
      <c r="H27" s="10">
        <v>5698.7</v>
      </c>
      <c r="I27" s="11">
        <v>6180.6</v>
      </c>
      <c r="J27" s="14">
        <v>5877.4</v>
      </c>
      <c r="K27" s="15">
        <f t="shared" si="14"/>
        <v>1.0313580290241633</v>
      </c>
      <c r="L27" s="16">
        <f>J27/I27</f>
        <v>0.9509432741157815</v>
      </c>
      <c r="M27" s="10">
        <v>6384.3</v>
      </c>
      <c r="N27" s="11">
        <v>6195.1</v>
      </c>
      <c r="O27" s="14">
        <v>5879.7</v>
      </c>
      <c r="P27" s="15">
        <f>O27/M27</f>
        <v>0.9209623607913161</v>
      </c>
      <c r="Q27" s="16">
        <f>O27/N27</f>
        <v>0.94908879598392271</v>
      </c>
      <c r="R27" s="10">
        <f t="shared" si="18"/>
        <v>-685.60000000000036</v>
      </c>
      <c r="S27" s="11">
        <f t="shared" si="18"/>
        <v>-14.5</v>
      </c>
      <c r="T27" s="64">
        <f t="shared" si="18"/>
        <v>-2.3000000000001819</v>
      </c>
      <c r="U27" s="15">
        <f t="shared" ref="U27" si="47">T27/R27</f>
        <v>3.3547257876315353E-3</v>
      </c>
      <c r="V27" s="16">
        <f t="shared" si="46"/>
        <v>0.15862068965518497</v>
      </c>
      <c r="W27" s="10">
        <v>38</v>
      </c>
      <c r="X27" s="11">
        <v>32</v>
      </c>
      <c r="Y27" s="68">
        <v>28.5</v>
      </c>
      <c r="Z27" s="10">
        <v>4130.8</v>
      </c>
      <c r="AA27" s="11">
        <v>3950</v>
      </c>
      <c r="AB27" s="17">
        <v>3698.4</v>
      </c>
      <c r="AC27" s="98">
        <f>1000*Z27/W27/12</f>
        <v>9058.7719298245611</v>
      </c>
      <c r="AD27" s="60">
        <f t="shared" ref="AD27:AE27" si="48">1000*AA27/X27/12</f>
        <v>10286.458333333334</v>
      </c>
      <c r="AE27" s="70">
        <f t="shared" si="48"/>
        <v>10814.035087719298</v>
      </c>
      <c r="AF27" s="69">
        <f t="shared" si="26"/>
        <v>-685.60000000000036</v>
      </c>
      <c r="AG27" s="69">
        <f t="shared" si="27"/>
        <v>-2.3000000000001819</v>
      </c>
      <c r="AH27" s="81">
        <f t="shared" si="28"/>
        <v>0</v>
      </c>
      <c r="AI27" s="81">
        <f t="shared" si="29"/>
        <v>0</v>
      </c>
      <c r="AJ27" s="18">
        <f t="shared" si="10"/>
        <v>1.1937639198218262</v>
      </c>
      <c r="AK27" s="19">
        <f t="shared" si="11"/>
        <v>1.0512884743504329</v>
      </c>
    </row>
    <row r="28" spans="1:37" x14ac:dyDescent="0.25">
      <c r="A28" s="2"/>
      <c r="B28" s="3" t="s">
        <v>28</v>
      </c>
      <c r="C28" s="34"/>
      <c r="D28" s="35"/>
      <c r="E28" s="38"/>
      <c r="F28" s="36"/>
      <c r="G28" s="37"/>
      <c r="H28" s="34"/>
      <c r="I28" s="35"/>
      <c r="J28" s="38"/>
      <c r="K28" s="35"/>
      <c r="L28" s="39"/>
      <c r="M28" s="34"/>
      <c r="N28" s="35"/>
      <c r="O28" s="38"/>
      <c r="P28" s="35"/>
      <c r="Q28" s="39"/>
      <c r="R28" s="34"/>
      <c r="S28" s="35"/>
      <c r="T28" s="35"/>
      <c r="U28" s="36"/>
      <c r="V28" s="37"/>
      <c r="W28" s="34"/>
      <c r="X28" s="35"/>
      <c r="Y28" s="46"/>
      <c r="Z28" s="34"/>
      <c r="AA28" s="35"/>
      <c r="AB28" s="39"/>
      <c r="AC28" s="34"/>
      <c r="AD28" s="44"/>
      <c r="AE28" s="38"/>
      <c r="AF28" s="45">
        <f t="shared" si="26"/>
        <v>0</v>
      </c>
      <c r="AG28" s="45">
        <f t="shared" si="27"/>
        <v>0</v>
      </c>
      <c r="AH28" s="45">
        <f t="shared" si="28"/>
        <v>0</v>
      </c>
      <c r="AI28" s="45">
        <f t="shared" si="29"/>
        <v>0</v>
      </c>
      <c r="AJ28" s="41"/>
      <c r="AK28" s="42"/>
    </row>
    <row r="29" spans="1:37" ht="30" x14ac:dyDescent="0.25">
      <c r="A29" s="1">
        <v>18</v>
      </c>
      <c r="B29" s="4" t="s">
        <v>34</v>
      </c>
      <c r="C29" s="10">
        <v>2273</v>
      </c>
      <c r="D29" s="11">
        <v>2187</v>
      </c>
      <c r="E29" s="14">
        <v>927</v>
      </c>
      <c r="F29" s="12">
        <f>E29/C29</f>
        <v>0.40783106027276728</v>
      </c>
      <c r="G29" s="13">
        <f>E29/D29</f>
        <v>0.42386831275720166</v>
      </c>
      <c r="H29" s="10">
        <v>17423</v>
      </c>
      <c r="I29" s="11">
        <v>13617</v>
      </c>
      <c r="J29" s="14">
        <v>10645</v>
      </c>
      <c r="K29" s="15">
        <f t="shared" si="14"/>
        <v>0.61097399988520917</v>
      </c>
      <c r="L29" s="16">
        <f>J29/I29</f>
        <v>0.78174340897407657</v>
      </c>
      <c r="M29" s="10">
        <v>17364</v>
      </c>
      <c r="N29" s="11">
        <v>13544</v>
      </c>
      <c r="O29" s="14">
        <v>11200</v>
      </c>
      <c r="P29" s="15">
        <f>O29/M29</f>
        <v>0.64501266989173001</v>
      </c>
      <c r="Q29" s="16">
        <f>O29/N29</f>
        <v>0.8269344359125812</v>
      </c>
      <c r="R29" s="10">
        <f t="shared" si="18"/>
        <v>59</v>
      </c>
      <c r="S29" s="11">
        <f t="shared" si="18"/>
        <v>73</v>
      </c>
      <c r="T29" s="64">
        <f t="shared" si="18"/>
        <v>-555</v>
      </c>
      <c r="U29" s="15">
        <f t="shared" ref="U29:U30" si="49">T29/R29</f>
        <v>-9.4067796610169498</v>
      </c>
      <c r="V29" s="16">
        <f t="shared" ref="V29:V30" si="50">T29/S29</f>
        <v>-7.602739726027397</v>
      </c>
      <c r="W29" s="10">
        <v>66</v>
      </c>
      <c r="X29" s="11">
        <v>70</v>
      </c>
      <c r="Y29" s="68">
        <v>62</v>
      </c>
      <c r="Z29" s="10">
        <v>6194</v>
      </c>
      <c r="AA29" s="11">
        <v>7414</v>
      </c>
      <c r="AB29" s="17">
        <v>5715</v>
      </c>
      <c r="AC29" s="126">
        <v>7182</v>
      </c>
      <c r="AD29" s="22">
        <f t="shared" ref="AD29:AE29" si="51">1000*AA29/X29/12</f>
        <v>8826.1904761904752</v>
      </c>
      <c r="AE29" s="70">
        <f t="shared" si="51"/>
        <v>7681.4516129032263</v>
      </c>
      <c r="AF29" s="43">
        <f t="shared" si="26"/>
        <v>59</v>
      </c>
      <c r="AG29" s="43">
        <f t="shared" si="27"/>
        <v>-555</v>
      </c>
      <c r="AH29" s="43">
        <f t="shared" si="28"/>
        <v>0</v>
      </c>
      <c r="AI29" s="43">
        <f t="shared" si="29"/>
        <v>0</v>
      </c>
      <c r="AJ29" s="18">
        <f t="shared" si="10"/>
        <v>1.0695421349071605</v>
      </c>
      <c r="AK29" s="19">
        <f t="shared" si="11"/>
        <v>0.87030204408399126</v>
      </c>
    </row>
    <row r="30" spans="1:37" s="67" customFormat="1" ht="30" x14ac:dyDescent="0.25">
      <c r="A30" s="65">
        <v>19</v>
      </c>
      <c r="B30" s="66" t="s">
        <v>31</v>
      </c>
      <c r="C30" s="10">
        <v>3012.8</v>
      </c>
      <c r="D30" s="11">
        <v>3634.6</v>
      </c>
      <c r="E30" s="127"/>
      <c r="F30" s="12">
        <f>E30/C30</f>
        <v>0</v>
      </c>
      <c r="G30" s="13">
        <f>E30/D30</f>
        <v>0</v>
      </c>
      <c r="H30" s="10">
        <v>4942.8</v>
      </c>
      <c r="I30" s="11">
        <v>6222.9</v>
      </c>
      <c r="J30" s="127"/>
      <c r="K30" s="15">
        <f t="shared" si="14"/>
        <v>0</v>
      </c>
      <c r="L30" s="16">
        <f>J30/I30</f>
        <v>0</v>
      </c>
      <c r="M30" s="10">
        <v>5278.8</v>
      </c>
      <c r="N30" s="11">
        <v>6201.8</v>
      </c>
      <c r="O30" s="127"/>
      <c r="P30" s="15">
        <f>O30/M30</f>
        <v>0</v>
      </c>
      <c r="Q30" s="16">
        <f>O30/N30</f>
        <v>0</v>
      </c>
      <c r="R30" s="10">
        <f t="shared" si="18"/>
        <v>-336</v>
      </c>
      <c r="S30" s="11">
        <f t="shared" si="18"/>
        <v>21.099999999999454</v>
      </c>
      <c r="T30" s="128">
        <f t="shared" si="18"/>
        <v>0</v>
      </c>
      <c r="U30" s="15">
        <f t="shared" si="49"/>
        <v>0</v>
      </c>
      <c r="V30" s="16">
        <f t="shared" si="50"/>
        <v>0</v>
      </c>
      <c r="W30" s="10">
        <v>34</v>
      </c>
      <c r="X30" s="11">
        <v>37</v>
      </c>
      <c r="Y30" s="129"/>
      <c r="Z30" s="10">
        <v>3040.1</v>
      </c>
      <c r="AA30" s="11">
        <v>3481</v>
      </c>
      <c r="AB30" s="130"/>
      <c r="AC30" s="98">
        <f>1000*Z30/W30/12</f>
        <v>7451.2254901960778</v>
      </c>
      <c r="AD30" s="22">
        <f>1000*AA30/X30/12</f>
        <v>7840.0900900900897</v>
      </c>
      <c r="AE30" s="131" t="e">
        <f t="shared" ref="AE30" si="52">1000*AB30/Y30/9</f>
        <v>#DIV/0!</v>
      </c>
      <c r="AF30" s="69">
        <f t="shared" si="26"/>
        <v>-336</v>
      </c>
      <c r="AG30" s="69">
        <f t="shared" si="27"/>
        <v>0</v>
      </c>
      <c r="AH30" s="69">
        <f t="shared" si="28"/>
        <v>0</v>
      </c>
      <c r="AI30" s="69">
        <f t="shared" si="29"/>
        <v>0</v>
      </c>
      <c r="AJ30" s="18" t="e">
        <f t="shared" si="10"/>
        <v>#DIV/0!</v>
      </c>
      <c r="AK30" s="19" t="e">
        <f t="shared" si="11"/>
        <v>#DIV/0!</v>
      </c>
    </row>
    <row r="31" spans="1:37" x14ac:dyDescent="0.25">
      <c r="A31" s="2"/>
      <c r="B31" s="3" t="s">
        <v>29</v>
      </c>
      <c r="C31" s="34"/>
      <c r="D31" s="35"/>
      <c r="E31" s="38"/>
      <c r="F31" s="36"/>
      <c r="G31" s="37"/>
      <c r="H31" s="34"/>
      <c r="I31" s="35"/>
      <c r="J31" s="38"/>
      <c r="K31" s="35"/>
      <c r="L31" s="39"/>
      <c r="M31" s="34"/>
      <c r="N31" s="35"/>
      <c r="O31" s="38"/>
      <c r="P31" s="35"/>
      <c r="Q31" s="39"/>
      <c r="R31" s="34"/>
      <c r="S31" s="35"/>
      <c r="T31" s="35"/>
      <c r="U31" s="36"/>
      <c r="V31" s="37"/>
      <c r="W31" s="34"/>
      <c r="X31" s="35"/>
      <c r="Y31" s="46"/>
      <c r="Z31" s="34"/>
      <c r="AA31" s="35"/>
      <c r="AB31" s="39"/>
      <c r="AC31" s="34"/>
      <c r="AD31" s="44"/>
      <c r="AE31" s="38"/>
      <c r="AF31" s="45">
        <f t="shared" si="26"/>
        <v>0</v>
      </c>
      <c r="AG31" s="45">
        <f t="shared" si="27"/>
        <v>0</v>
      </c>
      <c r="AH31" s="45">
        <f t="shared" si="28"/>
        <v>0</v>
      </c>
      <c r="AI31" s="45">
        <f t="shared" si="29"/>
        <v>0</v>
      </c>
      <c r="AJ31" s="41"/>
      <c r="AK31" s="42"/>
    </row>
    <row r="32" spans="1:37" ht="30" x14ac:dyDescent="0.25">
      <c r="A32" s="1">
        <v>20</v>
      </c>
      <c r="B32" s="4" t="s">
        <v>23</v>
      </c>
      <c r="C32" s="10">
        <v>11375</v>
      </c>
      <c r="D32" s="11">
        <v>6325</v>
      </c>
      <c r="E32" s="14">
        <v>4948</v>
      </c>
      <c r="F32" s="12">
        <f>E32/C32</f>
        <v>0.43498901098901099</v>
      </c>
      <c r="G32" s="13">
        <f>E32/D32</f>
        <v>0.78229249011857704</v>
      </c>
      <c r="H32" s="10">
        <v>11481</v>
      </c>
      <c r="I32" s="11">
        <v>6355</v>
      </c>
      <c r="J32" s="14">
        <v>4963</v>
      </c>
      <c r="K32" s="15">
        <f t="shared" si="14"/>
        <v>0.43227941816914905</v>
      </c>
      <c r="L32" s="16">
        <f>J32/I32</f>
        <v>0.78095987411487022</v>
      </c>
      <c r="M32" s="10">
        <v>10294</v>
      </c>
      <c r="N32" s="11">
        <v>6104</v>
      </c>
      <c r="O32" s="14">
        <v>5357</v>
      </c>
      <c r="P32" s="15">
        <f>O32/M32</f>
        <v>0.52040023314552164</v>
      </c>
      <c r="Q32" s="16">
        <f>O32/N32</f>
        <v>0.87762123197903019</v>
      </c>
      <c r="R32" s="10">
        <f t="shared" si="18"/>
        <v>1187</v>
      </c>
      <c r="S32" s="11">
        <f t="shared" si="18"/>
        <v>251</v>
      </c>
      <c r="T32" s="64">
        <f t="shared" si="18"/>
        <v>-394</v>
      </c>
      <c r="U32" s="15">
        <f>T32/R32</f>
        <v>-0.33192923336141533</v>
      </c>
      <c r="V32" s="16">
        <f>T32/S32</f>
        <v>-1.5697211155378485</v>
      </c>
      <c r="W32" s="10">
        <v>13</v>
      </c>
      <c r="X32" s="11">
        <v>14</v>
      </c>
      <c r="Y32" s="68">
        <v>14</v>
      </c>
      <c r="Z32" s="10">
        <v>3239</v>
      </c>
      <c r="AA32" s="11">
        <v>2750</v>
      </c>
      <c r="AB32" s="17">
        <v>2026</v>
      </c>
      <c r="AC32" s="98">
        <f>1000*Z32/W32/12</f>
        <v>20762.820512820512</v>
      </c>
      <c r="AD32" s="22">
        <f t="shared" ref="AD32:AE32" si="53">1000*AA32/X32/12</f>
        <v>16369.047619047618</v>
      </c>
      <c r="AE32" s="70">
        <f t="shared" si="53"/>
        <v>12059.523809523809</v>
      </c>
      <c r="AF32" s="43">
        <f t="shared" si="26"/>
        <v>1187</v>
      </c>
      <c r="AG32" s="43">
        <f t="shared" si="27"/>
        <v>-394</v>
      </c>
      <c r="AH32" s="43">
        <f t="shared" si="28"/>
        <v>0</v>
      </c>
      <c r="AI32" s="43">
        <f t="shared" si="29"/>
        <v>0</v>
      </c>
      <c r="AJ32" s="18">
        <f t="shared" si="10"/>
        <v>0.58082300533674414</v>
      </c>
      <c r="AK32" s="19">
        <f t="shared" si="11"/>
        <v>0.73672727272727279</v>
      </c>
    </row>
    <row r="33" spans="1:37" x14ac:dyDescent="0.25">
      <c r="A33" s="2"/>
      <c r="B33" s="3" t="s">
        <v>44</v>
      </c>
      <c r="C33" s="34"/>
      <c r="D33" s="35"/>
      <c r="E33" s="38"/>
      <c r="F33" s="38"/>
      <c r="G33" s="46"/>
      <c r="H33" s="91"/>
      <c r="I33" s="38"/>
      <c r="J33" s="38"/>
      <c r="K33" s="35"/>
      <c r="L33" s="39"/>
      <c r="M33" s="34"/>
      <c r="N33" s="35"/>
      <c r="O33" s="38"/>
      <c r="P33" s="35"/>
      <c r="Q33" s="39"/>
      <c r="R33" s="34"/>
      <c r="S33" s="35"/>
      <c r="T33" s="35"/>
      <c r="U33" s="36"/>
      <c r="V33" s="37"/>
      <c r="W33" s="34"/>
      <c r="X33" s="35"/>
      <c r="Y33" s="46"/>
      <c r="Z33" s="34"/>
      <c r="AA33" s="35"/>
      <c r="AB33" s="39"/>
      <c r="AC33" s="34"/>
      <c r="AD33" s="44"/>
      <c r="AE33" s="38"/>
      <c r="AF33" s="45">
        <f t="shared" ref="AF33:AF34" si="54">H33-M33</f>
        <v>0</v>
      </c>
      <c r="AG33" s="45">
        <f t="shared" ref="AG33:AG34" si="55">J33-O33</f>
        <v>0</v>
      </c>
      <c r="AH33" s="45">
        <f t="shared" ref="AH33:AH34" si="56">R33-AF33</f>
        <v>0</v>
      </c>
      <c r="AI33" s="45">
        <f t="shared" ref="AI33:AI34" si="57">T33-AG33</f>
        <v>0</v>
      </c>
      <c r="AJ33" s="41"/>
      <c r="AK33" s="42"/>
    </row>
    <row r="34" spans="1:37" ht="33" customHeight="1" x14ac:dyDescent="0.25">
      <c r="A34" s="1">
        <v>21</v>
      </c>
      <c r="B34" s="4" t="s">
        <v>54</v>
      </c>
      <c r="C34" s="10">
        <v>0</v>
      </c>
      <c r="D34" s="11">
        <v>0</v>
      </c>
      <c r="E34" s="14">
        <v>0</v>
      </c>
      <c r="F34" s="12"/>
      <c r="G34" s="13"/>
      <c r="H34" s="10">
        <v>1049.5</v>
      </c>
      <c r="I34" s="11">
        <v>1157.4000000000001</v>
      </c>
      <c r="J34" s="14">
        <v>995.3</v>
      </c>
      <c r="K34" s="15">
        <f t="shared" ref="K34" si="58">J34/H34</f>
        <v>0.94835636017151015</v>
      </c>
      <c r="L34" s="16">
        <f>J34/I34</f>
        <v>0.8599447036461032</v>
      </c>
      <c r="M34" s="10">
        <v>1186.0999999999999</v>
      </c>
      <c r="N34" s="11">
        <v>1283.5999999999999</v>
      </c>
      <c r="O34" s="14">
        <v>1144.0999999999999</v>
      </c>
      <c r="P34" s="15">
        <f>O34/M34</f>
        <v>0.96458983222325267</v>
      </c>
      <c r="Q34" s="16">
        <f>O34/N34</f>
        <v>0.89132128388906195</v>
      </c>
      <c r="R34" s="10">
        <f t="shared" ref="R34:R41" si="59">H34-M34</f>
        <v>-136.59999999999991</v>
      </c>
      <c r="S34" s="11">
        <f t="shared" ref="S34:S41" si="60">I34-N34</f>
        <v>-126.19999999999982</v>
      </c>
      <c r="T34" s="64">
        <f t="shared" ref="T34:T41" si="61">J34-O34</f>
        <v>-148.79999999999995</v>
      </c>
      <c r="U34" s="15">
        <f>T34/R34</f>
        <v>1.0893118594436315</v>
      </c>
      <c r="V34" s="16">
        <f>T34/S34</f>
        <v>1.1790808240887494</v>
      </c>
      <c r="W34" s="10">
        <v>6</v>
      </c>
      <c r="X34" s="11">
        <v>6</v>
      </c>
      <c r="Y34" s="68">
        <v>6</v>
      </c>
      <c r="Z34" s="10">
        <v>563.4</v>
      </c>
      <c r="AA34" s="11">
        <v>620.9</v>
      </c>
      <c r="AB34" s="17">
        <v>643.4</v>
      </c>
      <c r="AC34" s="98">
        <f>1000*Z34/W34/12</f>
        <v>7825</v>
      </c>
      <c r="AD34" s="22">
        <f t="shared" ref="AD34" si="62">1000*AA34/X34/12</f>
        <v>8623.6111111111113</v>
      </c>
      <c r="AE34" s="70">
        <f t="shared" ref="AE34" si="63">1000*AB34/Y34/12</f>
        <v>8936.1111111111113</v>
      </c>
      <c r="AF34" s="43">
        <f t="shared" si="54"/>
        <v>-136.59999999999991</v>
      </c>
      <c r="AG34" s="43">
        <f t="shared" si="55"/>
        <v>-148.79999999999995</v>
      </c>
      <c r="AH34" s="43">
        <f t="shared" si="56"/>
        <v>0</v>
      </c>
      <c r="AI34" s="43">
        <f t="shared" si="57"/>
        <v>0</v>
      </c>
      <c r="AJ34" s="18">
        <f t="shared" ref="AJ34" si="64">AE34/AC34</f>
        <v>1.1419950301739439</v>
      </c>
      <c r="AK34" s="19">
        <f t="shared" ref="AK34" si="65">AE34/AD34</f>
        <v>1.0362377194395234</v>
      </c>
    </row>
    <row r="35" spans="1:37" x14ac:dyDescent="0.25">
      <c r="A35" s="2"/>
      <c r="B35" s="3" t="s">
        <v>46</v>
      </c>
      <c r="C35" s="34"/>
      <c r="D35" s="35"/>
      <c r="E35" s="38"/>
      <c r="F35" s="38"/>
      <c r="G35" s="46"/>
      <c r="H35" s="91"/>
      <c r="I35" s="35"/>
      <c r="J35" s="38"/>
      <c r="K35" s="35"/>
      <c r="L35" s="39"/>
      <c r="M35" s="34"/>
      <c r="N35" s="35"/>
      <c r="O35" s="38"/>
      <c r="P35" s="35"/>
      <c r="Q35" s="39"/>
      <c r="R35" s="34"/>
      <c r="S35" s="35"/>
      <c r="T35" s="35"/>
      <c r="U35" s="36"/>
      <c r="V35" s="37"/>
      <c r="W35" s="34"/>
      <c r="X35" s="35"/>
      <c r="Y35" s="46"/>
      <c r="Z35" s="34"/>
      <c r="AA35" s="35"/>
      <c r="AB35" s="39"/>
      <c r="AC35" s="34"/>
      <c r="AD35" s="44"/>
      <c r="AE35" s="38"/>
      <c r="AF35" s="45">
        <f t="shared" ref="AF35:AF36" si="66">H35-M35</f>
        <v>0</v>
      </c>
      <c r="AG35" s="45">
        <f t="shared" ref="AG35:AG36" si="67">J35-O35</f>
        <v>0</v>
      </c>
      <c r="AH35" s="45">
        <f t="shared" ref="AH35:AH36" si="68">R35-AF35</f>
        <v>0</v>
      </c>
      <c r="AI35" s="45">
        <f t="shared" ref="AI35:AI36" si="69">T35-AG35</f>
        <v>0</v>
      </c>
      <c r="AJ35" s="41"/>
      <c r="AK35" s="42"/>
    </row>
    <row r="36" spans="1:37" x14ac:dyDescent="0.25">
      <c r="A36" s="1">
        <v>22</v>
      </c>
      <c r="B36" s="4" t="s">
        <v>47</v>
      </c>
      <c r="C36" s="50">
        <v>327680</v>
      </c>
      <c r="D36" s="48">
        <v>423890</v>
      </c>
      <c r="E36" s="49">
        <v>422551</v>
      </c>
      <c r="F36" s="82">
        <f t="shared" ref="F36:F41" si="70">E36/C36</f>
        <v>1.2895233154296875</v>
      </c>
      <c r="G36" s="90">
        <f t="shared" ref="G36:G41" si="71">E36/D36</f>
        <v>0.996841161622119</v>
      </c>
      <c r="H36" s="50">
        <v>413964</v>
      </c>
      <c r="I36" s="48">
        <v>517119</v>
      </c>
      <c r="J36" s="49">
        <v>539264</v>
      </c>
      <c r="K36" s="51">
        <f t="shared" ref="K36" si="72">J36/H36</f>
        <v>1.3026833251200587</v>
      </c>
      <c r="L36" s="52">
        <f>J36/I36</f>
        <v>1.0428237987774573</v>
      </c>
      <c r="M36" s="50">
        <v>425047</v>
      </c>
      <c r="N36" s="48">
        <v>499075</v>
      </c>
      <c r="O36" s="49">
        <v>491270</v>
      </c>
      <c r="P36" s="51">
        <f>O36/M36</f>
        <v>1.1558015937061077</v>
      </c>
      <c r="Q36" s="52">
        <f>O36/N36</f>
        <v>0.98436106797575518</v>
      </c>
      <c r="R36" s="10">
        <f t="shared" si="59"/>
        <v>-11083</v>
      </c>
      <c r="S36" s="11">
        <f t="shared" si="60"/>
        <v>18044</v>
      </c>
      <c r="T36" s="64">
        <f t="shared" si="61"/>
        <v>47994</v>
      </c>
      <c r="U36" s="51">
        <f>T36/R36</f>
        <v>-4.3304159523594699</v>
      </c>
      <c r="V36" s="52">
        <f>T36/S36</f>
        <v>2.6598315229439149</v>
      </c>
      <c r="W36" s="50">
        <v>1965</v>
      </c>
      <c r="X36" s="48">
        <v>1829</v>
      </c>
      <c r="Y36" s="53">
        <v>1738</v>
      </c>
      <c r="Z36" s="50">
        <v>231223</v>
      </c>
      <c r="AA36" s="48">
        <v>289017</v>
      </c>
      <c r="AB36" s="97">
        <v>275297</v>
      </c>
      <c r="AC36" s="100">
        <f>1000*Z36/W36/12</f>
        <v>9805.8948261238347</v>
      </c>
      <c r="AD36" s="61">
        <f t="shared" ref="AD36" si="73">1000*AA36/X36/12</f>
        <v>13168.261344997265</v>
      </c>
      <c r="AE36" s="59">
        <f t="shared" ref="AE36" si="74">1000*AB36/Y36/12</f>
        <v>13199.894514767933</v>
      </c>
      <c r="AF36" s="54">
        <f t="shared" si="66"/>
        <v>-11083</v>
      </c>
      <c r="AG36" s="54">
        <f t="shared" si="67"/>
        <v>47994</v>
      </c>
      <c r="AH36" s="54">
        <f t="shared" si="68"/>
        <v>0</v>
      </c>
      <c r="AI36" s="54">
        <f t="shared" si="69"/>
        <v>0</v>
      </c>
      <c r="AJ36" s="83">
        <f t="shared" ref="AJ36" si="75">AE36/AC36</f>
        <v>1.3461183042267761</v>
      </c>
      <c r="AK36" s="55">
        <f t="shared" ref="AK36" si="76">AE36/AD36</f>
        <v>1.0024022282776675</v>
      </c>
    </row>
    <row r="37" spans="1:37" s="67" customFormat="1" x14ac:dyDescent="0.25">
      <c r="A37" s="65">
        <v>23</v>
      </c>
      <c r="B37" s="66" t="s">
        <v>48</v>
      </c>
      <c r="C37" s="10">
        <v>129715</v>
      </c>
      <c r="D37" s="11">
        <v>135375</v>
      </c>
      <c r="E37" s="14">
        <v>142001</v>
      </c>
      <c r="F37" s="12">
        <f t="shared" si="70"/>
        <v>1.0947153374706087</v>
      </c>
      <c r="G37" s="13">
        <f t="shared" si="71"/>
        <v>1.0489455216989843</v>
      </c>
      <c r="H37" s="10">
        <v>157307</v>
      </c>
      <c r="I37" s="11">
        <v>164939</v>
      </c>
      <c r="J37" s="14">
        <v>171646</v>
      </c>
      <c r="K37" s="15">
        <f t="shared" ref="K37:K41" si="77">J37/H37</f>
        <v>1.0911529683993719</v>
      </c>
      <c r="L37" s="16">
        <f>J37/I37</f>
        <v>1.0406635180278769</v>
      </c>
      <c r="M37" s="10">
        <v>137505</v>
      </c>
      <c r="N37" s="11">
        <v>136277</v>
      </c>
      <c r="O37" s="14">
        <v>129396</v>
      </c>
      <c r="P37" s="15">
        <f>O37/M37</f>
        <v>0.94102759899640009</v>
      </c>
      <c r="Q37" s="16">
        <f>O37/N37</f>
        <v>0.94950725360845922</v>
      </c>
      <c r="R37" s="10">
        <f t="shared" si="59"/>
        <v>19802</v>
      </c>
      <c r="S37" s="11">
        <f t="shared" si="60"/>
        <v>28662</v>
      </c>
      <c r="T37" s="64">
        <f t="shared" si="61"/>
        <v>42250</v>
      </c>
      <c r="U37" s="15">
        <f>T37/R37</f>
        <v>2.1336228663771335</v>
      </c>
      <c r="V37" s="16">
        <f>T37/S37</f>
        <v>1.4740771753541275</v>
      </c>
      <c r="W37" s="10">
        <v>484</v>
      </c>
      <c r="X37" s="11">
        <v>465</v>
      </c>
      <c r="Y37" s="68">
        <v>459</v>
      </c>
      <c r="Z37" s="10">
        <v>73645</v>
      </c>
      <c r="AA37" s="11">
        <v>72701</v>
      </c>
      <c r="AB37" s="17">
        <v>70659</v>
      </c>
      <c r="AC37" s="98">
        <f>1000*Z37/W37/12</f>
        <v>12679.924242424242</v>
      </c>
      <c r="AD37" s="22">
        <f t="shared" ref="AD37:AD41" si="78">1000*AA37/X37/12</f>
        <v>13028.853046594983</v>
      </c>
      <c r="AE37" s="70">
        <f t="shared" ref="AE37:AE41" si="79">1000*AB37/Y37/12</f>
        <v>12828.431372549019</v>
      </c>
      <c r="AF37" s="69">
        <f t="shared" ref="AF37" si="80">H37-M37</f>
        <v>19802</v>
      </c>
      <c r="AG37" s="69">
        <f t="shared" ref="AG37" si="81">J37-O37</f>
        <v>42250</v>
      </c>
      <c r="AH37" s="69">
        <f t="shared" ref="AH37" si="82">R37-AF37</f>
        <v>0</v>
      </c>
      <c r="AI37" s="69">
        <f t="shared" ref="AI37" si="83">T37-AG37</f>
        <v>0</v>
      </c>
      <c r="AJ37" s="18">
        <f t="shared" ref="AJ37:AJ41" si="84">AE37/AC37</f>
        <v>1.0117119887536792</v>
      </c>
      <c r="AK37" s="19">
        <f t="shared" ref="AK37:AK41" si="85">AE37/AD37</f>
        <v>0.98461708998257969</v>
      </c>
    </row>
    <row r="38" spans="1:37" s="67" customFormat="1" x14ac:dyDescent="0.25">
      <c r="A38" s="65">
        <v>24</v>
      </c>
      <c r="B38" s="66" t="s">
        <v>49</v>
      </c>
      <c r="C38" s="10">
        <v>41141</v>
      </c>
      <c r="D38" s="11">
        <v>49600</v>
      </c>
      <c r="E38" s="14">
        <v>51688</v>
      </c>
      <c r="F38" s="12">
        <f t="shared" si="70"/>
        <v>1.2563622663523006</v>
      </c>
      <c r="G38" s="13">
        <f t="shared" si="71"/>
        <v>1.0420967741935483</v>
      </c>
      <c r="H38" s="10">
        <v>55838</v>
      </c>
      <c r="I38" s="11">
        <v>55943</v>
      </c>
      <c r="J38" s="14">
        <v>59220</v>
      </c>
      <c r="K38" s="15">
        <f t="shared" si="77"/>
        <v>1.0605680719223467</v>
      </c>
      <c r="L38" s="16">
        <f t="shared" ref="L38:L41" si="86">J38/I38</f>
        <v>1.0585774806499473</v>
      </c>
      <c r="M38" s="10">
        <v>53872</v>
      </c>
      <c r="N38" s="11">
        <v>55924</v>
      </c>
      <c r="O38" s="14">
        <v>55431</v>
      </c>
      <c r="P38" s="15">
        <f t="shared" ref="P38:P41" si="87">O38/M38</f>
        <v>1.0289389664389665</v>
      </c>
      <c r="Q38" s="16">
        <f t="shared" ref="Q38:Q41" si="88">O38/N38</f>
        <v>0.99118446463057008</v>
      </c>
      <c r="R38" s="10">
        <f t="shared" si="59"/>
        <v>1966</v>
      </c>
      <c r="S38" s="11">
        <f t="shared" si="60"/>
        <v>19</v>
      </c>
      <c r="T38" s="64">
        <f t="shared" si="61"/>
        <v>3789</v>
      </c>
      <c r="U38" s="15">
        <f t="shared" ref="U38:U42" si="89">T38/R38</f>
        <v>1.927263479145473</v>
      </c>
      <c r="V38" s="16">
        <f t="shared" ref="V38:V42" si="90">T38/S38</f>
        <v>199.42105263157896</v>
      </c>
      <c r="W38" s="10">
        <v>246</v>
      </c>
      <c r="X38" s="11">
        <v>228</v>
      </c>
      <c r="Y38" s="68">
        <v>242</v>
      </c>
      <c r="Z38" s="10">
        <v>29848</v>
      </c>
      <c r="AA38" s="11">
        <v>37500</v>
      </c>
      <c r="AB38" s="17">
        <v>36274</v>
      </c>
      <c r="AC38" s="98">
        <f t="shared" ref="AC38:AC40" si="91">1000*Z38/W38/12</f>
        <v>10111.111111111111</v>
      </c>
      <c r="AD38" s="22">
        <f t="shared" si="78"/>
        <v>13706.140350877193</v>
      </c>
      <c r="AE38" s="70">
        <f t="shared" si="79"/>
        <v>12491.046831955922</v>
      </c>
      <c r="AF38" s="69"/>
      <c r="AG38" s="69"/>
      <c r="AH38" s="69"/>
      <c r="AI38" s="69"/>
      <c r="AJ38" s="18">
        <f t="shared" si="84"/>
        <v>1.2353782581055308</v>
      </c>
      <c r="AK38" s="19">
        <f t="shared" si="85"/>
        <v>0.91134677685950405</v>
      </c>
    </row>
    <row r="39" spans="1:37" s="67" customFormat="1" ht="30" x14ac:dyDescent="0.25">
      <c r="A39" s="65">
        <v>25</v>
      </c>
      <c r="B39" s="66" t="s">
        <v>50</v>
      </c>
      <c r="C39" s="10">
        <v>88862.1</v>
      </c>
      <c r="D39" s="11">
        <v>121470.20000000001</v>
      </c>
      <c r="E39" s="14">
        <v>87668.2</v>
      </c>
      <c r="F39" s="12">
        <f t="shared" si="70"/>
        <v>0.98656457589906144</v>
      </c>
      <c r="G39" s="13">
        <f t="shared" si="71"/>
        <v>0.72172598711453495</v>
      </c>
      <c r="H39" s="10">
        <v>108145.5</v>
      </c>
      <c r="I39" s="11">
        <v>137160.6</v>
      </c>
      <c r="J39" s="14">
        <v>115419.4</v>
      </c>
      <c r="K39" s="15">
        <f t="shared" si="77"/>
        <v>1.0672603113398154</v>
      </c>
      <c r="L39" s="16">
        <f t="shared" si="86"/>
        <v>0.84149092377840273</v>
      </c>
      <c r="M39" s="10">
        <v>103184.5</v>
      </c>
      <c r="N39" s="11">
        <v>133959.20000000001</v>
      </c>
      <c r="O39" s="14">
        <v>104847.5</v>
      </c>
      <c r="P39" s="15">
        <f t="shared" si="87"/>
        <v>1.0161167617229332</v>
      </c>
      <c r="Q39" s="16">
        <f t="shared" si="88"/>
        <v>0.7826823391002633</v>
      </c>
      <c r="R39" s="10">
        <f t="shared" si="59"/>
        <v>4961</v>
      </c>
      <c r="S39" s="11">
        <f t="shared" si="60"/>
        <v>3201.3999999999942</v>
      </c>
      <c r="T39" s="64">
        <f t="shared" si="61"/>
        <v>10571.899999999994</v>
      </c>
      <c r="U39" s="15">
        <f t="shared" si="89"/>
        <v>2.1310018141503719</v>
      </c>
      <c r="V39" s="16">
        <f t="shared" si="90"/>
        <v>3.3022740051227628</v>
      </c>
      <c r="W39" s="10">
        <v>431</v>
      </c>
      <c r="X39" s="11">
        <v>454</v>
      </c>
      <c r="Y39" s="68">
        <v>346</v>
      </c>
      <c r="Z39" s="10">
        <v>58978.5</v>
      </c>
      <c r="AA39" s="11">
        <v>76024.800000000003</v>
      </c>
      <c r="AB39" s="17">
        <v>49954.1</v>
      </c>
      <c r="AC39" s="98">
        <f t="shared" si="91"/>
        <v>11403.422273781902</v>
      </c>
      <c r="AD39" s="22">
        <f t="shared" si="78"/>
        <v>13954.625550660792</v>
      </c>
      <c r="AE39" s="70">
        <f t="shared" si="79"/>
        <v>12031.33429672447</v>
      </c>
      <c r="AF39" s="69"/>
      <c r="AG39" s="69"/>
      <c r="AH39" s="69"/>
      <c r="AI39" s="69"/>
      <c r="AJ39" s="18">
        <f t="shared" si="84"/>
        <v>1.0550634719882492</v>
      </c>
      <c r="AK39" s="19">
        <f t="shared" si="85"/>
        <v>0.8621753592058764</v>
      </c>
    </row>
    <row r="40" spans="1:37" ht="30" x14ac:dyDescent="0.25">
      <c r="A40" s="1">
        <v>26</v>
      </c>
      <c r="B40" s="4" t="s">
        <v>51</v>
      </c>
      <c r="C40" s="50">
        <v>73311</v>
      </c>
      <c r="D40" s="48">
        <v>85512</v>
      </c>
      <c r="E40" s="49">
        <v>93894</v>
      </c>
      <c r="F40" s="12">
        <f t="shared" si="70"/>
        <v>1.2807627777550437</v>
      </c>
      <c r="G40" s="13">
        <f t="shared" si="71"/>
        <v>1.0980213303396014</v>
      </c>
      <c r="H40" s="50">
        <v>85931</v>
      </c>
      <c r="I40" s="48">
        <v>102072</v>
      </c>
      <c r="J40" s="49">
        <v>103080</v>
      </c>
      <c r="K40" s="51">
        <f t="shared" si="77"/>
        <v>1.1995670945293317</v>
      </c>
      <c r="L40" s="52">
        <f t="shared" si="86"/>
        <v>1.0098753820832354</v>
      </c>
      <c r="M40" s="50">
        <v>82113</v>
      </c>
      <c r="N40" s="48">
        <v>101595</v>
      </c>
      <c r="O40" s="49">
        <v>86450</v>
      </c>
      <c r="P40" s="51">
        <f t="shared" si="87"/>
        <v>1.052817458867658</v>
      </c>
      <c r="Q40" s="52">
        <f t="shared" si="88"/>
        <v>0.85092770313499677</v>
      </c>
      <c r="R40" s="10">
        <f t="shared" si="59"/>
        <v>3818</v>
      </c>
      <c r="S40" s="11">
        <f t="shared" si="60"/>
        <v>477</v>
      </c>
      <c r="T40" s="64">
        <f t="shared" si="61"/>
        <v>16630</v>
      </c>
      <c r="U40" s="29">
        <f t="shared" si="89"/>
        <v>4.3556836039811415</v>
      </c>
      <c r="V40" s="30">
        <f t="shared" si="90"/>
        <v>34.863731656184484</v>
      </c>
      <c r="W40" s="50">
        <v>444</v>
      </c>
      <c r="X40" s="48">
        <v>406</v>
      </c>
      <c r="Y40" s="53">
        <v>409</v>
      </c>
      <c r="Z40" s="50">
        <v>52421</v>
      </c>
      <c r="AA40" s="48">
        <v>63835</v>
      </c>
      <c r="AB40" s="97">
        <v>60234</v>
      </c>
      <c r="AC40" s="100">
        <f t="shared" si="91"/>
        <v>9838.7762762762759</v>
      </c>
      <c r="AD40" s="61">
        <f t="shared" si="78"/>
        <v>13102.422003284073</v>
      </c>
      <c r="AE40" s="59">
        <f t="shared" si="79"/>
        <v>12272.616136919316</v>
      </c>
      <c r="AF40" s="54"/>
      <c r="AG40" s="54"/>
      <c r="AH40" s="54"/>
      <c r="AI40" s="54"/>
      <c r="AJ40" s="83">
        <f t="shared" si="84"/>
        <v>1.2473722129968166</v>
      </c>
      <c r="AK40" s="55">
        <f t="shared" si="85"/>
        <v>0.93666774996586366</v>
      </c>
    </row>
    <row r="41" spans="1:37" ht="45" x14ac:dyDescent="0.25">
      <c r="A41" s="1">
        <v>27</v>
      </c>
      <c r="B41" s="4" t="s">
        <v>52</v>
      </c>
      <c r="C41" s="50">
        <v>19868</v>
      </c>
      <c r="D41" s="48">
        <v>42010</v>
      </c>
      <c r="E41" s="49">
        <v>33583</v>
      </c>
      <c r="F41" s="12">
        <f t="shared" si="70"/>
        <v>1.6903060197302195</v>
      </c>
      <c r="G41" s="13">
        <f t="shared" si="71"/>
        <v>0.79940490359438232</v>
      </c>
      <c r="H41" s="50">
        <v>23542</v>
      </c>
      <c r="I41" s="48">
        <v>49947</v>
      </c>
      <c r="J41" s="49">
        <v>37386</v>
      </c>
      <c r="K41" s="51">
        <f t="shared" si="77"/>
        <v>1.5880553903661541</v>
      </c>
      <c r="L41" s="52">
        <f t="shared" si="86"/>
        <v>0.74851342422968348</v>
      </c>
      <c r="M41" s="50">
        <v>22589</v>
      </c>
      <c r="N41" s="48">
        <v>49947</v>
      </c>
      <c r="O41" s="49">
        <v>38733</v>
      </c>
      <c r="P41" s="51">
        <f t="shared" si="87"/>
        <v>1.7146841382974014</v>
      </c>
      <c r="Q41" s="52">
        <f t="shared" si="88"/>
        <v>0.77548201093158753</v>
      </c>
      <c r="R41" s="10">
        <f t="shared" si="59"/>
        <v>953</v>
      </c>
      <c r="S41" s="11">
        <f t="shared" si="60"/>
        <v>0</v>
      </c>
      <c r="T41" s="64">
        <f t="shared" si="61"/>
        <v>-1347</v>
      </c>
      <c r="U41" s="51">
        <f t="shared" si="89"/>
        <v>-1.4134312696747113</v>
      </c>
      <c r="V41" s="30"/>
      <c r="W41" s="50">
        <v>124</v>
      </c>
      <c r="X41" s="48">
        <v>262</v>
      </c>
      <c r="Y41" s="53">
        <v>245</v>
      </c>
      <c r="Z41" s="50">
        <v>13684</v>
      </c>
      <c r="AA41" s="48">
        <v>30519</v>
      </c>
      <c r="AB41" s="97">
        <v>24178</v>
      </c>
      <c r="AC41" s="100">
        <f>1000*Z41/W41/12</f>
        <v>9196.2365591397847</v>
      </c>
      <c r="AD41" s="61">
        <f t="shared" si="78"/>
        <v>9707.0610687022909</v>
      </c>
      <c r="AE41" s="59">
        <f t="shared" si="79"/>
        <v>8223.8095238095248</v>
      </c>
      <c r="AF41" s="54"/>
      <c r="AG41" s="54"/>
      <c r="AH41" s="54"/>
      <c r="AI41" s="54"/>
      <c r="AJ41" s="83">
        <f t="shared" si="84"/>
        <v>0.89425815342214066</v>
      </c>
      <c r="AK41" s="55">
        <f t="shared" si="85"/>
        <v>0.84719870057528568</v>
      </c>
    </row>
    <row r="42" spans="1:37" s="125" customFormat="1" x14ac:dyDescent="0.25">
      <c r="A42" s="107">
        <v>28</v>
      </c>
      <c r="B42" s="101" t="s">
        <v>9</v>
      </c>
      <c r="C42" s="108">
        <f>C6+C8+C9+C10+C11+C12+C14+C15+C16+C18+C19+C20+C24+C25+C27+C29+C30+C32+C36+C34+C22+C37+C38+C39+C40+C41+C21</f>
        <v>1901170.4900000002</v>
      </c>
      <c r="D42" s="102">
        <f>D6+D8+D9+D10+D11+D12+D14+D15+D16+D18+D19+D20+D24+D25+D27+D29+D30+D32+D36+D34+D22+D37+D38+D39+D40+D41+D21</f>
        <v>2094303.2</v>
      </c>
      <c r="E42" s="102">
        <f>E6+E8+E9+E10+E11+E12+E14+E15+E16+E18+E19+E20+E24+E25+E27+E29+E30+E32+E21+E34+E22+E36+E38+E37+E39+E40+E41</f>
        <v>1880256.0599999998</v>
      </c>
      <c r="F42" s="109">
        <f>E42/C42</f>
        <v>0.98899918228795969</v>
      </c>
      <c r="G42" s="110">
        <f>E42/D42</f>
        <v>0.89779553409458568</v>
      </c>
      <c r="H42" s="108">
        <f>H6+H8+H9+H10+H11+H12+H14+H15+H16+H18+H19+H20+H24+H25+H27+H29+H30+H32+H21+H34+H22+H36+H37+H38+H39+H40+H41</f>
        <v>2188127.6</v>
      </c>
      <c r="I42" s="102">
        <f>I6+I8+I9+I10+I11+I12+I14+I15+I16+I18+I19+I20+I24+I25+I27+I29+I30+I32+I21+I34+I22+I36+I37+I38+I39+I40+I41</f>
        <v>2362448.1999999997</v>
      </c>
      <c r="J42" s="102">
        <f>J6+J8+J9+J10+J11+J12+J14+J15+J16+J18+J19+J20+J24+J25+J27+J29+J30+J32+J21+J34+J22+J36+J37+J38+J39+J40+J41</f>
        <v>2337500.83</v>
      </c>
      <c r="K42" s="109">
        <f t="shared" si="14"/>
        <v>1.0682653196276122</v>
      </c>
      <c r="L42" s="110">
        <f>J42/I42</f>
        <v>0.98944003512965928</v>
      </c>
      <c r="M42" s="111">
        <f>M6+M8+M9+M10+M11+M12+M14+M15+M16+M18+M19+M20+M24+M25+M27+M29+M30+M32+M21+M34+M22+M36+M37+M38+M39+M40+M41</f>
        <v>2126895.8000000003</v>
      </c>
      <c r="N42" s="103">
        <f>N6+N8+N9+N10+N11+N12+N14+N15+N16+N18+N19+N20+N24+N25+N27+N29+N30+N32+N21+N34+N22+N36+N37+N38+N39+N40+N41</f>
        <v>2294573.2773809531</v>
      </c>
      <c r="O42" s="103">
        <f>O6+O8+O9+O10+O11+O12+O14+O15+O16+O18+O19+O20+O24+O25+O27+O29+O30+O32+O21+O34+O22+O36+O37+O38+O39+O40+O41</f>
        <v>2257501.1904107649</v>
      </c>
      <c r="P42" s="109">
        <f>O42/M42</f>
        <v>1.0614065768575802</v>
      </c>
      <c r="Q42" s="110">
        <f>O42/N42</f>
        <v>0.98384358114180492</v>
      </c>
      <c r="R42" s="111">
        <f t="shared" ref="R42" si="92">H42-M42</f>
        <v>61231.799999999814</v>
      </c>
      <c r="S42" s="103">
        <f t="shared" ref="S42" si="93">I42-N42</f>
        <v>67874.922619046643</v>
      </c>
      <c r="T42" s="103">
        <f t="shared" ref="T42" si="94">J42-O42</f>
        <v>79999.639589235187</v>
      </c>
      <c r="U42" s="109">
        <f t="shared" si="89"/>
        <v>1.3065047832863876</v>
      </c>
      <c r="V42" s="110">
        <f t="shared" si="90"/>
        <v>1.1786332345193153</v>
      </c>
      <c r="W42" s="108">
        <f t="shared" ref="W42:AB42" si="95">W6+W8+W9+W10+W11+W12+W14+W15+W16+W18+W19+W20+W24+W25+W27+W29+W30+W32+W21+W34+W22+W36+W37+W38+W39+W40+W41</f>
        <v>6761.04</v>
      </c>
      <c r="X42" s="102">
        <f t="shared" si="95"/>
        <v>6636.35</v>
      </c>
      <c r="Y42" s="104">
        <f t="shared" si="95"/>
        <v>6159.95</v>
      </c>
      <c r="Z42" s="108">
        <f t="shared" si="95"/>
        <v>863456.07000000007</v>
      </c>
      <c r="AA42" s="102">
        <f t="shared" si="95"/>
        <v>1018486.3492549041</v>
      </c>
      <c r="AB42" s="104">
        <f t="shared" si="95"/>
        <v>900124.52</v>
      </c>
      <c r="AC42" s="111">
        <f>1000*Z42/W42/12</f>
        <v>10642.545007868614</v>
      </c>
      <c r="AD42" s="103">
        <f t="shared" ref="AD42:AD43" si="96">1000*AA42/X42/12</f>
        <v>12789.238427435061</v>
      </c>
      <c r="AE42" s="103">
        <f t="shared" ref="AE42:AE43" si="97">1000*AB42/Y42/12</f>
        <v>12177.108039296856</v>
      </c>
      <c r="AF42" s="112">
        <f t="shared" si="26"/>
        <v>61231.799999999814</v>
      </c>
      <c r="AG42" s="112">
        <f t="shared" si="27"/>
        <v>79999.639589235187</v>
      </c>
      <c r="AH42" s="112">
        <f t="shared" si="28"/>
        <v>0</v>
      </c>
      <c r="AI42" s="112">
        <f>T42-AG42</f>
        <v>0</v>
      </c>
      <c r="AJ42" s="113">
        <f t="shared" si="10"/>
        <v>1.1441913593312178</v>
      </c>
      <c r="AK42" s="114">
        <f>AE42/AD42</f>
        <v>0.95213707277322457</v>
      </c>
    </row>
    <row r="43" spans="1:37" s="125" customFormat="1" ht="15.75" thickBot="1" x14ac:dyDescent="0.3">
      <c r="A43" s="115">
        <v>29</v>
      </c>
      <c r="B43" s="105" t="s">
        <v>9</v>
      </c>
      <c r="C43" s="116">
        <f>C6+C8+C9+C10+C11+C12+C14+C15+C16+C18+C19+C20+C24+C25+C27+C29+C30+C32+C34+C22+C21</f>
        <v>1220593.3900000001</v>
      </c>
      <c r="D43" s="117">
        <f t="shared" ref="D43:E43" si="98">D6+D8+D9+D10+D11+D12+D14+D15+D16+D18+D19+D20+D24+D25+D27+D29+D30+D32+D34+D22+D21</f>
        <v>1236446</v>
      </c>
      <c r="E43" s="117">
        <f t="shared" si="98"/>
        <v>1048870.8599999999</v>
      </c>
      <c r="F43" s="118">
        <f>E43/C43</f>
        <v>0.85931225631166142</v>
      </c>
      <c r="G43" s="119">
        <f>E43/D43</f>
        <v>0.84829491947080571</v>
      </c>
      <c r="H43" s="116">
        <f>H6+H8+H9+H10+H11+H12+H14+H15+H16+H18+H19+H20+H24+H25+H27+H29+H30+H32+H34+H22+H21</f>
        <v>1343400.1</v>
      </c>
      <c r="I43" s="117">
        <f t="shared" ref="I43:J43" si="99">I6+I8+I9+I10+I11+I12+I14+I15+I16+I18+I19+I20+I24+I25+I27+I29+I30+I32+I34+I22+I21</f>
        <v>1335267.5999999999</v>
      </c>
      <c r="J43" s="117">
        <f t="shared" si="99"/>
        <v>1311485.43</v>
      </c>
      <c r="K43" s="118">
        <f t="shared" ref="K43" si="100">J43/H43</f>
        <v>0.97624336189940719</v>
      </c>
      <c r="L43" s="119">
        <f>J43/I43</f>
        <v>0.98218921061216502</v>
      </c>
      <c r="M43" s="116">
        <f>M6+M8+M9+M10+M11+M12+M14+M15+M16+M18+M19+M20+M24+M25+M27+M29+M30+M32+M34+M22+M21</f>
        <v>1302585.3000000003</v>
      </c>
      <c r="N43" s="117">
        <f t="shared" ref="N43:O43" si="101">N6+N8+N9+N10+N11+N12+N14+N15+N16+N18+N19+N20+N24+N25+N27+N29+N30+N32+N34+N22+N21</f>
        <v>1317796.0773809531</v>
      </c>
      <c r="O43" s="117">
        <f t="shared" si="101"/>
        <v>1351373.6904107651</v>
      </c>
      <c r="P43" s="118">
        <f>O43/M43</f>
        <v>1.03745504452627</v>
      </c>
      <c r="Q43" s="119">
        <f>O43/N43</f>
        <v>1.0254801282278405</v>
      </c>
      <c r="R43" s="120">
        <f t="shared" ref="R43" si="102">H43-M43</f>
        <v>40814.799999999814</v>
      </c>
      <c r="S43" s="106">
        <f t="shared" ref="S43" si="103">I43-N43</f>
        <v>17471.522619046737</v>
      </c>
      <c r="T43" s="106">
        <f t="shared" ref="T43" si="104">J43-O43</f>
        <v>-39888.260410765186</v>
      </c>
      <c r="U43" s="118">
        <f t="shared" ref="U43" si="105">T43/R43</f>
        <v>-0.97729893104377252</v>
      </c>
      <c r="V43" s="119">
        <f t="shared" ref="V43" si="106">T43/S43</f>
        <v>-2.2830443161994731</v>
      </c>
      <c r="W43" s="116">
        <f>W6+W8+W9+W10+W11+W12+W14+W15+W16+W18+W19+W20+W24+W25+W27+W29+W30+W32+W34+W22+W21</f>
        <v>3067.04</v>
      </c>
      <c r="X43" s="117">
        <f t="shared" ref="X43:Y43" si="107">X6+X8+X9+X10+X11+X12+X14+X15+X16+X18+X19+X20+X24+X25+X27+X29+X30+X32+X34+X22+X21</f>
        <v>2992.35</v>
      </c>
      <c r="Y43" s="121">
        <f t="shared" si="107"/>
        <v>2720.95</v>
      </c>
      <c r="Z43" s="116">
        <f>Z6+Z8+Z9+Z10+Z11+Z12+Z14+Z15+Z16+Z18+Z19+Z20+Z24+Z25+Z27+Z29+Z30+Z32+Z34+Z22+Z21</f>
        <v>403656.57</v>
      </c>
      <c r="AA43" s="117">
        <f t="shared" ref="AA43:AB43" si="108">AA6+AA8+AA9+AA10+AA11+AA12+AA14+AA15+AA16+AA18+AA19+AA20+AA24+AA25+AA27+AA29+AA30+AA32+AA34+AA22+AA21</f>
        <v>448889.54925490404</v>
      </c>
      <c r="AB43" s="121">
        <f t="shared" si="108"/>
        <v>383528.42000000004</v>
      </c>
      <c r="AC43" s="120">
        <f>1000*Z43/W43/12</f>
        <v>10967.593347331631</v>
      </c>
      <c r="AD43" s="106">
        <f t="shared" si="96"/>
        <v>12501.031777000908</v>
      </c>
      <c r="AE43" s="106">
        <f t="shared" si="97"/>
        <v>11746.155448158426</v>
      </c>
      <c r="AF43" s="122">
        <f t="shared" ref="AF43" si="109">H43-M43</f>
        <v>40814.799999999814</v>
      </c>
      <c r="AG43" s="122">
        <f t="shared" ref="AG43" si="110">J43-O43</f>
        <v>-39888.260410765186</v>
      </c>
      <c r="AH43" s="122">
        <f t="shared" ref="AH43" si="111">R43-AF43</f>
        <v>0</v>
      </c>
      <c r="AI43" s="122">
        <f>T43-AG43</f>
        <v>0</v>
      </c>
      <c r="AJ43" s="123">
        <f t="shared" ref="AJ43" si="112">AE43/AC43</f>
        <v>1.0709875062076601</v>
      </c>
      <c r="AK43" s="124">
        <f>AE43/AD43</f>
        <v>0.93961487801100674</v>
      </c>
    </row>
    <row r="44" spans="1:37" x14ac:dyDescent="0.25">
      <c r="B44" s="9" t="s">
        <v>35</v>
      </c>
    </row>
    <row r="45" spans="1:37" x14ac:dyDescent="0.25">
      <c r="R45" s="8"/>
      <c r="S45" s="6"/>
      <c r="T45" s="6"/>
      <c r="U45" s="7"/>
    </row>
    <row r="46" spans="1:37" x14ac:dyDescent="0.25">
      <c r="R46" s="8"/>
      <c r="S46" s="8"/>
      <c r="T46" s="8"/>
    </row>
  </sheetData>
  <mergeCells count="20">
    <mergeCell ref="K3:K4"/>
    <mergeCell ref="L3:L4"/>
    <mergeCell ref="P3:P4"/>
    <mergeCell ref="Q3:Q4"/>
    <mergeCell ref="C3:E3"/>
    <mergeCell ref="H3:J3"/>
    <mergeCell ref="M3:O3"/>
    <mergeCell ref="A1:AK1"/>
    <mergeCell ref="AJ3:AJ4"/>
    <mergeCell ref="AK3:AK4"/>
    <mergeCell ref="AC3:AE3"/>
    <mergeCell ref="B3:B4"/>
    <mergeCell ref="A3:A4"/>
    <mergeCell ref="F3:F4"/>
    <mergeCell ref="G3:G4"/>
    <mergeCell ref="R3:T3"/>
    <mergeCell ref="W3:Y3"/>
    <mergeCell ref="Z3:AB3"/>
    <mergeCell ref="U3:U4"/>
    <mergeCell ref="V3:V4"/>
  </mergeCells>
  <pageMargins left="0" right="0" top="1.1811023622047245" bottom="0" header="0" footer="0"/>
  <pageSetup paperSize="9" scale="5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2023-04-21T09:05:08Z</dcterms:modified>
</cp:coreProperties>
</file>