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60" windowWidth="7065" windowHeight="8820" tabRatio="602" activeTab="0"/>
  </bookViews>
  <sheets>
    <sheet name="решение" sheetId="1" r:id="rId1"/>
  </sheets>
  <definedNames>
    <definedName name="_xlnm.Print_Titles" localSheetId="0">'решение'!$3:$4</definedName>
    <definedName name="_xlnm.Print_Area" localSheetId="0">'решение'!$A$1:$K$326</definedName>
  </definedNames>
  <calcPr fullCalcOnLoad="1"/>
</workbook>
</file>

<file path=xl/sharedStrings.xml><?xml version="1.0" encoding="utf-8"?>
<sst xmlns="http://schemas.openxmlformats.org/spreadsheetml/2006/main" count="598" uniqueCount="330">
  <si>
    <t xml:space="preserve">Загальний фонд </t>
  </si>
  <si>
    <t xml:space="preserve">Спеціальний фонд </t>
  </si>
  <si>
    <t>Код</t>
  </si>
  <si>
    <t xml:space="preserve">Видаткова частина міського бюджету </t>
  </si>
  <si>
    <t>Назва</t>
  </si>
  <si>
    <t>Бюджет на рік початковий</t>
  </si>
  <si>
    <t>010000</t>
  </si>
  <si>
    <t>Державне управління</t>
  </si>
  <si>
    <t>010116</t>
  </si>
  <si>
    <t>Органи місцевого самоврядування</t>
  </si>
  <si>
    <t>060000</t>
  </si>
  <si>
    <t>061002</t>
  </si>
  <si>
    <t>Спеціалізовані монтажно-експлуатаційні підрозділи</t>
  </si>
  <si>
    <t>070000</t>
  </si>
  <si>
    <t>Освіта</t>
  </si>
  <si>
    <t>080000</t>
  </si>
  <si>
    <t>Охорона здоров’я</t>
  </si>
  <si>
    <t>090000</t>
  </si>
  <si>
    <t>Соціальний захист та соціальне забезпечення</t>
  </si>
  <si>
    <t>090412</t>
  </si>
  <si>
    <t>Інші видатки на  соціальний захист населення</t>
  </si>
  <si>
    <t>090802</t>
  </si>
  <si>
    <t>Інші програми соціального захисту неповнолітніх</t>
  </si>
  <si>
    <t>091101</t>
  </si>
  <si>
    <t>091102</t>
  </si>
  <si>
    <t>091103</t>
  </si>
  <si>
    <t>091104</t>
  </si>
  <si>
    <t>091107</t>
  </si>
  <si>
    <t xml:space="preserve">Соціальні програми і заходи державних органів у справах сім’ї </t>
  </si>
  <si>
    <t>Житлово-комунальне господарство</t>
  </si>
  <si>
    <t xml:space="preserve">Благоустрій міст, сіл, селищ 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</si>
  <si>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</si>
  <si>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Підприємства і організації побутового обслуговування, що входять до комунальної власності</t>
  </si>
  <si>
    <t>Культура і мистецтво</t>
  </si>
  <si>
    <t>Засоби масової інформації</t>
  </si>
  <si>
    <t xml:space="preserve">Телебачення і радіомовлення </t>
  </si>
  <si>
    <t xml:space="preserve">Періодичні видання (газети та журнали) </t>
  </si>
  <si>
    <t>Фізична культура і спорт</t>
  </si>
  <si>
    <t>Будівництво</t>
  </si>
  <si>
    <t xml:space="preserve">Розробка схем та проектних рішень масового застосування </t>
  </si>
  <si>
    <t>Операцiйнi видатки – паспортизація, iнвентаризацiя пам'яток архітектури, премії в галузі архітектури</t>
  </si>
  <si>
    <t>Транспорт, дорожнє господарство, зв’язок, телекомунікації та інформатика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</si>
  <si>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</si>
  <si>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</si>
  <si>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Інші послуги, пов’язані з економічною діяльністю</t>
  </si>
  <si>
    <t>Підтримка малого і середнього підприємництва</t>
  </si>
  <si>
    <t>Інші заходи, пов’язані з економічною діяльністю</t>
  </si>
  <si>
    <t>210105</t>
  </si>
  <si>
    <t xml:space="preserve">Видатки, не віднесені до основних груп </t>
  </si>
  <si>
    <t>Резервний фонд</t>
  </si>
  <si>
    <t>Інші видатки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</si>
  <si>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</si>
  <si>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РАЗОМ</t>
  </si>
  <si>
    <t>Інші дотації</t>
  </si>
  <si>
    <t>У тому числі:</t>
  </si>
  <si>
    <t>Бюджет Деснянського району</t>
  </si>
  <si>
    <t>Бюджет Новозаводського району</t>
  </si>
  <si>
    <t>Кошти, що передаються із загального фонду бюджету до бюджету розвитку (спеціального фонду)</t>
  </si>
  <si>
    <t xml:space="preserve">Кредитування загального фонду </t>
  </si>
  <si>
    <t>Надання пільгового довгострокового кредиту громадянам на будівництво (реконструкцію) та  придбання житла</t>
  </si>
  <si>
    <t xml:space="preserve">Видатки за рахунок власних надходжень бюджетних установ </t>
  </si>
  <si>
    <t>150101</t>
  </si>
  <si>
    <t xml:space="preserve">Капітальні вкладення </t>
  </si>
  <si>
    <t>150122</t>
  </si>
  <si>
    <t xml:space="preserve">Інвестиційні проекти </t>
  </si>
  <si>
    <t>170703</t>
  </si>
  <si>
    <t xml:space="preserve">Видатки на проведення робіт, пов’язаних із будівництвом, реконструкцією, ремонтом та утриманням автомобільних доріг </t>
  </si>
  <si>
    <t>180409</t>
  </si>
  <si>
    <t>240600</t>
  </si>
  <si>
    <t xml:space="preserve">Кредитування спеціального фонду </t>
  </si>
  <si>
    <t>250908</t>
  </si>
  <si>
    <t>250909</t>
  </si>
  <si>
    <t>Повернення коштів, наданих для кредитування  громадян на будівництво (реконструкцію) та придбання житла</t>
  </si>
  <si>
    <t xml:space="preserve">Всього по спеціальному фонду ІІ (враховуючи кредитування) </t>
  </si>
  <si>
    <t xml:space="preserve">ІІІ розділ. Джерела фінансування дефіциту бюджету </t>
  </si>
  <si>
    <t>602000</t>
  </si>
  <si>
    <t xml:space="preserve">Внески органів влади Автономної Республіки Крим та органів місцевого самоврядування у статутні фонди суб’єктів підприємницької діяльності (внесок у статутний фонд комунального підприємства "Чернігівбудінвест") </t>
  </si>
  <si>
    <t>070101</t>
  </si>
  <si>
    <t>Дошкільні заклади освіти</t>
  </si>
  <si>
    <t>070201</t>
  </si>
  <si>
    <t>070202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</si>
  <si>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</si>
  <si>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</si>
  <si>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</si>
  <si>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</si>
  <si>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</si>
  <si>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</si>
  <si>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</si>
  <si>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</si>
  <si>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</si>
  <si>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</si>
  <si>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</si>
  <si>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080101</t>
  </si>
  <si>
    <t>Лікарні</t>
  </si>
  <si>
    <t>080203</t>
  </si>
  <si>
    <t>Пологові будинки</t>
  </si>
  <si>
    <t>080209</t>
  </si>
  <si>
    <t>Станції швидкої та невідкладної медичної допомоги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</si>
  <si>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</si>
  <si>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</si>
  <si>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080500</t>
  </si>
  <si>
    <t>Загальні і спеціалізовані стоматологічні поліклініки</t>
  </si>
  <si>
    <t>081002</t>
  </si>
  <si>
    <t>Інші заходи по охороні здоров'я</t>
  </si>
  <si>
    <t>081004</t>
  </si>
  <si>
    <t>Централізовані бухгалтерії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</si>
  <si>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</si>
  <si>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</si>
  <si>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</si>
  <si>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</si>
  <si>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</si>
  <si>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</si>
  <si>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</si>
  <si>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</si>
  <si>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</si>
  <si>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</si>
  <si>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</si>
  <si>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</si>
  <si>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</si>
  <si>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</si>
  <si>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130112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</si>
  <si>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</si>
  <si>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</si>
  <si>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 xml:space="preserve">Виконано </t>
  </si>
  <si>
    <t>Загальноосвітні школи (в т.ч. школа-дитячий садок), ліцеї, гімназії, колегіуми</t>
  </si>
  <si>
    <t>Вечірні  школи</t>
  </si>
  <si>
    <t>Централізовані бухгалтерії обласних, міських відділів освіти</t>
  </si>
  <si>
    <t>070808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</si>
  <si>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</si>
  <si>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</si>
  <si>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i заходи державних органів у справах молоді</t>
  </si>
  <si>
    <t>Соціальні програми i заходи державних органів у справах жінок</t>
  </si>
  <si>
    <t>170302</t>
  </si>
  <si>
    <t xml:space="preserve">Всього видатків  загального фонду І за кодами тимчасової функціональної класифікації </t>
  </si>
  <si>
    <t xml:space="preserve">Всього видатків  загального фонду ІІ за кодами тимчасової функціональної класифікації </t>
  </si>
  <si>
    <t>Поточні видатки:</t>
  </si>
  <si>
    <t>Видатки на товари і послуги</t>
  </si>
  <si>
    <t xml:space="preserve">Оплата праці працівників бюджетних установ </t>
  </si>
  <si>
    <t>Заробітна плата</t>
  </si>
  <si>
    <t>Нарахування на заробітну плату</t>
  </si>
  <si>
    <t xml:space="preserve">Придбання предметів постачання і матеріалів, оплата послуг та інші видатки </t>
  </si>
  <si>
    <t>Видатки на відрядження</t>
  </si>
  <si>
    <t>Оплата комунальних послуг та енергоносіїв</t>
  </si>
  <si>
    <t xml:space="preserve">Дослідження і розробки, видатки державного (регіонального) значення 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</si>
  <si>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</si>
  <si>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</si>
  <si>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Виплата процентів (доходу) за зобов'язаннями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</si>
  <si>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</si>
  <si>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</si>
  <si>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</si>
  <si>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Поточні трансферти населенню </t>
  </si>
  <si>
    <t xml:space="preserve">Капітальні видатки 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</si>
  <si>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</si>
  <si>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</si>
  <si>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 (придбання)</t>
  </si>
  <si>
    <t>Капітальний ремонт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</si>
  <si>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</si>
  <si>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</si>
  <si>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</si>
  <si>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до бюджету розвитку</t>
  </si>
  <si>
    <t xml:space="preserve"> Нерозподілені видатки</t>
  </si>
  <si>
    <t xml:space="preserve">Кредитування </t>
  </si>
  <si>
    <t>Всього видатки загального фонду ІІ за кодами  економічної класифікації: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</si>
  <si>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</si>
  <si>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</si>
  <si>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</si>
  <si>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 xml:space="preserve">М'який інвентар та обмундирування </t>
  </si>
  <si>
    <t>Оплата транспортних послуг на утримання транспортних  засобів</t>
  </si>
  <si>
    <t xml:space="preserve"> Оренда </t>
  </si>
  <si>
    <t>Поточний ремонт обладнання, інвентарю та будівель; технічне обслуговування обладнання</t>
  </si>
  <si>
    <t>Послуги зв'язку</t>
  </si>
  <si>
    <t>Оплата інших послуг та інші видатки</t>
  </si>
  <si>
    <t xml:space="preserve">Оплата теплопостачання                                                                                                                                     </t>
  </si>
  <si>
    <t>Оплата водопостачання і водовідведення</t>
  </si>
  <si>
    <t>Оплата електроенергії</t>
  </si>
  <si>
    <t xml:space="preserve">Оплата інших комунальних послуг </t>
  </si>
  <si>
    <t>Оплата природного газу</t>
  </si>
  <si>
    <t>Оплата інших   енергоносіїв</t>
  </si>
  <si>
    <t>Виплата пенсій і допомоги</t>
  </si>
  <si>
    <t>Стипендії</t>
  </si>
  <si>
    <t xml:space="preserve"> Інші поточні трансферти населенню</t>
  </si>
  <si>
    <t>Будівництво (придбання) житла</t>
  </si>
  <si>
    <t>Капітальний ремонт адміністративних об'єктів</t>
  </si>
  <si>
    <t>Капітальний ремонт  інших  об'єктів</t>
  </si>
  <si>
    <t>4000</t>
  </si>
  <si>
    <t>4100</t>
  </si>
  <si>
    <t>4110</t>
  </si>
  <si>
    <t>4113</t>
  </si>
  <si>
    <t>Надання внутрішніх кредитів </t>
  </si>
  <si>
    <t>Надання інших внутрішніх кредитів </t>
  </si>
  <si>
    <t>Внутрішнє кредитування </t>
  </si>
  <si>
    <t xml:space="preserve">Всього по загального фонду ІІІ (враховуючи кредитування) </t>
  </si>
  <si>
    <t>150107</t>
  </si>
  <si>
    <t>240900</t>
  </si>
  <si>
    <t>250913</t>
  </si>
  <si>
    <t>Всього видатки спеціального фонду І за кодами  економічної класифікації:</t>
  </si>
  <si>
    <t>250907</t>
  </si>
  <si>
    <t>Погашення відсотків за користування довгостроковими пільговими кредитами на будівництво (реконструкцію) та придбання житла для молодих сімей та інших соціально незахищених категорій громадян</t>
  </si>
  <si>
    <t>4120</t>
  </si>
  <si>
    <t>4123</t>
  </si>
  <si>
    <t>Повернення внутрішніх кредитів </t>
  </si>
  <si>
    <t>Повернення інших внутрішніх кредитів </t>
  </si>
  <si>
    <t xml:space="preserve">Всього видатків загального ІІ та спеціального І фондів  (без кредитування) </t>
  </si>
  <si>
    <t xml:space="preserve">Всього видатків загального ІІІ та спеціального фондів ІІ (враховуючи кредитування) </t>
  </si>
  <si>
    <t>602100</t>
  </si>
  <si>
    <t>602200</t>
  </si>
  <si>
    <t>х</t>
  </si>
  <si>
    <t>Інші розрахунки</t>
  </si>
  <si>
    <t>Бюджет на рік</t>
  </si>
  <si>
    <t>Бюджет на рік з урахуванням змін</t>
  </si>
  <si>
    <t>Бюджет на звітний період з урахуванням змін</t>
  </si>
  <si>
    <t>% виконання до  річних призначень</t>
  </si>
  <si>
    <t>%  виконання до уточнених річних призначень</t>
  </si>
  <si>
    <t>% виконання до уточнених  призначень на звітний період</t>
  </si>
  <si>
    <t xml:space="preserve">Фінансування за рахунок коштів єдиного казначейського рахунку (загальний фонд) </t>
  </si>
  <si>
    <t>250330</t>
  </si>
  <si>
    <t xml:space="preserve"> х</t>
  </si>
  <si>
    <t xml:space="preserve">Видатки за рахунок міського фонду охорони навколишнього природного середовища </t>
  </si>
  <si>
    <t xml:space="preserve">Заходи з упередження аварії та запобігання техногенних катастроф у житлово-комунальному господарстві та на інших аварійних об'єктах комунальної власності. </t>
  </si>
  <si>
    <t>Збереження, розвиток, реконструкція та реставрація пам'яток історії та культури</t>
  </si>
  <si>
    <t>150121</t>
  </si>
  <si>
    <t>150201</t>
  </si>
  <si>
    <t xml:space="preserve">Реконструкція та реставрація </t>
  </si>
  <si>
    <t>2140</t>
  </si>
  <si>
    <t>2143</t>
  </si>
  <si>
    <t xml:space="preserve"> Інше будівництво (придбання)</t>
  </si>
  <si>
    <t>2144</t>
  </si>
  <si>
    <t>Реставрація пам'яток культури, історії та архітектури</t>
  </si>
  <si>
    <t>205000</t>
  </si>
  <si>
    <t>205100</t>
  </si>
  <si>
    <t>205200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</si>
  <si>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</si>
  <si>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</si>
  <si>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</si>
  <si>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208000</t>
  </si>
  <si>
    <t>208100</t>
  </si>
  <si>
    <t>208200</t>
  </si>
  <si>
    <t>Фінансування за рахунок зміни залишків коштів місцевих бюджетів</t>
  </si>
  <si>
    <t>602300</t>
  </si>
  <si>
    <t>601000</t>
  </si>
  <si>
    <t>601100</t>
  </si>
  <si>
    <t>601200</t>
  </si>
  <si>
    <t>Повернення коштів з депозитів або пред'явлення цінних паперів </t>
  </si>
  <si>
    <t>Розміщення коштів на депозитах або придбання цінних паперів </t>
  </si>
  <si>
    <t>603000</t>
  </si>
  <si>
    <t>Фінансування за рахунок коштів єдиного казначейського рахунку</t>
  </si>
  <si>
    <t xml:space="preserve">Всього видатків загального та спеціального фондів І (без урахування коштів, що передаються із загального фонду бюджету до бюджету розвитку (спеціального фонду), та кредитування) </t>
  </si>
  <si>
    <t>200000</t>
  </si>
  <si>
    <t xml:space="preserve">Внутрішнє фінансування </t>
  </si>
  <si>
    <t>600000</t>
  </si>
  <si>
    <t>Фінансування за активними операціями</t>
  </si>
  <si>
    <t xml:space="preserve">Зміни обсягів депозитів і цінних паперів, що використовуються для управління ліквідністю </t>
  </si>
  <si>
    <t>Заходи з упередження аварії та запобігання техногенних катастроф у житлово-комунальному господарстві та на інших аварійних об'єктах комунальної власності</t>
  </si>
  <si>
    <t>Внески органів місцевого самоврядування у статутні фонди</t>
  </si>
  <si>
    <t>Видатки на запобігання та лiквiдацiю надзвичайних ситуацій та наслiдкiв стихійного лиха</t>
  </si>
  <si>
    <t>Реконструкція інших об'єктів</t>
  </si>
  <si>
    <t>Допомога дітям-сиротам та дітям, позбавленим батьківського піклування, яким виповнюється
18 років</t>
  </si>
  <si>
    <t>Компенсаційні виплати за пільговий проїзд  окремих категорій громадян на залізничному транспорті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</si>
  <si>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</si>
  <si>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Оплата транспортних послуг та утримання транспортних  засобів</t>
  </si>
  <si>
    <t>Зміни обсягів готівкових коштів</t>
  </si>
  <si>
    <t>070809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</si>
  <si>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</si>
  <si>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110206</t>
  </si>
  <si>
    <t>130106</t>
  </si>
  <si>
    <t>Проведення заходів з нетрадиційних видів спорту і масових заходів з фізичної культури</t>
  </si>
  <si>
    <t>250380</t>
  </si>
  <si>
    <t>250203</t>
  </si>
  <si>
    <t xml:space="preserve">Проведення виборів народних депутатів Верховної Ради Автономної Республіки Крим, місцевих рад та сільських, селищних, міських голів (за рахунок субвенції з державного бюджету)  </t>
  </si>
  <si>
    <t>250376</t>
  </si>
  <si>
    <t>Субвенція з державного бюджету місцевим бюджетам на утримання дітей-сиріт та дітей, позбавлених батьківського піклування, в дитячих будинках сімейного типу та прийомних сім'ях</t>
  </si>
  <si>
    <t>170603</t>
  </si>
  <si>
    <t>Інші заходи у сфері електротранспорту (за рахунок субвенції з державного бюджету)</t>
  </si>
  <si>
    <t>Субвенції</t>
  </si>
  <si>
    <t>250335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</si>
  <si>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міських, міст республіканського в Автономній Республіці Крим і обласного значення, районних у містах Києві і Севастополі та районних у містах рад для здійснення заходів з виконання спільного із Світовим банком проекту “Вдосконалення системи соціальної допомоги"</t>
  </si>
  <si>
    <t>250337</t>
  </si>
  <si>
    <t xml:space="preserve">Інші субвенції </t>
  </si>
  <si>
    <t>Субвенція з державного бюджету місцевим бюджетам на розрахунки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</si>
  <si>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Разом</t>
  </si>
  <si>
    <t>2420</t>
  </si>
  <si>
    <t>Капітальні трансферти органам державного управління інших рівнів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</si>
  <si>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</si>
  <si>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</si>
  <si>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з послуг зв'язку (у частині розрахунків з абонплати за користування квартирними телефонами пільговими категоріями громадян)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</si>
  <si>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</si>
  <si>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Житлове будівництво і придбання житла військовослужбовцям та особам рядового і начальницького складу,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 </t>
  </si>
  <si>
    <t xml:space="preserve">Правоохоронна діяльність та забезпечення  безпеки держави. Міська Комплексна програма профілактики злочинності на 2006-2010 роки. </t>
  </si>
  <si>
    <t>Всього видатків 
спеціального фонду І</t>
  </si>
  <si>
    <t>081009</t>
  </si>
  <si>
    <t>090214</t>
  </si>
  <si>
    <t>Пільги окремим категоріям громадян з послуг зв`язку</t>
  </si>
  <si>
    <t>110204</t>
  </si>
  <si>
    <t>Палаци i будинки культури, клуби та iншi заклади клубного типу</t>
  </si>
  <si>
    <t>Заходи комплексної програми "Цукровий діабет" та лікування нецукрового діабету</t>
  </si>
  <si>
    <t>2300</t>
  </si>
  <si>
    <t>1343</t>
  </si>
  <si>
    <t>Інші поточні трансферти населенню</t>
  </si>
  <si>
    <t>091209</t>
  </si>
  <si>
    <t>Інвестиційні проекти</t>
  </si>
  <si>
    <t>2120</t>
  </si>
  <si>
    <t>2121</t>
  </si>
  <si>
    <t>250344</t>
  </si>
  <si>
    <t>Субвенція з державного бюджету на виконання програм соціально-економічного та культурного розвитку регіонів</t>
  </si>
  <si>
    <t>250321</t>
  </si>
  <si>
    <t>Додаткова дотація з державного бюджету на забезпечення видатків на оплату праці працівників бюджетних установ у зв’язку із підвищенням розмірів мінімальної заробітної плати, запровадженням ІІ етапу Єдиної тарифної сітки, підвищенням розмірів посадових окладів та додаткової плати за окремі види педагогічної діяльності у співвідношенні до тарифної сітки, на виплату стипендій і допомоги учням та студентам навчальних закладів</t>
  </si>
  <si>
    <t xml:space="preserve">Інші субвенції (пільги на медичне обслуговування громадян, які постраждали внаслідок Чорнобильської катастрофи) </t>
  </si>
  <si>
    <t>Фінансова підтримка громадських організацій інвалідів і ветеранів</t>
  </si>
  <si>
    <t>Придбання землі та нематеріальних активів</t>
  </si>
  <si>
    <t>Видатки на впровадження засобів обліку витрат та регулювання споживання води та теплової енергії (за рахунок субвенції з державного бюджету)</t>
  </si>
  <si>
    <t>Субвенції бюджетам районів</t>
  </si>
  <si>
    <t>Зміни обсягів депозитів і цінних паперів, що використовуються для управління ліквідністю</t>
  </si>
  <si>
    <t>206200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</si>
  <si>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</si>
  <si>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</si>
  <si>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205300</t>
  </si>
  <si>
    <t>Субвенція з обласного бюджету на впровадження децентралізованої системи нарахування та виплати соціальних виплат</t>
  </si>
  <si>
    <t>в 3 рази</t>
  </si>
  <si>
    <t>в 2 рази</t>
  </si>
  <si>
    <t>Інші субвенції (з загального фонду обласного бюджету на виконання доручень виборців депутатами обласної ради)</t>
  </si>
  <si>
    <t>100601</t>
  </si>
  <si>
    <t>Погашення заборгованості минулих років з різниці в тарифах на теплову енергію, послуги з водопостачання та водовідведення,  що постачалися населенню, яка виникла у зв`язку з невідповідністю фактичної вартості теплової енергії, послуг з водопостачання</t>
  </si>
  <si>
    <t>в 4 рази</t>
  </si>
  <si>
    <t>в 11 разів</t>
  </si>
  <si>
    <t>в 20 разів</t>
  </si>
  <si>
    <t>в 7 разів</t>
  </si>
  <si>
    <t>в 9 разів</t>
  </si>
  <si>
    <t>Інші заходи у сфері електротранспорту (придбання вагонів для комунального електротранспорту (тролейбусів і трамваїв))</t>
  </si>
  <si>
    <t>Міський голова</t>
  </si>
  <si>
    <t>О.В. Соколов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</si>
</sst>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"/>
    <numFmt numFmtId="176" formatCode="0.0%"/>
    <numFmt numFmtId="177" formatCode="#,##0.00;[Red]#,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b/>
      <u val="single"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3" fontId="5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15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horizontal="right" vertical="center"/>
      <protection/>
    </xf>
    <xf numFmtId="175" fontId="5" fillId="0" borderId="1" xfId="0" applyNumberFormat="1" applyFont="1" applyFill="1" applyBorder="1" applyAlignment="1" applyProtection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horizontal="right" vertical="center"/>
      <protection/>
    </xf>
    <xf numFmtId="175" fontId="5" fillId="0" borderId="1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3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75" fontId="4" fillId="0" borderId="1" xfId="0" applyNumberFormat="1" applyFont="1" applyFill="1" applyBorder="1" applyAlignment="1" applyProtection="1">
      <alignment horizontal="center" vertical="center"/>
      <protection/>
    </xf>
    <xf numFmtId="175" fontId="4" fillId="0" borderId="11" xfId="0" applyNumberFormat="1" applyFont="1" applyFill="1" applyBorder="1" applyAlignment="1" applyProtection="1">
      <alignment horizontal="center" vertical="center"/>
      <protection/>
    </xf>
    <xf numFmtId="175" fontId="5" fillId="0" borderId="1" xfId="0" applyNumberFormat="1" applyFont="1" applyFill="1" applyBorder="1" applyAlignment="1" applyProtection="1">
      <alignment horizontal="center" vertical="center"/>
      <protection/>
    </xf>
    <xf numFmtId="175" fontId="5" fillId="0" borderId="11" xfId="0" applyNumberFormat="1" applyFont="1" applyFill="1" applyBorder="1" applyAlignment="1" applyProtection="1">
      <alignment horizontal="center" vertical="center"/>
      <protection/>
    </xf>
    <xf numFmtId="175" fontId="4" fillId="0" borderId="1" xfId="0" applyNumberFormat="1" applyFont="1" applyFill="1" applyBorder="1" applyAlignment="1" applyProtection="1">
      <alignment horizontal="center" vertical="center"/>
      <protection/>
    </xf>
    <xf numFmtId="175" fontId="4" fillId="0" borderId="11" xfId="0" applyNumberFormat="1" applyFont="1" applyFill="1" applyBorder="1" applyAlignment="1" applyProtection="1">
      <alignment horizontal="center" vertical="center"/>
      <protection/>
    </xf>
    <xf numFmtId="175" fontId="5" fillId="0" borderId="2" xfId="0" applyNumberFormat="1" applyFont="1" applyFill="1" applyBorder="1" applyAlignment="1" applyProtection="1">
      <alignment horizontal="center" vertical="center"/>
      <protection/>
    </xf>
    <xf numFmtId="175" fontId="5" fillId="0" borderId="13" xfId="0" applyNumberFormat="1" applyFont="1" applyFill="1" applyBorder="1" applyAlignment="1" applyProtection="1">
      <alignment horizontal="center" vertical="center"/>
      <protection/>
    </xf>
    <xf numFmtId="175" fontId="9" fillId="0" borderId="4" xfId="0" applyNumberFormat="1" applyFont="1" applyFill="1" applyBorder="1" applyAlignment="1" applyProtection="1">
      <alignment horizontal="center" vertical="center"/>
      <protection/>
    </xf>
    <xf numFmtId="175" fontId="9" fillId="0" borderId="14" xfId="0" applyNumberFormat="1" applyFont="1" applyFill="1" applyBorder="1" applyAlignment="1" applyProtection="1">
      <alignment horizontal="center" vertical="center"/>
      <protection/>
    </xf>
    <xf numFmtId="175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5" fontId="4" fillId="0" borderId="1" xfId="0" applyNumberFormat="1" applyFont="1" applyFill="1" applyBorder="1" applyAlignment="1" applyProtection="1">
      <alignment horizontal="right" vertical="center"/>
      <protection/>
    </xf>
    <xf numFmtId="176" fontId="4" fillId="0" borderId="1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175" fontId="5" fillId="0" borderId="9" xfId="0" applyNumberFormat="1" applyFont="1" applyFill="1" applyBorder="1" applyAlignment="1" applyProtection="1">
      <alignment horizontal="right" vertical="center"/>
      <protection/>
    </xf>
    <xf numFmtId="176" fontId="5" fillId="0" borderId="9" xfId="0" applyNumberFormat="1" applyFont="1" applyFill="1" applyBorder="1" applyAlignment="1" applyProtection="1">
      <alignment horizontal="right" vertical="center"/>
      <protection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175" fontId="5" fillId="0" borderId="6" xfId="0" applyNumberFormat="1" applyFont="1" applyFill="1" applyBorder="1" applyAlignment="1" applyProtection="1">
      <alignment horizontal="right" vertical="center"/>
      <protection/>
    </xf>
    <xf numFmtId="176" fontId="5" fillId="0" borderId="18" xfId="0" applyNumberFormat="1" applyFont="1" applyFill="1" applyBorder="1" applyAlignment="1" applyProtection="1">
      <alignment horizontal="right" vertical="center"/>
      <protection/>
    </xf>
    <xf numFmtId="175" fontId="5" fillId="0" borderId="7" xfId="0" applyNumberFormat="1" applyFont="1" applyFill="1" applyBorder="1" applyAlignment="1" applyProtection="1">
      <alignment horizontal="right" vertical="center"/>
      <protection/>
    </xf>
    <xf numFmtId="176" fontId="5" fillId="0" borderId="19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175" fontId="4" fillId="0" borderId="6" xfId="0" applyNumberFormat="1" applyFont="1" applyFill="1" applyBorder="1" applyAlignment="1" applyProtection="1">
      <alignment horizontal="right" vertical="center"/>
      <protection/>
    </xf>
    <xf numFmtId="176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7" xfId="0" applyNumberFormat="1" applyFont="1" applyFill="1" applyBorder="1" applyAlignment="1" applyProtection="1">
      <alignment horizontal="right" vertical="center"/>
      <protection/>
    </xf>
    <xf numFmtId="175" fontId="4" fillId="0" borderId="7" xfId="0" applyNumberFormat="1" applyFont="1" applyFill="1" applyBorder="1" applyAlignment="1" applyProtection="1">
      <alignment horizontal="right" vertical="center"/>
      <protection/>
    </xf>
    <xf numFmtId="176" fontId="4" fillId="0" borderId="7" xfId="0" applyNumberFormat="1" applyFont="1" applyFill="1" applyBorder="1" applyAlignment="1" applyProtection="1">
      <alignment horizontal="right" vertical="center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175" fontId="5" fillId="0" borderId="1" xfId="0" applyNumberFormat="1" applyFont="1" applyFill="1" applyBorder="1" applyAlignment="1" applyProtection="1">
      <alignment horizontal="right" vertical="center"/>
      <protection/>
    </xf>
    <xf numFmtId="175" fontId="4" fillId="0" borderId="1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11" fillId="0" borderId="2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3" fontId="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wrapText="1"/>
    </xf>
    <xf numFmtId="3" fontId="5" fillId="0" borderId="7" xfId="0" applyNumberFormat="1" applyFont="1" applyFill="1" applyBorder="1" applyAlignment="1" applyProtection="1">
      <alignment horizontal="right" vertical="center"/>
      <protection/>
    </xf>
    <xf numFmtId="3" fontId="5" fillId="0" borderId="6" xfId="0" applyNumberFormat="1" applyFont="1" applyFill="1" applyBorder="1" applyAlignment="1" applyProtection="1">
      <alignment horizontal="right" vertical="center"/>
      <protection/>
    </xf>
    <xf numFmtId="49" fontId="5" fillId="0" borderId="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3" fontId="9" fillId="0" borderId="4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vertical="center" wrapText="1"/>
    </xf>
    <xf numFmtId="4" fontId="19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horizontal="center" vertical="center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8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 applyProtection="1">
      <alignment horizontal="center" vertical="center"/>
      <protection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4" fontId="5" fillId="2" borderId="1" xfId="0" applyNumberFormat="1" applyFont="1" applyFill="1" applyBorder="1" applyAlignment="1" applyProtection="1">
      <alignment horizontal="right" vertical="center"/>
      <protection/>
    </xf>
    <xf numFmtId="4" fontId="4" fillId="2" borderId="1" xfId="0" applyNumberFormat="1" applyFont="1" applyFill="1" applyBorder="1" applyAlignment="1" applyProtection="1">
      <alignment horizontal="right" vertical="center"/>
      <protection/>
    </xf>
    <xf numFmtId="175" fontId="5" fillId="2" borderId="1" xfId="0" applyNumberFormat="1" applyFont="1" applyFill="1" applyBorder="1" applyAlignment="1" applyProtection="1">
      <alignment horizontal="right" vertical="center"/>
      <protection/>
    </xf>
    <xf numFmtId="176" fontId="5" fillId="2" borderId="1" xfId="0" applyNumberFormat="1" applyFont="1" applyFill="1" applyBorder="1" applyAlignment="1" applyProtection="1">
      <alignment horizontal="right" vertical="center"/>
      <protection/>
    </xf>
    <xf numFmtId="176" fontId="5" fillId="2" borderId="11" xfId="0" applyNumberFormat="1" applyFont="1" applyFill="1" applyBorder="1" applyAlignment="1" applyProtection="1">
      <alignment horizontal="right" vertical="center"/>
      <protection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21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right" vertical="center"/>
      <protection/>
    </xf>
    <xf numFmtId="176" fontId="5" fillId="0" borderId="6" xfId="0" applyNumberFormat="1" applyFont="1" applyFill="1" applyBorder="1" applyAlignment="1" applyProtection="1">
      <alignment horizontal="right" vertical="center"/>
      <protection/>
    </xf>
    <xf numFmtId="176" fontId="5" fillId="0" borderId="7" xfId="0" applyNumberFormat="1" applyFont="1" applyFill="1" applyBorder="1" applyAlignment="1" applyProtection="1">
      <alignment horizontal="right" vertical="center"/>
      <protection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8" xfId="0" applyNumberFormat="1" applyFont="1" applyFill="1" applyBorder="1" applyAlignment="1" applyProtection="1">
      <alignment horizontal="right" vertical="center"/>
      <protection/>
    </xf>
    <xf numFmtId="176" fontId="5" fillId="0" borderId="19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9"/>
  <sheetViews>
    <sheetView tabSelected="1" view="pageBreakPreview" zoomScale="175" zoomScaleSheetLayoutView="175" workbookViewId="0" topLeftCell="A1">
      <selection activeCell="E8" sqref="E8"/>
    </sheetView>
  </sheetViews>
  <sheetFormatPr defaultColWidth="9.00390625" defaultRowHeight="12.75"/>
  <cols>
    <col min="1" max="1" width="8.375" style="121" customWidth="1"/>
    <col min="2" max="2" width="36.625" style="122" customWidth="1"/>
    <col min="3" max="3" width="23.125" style="51" hidden="1" customWidth="1"/>
    <col min="4" max="4" width="9.25390625" style="51" hidden="1" customWidth="1"/>
    <col min="5" max="5" width="15.375" style="51" customWidth="1"/>
    <col min="6" max="6" width="15.125" style="51" hidden="1" customWidth="1"/>
    <col min="7" max="7" width="14.25390625" style="51" hidden="1" customWidth="1"/>
    <col min="8" max="8" width="15.00390625" style="51" customWidth="1"/>
    <col min="9" max="9" width="10.00390625" style="51" hidden="1" customWidth="1"/>
    <col min="10" max="10" width="11.00390625" style="51" customWidth="1"/>
    <col min="11" max="11" width="11.875" style="51" hidden="1" customWidth="1"/>
    <col min="12" max="12" width="24.125" style="111" customWidth="1"/>
    <col min="13" max="13" width="12.00390625" style="51" customWidth="1"/>
    <col min="14" max="16384" width="9.125" style="51" customWidth="1"/>
  </cols>
  <sheetData>
    <row r="1" spans="1:11" ht="21" customHeight="1">
      <c r="A1" s="165" t="s">
        <v>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ht="19.5" customHeight="1" thickBot="1">
      <c r="F2" s="50"/>
    </row>
    <row r="3" spans="1:12" ht="70.5" customHeight="1">
      <c r="A3" s="112" t="s">
        <v>2</v>
      </c>
      <c r="B3" s="66" t="s">
        <v>4</v>
      </c>
      <c r="C3" s="66" t="s">
        <v>5</v>
      </c>
      <c r="D3" s="66" t="s">
        <v>208</v>
      </c>
      <c r="E3" s="66" t="s">
        <v>209</v>
      </c>
      <c r="F3" s="66" t="s">
        <v>210</v>
      </c>
      <c r="G3" s="66" t="s">
        <v>123</v>
      </c>
      <c r="H3" s="66" t="s">
        <v>123</v>
      </c>
      <c r="I3" s="66" t="s">
        <v>211</v>
      </c>
      <c r="J3" s="66" t="s">
        <v>212</v>
      </c>
      <c r="K3" s="67" t="s">
        <v>213</v>
      </c>
      <c r="L3" s="113"/>
    </row>
    <row r="4" spans="1:11" ht="14.25" customHeight="1">
      <c r="A4" s="114">
        <v>1</v>
      </c>
      <c r="B4" s="68">
        <v>2</v>
      </c>
      <c r="C4" s="68"/>
      <c r="D4" s="68">
        <v>3</v>
      </c>
      <c r="E4" s="68">
        <v>3</v>
      </c>
      <c r="F4" s="68">
        <v>4</v>
      </c>
      <c r="G4" s="68">
        <v>6</v>
      </c>
      <c r="H4" s="68">
        <v>4</v>
      </c>
      <c r="I4" s="68">
        <v>6</v>
      </c>
      <c r="J4" s="68">
        <v>5</v>
      </c>
      <c r="K4" s="69">
        <v>7</v>
      </c>
    </row>
    <row r="5" spans="1:11" ht="18.75">
      <c r="A5" s="26"/>
      <c r="B5" s="120" t="s">
        <v>0</v>
      </c>
      <c r="C5" s="71"/>
      <c r="D5" s="71"/>
      <c r="E5" s="123"/>
      <c r="F5" s="123"/>
      <c r="G5" s="70"/>
      <c r="H5" s="70"/>
      <c r="I5" s="71"/>
      <c r="J5" s="72"/>
      <c r="K5" s="73"/>
    </row>
    <row r="6" spans="1:12" s="124" customFormat="1" ht="21" customHeight="1">
      <c r="A6" s="20" t="s">
        <v>6</v>
      </c>
      <c r="B6" s="3" t="s">
        <v>7</v>
      </c>
      <c r="C6" s="37">
        <f>C7</f>
        <v>4331300</v>
      </c>
      <c r="D6" s="37">
        <v>5123500</v>
      </c>
      <c r="E6" s="119">
        <v>14061626</v>
      </c>
      <c r="F6" s="119">
        <v>10779661</v>
      </c>
      <c r="G6" s="119"/>
      <c r="H6" s="119">
        <v>13656032.55</v>
      </c>
      <c r="I6" s="74">
        <v>266.53718259002636</v>
      </c>
      <c r="J6" s="75">
        <v>0.9711560064248616</v>
      </c>
      <c r="K6" s="76">
        <f aca="true" t="shared" si="0" ref="K6:K66">H6/F6</f>
        <v>1.2668332102465931</v>
      </c>
      <c r="L6" s="135"/>
    </row>
    <row r="7" spans="1:12" s="23" customFormat="1" ht="21" customHeight="1">
      <c r="A7" s="21" t="s">
        <v>8</v>
      </c>
      <c r="B7" s="4" t="s">
        <v>9</v>
      </c>
      <c r="C7" s="33">
        <v>4331300</v>
      </c>
      <c r="D7" s="33">
        <v>5123500</v>
      </c>
      <c r="E7" s="125">
        <v>14061626</v>
      </c>
      <c r="F7" s="125">
        <v>10779661</v>
      </c>
      <c r="G7" s="125"/>
      <c r="H7" s="125">
        <v>13656032.55</v>
      </c>
      <c r="I7" s="34">
        <v>266.53718259002636</v>
      </c>
      <c r="J7" s="35">
        <v>0.9711560064248616</v>
      </c>
      <c r="K7" s="77">
        <f t="shared" si="0"/>
        <v>1.2668332102465931</v>
      </c>
      <c r="L7" s="135"/>
    </row>
    <row r="8" spans="1:12" s="124" customFormat="1" ht="81" customHeight="1">
      <c r="A8" s="20" t="s">
        <v>10</v>
      </c>
      <c r="B8" s="5" t="s">
        <v>287</v>
      </c>
      <c r="C8" s="2">
        <f>SUM(C9:C9)</f>
        <v>200000</v>
      </c>
      <c r="D8" s="37">
        <f>D9</f>
        <v>200000</v>
      </c>
      <c r="E8" s="119">
        <v>700000</v>
      </c>
      <c r="F8" s="119">
        <v>509800</v>
      </c>
      <c r="G8" s="119">
        <v>0</v>
      </c>
      <c r="H8" s="119">
        <v>700000</v>
      </c>
      <c r="I8" s="74">
        <v>350</v>
      </c>
      <c r="J8" s="75">
        <v>1</v>
      </c>
      <c r="K8" s="76">
        <f t="shared" si="0"/>
        <v>1.3730874852883483</v>
      </c>
      <c r="L8" s="135"/>
    </row>
    <row r="9" spans="1:12" s="23" customFormat="1" ht="31.5" customHeight="1">
      <c r="A9" s="21" t="s">
        <v>11</v>
      </c>
      <c r="B9" s="22" t="s">
        <v>12</v>
      </c>
      <c r="C9" s="33">
        <v>200000</v>
      </c>
      <c r="D9" s="33">
        <v>200000</v>
      </c>
      <c r="E9" s="125">
        <v>700000</v>
      </c>
      <c r="F9" s="125">
        <v>509800</v>
      </c>
      <c r="G9" s="125"/>
      <c r="H9" s="125">
        <v>700000</v>
      </c>
      <c r="I9" s="34">
        <v>350</v>
      </c>
      <c r="J9" s="35">
        <v>1</v>
      </c>
      <c r="K9" s="77">
        <f t="shared" si="0"/>
        <v>1.3730874852883483</v>
      </c>
      <c r="L9" s="135"/>
    </row>
    <row r="10" spans="1:12" s="23" customFormat="1" ht="15" customHeight="1">
      <c r="A10" s="20" t="s">
        <v>13</v>
      </c>
      <c r="B10" s="5" t="s">
        <v>14</v>
      </c>
      <c r="C10" s="2">
        <v>39707200</v>
      </c>
      <c r="D10" s="37" t="e">
        <f>D11+D12+D13+#REF!+D14+D15+D16+D17+D18+D19+D20</f>
        <v>#REF!</v>
      </c>
      <c r="E10" s="119">
        <v>163685243.32</v>
      </c>
      <c r="F10" s="119">
        <v>120460109.32</v>
      </c>
      <c r="G10" s="119">
        <v>54411497</v>
      </c>
      <c r="H10" s="119">
        <v>160394960.88999996</v>
      </c>
      <c r="I10" s="74" t="e">
        <v>#REF!</v>
      </c>
      <c r="J10" s="75">
        <v>0.9798987229192822</v>
      </c>
      <c r="K10" s="76">
        <f t="shared" si="0"/>
        <v>1.3315193037382507</v>
      </c>
      <c r="L10" s="135"/>
    </row>
    <row r="11" spans="1:12" s="23" customFormat="1" ht="16.5" customHeight="1">
      <c r="A11" s="21" t="s">
        <v>77</v>
      </c>
      <c r="B11" s="7" t="s">
        <v>78</v>
      </c>
      <c r="C11" s="1"/>
      <c r="D11" s="33">
        <v>20349500</v>
      </c>
      <c r="E11" s="125">
        <v>56680518</v>
      </c>
      <c r="F11" s="125">
        <v>40268388</v>
      </c>
      <c r="G11" s="125"/>
      <c r="H11" s="125">
        <v>55561030.06</v>
      </c>
      <c r="I11" s="34">
        <v>273.0338831912332</v>
      </c>
      <c r="J11" s="35">
        <v>0.9802491582733948</v>
      </c>
      <c r="K11" s="77">
        <f t="shared" si="0"/>
        <v>1.379767922669266</v>
      </c>
      <c r="L11" s="135"/>
    </row>
    <row r="12" spans="1:12" s="23" customFormat="1" ht="45.75" customHeight="1">
      <c r="A12" s="21" t="s">
        <v>79</v>
      </c>
      <c r="B12" s="6" t="s">
        <v>124</v>
      </c>
      <c r="C12" s="1"/>
      <c r="D12" s="33">
        <v>34469700</v>
      </c>
      <c r="E12" s="149">
        <v>97024992</v>
      </c>
      <c r="F12" s="125">
        <v>72104722</v>
      </c>
      <c r="G12" s="125">
        <v>54411497</v>
      </c>
      <c r="H12" s="125">
        <v>95005672.52</v>
      </c>
      <c r="I12" s="34">
        <v>275.6208279155316</v>
      </c>
      <c r="J12" s="35">
        <v>0.9791876356969964</v>
      </c>
      <c r="K12" s="77">
        <f t="shared" si="0"/>
        <v>1.3176068069439335</v>
      </c>
      <c r="L12" s="135"/>
    </row>
    <row r="13" spans="1:12" s="23" customFormat="1" ht="15.75" customHeight="1">
      <c r="A13" s="21" t="s">
        <v>80</v>
      </c>
      <c r="B13" s="7" t="s">
        <v>125</v>
      </c>
      <c r="C13" s="1"/>
      <c r="D13" s="33">
        <v>423600</v>
      </c>
      <c r="E13" s="149">
        <v>875428</v>
      </c>
      <c r="F13" s="125">
        <v>703745</v>
      </c>
      <c r="G13" s="125"/>
      <c r="H13" s="125">
        <v>868017.3</v>
      </c>
      <c r="I13" s="34">
        <v>204.91437677053827</v>
      </c>
      <c r="J13" s="35">
        <v>0.9915347692785701</v>
      </c>
      <c r="K13" s="77">
        <f t="shared" si="0"/>
        <v>1.233425885796702</v>
      </c>
      <c r="L13" s="135"/>
    </row>
    <row r="14" spans="1:12" s="23" customFormat="1" ht="66" customHeight="1">
      <c r="A14" s="21" t="s">
        <v>81</v>
      </c>
      <c r="B14" s="6" t="s">
        <v>82</v>
      </c>
      <c r="C14" s="1"/>
      <c r="D14" s="33">
        <v>559200</v>
      </c>
      <c r="E14" s="149">
        <v>1667909</v>
      </c>
      <c r="F14" s="125">
        <v>1236479</v>
      </c>
      <c r="G14" s="125"/>
      <c r="H14" s="125">
        <v>1635529.26</v>
      </c>
      <c r="I14" s="34">
        <v>292.47662017167386</v>
      </c>
      <c r="J14" s="35">
        <v>0.9805866267284367</v>
      </c>
      <c r="K14" s="77">
        <f t="shared" si="0"/>
        <v>1.322731126044195</v>
      </c>
      <c r="L14" s="135"/>
    </row>
    <row r="15" spans="1:12" s="23" customFormat="1" ht="34.5" customHeight="1">
      <c r="A15" s="21" t="s">
        <v>83</v>
      </c>
      <c r="B15" s="6" t="s">
        <v>84</v>
      </c>
      <c r="C15" s="1"/>
      <c r="D15" s="33">
        <v>325400</v>
      </c>
      <c r="E15" s="149">
        <v>1292446</v>
      </c>
      <c r="F15" s="125">
        <v>887033</v>
      </c>
      <c r="G15" s="125"/>
      <c r="H15" s="125">
        <v>1274520.31</v>
      </c>
      <c r="I15" s="34">
        <v>391.6780301167793</v>
      </c>
      <c r="J15" s="35">
        <v>0.9861304147329947</v>
      </c>
      <c r="K15" s="77">
        <f t="shared" si="0"/>
        <v>1.436835281212762</v>
      </c>
      <c r="L15" s="135"/>
    </row>
    <row r="16" spans="1:12" s="23" customFormat="1" ht="31.5" customHeight="1">
      <c r="A16" s="21" t="s">
        <v>85</v>
      </c>
      <c r="B16" s="6" t="s">
        <v>86</v>
      </c>
      <c r="C16" s="1"/>
      <c r="D16" s="33">
        <v>210900</v>
      </c>
      <c r="E16" s="149">
        <v>620031</v>
      </c>
      <c r="F16" s="125">
        <v>452989</v>
      </c>
      <c r="G16" s="125"/>
      <c r="H16" s="125">
        <v>562873.82</v>
      </c>
      <c r="I16" s="34">
        <v>266.89133238501654</v>
      </c>
      <c r="J16" s="35">
        <v>0.907815609219539</v>
      </c>
      <c r="K16" s="77">
        <f t="shared" si="0"/>
        <v>1.2425772369748491</v>
      </c>
      <c r="L16" s="135"/>
    </row>
    <row r="17" spans="1:12" s="23" customFormat="1" ht="32.25" customHeight="1">
      <c r="A17" s="21" t="s">
        <v>87</v>
      </c>
      <c r="B17" s="7" t="s">
        <v>126</v>
      </c>
      <c r="C17" s="1"/>
      <c r="D17" s="33">
        <v>945900</v>
      </c>
      <c r="E17" s="149">
        <v>2149108</v>
      </c>
      <c r="F17" s="125">
        <v>1584302</v>
      </c>
      <c r="G17" s="125"/>
      <c r="H17" s="125">
        <v>2122110.17</v>
      </c>
      <c r="I17" s="34">
        <v>224.34825774394756</v>
      </c>
      <c r="J17" s="35">
        <v>0.9874376578561896</v>
      </c>
      <c r="K17" s="77">
        <f t="shared" si="0"/>
        <v>1.339460639448792</v>
      </c>
      <c r="L17" s="135"/>
    </row>
    <row r="18" spans="1:12" s="23" customFormat="1" ht="30.75" customHeight="1">
      <c r="A18" s="21" t="s">
        <v>88</v>
      </c>
      <c r="B18" s="7" t="s">
        <v>89</v>
      </c>
      <c r="C18" s="1"/>
      <c r="D18" s="33">
        <v>397700</v>
      </c>
      <c r="E18" s="149">
        <v>696927</v>
      </c>
      <c r="F18" s="125">
        <v>552452</v>
      </c>
      <c r="G18" s="125"/>
      <c r="H18" s="125">
        <v>688424.16</v>
      </c>
      <c r="I18" s="34">
        <v>173.10137289414132</v>
      </c>
      <c r="J18" s="35">
        <v>0.9877995256318094</v>
      </c>
      <c r="K18" s="77">
        <f t="shared" si="0"/>
        <v>1.2461248398050873</v>
      </c>
      <c r="L18" s="135"/>
    </row>
    <row r="19" spans="1:12" s="23" customFormat="1" ht="15.75" customHeight="1">
      <c r="A19" s="21" t="s">
        <v>90</v>
      </c>
      <c r="B19" s="6" t="s">
        <v>91</v>
      </c>
      <c r="C19" s="1"/>
      <c r="D19" s="33">
        <v>23900</v>
      </c>
      <c r="E19" s="149">
        <v>53843</v>
      </c>
      <c r="F19" s="125">
        <v>45958</v>
      </c>
      <c r="G19" s="125"/>
      <c r="H19" s="125">
        <v>52741.97</v>
      </c>
      <c r="I19" s="34">
        <v>220.67769874476988</v>
      </c>
      <c r="J19" s="35">
        <v>0.9795511022788478</v>
      </c>
      <c r="K19" s="77">
        <f t="shared" si="0"/>
        <v>1.147612385221289</v>
      </c>
      <c r="L19" s="135"/>
    </row>
    <row r="20" spans="1:12" s="23" customFormat="1" ht="63" customHeight="1">
      <c r="A20" s="21" t="s">
        <v>127</v>
      </c>
      <c r="B20" s="7" t="s">
        <v>256</v>
      </c>
      <c r="C20" s="1"/>
      <c r="D20" s="33"/>
      <c r="E20" s="149">
        <v>73140</v>
      </c>
      <c r="F20" s="125">
        <v>73140</v>
      </c>
      <c r="G20" s="125"/>
      <c r="H20" s="125">
        <v>73140</v>
      </c>
      <c r="I20" s="34"/>
      <c r="J20" s="35">
        <v>1</v>
      </c>
      <c r="K20" s="77">
        <f t="shared" si="0"/>
        <v>1</v>
      </c>
      <c r="L20" s="135"/>
    </row>
    <row r="21" spans="1:12" s="23" customFormat="1" ht="131.25" customHeight="1">
      <c r="A21" s="21" t="s">
        <v>261</v>
      </c>
      <c r="B21" s="6" t="s">
        <v>262</v>
      </c>
      <c r="C21" s="1"/>
      <c r="D21" s="33"/>
      <c r="E21" s="149">
        <v>2550901.32</v>
      </c>
      <c r="F21" s="125">
        <v>2550901.32</v>
      </c>
      <c r="G21" s="125"/>
      <c r="H21" s="125">
        <v>2550901.32</v>
      </c>
      <c r="I21" s="34"/>
      <c r="J21" s="35">
        <v>1</v>
      </c>
      <c r="K21" s="77">
        <f>H21/F21</f>
        <v>1</v>
      </c>
      <c r="L21" s="135"/>
    </row>
    <row r="22" spans="1:12" s="23" customFormat="1" ht="17.25" customHeight="1">
      <c r="A22" s="20" t="s">
        <v>15</v>
      </c>
      <c r="B22" s="3" t="s">
        <v>16</v>
      </c>
      <c r="C22" s="37">
        <v>33000000</v>
      </c>
      <c r="D22" s="37" t="e">
        <f>D23+D24+D25+D26+D27+D28+D29+#REF!</f>
        <v>#REF!</v>
      </c>
      <c r="E22" s="119">
        <v>116753501</v>
      </c>
      <c r="F22" s="119">
        <v>86351601</v>
      </c>
      <c r="G22" s="119">
        <v>0</v>
      </c>
      <c r="H22" s="119">
        <v>116528447.27</v>
      </c>
      <c r="I22" s="74" t="e">
        <v>#REF!</v>
      </c>
      <c r="J22" s="78">
        <v>0.998072402728206</v>
      </c>
      <c r="K22" s="79">
        <f t="shared" si="0"/>
        <v>1.349464815018311</v>
      </c>
      <c r="L22" s="135"/>
    </row>
    <row r="23" spans="1:12" s="23" customFormat="1" ht="17.25" customHeight="1">
      <c r="A23" s="21" t="s">
        <v>92</v>
      </c>
      <c r="B23" s="8" t="s">
        <v>93</v>
      </c>
      <c r="C23" s="33"/>
      <c r="D23" s="33">
        <v>22257790</v>
      </c>
      <c r="E23" s="149">
        <v>68118934</v>
      </c>
      <c r="F23" s="125">
        <v>50359246</v>
      </c>
      <c r="G23" s="125"/>
      <c r="H23" s="125">
        <v>68050430.23</v>
      </c>
      <c r="I23" s="34">
        <v>305.73758773894446</v>
      </c>
      <c r="J23" s="35">
        <v>0.9989943505281513</v>
      </c>
      <c r="K23" s="77">
        <f t="shared" si="0"/>
        <v>1.3512996248990703</v>
      </c>
      <c r="L23" s="135"/>
    </row>
    <row r="24" spans="1:12" s="23" customFormat="1" ht="16.5" customHeight="1">
      <c r="A24" s="21" t="s">
        <v>94</v>
      </c>
      <c r="B24" s="8" t="s">
        <v>95</v>
      </c>
      <c r="C24" s="33"/>
      <c r="D24" s="33">
        <v>3883600</v>
      </c>
      <c r="E24" s="149">
        <v>13175552</v>
      </c>
      <c r="F24" s="125">
        <v>9277751</v>
      </c>
      <c r="G24" s="125"/>
      <c r="H24" s="125">
        <v>13122843.29</v>
      </c>
      <c r="I24" s="34">
        <v>337.90409130703466</v>
      </c>
      <c r="J24" s="35">
        <v>0.9959995065102395</v>
      </c>
      <c r="K24" s="77">
        <f t="shared" si="0"/>
        <v>1.4144422813244286</v>
      </c>
      <c r="L24" s="135"/>
    </row>
    <row r="25" spans="1:12" s="23" customFormat="1" ht="31.5" customHeight="1">
      <c r="A25" s="21" t="s">
        <v>96</v>
      </c>
      <c r="B25" s="8" t="s">
        <v>97</v>
      </c>
      <c r="C25" s="33"/>
      <c r="D25" s="33">
        <v>3053500</v>
      </c>
      <c r="E25" s="149">
        <v>9157169</v>
      </c>
      <c r="F25" s="125">
        <v>7114354</v>
      </c>
      <c r="G25" s="125"/>
      <c r="H25" s="125">
        <v>9139892.77</v>
      </c>
      <c r="I25" s="34">
        <v>299.32512755853935</v>
      </c>
      <c r="J25" s="35">
        <v>0.998113365604588</v>
      </c>
      <c r="K25" s="77">
        <f t="shared" si="0"/>
        <v>1.2847115521662262</v>
      </c>
      <c r="L25" s="135"/>
    </row>
    <row r="26" spans="1:12" s="23" customFormat="1" ht="65.25" customHeight="1">
      <c r="A26" s="21" t="s">
        <v>98</v>
      </c>
      <c r="B26" s="4" t="s">
        <v>99</v>
      </c>
      <c r="C26" s="33"/>
      <c r="D26" s="33">
        <v>5351100</v>
      </c>
      <c r="E26" s="149">
        <v>15015798</v>
      </c>
      <c r="F26" s="125">
        <v>11314795</v>
      </c>
      <c r="G26" s="125"/>
      <c r="H26" s="125">
        <v>14975267.76</v>
      </c>
      <c r="I26" s="34">
        <v>279.8540068397152</v>
      </c>
      <c r="J26" s="35">
        <v>0.9973008267692466</v>
      </c>
      <c r="K26" s="77">
        <f t="shared" si="0"/>
        <v>1.323512070700353</v>
      </c>
      <c r="L26" s="135"/>
    </row>
    <row r="27" spans="1:12" s="23" customFormat="1" ht="32.25" customHeight="1">
      <c r="A27" s="21" t="s">
        <v>100</v>
      </c>
      <c r="B27" s="8" t="s">
        <v>101</v>
      </c>
      <c r="C27" s="33"/>
      <c r="D27" s="33">
        <v>1763100</v>
      </c>
      <c r="E27" s="149">
        <v>4236820</v>
      </c>
      <c r="F27" s="149">
        <v>3232429</v>
      </c>
      <c r="G27" s="125"/>
      <c r="H27" s="125">
        <v>4229341.38</v>
      </c>
      <c r="I27" s="34">
        <v>239.88096988259312</v>
      </c>
      <c r="J27" s="35">
        <v>0.9982348506663016</v>
      </c>
      <c r="K27" s="77">
        <f t="shared" si="0"/>
        <v>1.308409675819639</v>
      </c>
      <c r="L27" s="135"/>
    </row>
    <row r="28" spans="1:12" s="23" customFormat="1" ht="18" customHeight="1">
      <c r="A28" s="21" t="s">
        <v>102</v>
      </c>
      <c r="B28" s="8" t="s">
        <v>103</v>
      </c>
      <c r="C28" s="33"/>
      <c r="D28" s="33">
        <v>1597000</v>
      </c>
      <c r="E28" s="149">
        <v>4331120</v>
      </c>
      <c r="F28" s="125">
        <v>3027700</v>
      </c>
      <c r="G28" s="125"/>
      <c r="H28" s="125">
        <v>4304185.57</v>
      </c>
      <c r="I28" s="34">
        <v>269.51694239198497</v>
      </c>
      <c r="J28" s="35">
        <v>0.9937811859288129</v>
      </c>
      <c r="K28" s="77">
        <f t="shared" si="0"/>
        <v>1.4216023945569245</v>
      </c>
      <c r="L28" s="135"/>
    </row>
    <row r="29" spans="1:12" s="23" customFormat="1" ht="19.5" customHeight="1">
      <c r="A29" s="21" t="s">
        <v>104</v>
      </c>
      <c r="B29" s="8" t="s">
        <v>105</v>
      </c>
      <c r="C29" s="33"/>
      <c r="D29" s="33">
        <v>273210</v>
      </c>
      <c r="E29" s="149">
        <v>775408</v>
      </c>
      <c r="F29" s="125">
        <v>590436</v>
      </c>
      <c r="G29" s="125"/>
      <c r="H29" s="125">
        <v>763786.27</v>
      </c>
      <c r="I29" s="34">
        <v>279.5601442114125</v>
      </c>
      <c r="J29" s="35">
        <v>0.9850121097538328</v>
      </c>
      <c r="K29" s="77">
        <f t="shared" si="0"/>
        <v>1.2935970537026875</v>
      </c>
      <c r="L29" s="135"/>
    </row>
    <row r="30" spans="1:12" s="23" customFormat="1" ht="48.75" customHeight="1">
      <c r="A30" s="21" t="s">
        <v>289</v>
      </c>
      <c r="B30" s="8" t="s">
        <v>294</v>
      </c>
      <c r="C30" s="33"/>
      <c r="D30" s="33"/>
      <c r="E30" s="150">
        <v>1942700</v>
      </c>
      <c r="F30" s="125">
        <v>1434890</v>
      </c>
      <c r="G30" s="125"/>
      <c r="H30" s="125">
        <v>1942700</v>
      </c>
      <c r="I30" s="34"/>
      <c r="J30" s="35">
        <v>1</v>
      </c>
      <c r="K30" s="77">
        <f t="shared" si="0"/>
        <v>1.3539016928126895</v>
      </c>
      <c r="L30" s="135"/>
    </row>
    <row r="31" spans="1:12" s="23" customFormat="1" ht="31.5" customHeight="1">
      <c r="A31" s="20" t="s">
        <v>17</v>
      </c>
      <c r="B31" s="5" t="s">
        <v>18</v>
      </c>
      <c r="C31" s="2">
        <f>SUM(C32:C39)</f>
        <v>265200</v>
      </c>
      <c r="D31" s="37" t="e">
        <f>#REF!+D33+D34+D35+D36+D37+D38+D39+#REF!+#REF!</f>
        <v>#REF!</v>
      </c>
      <c r="E31" s="119">
        <v>1217459</v>
      </c>
      <c r="F31" s="119">
        <v>883520</v>
      </c>
      <c r="G31" s="119">
        <v>0</v>
      </c>
      <c r="H31" s="119">
        <v>1146605.94</v>
      </c>
      <c r="I31" s="119" t="e">
        <v>#REF!</v>
      </c>
      <c r="J31" s="78">
        <v>0.9418025083390898</v>
      </c>
      <c r="K31" s="79">
        <f t="shared" si="0"/>
        <v>1.2977702145961607</v>
      </c>
      <c r="L31" s="135"/>
    </row>
    <row r="32" spans="1:12" s="23" customFormat="1" ht="30.75" customHeight="1">
      <c r="A32" s="21" t="s">
        <v>290</v>
      </c>
      <c r="B32" s="126" t="s">
        <v>291</v>
      </c>
      <c r="C32" s="1"/>
      <c r="D32" s="33"/>
      <c r="E32" s="125">
        <v>30324</v>
      </c>
      <c r="F32" s="125">
        <v>74627</v>
      </c>
      <c r="G32" s="125"/>
      <c r="H32" s="125">
        <v>30323.29</v>
      </c>
      <c r="I32" s="34"/>
      <c r="J32" s="35">
        <v>0.999976586202348</v>
      </c>
      <c r="K32" s="77">
        <f t="shared" si="0"/>
        <v>0.40633135460356173</v>
      </c>
      <c r="L32" s="135"/>
    </row>
    <row r="33" spans="1:12" s="23" customFormat="1" ht="33" customHeight="1">
      <c r="A33" s="21" t="s">
        <v>19</v>
      </c>
      <c r="B33" s="6" t="s">
        <v>20</v>
      </c>
      <c r="C33" s="1">
        <v>110000</v>
      </c>
      <c r="D33" s="33">
        <v>125000</v>
      </c>
      <c r="E33" s="149">
        <v>531749</v>
      </c>
      <c r="F33" s="125">
        <v>301467</v>
      </c>
      <c r="G33" s="125"/>
      <c r="H33" s="125">
        <v>479476.89</v>
      </c>
      <c r="I33" s="34">
        <v>383.581512</v>
      </c>
      <c r="J33" s="35">
        <v>0.9016977747019741</v>
      </c>
      <c r="K33" s="77">
        <f t="shared" si="0"/>
        <v>1.5904788583825096</v>
      </c>
      <c r="L33" s="135"/>
    </row>
    <row r="34" spans="1:12" s="23" customFormat="1" ht="36" customHeight="1">
      <c r="A34" s="21" t="s">
        <v>21</v>
      </c>
      <c r="B34" s="6" t="s">
        <v>22</v>
      </c>
      <c r="C34" s="33">
        <v>1000</v>
      </c>
      <c r="D34" s="33">
        <v>3000</v>
      </c>
      <c r="E34" s="149">
        <v>20000</v>
      </c>
      <c r="F34" s="125">
        <v>11700</v>
      </c>
      <c r="G34" s="125"/>
      <c r="H34" s="125">
        <v>16570.59</v>
      </c>
      <c r="I34" s="34">
        <v>552.353</v>
      </c>
      <c r="J34" s="35">
        <v>0.8285295</v>
      </c>
      <c r="K34" s="77">
        <f t="shared" si="0"/>
        <v>1.4162897435897437</v>
      </c>
      <c r="L34" s="135"/>
    </row>
    <row r="35" spans="1:12" s="23" customFormat="1" ht="32.25" customHeight="1">
      <c r="A35" s="21" t="s">
        <v>23</v>
      </c>
      <c r="B35" s="6" t="s">
        <v>128</v>
      </c>
      <c r="C35" s="1">
        <v>103700</v>
      </c>
      <c r="D35" s="33">
        <v>128800</v>
      </c>
      <c r="E35" s="149">
        <v>403691</v>
      </c>
      <c r="F35" s="125">
        <v>309771</v>
      </c>
      <c r="G35" s="125"/>
      <c r="H35" s="125">
        <v>392655.48</v>
      </c>
      <c r="I35" s="34">
        <v>304.8567391304348</v>
      </c>
      <c r="J35" s="35">
        <v>0.972663448033273</v>
      </c>
      <c r="K35" s="77">
        <f t="shared" si="0"/>
        <v>1.2675669446139244</v>
      </c>
      <c r="L35" s="135"/>
    </row>
    <row r="36" spans="1:12" s="23" customFormat="1" ht="46.5" customHeight="1">
      <c r="A36" s="21" t="s">
        <v>24</v>
      </c>
      <c r="B36" s="6" t="s">
        <v>129</v>
      </c>
      <c r="C36" s="1">
        <v>20000</v>
      </c>
      <c r="D36" s="33">
        <v>20000</v>
      </c>
      <c r="E36" s="149">
        <v>35000</v>
      </c>
      <c r="F36" s="125">
        <v>24697</v>
      </c>
      <c r="G36" s="125"/>
      <c r="H36" s="125">
        <v>35000</v>
      </c>
      <c r="I36" s="34">
        <v>175</v>
      </c>
      <c r="J36" s="35">
        <v>1</v>
      </c>
      <c r="K36" s="77">
        <f t="shared" si="0"/>
        <v>1.4171761752439567</v>
      </c>
      <c r="L36" s="135"/>
    </row>
    <row r="37" spans="1:12" s="23" customFormat="1" ht="35.25" customHeight="1">
      <c r="A37" s="21" t="s">
        <v>25</v>
      </c>
      <c r="B37" s="6" t="s">
        <v>130</v>
      </c>
      <c r="C37" s="1">
        <v>20500</v>
      </c>
      <c r="D37" s="33">
        <v>65000</v>
      </c>
      <c r="E37" s="149">
        <v>126000</v>
      </c>
      <c r="F37" s="125">
        <v>101000</v>
      </c>
      <c r="G37" s="125"/>
      <c r="H37" s="125">
        <v>125999.95</v>
      </c>
      <c r="I37" s="34">
        <v>193.8460769230769</v>
      </c>
      <c r="J37" s="35">
        <v>0.9999996031746031</v>
      </c>
      <c r="K37" s="77">
        <f t="shared" si="0"/>
        <v>1.2475242574257426</v>
      </c>
      <c r="L37" s="135"/>
    </row>
    <row r="38" spans="1:12" s="23" customFormat="1" ht="34.5" customHeight="1">
      <c r="A38" s="21" t="s">
        <v>26</v>
      </c>
      <c r="B38" s="6" t="s">
        <v>131</v>
      </c>
      <c r="C38" s="33">
        <v>5000</v>
      </c>
      <c r="D38" s="33">
        <v>5300</v>
      </c>
      <c r="E38" s="149">
        <v>11000</v>
      </c>
      <c r="F38" s="125">
        <v>7700</v>
      </c>
      <c r="G38" s="125"/>
      <c r="H38" s="125">
        <v>8329</v>
      </c>
      <c r="I38" s="34">
        <v>157.1509433962264</v>
      </c>
      <c r="J38" s="35">
        <v>0.7571818181818182</v>
      </c>
      <c r="K38" s="77">
        <f t="shared" si="0"/>
        <v>1.0816883116883116</v>
      </c>
      <c r="L38" s="135"/>
    </row>
    <row r="39" spans="1:12" s="23" customFormat="1" ht="32.25" customHeight="1">
      <c r="A39" s="21" t="s">
        <v>27</v>
      </c>
      <c r="B39" s="6" t="s">
        <v>28</v>
      </c>
      <c r="C39" s="33">
        <v>5000</v>
      </c>
      <c r="D39" s="33">
        <v>5300</v>
      </c>
      <c r="E39" s="149">
        <v>12000</v>
      </c>
      <c r="F39" s="125">
        <v>8900</v>
      </c>
      <c r="G39" s="125"/>
      <c r="H39" s="125">
        <v>11997</v>
      </c>
      <c r="I39" s="34">
        <v>226.35849056603772</v>
      </c>
      <c r="J39" s="35">
        <v>0.99975</v>
      </c>
      <c r="K39" s="77">
        <f t="shared" si="0"/>
        <v>1.3479775280898876</v>
      </c>
      <c r="L39" s="135"/>
    </row>
    <row r="40" spans="1:12" s="23" customFormat="1" ht="32.25" customHeight="1">
      <c r="A40" s="21" t="s">
        <v>298</v>
      </c>
      <c r="B40" s="6" t="s">
        <v>307</v>
      </c>
      <c r="C40" s="33"/>
      <c r="D40" s="33"/>
      <c r="E40" s="149">
        <v>47695</v>
      </c>
      <c r="F40" s="125">
        <v>43658</v>
      </c>
      <c r="G40" s="125"/>
      <c r="H40" s="125">
        <v>46253.74</v>
      </c>
      <c r="I40" s="34"/>
      <c r="J40" s="35">
        <v>0.9697817381276863</v>
      </c>
      <c r="K40" s="77">
        <f t="shared" si="0"/>
        <v>1.0594562279536397</v>
      </c>
      <c r="L40" s="135"/>
    </row>
    <row r="41" spans="1:12" s="23" customFormat="1" ht="31.5" customHeight="1">
      <c r="A41" s="20">
        <v>100000</v>
      </c>
      <c r="B41" s="5" t="s">
        <v>29</v>
      </c>
      <c r="C41" s="37">
        <f>SUM(C42:C44)</f>
        <v>3743300</v>
      </c>
      <c r="D41" s="37">
        <f>D42+D43+D44</f>
        <v>3853400</v>
      </c>
      <c r="E41" s="119">
        <v>7770850</v>
      </c>
      <c r="F41" s="119">
        <v>5814370</v>
      </c>
      <c r="G41" s="119">
        <v>0</v>
      </c>
      <c r="H41" s="119">
        <v>7473057.949999999</v>
      </c>
      <c r="I41" s="74">
        <v>193.9341347900555</v>
      </c>
      <c r="J41" s="78">
        <v>0.9616783170438239</v>
      </c>
      <c r="K41" s="79">
        <f t="shared" si="0"/>
        <v>1.2852738903784933</v>
      </c>
      <c r="L41" s="135"/>
    </row>
    <row r="42" spans="1:12" s="23" customFormat="1" ht="16.5" customHeight="1">
      <c r="A42" s="21">
        <v>100203</v>
      </c>
      <c r="B42" s="6" t="s">
        <v>30</v>
      </c>
      <c r="C42" s="33">
        <v>3100000</v>
      </c>
      <c r="D42" s="33">
        <v>3225000</v>
      </c>
      <c r="E42" s="150">
        <v>7100400</v>
      </c>
      <c r="F42" s="125">
        <v>5317950</v>
      </c>
      <c r="G42" s="125"/>
      <c r="H42" s="125">
        <v>6823350.72</v>
      </c>
      <c r="I42" s="34">
        <v>211.57676651162788</v>
      </c>
      <c r="J42" s="35">
        <v>0.9609811728916681</v>
      </c>
      <c r="K42" s="77">
        <f t="shared" si="0"/>
        <v>1.2830791413984712</v>
      </c>
      <c r="L42" s="135"/>
    </row>
    <row r="43" spans="1:12" s="23" customFormat="1" ht="80.25" customHeight="1">
      <c r="A43" s="21">
        <v>100302</v>
      </c>
      <c r="B43" s="6" t="s">
        <v>31</v>
      </c>
      <c r="C43" s="33">
        <v>215900</v>
      </c>
      <c r="D43" s="33">
        <v>247900</v>
      </c>
      <c r="E43" s="149">
        <v>459000</v>
      </c>
      <c r="F43" s="125">
        <v>336300</v>
      </c>
      <c r="G43" s="125"/>
      <c r="H43" s="125">
        <v>438257.23</v>
      </c>
      <c r="I43" s="34">
        <v>176.7879104477612</v>
      </c>
      <c r="J43" s="35">
        <v>0.954808779956427</v>
      </c>
      <c r="K43" s="77">
        <f t="shared" si="0"/>
        <v>1.3031734463276836</v>
      </c>
      <c r="L43" s="135"/>
    </row>
    <row r="44" spans="1:12" s="23" customFormat="1" ht="52.5" customHeight="1">
      <c r="A44" s="21">
        <v>100400</v>
      </c>
      <c r="B44" s="6" t="s">
        <v>32</v>
      </c>
      <c r="C44" s="1">
        <v>427400</v>
      </c>
      <c r="D44" s="33">
        <v>380500</v>
      </c>
      <c r="E44" s="149">
        <v>211450</v>
      </c>
      <c r="F44" s="125">
        <v>160120</v>
      </c>
      <c r="G44" s="125"/>
      <c r="H44" s="125">
        <v>211450</v>
      </c>
      <c r="I44" s="34">
        <v>55.57161629434953</v>
      </c>
      <c r="J44" s="35">
        <v>1</v>
      </c>
      <c r="K44" s="77">
        <f t="shared" si="0"/>
        <v>1.3205720709467899</v>
      </c>
      <c r="L44" s="135"/>
    </row>
    <row r="45" spans="1:12" s="23" customFormat="1" ht="16.5" customHeight="1">
      <c r="A45" s="20">
        <v>110000</v>
      </c>
      <c r="B45" s="5" t="s">
        <v>33</v>
      </c>
      <c r="C45" s="2">
        <v>2824700</v>
      </c>
      <c r="D45" s="37">
        <f>D46+D47+D49+D51</f>
        <v>3797700</v>
      </c>
      <c r="E45" s="119">
        <v>14469012.08</v>
      </c>
      <c r="F45" s="119">
        <v>11046804.08</v>
      </c>
      <c r="G45" s="119">
        <v>0</v>
      </c>
      <c r="H45" s="119">
        <v>14361393.719999999</v>
      </c>
      <c r="I45" s="74">
        <v>378.1603001816889</v>
      </c>
      <c r="J45" s="78">
        <v>0.992562148721352</v>
      </c>
      <c r="K45" s="79">
        <f t="shared" si="0"/>
        <v>1.300049644765674</v>
      </c>
      <c r="L45" s="135"/>
    </row>
    <row r="46" spans="1:12" s="23" customFormat="1" ht="45.75" customHeight="1">
      <c r="A46" s="21" t="s">
        <v>106</v>
      </c>
      <c r="B46" s="7" t="s">
        <v>107</v>
      </c>
      <c r="C46" s="1"/>
      <c r="D46" s="33">
        <v>314800</v>
      </c>
      <c r="E46" s="149">
        <v>1114569</v>
      </c>
      <c r="F46" s="149">
        <v>876411</v>
      </c>
      <c r="G46" s="125"/>
      <c r="H46" s="125">
        <v>1053779.71</v>
      </c>
      <c r="I46" s="34">
        <v>334.74577827191865</v>
      </c>
      <c r="J46" s="35">
        <v>0.9454593748794377</v>
      </c>
      <c r="K46" s="77">
        <f t="shared" si="0"/>
        <v>1.2023807437378125</v>
      </c>
      <c r="L46" s="135"/>
    </row>
    <row r="47" spans="1:12" s="23" customFormat="1" ht="15.75" customHeight="1">
      <c r="A47" s="21" t="s">
        <v>108</v>
      </c>
      <c r="B47" s="7" t="s">
        <v>109</v>
      </c>
      <c r="C47" s="1"/>
      <c r="D47" s="33">
        <v>612400</v>
      </c>
      <c r="E47" s="149">
        <v>2065234</v>
      </c>
      <c r="F47" s="125">
        <v>1523079</v>
      </c>
      <c r="G47" s="125"/>
      <c r="H47" s="125">
        <v>2054288.85</v>
      </c>
      <c r="I47" s="34">
        <v>335.44886512083605</v>
      </c>
      <c r="J47" s="35">
        <v>0.9947002857787545</v>
      </c>
      <c r="K47" s="77">
        <f t="shared" si="0"/>
        <v>1.348773668338937</v>
      </c>
      <c r="L47" s="135"/>
    </row>
    <row r="48" spans="1:12" s="23" customFormat="1" ht="29.25" customHeight="1">
      <c r="A48" s="21" t="s">
        <v>292</v>
      </c>
      <c r="B48" s="126" t="s">
        <v>293</v>
      </c>
      <c r="C48" s="1"/>
      <c r="D48" s="33"/>
      <c r="E48" s="149">
        <v>568472</v>
      </c>
      <c r="F48" s="125">
        <v>481764</v>
      </c>
      <c r="G48" s="125"/>
      <c r="H48" s="125">
        <v>565715.03</v>
      </c>
      <c r="I48" s="34"/>
      <c r="J48" s="35">
        <v>0.9951502096849097</v>
      </c>
      <c r="K48" s="77">
        <f t="shared" si="0"/>
        <v>1.1742575825507926</v>
      </c>
      <c r="L48" s="135"/>
    </row>
    <row r="49" spans="1:12" s="23" customFormat="1" ht="19.5" customHeight="1">
      <c r="A49" s="21" t="s">
        <v>110</v>
      </c>
      <c r="B49" s="7" t="s">
        <v>111</v>
      </c>
      <c r="C49" s="1"/>
      <c r="D49" s="33">
        <v>2771100</v>
      </c>
      <c r="E49" s="149">
        <v>10207940</v>
      </c>
      <c r="F49" s="125">
        <v>7725195</v>
      </c>
      <c r="G49" s="125"/>
      <c r="H49" s="125">
        <v>10184788.6</v>
      </c>
      <c r="I49" s="34">
        <v>367.53594601421815</v>
      </c>
      <c r="J49" s="35">
        <v>0.9977320203684582</v>
      </c>
      <c r="K49" s="77">
        <f t="shared" si="0"/>
        <v>1.3183859566004483</v>
      </c>
      <c r="L49" s="135"/>
    </row>
    <row r="50" spans="1:12" s="23" customFormat="1" ht="129.75" customHeight="1">
      <c r="A50" s="21" t="s">
        <v>263</v>
      </c>
      <c r="B50" s="6" t="s">
        <v>262</v>
      </c>
      <c r="C50" s="1"/>
      <c r="D50" s="33"/>
      <c r="E50" s="150">
        <v>214068.08</v>
      </c>
      <c r="F50" s="125">
        <v>214068.08</v>
      </c>
      <c r="G50" s="125"/>
      <c r="H50" s="125">
        <v>214068.08</v>
      </c>
      <c r="I50" s="34"/>
      <c r="J50" s="35">
        <v>1</v>
      </c>
      <c r="K50" s="77">
        <f>H50/F50</f>
        <v>1</v>
      </c>
      <c r="L50" s="135"/>
    </row>
    <row r="51" spans="1:12" s="23" customFormat="1" ht="31.5" customHeight="1">
      <c r="A51" s="21" t="s">
        <v>112</v>
      </c>
      <c r="B51" s="7" t="s">
        <v>113</v>
      </c>
      <c r="C51" s="1"/>
      <c r="D51" s="33">
        <v>99400</v>
      </c>
      <c r="E51" s="149">
        <v>298729</v>
      </c>
      <c r="F51" s="125">
        <v>226287</v>
      </c>
      <c r="G51" s="125"/>
      <c r="H51" s="125">
        <v>288753.45</v>
      </c>
      <c r="I51" s="34">
        <v>290.49642857142857</v>
      </c>
      <c r="J51" s="35">
        <v>0.9666066903447607</v>
      </c>
      <c r="K51" s="77">
        <f t="shared" si="0"/>
        <v>1.276049662596614</v>
      </c>
      <c r="L51" s="135"/>
    </row>
    <row r="52" spans="1:12" s="23" customFormat="1" ht="16.5" customHeight="1">
      <c r="A52" s="20">
        <v>120000</v>
      </c>
      <c r="B52" s="5" t="s">
        <v>34</v>
      </c>
      <c r="C52" s="2">
        <f>SUM(C53:C54)</f>
        <v>430000</v>
      </c>
      <c r="D52" s="37">
        <f>D53+D54</f>
        <v>576500</v>
      </c>
      <c r="E52" s="119">
        <v>1500000</v>
      </c>
      <c r="F52" s="119">
        <v>1021500</v>
      </c>
      <c r="G52" s="119">
        <v>0</v>
      </c>
      <c r="H52" s="119">
        <v>1500000</v>
      </c>
      <c r="I52" s="74">
        <v>260.19080659150046</v>
      </c>
      <c r="J52" s="78">
        <v>1</v>
      </c>
      <c r="K52" s="79">
        <f t="shared" si="0"/>
        <v>1.4684287812041117</v>
      </c>
      <c r="L52" s="135"/>
    </row>
    <row r="53" spans="1:12" s="23" customFormat="1" ht="15.75">
      <c r="A53" s="21">
        <v>120100</v>
      </c>
      <c r="B53" s="6" t="s">
        <v>35</v>
      </c>
      <c r="C53" s="33">
        <v>280000</v>
      </c>
      <c r="D53" s="33">
        <v>426500</v>
      </c>
      <c r="E53" s="149">
        <v>1000000</v>
      </c>
      <c r="F53" s="125">
        <v>632000</v>
      </c>
      <c r="G53" s="125"/>
      <c r="H53" s="125">
        <v>1000000</v>
      </c>
      <c r="I53" s="34">
        <v>234.46658851113716</v>
      </c>
      <c r="J53" s="35">
        <v>1</v>
      </c>
      <c r="K53" s="77">
        <f t="shared" si="0"/>
        <v>1.5822784810126582</v>
      </c>
      <c r="L53" s="135"/>
    </row>
    <row r="54" spans="1:12" s="23" customFormat="1" ht="31.5">
      <c r="A54" s="21">
        <v>120201</v>
      </c>
      <c r="B54" s="6" t="s">
        <v>36</v>
      </c>
      <c r="C54" s="33">
        <v>150000</v>
      </c>
      <c r="D54" s="33">
        <v>150000</v>
      </c>
      <c r="E54" s="149">
        <v>500000</v>
      </c>
      <c r="F54" s="125">
        <v>389500</v>
      </c>
      <c r="G54" s="125"/>
      <c r="H54" s="125">
        <v>500000</v>
      </c>
      <c r="I54" s="34">
        <v>333.33333333333337</v>
      </c>
      <c r="J54" s="35">
        <v>1</v>
      </c>
      <c r="K54" s="77">
        <f t="shared" si="0"/>
        <v>1.2836970474967908</v>
      </c>
      <c r="L54" s="135"/>
    </row>
    <row r="55" spans="1:12" s="23" customFormat="1" ht="15.75">
      <c r="A55" s="20">
        <v>130000</v>
      </c>
      <c r="B55" s="5" t="s">
        <v>37</v>
      </c>
      <c r="C55" s="37">
        <v>2247300</v>
      </c>
      <c r="D55" s="37">
        <f>D56+D58+D59+D60+D61</f>
        <v>3674300</v>
      </c>
      <c r="E55" s="119">
        <v>9024044</v>
      </c>
      <c r="F55" s="119">
        <v>6895872</v>
      </c>
      <c r="G55" s="119">
        <v>0</v>
      </c>
      <c r="H55" s="119">
        <v>8969808.350000001</v>
      </c>
      <c r="I55" s="74">
        <v>244.1229172903683</v>
      </c>
      <c r="J55" s="78">
        <v>0.9939898730546971</v>
      </c>
      <c r="K55" s="79">
        <f t="shared" si="0"/>
        <v>1.300750412710677</v>
      </c>
      <c r="L55" s="135"/>
    </row>
    <row r="56" spans="1:12" s="23" customFormat="1" ht="35.25" customHeight="1">
      <c r="A56" s="21" t="s">
        <v>114</v>
      </c>
      <c r="B56" s="7" t="s">
        <v>115</v>
      </c>
      <c r="C56" s="33"/>
      <c r="D56" s="33">
        <v>165000</v>
      </c>
      <c r="E56" s="149">
        <v>94000</v>
      </c>
      <c r="F56" s="125">
        <v>83500</v>
      </c>
      <c r="G56" s="125"/>
      <c r="H56" s="125">
        <v>91319.52</v>
      </c>
      <c r="I56" s="34">
        <v>55.34516363636364</v>
      </c>
      <c r="J56" s="35">
        <v>0.971484255319149</v>
      </c>
      <c r="K56" s="77">
        <f t="shared" si="0"/>
        <v>1.0936469461077845</v>
      </c>
      <c r="L56" s="135"/>
    </row>
    <row r="57" spans="1:12" s="23" customFormat="1" ht="49.5" customHeight="1">
      <c r="A57" s="21" t="s">
        <v>264</v>
      </c>
      <c r="B57" s="6" t="s">
        <v>265</v>
      </c>
      <c r="C57" s="33"/>
      <c r="D57" s="33"/>
      <c r="E57" s="149">
        <v>159468.18</v>
      </c>
      <c r="F57" s="125">
        <v>130588.18</v>
      </c>
      <c r="G57" s="125"/>
      <c r="H57" s="125">
        <v>159194.14</v>
      </c>
      <c r="I57" s="34"/>
      <c r="J57" s="35">
        <v>0.998281538047277</v>
      </c>
      <c r="K57" s="77">
        <f t="shared" si="0"/>
        <v>1.2190547414015573</v>
      </c>
      <c r="L57" s="135"/>
    </row>
    <row r="58" spans="1:12" s="23" customFormat="1" ht="46.5" customHeight="1">
      <c r="A58" s="21" t="s">
        <v>116</v>
      </c>
      <c r="B58" s="6" t="s">
        <v>117</v>
      </c>
      <c r="C58" s="33"/>
      <c r="D58" s="33">
        <v>1613300</v>
      </c>
      <c r="E58" s="149">
        <v>4117504.82</v>
      </c>
      <c r="F58" s="125">
        <v>3168459.82</v>
      </c>
      <c r="G58" s="125"/>
      <c r="H58" s="125">
        <v>4092093.53</v>
      </c>
      <c r="I58" s="34">
        <v>253.6474015992066</v>
      </c>
      <c r="J58" s="35">
        <v>0.9938284735268386</v>
      </c>
      <c r="K58" s="77">
        <f t="shared" si="0"/>
        <v>1.2915087337291846</v>
      </c>
      <c r="L58" s="135"/>
    </row>
    <row r="59" spans="1:12" s="23" customFormat="1" ht="31.5">
      <c r="A59" s="21" t="s">
        <v>118</v>
      </c>
      <c r="B59" s="6" t="s">
        <v>119</v>
      </c>
      <c r="C59" s="33"/>
      <c r="D59" s="33">
        <v>445000</v>
      </c>
      <c r="E59" s="149">
        <v>1002200</v>
      </c>
      <c r="F59" s="125">
        <v>650200</v>
      </c>
      <c r="G59" s="125"/>
      <c r="H59" s="125">
        <v>1002200</v>
      </c>
      <c r="I59" s="34">
        <v>225.2134831460674</v>
      </c>
      <c r="J59" s="35">
        <v>1</v>
      </c>
      <c r="K59" s="77">
        <f t="shared" si="0"/>
        <v>1.5413718855736696</v>
      </c>
      <c r="L59" s="135"/>
    </row>
    <row r="60" spans="1:12" s="23" customFormat="1" ht="15.75">
      <c r="A60" s="21" t="s">
        <v>120</v>
      </c>
      <c r="B60" s="7" t="s">
        <v>50</v>
      </c>
      <c r="C60" s="33"/>
      <c r="D60" s="33">
        <v>815000</v>
      </c>
      <c r="E60" s="149">
        <v>1650321</v>
      </c>
      <c r="F60" s="125">
        <v>1166400</v>
      </c>
      <c r="G60" s="125"/>
      <c r="H60" s="125">
        <v>1650319.28</v>
      </c>
      <c r="I60" s="34">
        <v>202.49316319018408</v>
      </c>
      <c r="J60" s="35">
        <v>0.999998957778517</v>
      </c>
      <c r="K60" s="77">
        <f t="shared" si="0"/>
        <v>1.4148827846364884</v>
      </c>
      <c r="L60" s="135"/>
    </row>
    <row r="61" spans="1:12" s="23" customFormat="1" ht="99" customHeight="1">
      <c r="A61" s="21" t="s">
        <v>121</v>
      </c>
      <c r="B61" s="6" t="s">
        <v>122</v>
      </c>
      <c r="C61" s="33"/>
      <c r="D61" s="33">
        <v>636000</v>
      </c>
      <c r="E61" s="150">
        <v>2000550</v>
      </c>
      <c r="F61" s="125">
        <v>1696724</v>
      </c>
      <c r="G61" s="125"/>
      <c r="H61" s="125">
        <v>1974681.88</v>
      </c>
      <c r="I61" s="34">
        <v>310.484572327044</v>
      </c>
      <c r="J61" s="35">
        <v>0.9870694958886306</v>
      </c>
      <c r="K61" s="77">
        <f t="shared" si="0"/>
        <v>1.1638203267001586</v>
      </c>
      <c r="L61" s="135"/>
    </row>
    <row r="62" spans="1:12" s="23" customFormat="1" ht="18" customHeight="1">
      <c r="A62" s="20">
        <v>150000</v>
      </c>
      <c r="B62" s="5" t="s">
        <v>38</v>
      </c>
      <c r="C62" s="2">
        <f>SUM(C63:C67)</f>
        <v>405000</v>
      </c>
      <c r="D62" s="37" t="e">
        <f>#REF!+D66+D67</f>
        <v>#REF!</v>
      </c>
      <c r="E62" s="119">
        <v>805000</v>
      </c>
      <c r="F62" s="119">
        <v>609017</v>
      </c>
      <c r="G62" s="119">
        <v>0</v>
      </c>
      <c r="H62" s="119">
        <v>784951.73</v>
      </c>
      <c r="I62" s="74" t="e">
        <v>#REF!</v>
      </c>
      <c r="J62" s="78">
        <v>0.9750953167701863</v>
      </c>
      <c r="K62" s="79">
        <f t="shared" si="0"/>
        <v>1.288883118205239</v>
      </c>
      <c r="L62" s="135"/>
    </row>
    <row r="63" spans="1:12" s="23" customFormat="1" ht="72" customHeight="1" hidden="1">
      <c r="A63" s="21" t="s">
        <v>220</v>
      </c>
      <c r="B63" s="14" t="s">
        <v>218</v>
      </c>
      <c r="C63" s="1"/>
      <c r="D63" s="33"/>
      <c r="E63" s="125"/>
      <c r="F63" s="125"/>
      <c r="G63" s="125"/>
      <c r="H63" s="125"/>
      <c r="I63" s="34"/>
      <c r="J63" s="78" t="e">
        <v>#DIV/0!</v>
      </c>
      <c r="K63" s="79" t="e">
        <f t="shared" si="0"/>
        <v>#DIV/0!</v>
      </c>
      <c r="L63" s="135"/>
    </row>
    <row r="64" spans="1:12" s="23" customFormat="1" ht="47.25" customHeight="1" hidden="1">
      <c r="A64" s="21" t="s">
        <v>221</v>
      </c>
      <c r="B64" s="14" t="s">
        <v>219</v>
      </c>
      <c r="C64" s="1"/>
      <c r="D64" s="33"/>
      <c r="E64" s="125"/>
      <c r="F64" s="125"/>
      <c r="G64" s="125"/>
      <c r="H64" s="125"/>
      <c r="I64" s="34"/>
      <c r="J64" s="78" t="e">
        <v>#DIV/0!</v>
      </c>
      <c r="K64" s="79" t="e">
        <f t="shared" si="0"/>
        <v>#DIV/0!</v>
      </c>
      <c r="L64" s="135"/>
    </row>
    <row r="65" spans="1:12" s="23" customFormat="1" ht="21.75" customHeight="1" hidden="1">
      <c r="A65" s="21" t="s">
        <v>63</v>
      </c>
      <c r="B65" s="22" t="s">
        <v>299</v>
      </c>
      <c r="C65" s="1"/>
      <c r="D65" s="33"/>
      <c r="E65" s="125">
        <v>0</v>
      </c>
      <c r="F65" s="125">
        <v>0</v>
      </c>
      <c r="G65" s="125"/>
      <c r="H65" s="125">
        <v>0</v>
      </c>
      <c r="I65" s="34"/>
      <c r="J65" s="78" t="e">
        <v>#DIV/0!</v>
      </c>
      <c r="K65" s="79">
        <v>0</v>
      </c>
      <c r="L65" s="135"/>
    </row>
    <row r="66" spans="1:12" s="23" customFormat="1" ht="31.5" customHeight="1">
      <c r="A66" s="21">
        <v>150202</v>
      </c>
      <c r="B66" s="117" t="s">
        <v>39</v>
      </c>
      <c r="C66" s="101">
        <v>400000</v>
      </c>
      <c r="D66" s="127">
        <v>350000</v>
      </c>
      <c r="E66" s="150">
        <v>800000</v>
      </c>
      <c r="F66" s="125">
        <v>604017</v>
      </c>
      <c r="G66" s="125"/>
      <c r="H66" s="125">
        <v>779951.73</v>
      </c>
      <c r="I66" s="34">
        <v>222.84335142857142</v>
      </c>
      <c r="J66" s="35">
        <v>0.9749396625</v>
      </c>
      <c r="K66" s="77">
        <f t="shared" si="0"/>
        <v>1.291274467440486</v>
      </c>
      <c r="L66" s="135"/>
    </row>
    <row r="67" spans="1:12" s="23" customFormat="1" ht="48" customHeight="1">
      <c r="A67" s="21">
        <v>150203</v>
      </c>
      <c r="B67" s="7" t="s">
        <v>40</v>
      </c>
      <c r="C67" s="1">
        <v>5000</v>
      </c>
      <c r="D67" s="33">
        <v>5000</v>
      </c>
      <c r="E67" s="125">
        <v>5000</v>
      </c>
      <c r="F67" s="125">
        <v>5000</v>
      </c>
      <c r="G67" s="125"/>
      <c r="H67" s="125">
        <v>5000</v>
      </c>
      <c r="I67" s="34">
        <v>100</v>
      </c>
      <c r="J67" s="35">
        <v>1</v>
      </c>
      <c r="K67" s="77">
        <v>0</v>
      </c>
      <c r="L67" s="135"/>
    </row>
    <row r="68" spans="1:12" s="23" customFormat="1" ht="46.5" customHeight="1">
      <c r="A68" s="20">
        <v>170000</v>
      </c>
      <c r="B68" s="5" t="s">
        <v>41</v>
      </c>
      <c r="C68" s="2">
        <f>SUM(C69:C72)</f>
        <v>4760000</v>
      </c>
      <c r="D68" s="37">
        <f>D69+D70+D71+D72</f>
        <v>8843800</v>
      </c>
      <c r="E68" s="119">
        <v>18677775</v>
      </c>
      <c r="F68" s="119">
        <v>11844544</v>
      </c>
      <c r="G68" s="119">
        <v>0</v>
      </c>
      <c r="H68" s="119">
        <v>16824509.54</v>
      </c>
      <c r="I68" s="74">
        <v>190.24072841990997</v>
      </c>
      <c r="J68" s="78">
        <v>0.900776968348746</v>
      </c>
      <c r="K68" s="79">
        <f aca="true" t="shared" si="1" ref="K68:K139">H68/F68</f>
        <v>1.4204438381080773</v>
      </c>
      <c r="L68" s="135"/>
    </row>
    <row r="69" spans="1:12" s="23" customFormat="1" ht="53.25" customHeight="1">
      <c r="A69" s="21">
        <v>170102</v>
      </c>
      <c r="B69" s="6" t="s">
        <v>42</v>
      </c>
      <c r="C69" s="1">
        <v>1960700</v>
      </c>
      <c r="D69" s="33">
        <v>3053500</v>
      </c>
      <c r="E69" s="150">
        <v>5002075</v>
      </c>
      <c r="F69" s="125">
        <v>3556646</v>
      </c>
      <c r="G69" s="125"/>
      <c r="H69" s="125">
        <v>4550100</v>
      </c>
      <c r="I69" s="34">
        <v>149.01260848206977</v>
      </c>
      <c r="J69" s="35">
        <v>0.9096424983631792</v>
      </c>
      <c r="K69" s="77">
        <f t="shared" si="1"/>
        <v>1.2793232725438517</v>
      </c>
      <c r="L69" s="135"/>
    </row>
    <row r="70" spans="1:12" s="23" customFormat="1" ht="49.5" customHeight="1">
      <c r="A70" s="21" t="s">
        <v>132</v>
      </c>
      <c r="B70" s="6" t="s">
        <v>257</v>
      </c>
      <c r="C70" s="1"/>
      <c r="D70" s="33">
        <v>300000</v>
      </c>
      <c r="E70" s="149">
        <v>315700</v>
      </c>
      <c r="F70" s="125">
        <v>245470</v>
      </c>
      <c r="G70" s="125"/>
      <c r="H70" s="125">
        <v>315700</v>
      </c>
      <c r="I70" s="34">
        <v>105.23333333333333</v>
      </c>
      <c r="J70" s="35">
        <v>1</v>
      </c>
      <c r="K70" s="77">
        <f t="shared" si="1"/>
        <v>1.2861042082535543</v>
      </c>
      <c r="L70" s="135"/>
    </row>
    <row r="71" spans="1:12" s="23" customFormat="1" ht="51.75" customHeight="1">
      <c r="A71" s="21">
        <v>170602</v>
      </c>
      <c r="B71" s="7" t="s">
        <v>43</v>
      </c>
      <c r="C71" s="1">
        <v>2699300</v>
      </c>
      <c r="D71" s="33">
        <v>5240300</v>
      </c>
      <c r="E71" s="149">
        <v>11350000</v>
      </c>
      <c r="F71" s="134">
        <v>6717428</v>
      </c>
      <c r="G71" s="125"/>
      <c r="H71" s="125">
        <v>10953709.54</v>
      </c>
      <c r="I71" s="34">
        <v>209.0282911283705</v>
      </c>
      <c r="J71" s="35">
        <v>0.965084540969163</v>
      </c>
      <c r="K71" s="77">
        <f t="shared" si="1"/>
        <v>1.63064040879932</v>
      </c>
      <c r="L71" s="135"/>
    </row>
    <row r="72" spans="1:12" s="23" customFormat="1" ht="79.5" customHeight="1">
      <c r="A72" s="21">
        <v>170603</v>
      </c>
      <c r="B72" s="6" t="s">
        <v>327</v>
      </c>
      <c r="C72" s="1">
        <v>100000</v>
      </c>
      <c r="D72" s="33">
        <v>250000</v>
      </c>
      <c r="E72" s="149">
        <v>2010000</v>
      </c>
      <c r="F72" s="125">
        <v>1325000</v>
      </c>
      <c r="G72" s="125"/>
      <c r="H72" s="125">
        <v>1005000</v>
      </c>
      <c r="I72" s="34">
        <v>402</v>
      </c>
      <c r="J72" s="35">
        <v>0.5</v>
      </c>
      <c r="K72" s="77">
        <f t="shared" si="1"/>
        <v>0.7584905660377359</v>
      </c>
      <c r="L72" s="135"/>
    </row>
    <row r="73" spans="1:12" s="23" customFormat="1" ht="35.25" customHeight="1">
      <c r="A73" s="20">
        <v>180000</v>
      </c>
      <c r="B73" s="5" t="s">
        <v>44</v>
      </c>
      <c r="C73" s="2">
        <f>SUM(C74:C75)</f>
        <v>300000</v>
      </c>
      <c r="D73" s="37">
        <f>D74+D75</f>
        <v>2070000</v>
      </c>
      <c r="E73" s="119">
        <v>1185005</v>
      </c>
      <c r="F73" s="119">
        <v>421875</v>
      </c>
      <c r="G73" s="119">
        <v>0</v>
      </c>
      <c r="H73" s="119">
        <v>135000</v>
      </c>
      <c r="I73" s="74">
        <v>6.521739130434782</v>
      </c>
      <c r="J73" s="78">
        <v>0.11392356994274286</v>
      </c>
      <c r="K73" s="79">
        <f t="shared" si="1"/>
        <v>0.32</v>
      </c>
      <c r="L73" s="135"/>
    </row>
    <row r="74" spans="1:12" s="23" customFormat="1" ht="34.5" customHeight="1">
      <c r="A74" s="21">
        <v>180404</v>
      </c>
      <c r="B74" s="7" t="s">
        <v>45</v>
      </c>
      <c r="C74" s="1">
        <v>50000</v>
      </c>
      <c r="D74" s="33">
        <v>70000</v>
      </c>
      <c r="E74" s="125">
        <v>120000</v>
      </c>
      <c r="F74" s="125">
        <v>120000</v>
      </c>
      <c r="G74" s="125"/>
      <c r="H74" s="125">
        <v>120000</v>
      </c>
      <c r="I74" s="34">
        <v>171.42857142857142</v>
      </c>
      <c r="J74" s="35">
        <v>1</v>
      </c>
      <c r="K74" s="77">
        <f t="shared" si="1"/>
        <v>1</v>
      </c>
      <c r="L74" s="135"/>
    </row>
    <row r="75" spans="1:12" s="23" customFormat="1" ht="35.25" customHeight="1">
      <c r="A75" s="21">
        <v>180410</v>
      </c>
      <c r="B75" s="7" t="s">
        <v>46</v>
      </c>
      <c r="C75" s="1">
        <v>250000</v>
      </c>
      <c r="D75" s="33">
        <v>2000000</v>
      </c>
      <c r="E75" s="150">
        <v>1065005</v>
      </c>
      <c r="F75" s="125">
        <v>301875</v>
      </c>
      <c r="G75" s="125"/>
      <c r="H75" s="125">
        <v>15000</v>
      </c>
      <c r="I75" s="34">
        <v>0.75</v>
      </c>
      <c r="J75" s="35">
        <v>0.014084440918117756</v>
      </c>
      <c r="K75" s="35">
        <f>I75/F75</f>
        <v>2.484472049689441E-06</v>
      </c>
      <c r="L75" s="135"/>
    </row>
    <row r="76" spans="1:12" s="23" customFormat="1" ht="47.25" customHeight="1">
      <c r="A76" s="20" t="s">
        <v>47</v>
      </c>
      <c r="B76" s="28" t="s">
        <v>254</v>
      </c>
      <c r="C76" s="2"/>
      <c r="D76" s="37">
        <v>50000</v>
      </c>
      <c r="E76" s="119">
        <v>379440.71</v>
      </c>
      <c r="F76" s="119">
        <v>303340</v>
      </c>
      <c r="G76" s="119"/>
      <c r="H76" s="119">
        <v>342983.51</v>
      </c>
      <c r="I76" s="74">
        <v>685.96702</v>
      </c>
      <c r="J76" s="78">
        <v>0.9039185858575902</v>
      </c>
      <c r="K76" s="79">
        <f t="shared" si="1"/>
        <v>1.1306900178018067</v>
      </c>
      <c r="L76" s="135"/>
    </row>
    <row r="77" spans="1:12" s="23" customFormat="1" ht="35.25" customHeight="1">
      <c r="A77" s="20">
        <v>250000</v>
      </c>
      <c r="B77" s="3" t="s">
        <v>48</v>
      </c>
      <c r="C77" s="2">
        <f>SUM(C78:C81)</f>
        <v>1012500</v>
      </c>
      <c r="D77" s="37">
        <f>D78+D80+D81</f>
        <v>994500</v>
      </c>
      <c r="E77" s="119">
        <v>466139.29</v>
      </c>
      <c r="F77" s="119">
        <v>433600</v>
      </c>
      <c r="G77" s="119">
        <v>0</v>
      </c>
      <c r="H77" s="119">
        <v>457967.14</v>
      </c>
      <c r="I77" s="74">
        <v>46.04998893916541</v>
      </c>
      <c r="J77" s="75">
        <v>0.9824684377066778</v>
      </c>
      <c r="K77" s="76">
        <f t="shared" si="1"/>
        <v>1.056197278597786</v>
      </c>
      <c r="L77" s="135"/>
    </row>
    <row r="78" spans="1:12" s="23" customFormat="1" ht="18.75" customHeight="1">
      <c r="A78" s="21">
        <v>250102</v>
      </c>
      <c r="B78" s="4" t="s">
        <v>49</v>
      </c>
      <c r="C78" s="1">
        <v>678000</v>
      </c>
      <c r="D78" s="33">
        <v>650000</v>
      </c>
      <c r="E78" s="125">
        <v>539.29</v>
      </c>
      <c r="F78" s="125">
        <v>0</v>
      </c>
      <c r="G78" s="125"/>
      <c r="H78" s="125">
        <v>0</v>
      </c>
      <c r="I78" s="34">
        <v>0</v>
      </c>
      <c r="J78" s="35">
        <v>0</v>
      </c>
      <c r="K78" s="77">
        <v>0</v>
      </c>
      <c r="L78" s="135"/>
    </row>
    <row r="79" spans="1:12" s="23" customFormat="1" ht="96.75" customHeight="1" hidden="1">
      <c r="A79" s="21" t="s">
        <v>267</v>
      </c>
      <c r="B79" s="4" t="s">
        <v>268</v>
      </c>
      <c r="C79" s="1"/>
      <c r="D79" s="33"/>
      <c r="E79" s="125">
        <v>0</v>
      </c>
      <c r="F79" s="125">
        <v>0</v>
      </c>
      <c r="G79" s="125"/>
      <c r="H79" s="125">
        <v>0</v>
      </c>
      <c r="I79" s="34"/>
      <c r="J79" s="35">
        <v>0</v>
      </c>
      <c r="K79" s="77">
        <v>0</v>
      </c>
      <c r="L79" s="135"/>
    </row>
    <row r="80" spans="1:12" s="23" customFormat="1" ht="18" customHeight="1">
      <c r="A80" s="21">
        <v>250404</v>
      </c>
      <c r="B80" s="4" t="s">
        <v>50</v>
      </c>
      <c r="C80" s="1">
        <v>330000</v>
      </c>
      <c r="D80" s="33">
        <v>340000</v>
      </c>
      <c r="E80" s="150">
        <v>447600</v>
      </c>
      <c r="F80" s="125">
        <v>419600</v>
      </c>
      <c r="G80" s="125"/>
      <c r="H80" s="125">
        <v>439967.14</v>
      </c>
      <c r="I80" s="34">
        <v>129.40210000000002</v>
      </c>
      <c r="J80" s="35">
        <v>0.9829471403038428</v>
      </c>
      <c r="K80" s="77">
        <f t="shared" si="1"/>
        <v>1.0485394184938037</v>
      </c>
      <c r="L80" s="135"/>
    </row>
    <row r="81" spans="1:12" s="23" customFormat="1" ht="96.75" customHeight="1">
      <c r="A81" s="21">
        <v>250913</v>
      </c>
      <c r="B81" s="4" t="s">
        <v>51</v>
      </c>
      <c r="C81" s="1">
        <v>4500</v>
      </c>
      <c r="D81" s="33">
        <v>4500</v>
      </c>
      <c r="E81" s="125">
        <v>18000</v>
      </c>
      <c r="F81" s="125">
        <v>14000</v>
      </c>
      <c r="G81" s="125"/>
      <c r="H81" s="125">
        <v>18000</v>
      </c>
      <c r="I81" s="34">
        <v>400</v>
      </c>
      <c r="J81" s="35">
        <v>1</v>
      </c>
      <c r="K81" s="77">
        <f t="shared" si="1"/>
        <v>1.2857142857142858</v>
      </c>
      <c r="L81" s="135"/>
    </row>
    <row r="82" spans="1:12" s="23" customFormat="1" ht="21" customHeight="1">
      <c r="A82" s="21"/>
      <c r="B82" s="9" t="s">
        <v>52</v>
      </c>
      <c r="C82" s="2" t="e">
        <f>C6+C8+C10+C22+C31+C41+C45+C52+C55+C62+#REF!+C68+C73+C77</f>
        <v>#REF!</v>
      </c>
      <c r="D82" s="37" t="e">
        <f>D6+D8+D10+D22+D31+D41+D45+D52+D55+D62+#REF!+D68+D73+D76+D77</f>
        <v>#REF!</v>
      </c>
      <c r="E82" s="119">
        <v>350695095.4</v>
      </c>
      <c r="F82" s="119">
        <v>257375613.4</v>
      </c>
      <c r="G82" s="119">
        <v>54411497</v>
      </c>
      <c r="H82" s="119">
        <v>343275718.59</v>
      </c>
      <c r="I82" s="74" t="e">
        <v>#REF!</v>
      </c>
      <c r="J82" s="78">
        <v>0.978843796484985</v>
      </c>
      <c r="K82" s="79">
        <f t="shared" si="1"/>
        <v>1.3337538629058008</v>
      </c>
      <c r="L82" s="135"/>
    </row>
    <row r="83" spans="1:12" s="23" customFormat="1" ht="19.5" customHeight="1">
      <c r="A83" s="20">
        <v>250315</v>
      </c>
      <c r="B83" s="10" t="s">
        <v>53</v>
      </c>
      <c r="C83" s="2">
        <f>SUM(C84:C85)</f>
        <v>9198200</v>
      </c>
      <c r="D83" s="37">
        <f>D84+D85</f>
        <v>11492100</v>
      </c>
      <c r="E83" s="119">
        <v>32905014</v>
      </c>
      <c r="F83" s="119">
        <v>0</v>
      </c>
      <c r="G83" s="119">
        <v>0</v>
      </c>
      <c r="H83" s="119">
        <v>32429100.41</v>
      </c>
      <c r="I83" s="74">
        <v>282.18602700985895</v>
      </c>
      <c r="J83" s="78">
        <v>0.985536745554948</v>
      </c>
      <c r="K83" s="79" t="e">
        <f t="shared" si="1"/>
        <v>#DIV/0!</v>
      </c>
      <c r="L83" s="135"/>
    </row>
    <row r="84" spans="1:12" s="23" customFormat="1" ht="18.75" customHeight="1">
      <c r="A84" s="166" t="s">
        <v>54</v>
      </c>
      <c r="B84" s="4" t="s">
        <v>55</v>
      </c>
      <c r="C84" s="1">
        <v>5256200</v>
      </c>
      <c r="D84" s="37">
        <v>6568500</v>
      </c>
      <c r="E84" s="119">
        <v>18509935</v>
      </c>
      <c r="F84" s="119"/>
      <c r="G84" s="119"/>
      <c r="H84" s="119">
        <v>18312539.46</v>
      </c>
      <c r="I84" s="74">
        <v>278.79332358986073</v>
      </c>
      <c r="J84" s="78">
        <v>0.9893356978293009</v>
      </c>
      <c r="K84" s="79" t="e">
        <f t="shared" si="1"/>
        <v>#DIV/0!</v>
      </c>
      <c r="L84" s="135"/>
    </row>
    <row r="85" spans="1:12" s="23" customFormat="1" ht="21" customHeight="1">
      <c r="A85" s="166"/>
      <c r="B85" s="4" t="s">
        <v>56</v>
      </c>
      <c r="C85" s="1">
        <v>3942000</v>
      </c>
      <c r="D85" s="37">
        <v>4923600</v>
      </c>
      <c r="E85" s="119">
        <v>14395079</v>
      </c>
      <c r="F85" s="119"/>
      <c r="G85" s="119"/>
      <c r="H85" s="119">
        <v>14116560.95</v>
      </c>
      <c r="I85" s="74">
        <v>286.7121811276302</v>
      </c>
      <c r="J85" s="78">
        <v>0.9806518567907824</v>
      </c>
      <c r="K85" s="79" t="e">
        <f t="shared" si="1"/>
        <v>#DIV/0!</v>
      </c>
      <c r="L85" s="135"/>
    </row>
    <row r="86" spans="1:12" s="23" customFormat="1" ht="204" customHeight="1" hidden="1">
      <c r="A86" s="118" t="s">
        <v>304</v>
      </c>
      <c r="B86" s="4" t="s">
        <v>305</v>
      </c>
      <c r="C86" s="1"/>
      <c r="D86" s="37"/>
      <c r="E86" s="119">
        <v>0</v>
      </c>
      <c r="F86" s="119">
        <v>0</v>
      </c>
      <c r="G86" s="119">
        <v>0</v>
      </c>
      <c r="H86" s="119">
        <v>0</v>
      </c>
      <c r="I86" s="74"/>
      <c r="J86" s="78" t="e">
        <v>#DIV/0!</v>
      </c>
      <c r="K86" s="79" t="e">
        <f>H86/F86</f>
        <v>#DIV/0!</v>
      </c>
      <c r="L86" s="135"/>
    </row>
    <row r="87" spans="1:12" s="23" customFormat="1" ht="18" customHeight="1" hidden="1">
      <c r="A87" s="166" t="s">
        <v>54</v>
      </c>
      <c r="B87" s="4" t="s">
        <v>55</v>
      </c>
      <c r="C87" s="1"/>
      <c r="D87" s="37"/>
      <c r="E87" s="119">
        <v>0</v>
      </c>
      <c r="F87" s="119">
        <v>0</v>
      </c>
      <c r="G87" s="119"/>
      <c r="H87" s="119">
        <v>0</v>
      </c>
      <c r="I87" s="74"/>
      <c r="J87" s="78" t="e">
        <v>#DIV/0!</v>
      </c>
      <c r="K87" s="79" t="e">
        <f>H87/F87</f>
        <v>#DIV/0!</v>
      </c>
      <c r="L87" s="97"/>
    </row>
    <row r="88" spans="1:12" s="23" customFormat="1" ht="18.75" customHeight="1" hidden="1">
      <c r="A88" s="166"/>
      <c r="B88" s="4" t="s">
        <v>56</v>
      </c>
      <c r="C88" s="1"/>
      <c r="D88" s="37"/>
      <c r="E88" s="119">
        <v>0</v>
      </c>
      <c r="F88" s="119">
        <v>0</v>
      </c>
      <c r="G88" s="119"/>
      <c r="H88" s="119">
        <v>0</v>
      </c>
      <c r="I88" s="74"/>
      <c r="J88" s="78" t="e">
        <v>#DIV/0!</v>
      </c>
      <c r="K88" s="79" t="e">
        <f>H88/F88</f>
        <v>#DIV/0!</v>
      </c>
      <c r="L88" s="97"/>
    </row>
    <row r="89" spans="1:12" s="23" customFormat="1" ht="18.75" customHeight="1">
      <c r="A89" s="21"/>
      <c r="B89" s="10" t="s">
        <v>310</v>
      </c>
      <c r="C89" s="2">
        <f>SUM(C90:C91)</f>
        <v>37753000</v>
      </c>
      <c r="D89" s="37">
        <f>D90+D91</f>
        <v>41311700</v>
      </c>
      <c r="E89" s="119">
        <v>123356411.99999999</v>
      </c>
      <c r="F89" s="119">
        <v>0</v>
      </c>
      <c r="G89" s="119">
        <v>0</v>
      </c>
      <c r="H89" s="119">
        <v>116998660.75</v>
      </c>
      <c r="I89" s="74">
        <v>283.2095042082509</v>
      </c>
      <c r="J89" s="78">
        <v>0.9484603098702321</v>
      </c>
      <c r="K89" s="79" t="e">
        <f t="shared" si="1"/>
        <v>#DIV/0!</v>
      </c>
      <c r="L89" s="97"/>
    </row>
    <row r="90" spans="1:12" s="23" customFormat="1" ht="21" customHeight="1">
      <c r="A90" s="166" t="s">
        <v>54</v>
      </c>
      <c r="B90" s="4" t="s">
        <v>55</v>
      </c>
      <c r="C90" s="1">
        <f>C93+C98+C101+C106</f>
        <v>23730400</v>
      </c>
      <c r="D90" s="33">
        <f>D93+D98+D101+D106</f>
        <v>27359000</v>
      </c>
      <c r="E90" s="125">
        <v>75789605.80999999</v>
      </c>
      <c r="F90" s="125">
        <v>0</v>
      </c>
      <c r="G90" s="125">
        <v>0</v>
      </c>
      <c r="H90" s="125">
        <v>72580148.96</v>
      </c>
      <c r="I90" s="33">
        <v>1169.0650683271792</v>
      </c>
      <c r="J90" s="35">
        <v>0.9576530737203475</v>
      </c>
      <c r="K90" s="77" t="e">
        <f t="shared" si="1"/>
        <v>#DIV/0!</v>
      </c>
      <c r="L90" s="97"/>
    </row>
    <row r="91" spans="1:12" s="23" customFormat="1" ht="19.5" customHeight="1">
      <c r="A91" s="166"/>
      <c r="B91" s="4" t="s">
        <v>56</v>
      </c>
      <c r="C91" s="1">
        <f>C94+C99+C102+C107</f>
        <v>14022600</v>
      </c>
      <c r="D91" s="33">
        <f>D94+D99+D102+D107</f>
        <v>13952700</v>
      </c>
      <c r="E91" s="125">
        <v>47566806.19</v>
      </c>
      <c r="F91" s="125">
        <v>0</v>
      </c>
      <c r="G91" s="125">
        <v>0</v>
      </c>
      <c r="H91" s="125">
        <v>44418511.79000001</v>
      </c>
      <c r="I91" s="34">
        <v>318.35065464032056</v>
      </c>
      <c r="J91" s="35">
        <v>0.9338132060533032</v>
      </c>
      <c r="K91" s="77" t="e">
        <f t="shared" si="1"/>
        <v>#DIV/0!</v>
      </c>
      <c r="L91" s="97"/>
    </row>
    <row r="92" spans="1:12" s="23" customFormat="1" ht="99.75" customHeight="1">
      <c r="A92" s="21">
        <v>250326</v>
      </c>
      <c r="B92" s="4" t="s">
        <v>282</v>
      </c>
      <c r="C92" s="1">
        <f>SUM(C93:C94)</f>
        <v>11080000</v>
      </c>
      <c r="D92" s="33">
        <f>D93+D94</f>
        <v>8790000</v>
      </c>
      <c r="E92" s="125">
        <v>73273000</v>
      </c>
      <c r="F92" s="125">
        <v>0</v>
      </c>
      <c r="G92" s="125">
        <v>0</v>
      </c>
      <c r="H92" s="125">
        <v>70605731.86</v>
      </c>
      <c r="I92" s="34">
        <v>803.2506468714448</v>
      </c>
      <c r="J92" s="35">
        <v>0.9635982129843189</v>
      </c>
      <c r="K92" s="77" t="e">
        <f t="shared" si="1"/>
        <v>#DIV/0!</v>
      </c>
      <c r="L92" s="97"/>
    </row>
    <row r="93" spans="1:12" s="23" customFormat="1" ht="21" customHeight="1">
      <c r="A93" s="166" t="s">
        <v>54</v>
      </c>
      <c r="B93" s="4" t="s">
        <v>55</v>
      </c>
      <c r="C93" s="1">
        <v>7312800</v>
      </c>
      <c r="D93" s="33">
        <v>4983900</v>
      </c>
      <c r="E93" s="125">
        <v>44617000</v>
      </c>
      <c r="F93" s="125"/>
      <c r="G93" s="125"/>
      <c r="H93" s="125">
        <v>43155714.42</v>
      </c>
      <c r="I93" s="34">
        <v>865.9024944320713</v>
      </c>
      <c r="J93" s="35">
        <v>0.9672482331846606</v>
      </c>
      <c r="K93" s="77" t="e">
        <f t="shared" si="1"/>
        <v>#DIV/0!</v>
      </c>
      <c r="L93" s="97"/>
    </row>
    <row r="94" spans="1:12" s="23" customFormat="1" ht="23.25" customHeight="1">
      <c r="A94" s="166"/>
      <c r="B94" s="4" t="s">
        <v>56</v>
      </c>
      <c r="C94" s="1">
        <v>3767200</v>
      </c>
      <c r="D94" s="33">
        <v>3806100</v>
      </c>
      <c r="E94" s="125">
        <v>28656000</v>
      </c>
      <c r="F94" s="125"/>
      <c r="G94" s="125"/>
      <c r="H94" s="125">
        <v>27450017.44</v>
      </c>
      <c r="I94" s="34">
        <v>721.2111463177531</v>
      </c>
      <c r="J94" s="35">
        <v>0.9579151814628699</v>
      </c>
      <c r="K94" s="77" t="e">
        <f t="shared" si="1"/>
        <v>#DIV/0!</v>
      </c>
      <c r="L94" s="97"/>
    </row>
    <row r="95" spans="1:12" s="23" customFormat="1" ht="141" customHeight="1">
      <c r="A95" s="173">
        <v>250328</v>
      </c>
      <c r="B95" s="29" t="s">
        <v>283</v>
      </c>
      <c r="C95" s="99">
        <f>SUM(C98:C99)</f>
        <v>25043000</v>
      </c>
      <c r="D95" s="80">
        <f>D98+D99</f>
        <v>30350000</v>
      </c>
      <c r="E95" s="125">
        <v>45535200</v>
      </c>
      <c r="F95" s="125">
        <v>0</v>
      </c>
      <c r="G95" s="125"/>
      <c r="H95" s="125">
        <v>42057191.91</v>
      </c>
      <c r="I95" s="81">
        <v>138.57394369028003</v>
      </c>
      <c r="J95" s="167">
        <v>0.9236193518420913</v>
      </c>
      <c r="K95" s="170" t="e">
        <f t="shared" si="1"/>
        <v>#DIV/0!</v>
      </c>
      <c r="L95" s="97"/>
    </row>
    <row r="96" spans="1:12" s="23" customFormat="1" ht="3" customHeight="1" hidden="1">
      <c r="A96" s="174"/>
      <c r="B96" s="24"/>
      <c r="C96" s="100"/>
      <c r="D96" s="128"/>
      <c r="E96" s="125"/>
      <c r="F96" s="125"/>
      <c r="G96" s="125"/>
      <c r="H96" s="125"/>
      <c r="I96" s="84"/>
      <c r="J96" s="168"/>
      <c r="K96" s="171"/>
      <c r="L96" s="97"/>
    </row>
    <row r="97" spans="1:12" s="23" customFormat="1" ht="3" customHeight="1" hidden="1">
      <c r="A97" s="175"/>
      <c r="B97" s="25"/>
      <c r="C97" s="101"/>
      <c r="D97" s="127"/>
      <c r="E97" s="125"/>
      <c r="F97" s="125"/>
      <c r="G97" s="125"/>
      <c r="H97" s="125"/>
      <c r="I97" s="86"/>
      <c r="J97" s="169"/>
      <c r="K97" s="172"/>
      <c r="L97" s="97"/>
    </row>
    <row r="98" spans="1:12" s="23" customFormat="1" ht="18.75" customHeight="1">
      <c r="A98" s="166" t="s">
        <v>54</v>
      </c>
      <c r="B98" s="4" t="s">
        <v>55</v>
      </c>
      <c r="C98" s="1">
        <v>15501600</v>
      </c>
      <c r="D98" s="33">
        <v>20941500</v>
      </c>
      <c r="E98" s="125">
        <v>28653300</v>
      </c>
      <c r="F98" s="125"/>
      <c r="G98" s="125"/>
      <c r="H98" s="125">
        <v>27037591.65</v>
      </c>
      <c r="I98" s="34">
        <v>129.1101002793496</v>
      </c>
      <c r="J98" s="35">
        <v>0.943611788170996</v>
      </c>
      <c r="K98" s="77" t="e">
        <f t="shared" si="1"/>
        <v>#DIV/0!</v>
      </c>
      <c r="L98" s="97"/>
    </row>
    <row r="99" spans="1:12" s="23" customFormat="1" ht="21" customHeight="1">
      <c r="A99" s="166"/>
      <c r="B99" s="4" t="s">
        <v>56</v>
      </c>
      <c r="C99" s="1">
        <v>9541400</v>
      </c>
      <c r="D99" s="33">
        <v>9408500</v>
      </c>
      <c r="E99" s="125">
        <v>16881900</v>
      </c>
      <c r="F99" s="125"/>
      <c r="G99" s="125"/>
      <c r="H99" s="125">
        <v>15019600.26</v>
      </c>
      <c r="I99" s="34">
        <v>159.63862741138334</v>
      </c>
      <c r="J99" s="35">
        <v>0.889686602811295</v>
      </c>
      <c r="K99" s="77" t="e">
        <f t="shared" si="1"/>
        <v>#DIV/0!</v>
      </c>
      <c r="L99" s="97"/>
    </row>
    <row r="100" spans="1:12" s="23" customFormat="1" ht="287.25" customHeight="1">
      <c r="A100" s="21">
        <v>250329</v>
      </c>
      <c r="B100" s="4" t="s">
        <v>284</v>
      </c>
      <c r="C100" s="1">
        <f>SUM(C101:C102)</f>
        <v>1600000</v>
      </c>
      <c r="D100" s="33">
        <f>D101+D102</f>
        <v>2117900</v>
      </c>
      <c r="E100" s="125">
        <v>3411301</v>
      </c>
      <c r="F100" s="125">
        <v>0</v>
      </c>
      <c r="G100" s="125">
        <v>0</v>
      </c>
      <c r="H100" s="125">
        <v>3201758.66</v>
      </c>
      <c r="I100" s="34">
        <v>151.1761017989518</v>
      </c>
      <c r="J100" s="35">
        <v>0.9385740689549237</v>
      </c>
      <c r="K100" s="77" t="e">
        <f t="shared" si="1"/>
        <v>#DIV/0!</v>
      </c>
      <c r="L100" s="97"/>
    </row>
    <row r="101" spans="1:12" s="23" customFormat="1" ht="15.75">
      <c r="A101" s="166" t="s">
        <v>54</v>
      </c>
      <c r="B101" s="4" t="s">
        <v>55</v>
      </c>
      <c r="C101" s="1">
        <v>900000</v>
      </c>
      <c r="D101" s="33">
        <v>1409400</v>
      </c>
      <c r="E101" s="125">
        <v>1982276</v>
      </c>
      <c r="F101" s="125"/>
      <c r="G101" s="125"/>
      <c r="H101" s="125">
        <v>1850143.76</v>
      </c>
      <c r="I101" s="34">
        <v>131.2717298141053</v>
      </c>
      <c r="J101" s="35">
        <v>0.9333431671472591</v>
      </c>
      <c r="K101" s="77" t="e">
        <f t="shared" si="1"/>
        <v>#DIV/0!</v>
      </c>
      <c r="L101" s="97"/>
    </row>
    <row r="102" spans="1:12" s="23" customFormat="1" ht="15.75">
      <c r="A102" s="166"/>
      <c r="B102" s="4" t="s">
        <v>56</v>
      </c>
      <c r="C102" s="1">
        <v>700000</v>
      </c>
      <c r="D102" s="33">
        <v>708500</v>
      </c>
      <c r="E102" s="125">
        <v>1429025</v>
      </c>
      <c r="F102" s="125"/>
      <c r="G102" s="125"/>
      <c r="H102" s="125">
        <v>1351614.9</v>
      </c>
      <c r="I102" s="34">
        <v>190.77133380381085</v>
      </c>
      <c r="J102" s="35">
        <v>0.9458301289340634</v>
      </c>
      <c r="K102" s="77" t="e">
        <f t="shared" si="1"/>
        <v>#DIV/0!</v>
      </c>
      <c r="L102" s="97"/>
    </row>
    <row r="103" spans="1:12" s="23" customFormat="1" ht="90.75" customHeight="1">
      <c r="A103" s="42" t="s">
        <v>215</v>
      </c>
      <c r="B103" s="29" t="s">
        <v>285</v>
      </c>
      <c r="C103" s="99">
        <f>SUM(C106:C107)</f>
        <v>30000</v>
      </c>
      <c r="D103" s="80">
        <f>D106+D107</f>
        <v>53800</v>
      </c>
      <c r="E103" s="125">
        <v>25000</v>
      </c>
      <c r="F103" s="125">
        <v>0</v>
      </c>
      <c r="G103" s="125">
        <v>0</v>
      </c>
      <c r="H103" s="125">
        <v>23352.78</v>
      </c>
      <c r="I103" s="81">
        <v>43.40665427509294</v>
      </c>
      <c r="J103" s="82">
        <v>0.9341111999999999</v>
      </c>
      <c r="K103" s="83" t="e">
        <f t="shared" si="1"/>
        <v>#DIV/0!</v>
      </c>
      <c r="L103" s="97"/>
    </row>
    <row r="104" spans="1:12" s="23" customFormat="1" ht="0.75" customHeight="1">
      <c r="A104" s="42"/>
      <c r="B104" s="24"/>
      <c r="C104" s="100"/>
      <c r="D104" s="88"/>
      <c r="E104" s="125"/>
      <c r="F104" s="125"/>
      <c r="G104" s="125"/>
      <c r="H104" s="125"/>
      <c r="I104" s="89"/>
      <c r="J104" s="90"/>
      <c r="K104" s="85"/>
      <c r="L104" s="97"/>
    </row>
    <row r="105" spans="1:12" s="23" customFormat="1" ht="0.75" customHeight="1" hidden="1">
      <c r="A105" s="27"/>
      <c r="B105" s="25"/>
      <c r="C105" s="101"/>
      <c r="D105" s="91"/>
      <c r="E105" s="125"/>
      <c r="F105" s="125"/>
      <c r="G105" s="125"/>
      <c r="H105" s="125"/>
      <c r="I105" s="92"/>
      <c r="J105" s="93"/>
      <c r="K105" s="87"/>
      <c r="L105" s="97"/>
    </row>
    <row r="106" spans="1:12" s="23" customFormat="1" ht="15.75">
      <c r="A106" s="166" t="s">
        <v>54</v>
      </c>
      <c r="B106" s="4" t="s">
        <v>55</v>
      </c>
      <c r="C106" s="1">
        <v>16000</v>
      </c>
      <c r="D106" s="33">
        <v>24200</v>
      </c>
      <c r="E106" s="125">
        <v>10637.21</v>
      </c>
      <c r="F106" s="125"/>
      <c r="G106" s="125"/>
      <c r="H106" s="125">
        <v>10352.94</v>
      </c>
      <c r="I106" s="34">
        <v>42.780743801652896</v>
      </c>
      <c r="J106" s="35">
        <v>0.9732758871922244</v>
      </c>
      <c r="K106" s="77" t="e">
        <f t="shared" si="1"/>
        <v>#DIV/0!</v>
      </c>
      <c r="L106" s="97"/>
    </row>
    <row r="107" spans="1:12" s="23" customFormat="1" ht="15.75">
      <c r="A107" s="166"/>
      <c r="B107" s="4" t="s">
        <v>56</v>
      </c>
      <c r="C107" s="1">
        <v>14000</v>
      </c>
      <c r="D107" s="33">
        <v>29600</v>
      </c>
      <c r="E107" s="125">
        <v>14362.79</v>
      </c>
      <c r="F107" s="125"/>
      <c r="G107" s="125"/>
      <c r="H107" s="125">
        <v>12999.84</v>
      </c>
      <c r="I107" s="34">
        <v>43.91837837837838</v>
      </c>
      <c r="J107" s="35">
        <v>0.9051054843801238</v>
      </c>
      <c r="K107" s="77" t="e">
        <f t="shared" si="1"/>
        <v>#DIV/0!</v>
      </c>
      <c r="L107" s="97"/>
    </row>
    <row r="108" spans="1:12" s="23" customFormat="1" ht="94.5">
      <c r="A108" s="21" t="s">
        <v>269</v>
      </c>
      <c r="B108" s="4" t="s">
        <v>270</v>
      </c>
      <c r="C108" s="1"/>
      <c r="D108" s="33"/>
      <c r="E108" s="125">
        <v>252611</v>
      </c>
      <c r="F108" s="125">
        <v>0</v>
      </c>
      <c r="G108" s="125">
        <v>0</v>
      </c>
      <c r="H108" s="125">
        <v>251325.54</v>
      </c>
      <c r="I108" s="34"/>
      <c r="J108" s="35">
        <v>0.9949113063168271</v>
      </c>
      <c r="K108" s="77" t="e">
        <f t="shared" si="1"/>
        <v>#DIV/0!</v>
      </c>
      <c r="L108" s="97"/>
    </row>
    <row r="109" spans="1:12" s="23" customFormat="1" ht="15.75">
      <c r="A109" s="173" t="s">
        <v>54</v>
      </c>
      <c r="B109" s="4" t="s">
        <v>55</v>
      </c>
      <c r="C109" s="1"/>
      <c r="D109" s="33"/>
      <c r="E109" s="125">
        <v>63692.6</v>
      </c>
      <c r="F109" s="125"/>
      <c r="G109" s="125"/>
      <c r="H109" s="125">
        <v>63646.19</v>
      </c>
      <c r="I109" s="34"/>
      <c r="J109" s="35">
        <v>0.999271343923784</v>
      </c>
      <c r="K109" s="77" t="e">
        <f t="shared" si="1"/>
        <v>#DIV/0!</v>
      </c>
      <c r="L109" s="97"/>
    </row>
    <row r="110" spans="1:12" s="23" customFormat="1" ht="30" customHeight="1">
      <c r="A110" s="175"/>
      <c r="B110" s="43" t="s">
        <v>56</v>
      </c>
      <c r="C110" s="1"/>
      <c r="D110" s="33"/>
      <c r="E110" s="125">
        <v>188918.4</v>
      </c>
      <c r="F110" s="125"/>
      <c r="G110" s="125"/>
      <c r="H110" s="125">
        <v>187679.35</v>
      </c>
      <c r="I110" s="34"/>
      <c r="J110" s="35">
        <v>0.9934413482223013</v>
      </c>
      <c r="K110" s="77" t="e">
        <f t="shared" si="1"/>
        <v>#DIV/0!</v>
      </c>
      <c r="L110" s="97"/>
    </row>
    <row r="111" spans="1:12" s="23" customFormat="1" ht="63">
      <c r="A111" s="21" t="s">
        <v>266</v>
      </c>
      <c r="B111" s="4" t="s">
        <v>306</v>
      </c>
      <c r="C111" s="1"/>
      <c r="D111" s="33"/>
      <c r="E111" s="125">
        <v>532500</v>
      </c>
      <c r="F111" s="125">
        <v>0</v>
      </c>
      <c r="G111" s="125">
        <v>0</v>
      </c>
      <c r="H111" s="125">
        <v>532500</v>
      </c>
      <c r="I111" s="34"/>
      <c r="J111" s="35">
        <v>1</v>
      </c>
      <c r="K111" s="77" t="e">
        <f t="shared" si="1"/>
        <v>#DIV/0!</v>
      </c>
      <c r="L111" s="97"/>
    </row>
    <row r="112" spans="1:12" s="23" customFormat="1" ht="18.75" customHeight="1">
      <c r="A112" s="173" t="s">
        <v>54</v>
      </c>
      <c r="B112" s="4" t="s">
        <v>55</v>
      </c>
      <c r="C112" s="1"/>
      <c r="D112" s="33"/>
      <c r="E112" s="125">
        <v>266200</v>
      </c>
      <c r="F112" s="125"/>
      <c r="G112" s="125"/>
      <c r="H112" s="125">
        <v>266200</v>
      </c>
      <c r="I112" s="34"/>
      <c r="J112" s="35">
        <v>1</v>
      </c>
      <c r="K112" s="77" t="e">
        <f t="shared" si="1"/>
        <v>#DIV/0!</v>
      </c>
      <c r="L112" s="97"/>
    </row>
    <row r="113" spans="1:12" s="23" customFormat="1" ht="18.75" customHeight="1">
      <c r="A113" s="175"/>
      <c r="B113" s="4" t="s">
        <v>56</v>
      </c>
      <c r="C113" s="1"/>
      <c r="D113" s="33"/>
      <c r="E113" s="125">
        <v>266300</v>
      </c>
      <c r="F113" s="125"/>
      <c r="G113" s="125"/>
      <c r="H113" s="125">
        <v>266300</v>
      </c>
      <c r="I113" s="34"/>
      <c r="J113" s="35">
        <v>1</v>
      </c>
      <c r="K113" s="77" t="e">
        <f t="shared" si="1"/>
        <v>#DIV/0!</v>
      </c>
      <c r="L113" s="97"/>
    </row>
    <row r="114" spans="1:12" s="23" customFormat="1" ht="66" customHeight="1">
      <c r="A114" s="27" t="s">
        <v>266</v>
      </c>
      <c r="B114" s="4" t="s">
        <v>316</v>
      </c>
      <c r="C114" s="1"/>
      <c r="D114" s="33"/>
      <c r="E114" s="125">
        <v>302800</v>
      </c>
      <c r="F114" s="125">
        <v>0</v>
      </c>
      <c r="G114" s="125">
        <v>0</v>
      </c>
      <c r="H114" s="125">
        <v>302800</v>
      </c>
      <c r="I114" s="34"/>
      <c r="J114" s="35">
        <v>1</v>
      </c>
      <c r="K114" s="77" t="e">
        <f>H114/F114</f>
        <v>#DIV/0!</v>
      </c>
      <c r="L114" s="97"/>
    </row>
    <row r="115" spans="1:12" s="23" customFormat="1" ht="17.25" customHeight="1">
      <c r="A115" s="173" t="s">
        <v>54</v>
      </c>
      <c r="B115" s="4" t="s">
        <v>55</v>
      </c>
      <c r="C115" s="1"/>
      <c r="D115" s="33"/>
      <c r="E115" s="125">
        <v>182500</v>
      </c>
      <c r="F115" s="125"/>
      <c r="G115" s="125"/>
      <c r="H115" s="125">
        <v>182500</v>
      </c>
      <c r="I115" s="34"/>
      <c r="J115" s="35">
        <v>1</v>
      </c>
      <c r="K115" s="77" t="e">
        <f>H115/F115</f>
        <v>#DIV/0!</v>
      </c>
      <c r="L115" s="97"/>
    </row>
    <row r="116" spans="1:12" s="23" customFormat="1" ht="18" customHeight="1">
      <c r="A116" s="175"/>
      <c r="B116" s="4" t="s">
        <v>56</v>
      </c>
      <c r="C116" s="1"/>
      <c r="D116" s="33"/>
      <c r="E116" s="125">
        <v>120300</v>
      </c>
      <c r="F116" s="125"/>
      <c r="G116" s="125"/>
      <c r="H116" s="125">
        <v>120300</v>
      </c>
      <c r="I116" s="34"/>
      <c r="J116" s="35">
        <v>1</v>
      </c>
      <c r="K116" s="77" t="e">
        <f>H116/F116</f>
        <v>#DIV/0!</v>
      </c>
      <c r="L116" s="97"/>
    </row>
    <row r="117" spans="1:12" s="23" customFormat="1" ht="63">
      <c r="A117" s="27" t="s">
        <v>266</v>
      </c>
      <c r="B117" s="4" t="s">
        <v>319</v>
      </c>
      <c r="C117" s="1"/>
      <c r="D117" s="33"/>
      <c r="E117" s="125">
        <v>24000</v>
      </c>
      <c r="F117" s="125">
        <v>0</v>
      </c>
      <c r="G117" s="125">
        <v>0</v>
      </c>
      <c r="H117" s="125">
        <v>24000</v>
      </c>
      <c r="I117" s="34"/>
      <c r="J117" s="35">
        <v>1</v>
      </c>
      <c r="K117" s="77" t="e">
        <f t="shared" si="1"/>
        <v>#DIV/0!</v>
      </c>
      <c r="L117" s="164"/>
    </row>
    <row r="118" spans="1:12" s="23" customFormat="1" ht="18.75" customHeight="1">
      <c r="A118" s="173" t="s">
        <v>54</v>
      </c>
      <c r="B118" s="4" t="s">
        <v>55</v>
      </c>
      <c r="C118" s="1"/>
      <c r="D118" s="33"/>
      <c r="E118" s="125">
        <v>14000</v>
      </c>
      <c r="F118" s="125"/>
      <c r="G118" s="125"/>
      <c r="H118" s="125">
        <v>14000</v>
      </c>
      <c r="I118" s="34"/>
      <c r="J118" s="35">
        <v>1</v>
      </c>
      <c r="K118" s="77" t="e">
        <f t="shared" si="1"/>
        <v>#DIV/0!</v>
      </c>
      <c r="L118" s="97"/>
    </row>
    <row r="119" spans="1:12" s="23" customFormat="1" ht="17.25" customHeight="1">
      <c r="A119" s="175"/>
      <c r="B119" s="4" t="s">
        <v>56</v>
      </c>
      <c r="C119" s="1"/>
      <c r="D119" s="33"/>
      <c r="E119" s="125">
        <v>10000</v>
      </c>
      <c r="F119" s="125"/>
      <c r="G119" s="125"/>
      <c r="H119" s="125">
        <v>10000</v>
      </c>
      <c r="I119" s="34"/>
      <c r="J119" s="35">
        <v>1</v>
      </c>
      <c r="K119" s="77" t="e">
        <f t="shared" si="1"/>
        <v>#DIV/0!</v>
      </c>
      <c r="L119" s="97"/>
    </row>
    <row r="120" spans="1:12" s="23" customFormat="1" ht="63" customHeight="1">
      <c r="A120" s="142" t="s">
        <v>302</v>
      </c>
      <c r="B120" s="4" t="s">
        <v>303</v>
      </c>
      <c r="C120" s="1"/>
      <c r="D120" s="33"/>
      <c r="E120" s="125">
        <v>2041703</v>
      </c>
      <c r="F120" s="125"/>
      <c r="G120" s="125"/>
      <c r="H120" s="125">
        <v>1411110.88</v>
      </c>
      <c r="I120" s="34"/>
      <c r="J120" s="35">
        <v>0.6911440498446639</v>
      </c>
      <c r="K120" s="77" t="e">
        <f>H120/F120</f>
        <v>#DIV/0!</v>
      </c>
      <c r="L120" s="135"/>
    </row>
    <row r="121" spans="1:12" s="23" customFormat="1" ht="47.25">
      <c r="A121" s="21"/>
      <c r="B121" s="11" t="s">
        <v>133</v>
      </c>
      <c r="C121" s="1"/>
      <c r="D121" s="37" t="e">
        <f>D82+D83+D89</f>
        <v>#REF!</v>
      </c>
      <c r="E121" s="119">
        <v>508998224.4</v>
      </c>
      <c r="F121" s="119">
        <v>257375613.4</v>
      </c>
      <c r="G121" s="119">
        <v>54411497</v>
      </c>
      <c r="H121" s="119">
        <v>494114590.63</v>
      </c>
      <c r="I121" s="74" t="e">
        <v>#REF!</v>
      </c>
      <c r="J121" s="78">
        <v>0.9707589672094739</v>
      </c>
      <c r="K121" s="79">
        <f t="shared" si="1"/>
        <v>1.919818991794193</v>
      </c>
      <c r="L121" s="97"/>
    </row>
    <row r="122" spans="1:12" s="23" customFormat="1" ht="63" customHeight="1">
      <c r="A122" s="21">
        <v>250306</v>
      </c>
      <c r="B122" s="8" t="s">
        <v>57</v>
      </c>
      <c r="C122" s="2"/>
      <c r="D122" s="33"/>
      <c r="E122" s="125">
        <v>5622560</v>
      </c>
      <c r="F122" s="125">
        <v>4154760</v>
      </c>
      <c r="G122" s="125"/>
      <c r="H122" s="125">
        <v>5423078.86</v>
      </c>
      <c r="I122" s="34"/>
      <c r="J122" s="35">
        <v>0.9645212963489941</v>
      </c>
      <c r="K122" s="77">
        <f t="shared" si="1"/>
        <v>1.3052688627020574</v>
      </c>
      <c r="L122" s="135"/>
    </row>
    <row r="123" spans="1:13" s="23" customFormat="1" ht="55.5" customHeight="1">
      <c r="A123" s="26"/>
      <c r="B123" s="11" t="s">
        <v>134</v>
      </c>
      <c r="C123" s="2" t="e">
        <f>C82+C83+#REF!+C89+C122</f>
        <v>#REF!</v>
      </c>
      <c r="D123" s="37" t="e">
        <f>D121+D122</f>
        <v>#REF!</v>
      </c>
      <c r="E123" s="119">
        <v>514620784.4</v>
      </c>
      <c r="F123" s="119">
        <v>261530373.4</v>
      </c>
      <c r="G123" s="119">
        <v>54411497</v>
      </c>
      <c r="H123" s="119">
        <v>499537669.49</v>
      </c>
      <c r="I123" s="74" t="e">
        <v>#REF!</v>
      </c>
      <c r="J123" s="78">
        <v>0.9706908166805088</v>
      </c>
      <c r="K123" s="79">
        <f t="shared" si="1"/>
        <v>1.9100560405118896</v>
      </c>
      <c r="L123" s="102"/>
      <c r="M123" s="103"/>
    </row>
    <row r="124" spans="1:13" s="23" customFormat="1" ht="46.5" customHeight="1">
      <c r="A124" s="26"/>
      <c r="B124" s="11" t="s">
        <v>162</v>
      </c>
      <c r="C124" s="2"/>
      <c r="D124" s="37" t="e">
        <f>D125+D159+D173+D174</f>
        <v>#REF!</v>
      </c>
      <c r="E124" s="119">
        <v>514620784.40000004</v>
      </c>
      <c r="F124" s="119">
        <v>370380543.9</v>
      </c>
      <c r="G124" s="119">
        <v>0</v>
      </c>
      <c r="H124" s="119">
        <v>499537669.49</v>
      </c>
      <c r="I124" s="74" t="e">
        <v>#REF!</v>
      </c>
      <c r="J124" s="78">
        <v>0.9706908166805087</v>
      </c>
      <c r="K124" s="79">
        <f>H124/F124</f>
        <v>1.348714660413889</v>
      </c>
      <c r="L124" s="97"/>
      <c r="M124" s="97"/>
    </row>
    <row r="125" spans="1:12" s="23" customFormat="1" ht="17.25" customHeight="1">
      <c r="A125" s="20">
        <v>1000</v>
      </c>
      <c r="B125" s="3" t="s">
        <v>135</v>
      </c>
      <c r="C125" s="2"/>
      <c r="D125" s="37">
        <f>D126+D151+D152</f>
        <v>176645800</v>
      </c>
      <c r="E125" s="119">
        <v>499309739.11</v>
      </c>
      <c r="F125" s="119">
        <v>359488272.9</v>
      </c>
      <c r="G125" s="119"/>
      <c r="H125" s="119">
        <v>486112822.07</v>
      </c>
      <c r="I125" s="74">
        <v>275.19070482853255</v>
      </c>
      <c r="J125" s="78">
        <v>0.9735696782852203</v>
      </c>
      <c r="K125" s="79">
        <f t="shared" si="1"/>
        <v>1.352235549016709</v>
      </c>
      <c r="L125" s="97"/>
    </row>
    <row r="126" spans="1:12" s="23" customFormat="1" ht="16.5" customHeight="1">
      <c r="A126" s="20">
        <v>1100</v>
      </c>
      <c r="B126" s="13" t="s">
        <v>136</v>
      </c>
      <c r="C126" s="2"/>
      <c r="D126" s="37">
        <f>D127+D129+D130+D140+D141+D148</f>
        <v>111022400</v>
      </c>
      <c r="E126" s="119">
        <v>312485479.71</v>
      </c>
      <c r="F126" s="119">
        <v>229565546</v>
      </c>
      <c r="G126" s="119">
        <v>0</v>
      </c>
      <c r="H126" s="119">
        <v>307117208.67</v>
      </c>
      <c r="I126" s="74">
        <v>276.62634627786827</v>
      </c>
      <c r="J126" s="78">
        <v>0.9828207344386627</v>
      </c>
      <c r="K126" s="79">
        <f t="shared" si="1"/>
        <v>1.3378192591234923</v>
      </c>
      <c r="L126" s="97"/>
    </row>
    <row r="127" spans="1:12" s="23" customFormat="1" ht="32.25" customHeight="1">
      <c r="A127" s="21">
        <v>1110</v>
      </c>
      <c r="B127" s="8" t="s">
        <v>137</v>
      </c>
      <c r="C127" s="2"/>
      <c r="D127" s="33">
        <f>D128</f>
        <v>61015800</v>
      </c>
      <c r="E127" s="125">
        <v>177482078</v>
      </c>
      <c r="F127" s="125">
        <v>130563923</v>
      </c>
      <c r="G127" s="119"/>
      <c r="H127" s="125">
        <v>176412603.36</v>
      </c>
      <c r="I127" s="34">
        <v>289.12610071489684</v>
      </c>
      <c r="J127" s="35">
        <v>0.9939741823396953</v>
      </c>
      <c r="K127" s="77">
        <f t="shared" si="1"/>
        <v>1.3511588753349577</v>
      </c>
      <c r="L127" s="97"/>
    </row>
    <row r="128" spans="1:12" s="23" customFormat="1" ht="16.5" customHeight="1">
      <c r="A128" s="21">
        <v>1111</v>
      </c>
      <c r="B128" s="8" t="s">
        <v>138</v>
      </c>
      <c r="C128" s="2"/>
      <c r="D128" s="33">
        <v>61015800</v>
      </c>
      <c r="E128" s="125">
        <v>177482078</v>
      </c>
      <c r="F128" s="125">
        <v>130563923</v>
      </c>
      <c r="G128" s="119"/>
      <c r="H128" s="125">
        <v>176412603.36</v>
      </c>
      <c r="I128" s="34">
        <v>289.12610071489684</v>
      </c>
      <c r="J128" s="35">
        <v>0.9939741823396953</v>
      </c>
      <c r="K128" s="77">
        <f t="shared" si="1"/>
        <v>1.3511588753349577</v>
      </c>
      <c r="L128" s="97"/>
    </row>
    <row r="129" spans="1:12" s="23" customFormat="1" ht="19.5" customHeight="1">
      <c r="A129" s="21">
        <v>1120</v>
      </c>
      <c r="B129" s="8" t="s">
        <v>139</v>
      </c>
      <c r="C129" s="2"/>
      <c r="D129" s="33">
        <v>21820300</v>
      </c>
      <c r="E129" s="125">
        <v>63602484</v>
      </c>
      <c r="F129" s="125">
        <v>47063366</v>
      </c>
      <c r="G129" s="119"/>
      <c r="H129" s="125">
        <v>62822764.09</v>
      </c>
      <c r="I129" s="34">
        <v>287.90971751075836</v>
      </c>
      <c r="J129" s="35">
        <v>0.9877407317928024</v>
      </c>
      <c r="K129" s="77">
        <f t="shared" si="1"/>
        <v>1.3348548867074235</v>
      </c>
      <c r="L129" s="97"/>
    </row>
    <row r="130" spans="1:12" s="23" customFormat="1" ht="48.75" customHeight="1">
      <c r="A130" s="21">
        <v>1130</v>
      </c>
      <c r="B130" s="8" t="s">
        <v>140</v>
      </c>
      <c r="C130" s="2"/>
      <c r="D130" s="33">
        <f>D131+D132+D133+D134+D135+D136+D137+D138+D139</f>
        <v>13262480</v>
      </c>
      <c r="E130" s="125">
        <v>37993205.71</v>
      </c>
      <c r="F130" s="125">
        <v>27199443</v>
      </c>
      <c r="G130" s="125">
        <v>0</v>
      </c>
      <c r="H130" s="125">
        <v>34632746.550000004</v>
      </c>
      <c r="I130" s="33">
        <v>2939.329421236505</v>
      </c>
      <c r="J130" s="35">
        <v>0.911551049794266</v>
      </c>
      <c r="K130" s="77">
        <f t="shared" si="1"/>
        <v>1.2732888151422808</v>
      </c>
      <c r="L130" s="97"/>
    </row>
    <row r="131" spans="1:12" s="23" customFormat="1" ht="31.5" customHeight="1">
      <c r="A131" s="21">
        <v>1131</v>
      </c>
      <c r="B131" s="8" t="s">
        <v>163</v>
      </c>
      <c r="C131" s="2"/>
      <c r="D131" s="33">
        <v>838278</v>
      </c>
      <c r="E131" s="125">
        <v>3355299.7</v>
      </c>
      <c r="F131" s="125">
        <v>2017610</v>
      </c>
      <c r="G131" s="119"/>
      <c r="H131" s="125">
        <v>2399687.28</v>
      </c>
      <c r="I131" s="34">
        <v>286.2638981340319</v>
      </c>
      <c r="J131" s="35">
        <v>0.715193125669221</v>
      </c>
      <c r="K131" s="77">
        <f t="shared" si="1"/>
        <v>1.189371226351971</v>
      </c>
      <c r="L131" s="97"/>
    </row>
    <row r="132" spans="1:12" s="23" customFormat="1" ht="31.5" customHeight="1">
      <c r="A132" s="21">
        <v>1132</v>
      </c>
      <c r="B132" s="8" t="s">
        <v>164</v>
      </c>
      <c r="C132" s="2"/>
      <c r="D132" s="33">
        <v>2747500</v>
      </c>
      <c r="E132" s="125">
        <v>6817665</v>
      </c>
      <c r="F132" s="125">
        <v>4654398</v>
      </c>
      <c r="G132" s="119"/>
      <c r="H132" s="125">
        <v>6788581.15</v>
      </c>
      <c r="I132" s="34">
        <v>247.08211646951776</v>
      </c>
      <c r="J132" s="35">
        <v>0.995734045307301</v>
      </c>
      <c r="K132" s="77">
        <f t="shared" si="1"/>
        <v>1.4585304372337733</v>
      </c>
      <c r="L132" s="97"/>
    </row>
    <row r="133" spans="1:12" s="23" customFormat="1" ht="16.5" customHeight="1">
      <c r="A133" s="21">
        <v>1133</v>
      </c>
      <c r="B133" s="8" t="s">
        <v>165</v>
      </c>
      <c r="C133" s="2"/>
      <c r="D133" s="33">
        <v>4571200</v>
      </c>
      <c r="E133" s="125">
        <v>13780132</v>
      </c>
      <c r="F133" s="125">
        <v>9481012</v>
      </c>
      <c r="G133" s="119"/>
      <c r="H133" s="125">
        <v>12131628.53</v>
      </c>
      <c r="I133" s="34">
        <v>265.3926437259363</v>
      </c>
      <c r="J133" s="35">
        <v>0.8803709957205054</v>
      </c>
      <c r="K133" s="77">
        <f t="shared" si="1"/>
        <v>1.2795710552839716</v>
      </c>
      <c r="L133" s="97"/>
    </row>
    <row r="134" spans="1:12" s="23" customFormat="1" ht="32.25" customHeight="1">
      <c r="A134" s="21">
        <v>1134</v>
      </c>
      <c r="B134" s="8" t="s">
        <v>166</v>
      </c>
      <c r="C134" s="2"/>
      <c r="D134" s="33">
        <v>61800</v>
      </c>
      <c r="E134" s="125">
        <v>228771</v>
      </c>
      <c r="F134" s="125">
        <v>208451</v>
      </c>
      <c r="G134" s="119"/>
      <c r="H134" s="125">
        <v>222093.78</v>
      </c>
      <c r="I134" s="34">
        <v>359.37504854368933</v>
      </c>
      <c r="J134" s="35">
        <v>0.9708126467078432</v>
      </c>
      <c r="K134" s="77">
        <f t="shared" si="1"/>
        <v>1.0654483787556788</v>
      </c>
      <c r="L134" s="97"/>
    </row>
    <row r="135" spans="1:12" s="23" customFormat="1" ht="35.25" customHeight="1">
      <c r="A135" s="21">
        <v>1135</v>
      </c>
      <c r="B135" s="8" t="s">
        <v>259</v>
      </c>
      <c r="C135" s="2"/>
      <c r="D135" s="33">
        <v>1242100</v>
      </c>
      <c r="E135" s="125">
        <v>3155977.71</v>
      </c>
      <c r="F135" s="125">
        <v>2625544</v>
      </c>
      <c r="G135" s="119"/>
      <c r="H135" s="125">
        <v>3104044.89</v>
      </c>
      <c r="I135" s="34">
        <v>249.90297802109333</v>
      </c>
      <c r="J135" s="35">
        <v>0.9835446176202557</v>
      </c>
      <c r="K135" s="77">
        <f t="shared" si="1"/>
        <v>1.1822482845459836</v>
      </c>
      <c r="L135" s="97"/>
    </row>
    <row r="136" spans="1:12" s="23" customFormat="1" ht="18.75" customHeight="1">
      <c r="A136" s="21">
        <v>1136</v>
      </c>
      <c r="B136" s="8" t="s">
        <v>168</v>
      </c>
      <c r="C136" s="2"/>
      <c r="D136" s="33">
        <v>6113</v>
      </c>
      <c r="E136" s="125">
        <v>48030</v>
      </c>
      <c r="F136" s="125">
        <v>38441</v>
      </c>
      <c r="G136" s="119"/>
      <c r="H136" s="125">
        <v>47037.71</v>
      </c>
      <c r="I136" s="34">
        <v>769.4701455913627</v>
      </c>
      <c r="J136" s="35">
        <v>0.9793402040391422</v>
      </c>
      <c r="K136" s="77">
        <f t="shared" si="1"/>
        <v>1.223633880492183</v>
      </c>
      <c r="L136" s="97"/>
    </row>
    <row r="137" spans="1:12" s="23" customFormat="1" ht="47.25" customHeight="1">
      <c r="A137" s="21">
        <v>1137</v>
      </c>
      <c r="B137" s="8" t="s">
        <v>169</v>
      </c>
      <c r="C137" s="2"/>
      <c r="D137" s="33">
        <v>780999</v>
      </c>
      <c r="E137" s="125">
        <v>2764607</v>
      </c>
      <c r="F137" s="125">
        <v>2223550</v>
      </c>
      <c r="G137" s="119"/>
      <c r="H137" s="125">
        <v>2667003.78</v>
      </c>
      <c r="I137" s="34">
        <v>341.4861965252196</v>
      </c>
      <c r="J137" s="35">
        <v>0.9646954449583611</v>
      </c>
      <c r="K137" s="77">
        <f t="shared" si="1"/>
        <v>1.1994350385644577</v>
      </c>
      <c r="L137" s="97"/>
    </row>
    <row r="138" spans="1:12" s="23" customFormat="1" ht="15.75" customHeight="1">
      <c r="A138" s="21">
        <v>1138</v>
      </c>
      <c r="B138" s="8" t="s">
        <v>170</v>
      </c>
      <c r="C138" s="2"/>
      <c r="D138" s="33">
        <v>366900</v>
      </c>
      <c r="E138" s="125">
        <v>662452</v>
      </c>
      <c r="F138" s="125">
        <v>518379</v>
      </c>
      <c r="G138" s="119"/>
      <c r="H138" s="125">
        <v>620427.52</v>
      </c>
      <c r="I138" s="34">
        <v>169.09989642954483</v>
      </c>
      <c r="J138" s="35">
        <v>0.936562226395271</v>
      </c>
      <c r="K138" s="77">
        <f t="shared" si="1"/>
        <v>1.196860829624657</v>
      </c>
      <c r="L138" s="97"/>
    </row>
    <row r="139" spans="1:12" s="23" customFormat="1" ht="31.5" customHeight="1">
      <c r="A139" s="21">
        <v>1139</v>
      </c>
      <c r="B139" s="8" t="s">
        <v>171</v>
      </c>
      <c r="C139" s="2"/>
      <c r="D139" s="33">
        <v>2647590</v>
      </c>
      <c r="E139" s="125">
        <v>7180271.3</v>
      </c>
      <c r="F139" s="125">
        <v>5432058</v>
      </c>
      <c r="G139" s="119"/>
      <c r="H139" s="125">
        <v>6652241.91</v>
      </c>
      <c r="I139" s="34">
        <v>251.25649779610893</v>
      </c>
      <c r="J139" s="35">
        <v>0.9264610809343653</v>
      </c>
      <c r="K139" s="77">
        <f t="shared" si="1"/>
        <v>1.2246264509694116</v>
      </c>
      <c r="L139" s="97"/>
    </row>
    <row r="140" spans="1:12" s="23" customFormat="1" ht="16.5" customHeight="1">
      <c r="A140" s="21">
        <v>1140</v>
      </c>
      <c r="B140" s="8" t="s">
        <v>141</v>
      </c>
      <c r="C140" s="2"/>
      <c r="D140" s="33">
        <v>180000</v>
      </c>
      <c r="E140" s="125">
        <v>413260</v>
      </c>
      <c r="F140" s="125">
        <v>364011</v>
      </c>
      <c r="G140" s="119"/>
      <c r="H140" s="125">
        <v>385623.63</v>
      </c>
      <c r="I140" s="34">
        <v>214.23535</v>
      </c>
      <c r="J140" s="35">
        <v>0.933125949765281</v>
      </c>
      <c r="K140" s="77">
        <f aca="true" t="shared" si="2" ref="K140:K146">H140/F140</f>
        <v>1.059373562886836</v>
      </c>
      <c r="L140" s="97"/>
    </row>
    <row r="141" spans="1:12" s="23" customFormat="1" ht="31.5" customHeight="1">
      <c r="A141" s="21">
        <v>1160</v>
      </c>
      <c r="B141" s="8" t="s">
        <v>142</v>
      </c>
      <c r="C141" s="2"/>
      <c r="D141" s="33">
        <f>D142+D143+D144+D145+D146+D147</f>
        <v>11835220</v>
      </c>
      <c r="E141" s="125">
        <v>30941681</v>
      </c>
      <c r="F141" s="125">
        <v>22609003</v>
      </c>
      <c r="G141" s="125">
        <v>0</v>
      </c>
      <c r="H141" s="125">
        <v>30865324.119999997</v>
      </c>
      <c r="I141" s="34">
        <v>260.7921451396763</v>
      </c>
      <c r="J141" s="35">
        <v>0.9975322323308807</v>
      </c>
      <c r="K141" s="77">
        <f t="shared" si="2"/>
        <v>1.3651784698334553</v>
      </c>
      <c r="L141" s="97"/>
    </row>
    <row r="142" spans="1:12" s="23" customFormat="1" ht="16.5" customHeight="1">
      <c r="A142" s="21">
        <v>1161</v>
      </c>
      <c r="B142" s="8" t="s">
        <v>172</v>
      </c>
      <c r="C142" s="2"/>
      <c r="D142" s="33">
        <v>6507000</v>
      </c>
      <c r="E142" s="125">
        <v>18827299</v>
      </c>
      <c r="F142" s="125">
        <v>13671873</v>
      </c>
      <c r="G142" s="119"/>
      <c r="H142" s="125">
        <v>18795374.31</v>
      </c>
      <c r="I142" s="34">
        <v>288.84853711387734</v>
      </c>
      <c r="J142" s="35">
        <v>0.9983043404154786</v>
      </c>
      <c r="K142" s="77">
        <f t="shared" si="2"/>
        <v>1.3747475792087887</v>
      </c>
      <c r="L142" s="97"/>
    </row>
    <row r="143" spans="1:12" s="23" customFormat="1" ht="31.5" customHeight="1">
      <c r="A143" s="21">
        <v>1162</v>
      </c>
      <c r="B143" s="8" t="s">
        <v>173</v>
      </c>
      <c r="C143" s="2"/>
      <c r="D143" s="33">
        <v>2088720</v>
      </c>
      <c r="E143" s="125">
        <v>5376351</v>
      </c>
      <c r="F143" s="125">
        <v>4276141</v>
      </c>
      <c r="G143" s="119"/>
      <c r="H143" s="125">
        <v>5373516.32</v>
      </c>
      <c r="I143" s="34">
        <v>257.26360258914553</v>
      </c>
      <c r="J143" s="35">
        <v>0.9994727501980433</v>
      </c>
      <c r="K143" s="77">
        <f t="shared" si="2"/>
        <v>1.2566274872601255</v>
      </c>
      <c r="L143" s="97"/>
    </row>
    <row r="144" spans="1:12" s="23" customFormat="1" ht="16.5" customHeight="1">
      <c r="A144" s="21">
        <v>1163</v>
      </c>
      <c r="B144" s="8" t="s">
        <v>174</v>
      </c>
      <c r="C144" s="2"/>
      <c r="D144" s="33">
        <v>2891100</v>
      </c>
      <c r="E144" s="125">
        <v>5324054</v>
      </c>
      <c r="F144" s="125">
        <v>3615115</v>
      </c>
      <c r="G144" s="119"/>
      <c r="H144" s="125">
        <v>5290209.99</v>
      </c>
      <c r="I144" s="34">
        <v>182.9826014319809</v>
      </c>
      <c r="J144" s="35">
        <v>0.9936431880668378</v>
      </c>
      <c r="K144" s="77">
        <f t="shared" si="2"/>
        <v>1.4633587008988649</v>
      </c>
      <c r="L144" s="97"/>
    </row>
    <row r="145" spans="1:12" s="23" customFormat="1" ht="18" customHeight="1">
      <c r="A145" s="21">
        <v>1164</v>
      </c>
      <c r="B145" s="8" t="s">
        <v>176</v>
      </c>
      <c r="C145" s="2"/>
      <c r="D145" s="33">
        <v>178000</v>
      </c>
      <c r="E145" s="125">
        <v>831121</v>
      </c>
      <c r="F145" s="125">
        <v>604413</v>
      </c>
      <c r="G145" s="119"/>
      <c r="H145" s="125">
        <v>826741.88</v>
      </c>
      <c r="I145" s="34">
        <v>464.4617303370786</v>
      </c>
      <c r="J145" s="35">
        <v>0.9947310680394311</v>
      </c>
      <c r="K145" s="77">
        <f t="shared" si="2"/>
        <v>1.3678426506378916</v>
      </c>
      <c r="L145" s="97"/>
    </row>
    <row r="146" spans="1:12" s="23" customFormat="1" ht="17.25" customHeight="1">
      <c r="A146" s="21">
        <v>1165</v>
      </c>
      <c r="B146" s="8" t="s">
        <v>175</v>
      </c>
      <c r="C146" s="2"/>
      <c r="D146" s="33">
        <v>168800</v>
      </c>
      <c r="E146" s="125">
        <v>580516</v>
      </c>
      <c r="F146" s="125">
        <v>439050</v>
      </c>
      <c r="G146" s="119"/>
      <c r="H146" s="125">
        <v>577141.62</v>
      </c>
      <c r="I146" s="34">
        <v>341.90854265402845</v>
      </c>
      <c r="J146" s="35">
        <v>0.9941872747693431</v>
      </c>
      <c r="K146" s="77">
        <f t="shared" si="2"/>
        <v>1.314523676118893</v>
      </c>
      <c r="L146" s="97"/>
    </row>
    <row r="147" spans="1:12" s="23" customFormat="1" ht="16.5" customHeight="1">
      <c r="A147" s="21">
        <v>1166</v>
      </c>
      <c r="B147" s="8" t="s">
        <v>177</v>
      </c>
      <c r="C147" s="2"/>
      <c r="D147" s="33">
        <v>1600</v>
      </c>
      <c r="E147" s="125">
        <v>2340</v>
      </c>
      <c r="F147" s="125">
        <v>2411</v>
      </c>
      <c r="G147" s="119"/>
      <c r="H147" s="125">
        <v>2340</v>
      </c>
      <c r="I147" s="34">
        <v>146.25</v>
      </c>
      <c r="J147" s="35">
        <v>1</v>
      </c>
      <c r="K147" s="77">
        <v>0</v>
      </c>
      <c r="L147" s="97"/>
    </row>
    <row r="148" spans="1:12" s="23" customFormat="1" ht="47.25" customHeight="1">
      <c r="A148" s="21">
        <v>1170</v>
      </c>
      <c r="B148" s="8" t="s">
        <v>143</v>
      </c>
      <c r="C148" s="2"/>
      <c r="D148" s="33">
        <f>D149+D150</f>
        <v>2908600</v>
      </c>
      <c r="E148" s="125">
        <v>2052771</v>
      </c>
      <c r="F148" s="125">
        <v>1765800</v>
      </c>
      <c r="G148" s="125">
        <v>0</v>
      </c>
      <c r="H148" s="125">
        <v>1998146.92</v>
      </c>
      <c r="I148" s="34">
        <v>68.69789314446813</v>
      </c>
      <c r="J148" s="35">
        <v>0.9733900761458535</v>
      </c>
      <c r="K148" s="77">
        <f aca="true" t="shared" si="3" ref="K148:K172">H148/F148</f>
        <v>1.1315816740287687</v>
      </c>
      <c r="L148" s="97"/>
    </row>
    <row r="149" spans="1:12" s="23" customFormat="1" ht="49.5" customHeight="1">
      <c r="A149" s="21">
        <v>1171</v>
      </c>
      <c r="B149" s="8" t="s">
        <v>144</v>
      </c>
      <c r="C149" s="2"/>
      <c r="D149" s="33">
        <v>350000</v>
      </c>
      <c r="E149" s="125">
        <v>800000</v>
      </c>
      <c r="F149" s="125">
        <v>604017</v>
      </c>
      <c r="G149" s="119"/>
      <c r="H149" s="125">
        <v>779951.73</v>
      </c>
      <c r="I149" s="34">
        <v>222.84335142857142</v>
      </c>
      <c r="J149" s="35">
        <v>0.9749396625</v>
      </c>
      <c r="K149" s="77">
        <f t="shared" si="3"/>
        <v>1.291274467440486</v>
      </c>
      <c r="L149" s="97"/>
    </row>
    <row r="150" spans="1:12" s="23" customFormat="1" ht="46.5" customHeight="1">
      <c r="A150" s="21">
        <v>1172</v>
      </c>
      <c r="B150" s="8" t="s">
        <v>145</v>
      </c>
      <c r="C150" s="2"/>
      <c r="D150" s="33">
        <v>2558600</v>
      </c>
      <c r="E150" s="125">
        <v>1252771</v>
      </c>
      <c r="F150" s="125">
        <v>1161783</v>
      </c>
      <c r="G150" s="119"/>
      <c r="H150" s="125">
        <v>1218195.19</v>
      </c>
      <c r="I150" s="34">
        <v>47.611787305557726</v>
      </c>
      <c r="J150" s="35">
        <v>0.9724005344951312</v>
      </c>
      <c r="K150" s="77">
        <f t="shared" si="3"/>
        <v>1.0485565634890508</v>
      </c>
      <c r="L150" s="97"/>
    </row>
    <row r="151" spans="1:12" s="23" customFormat="1" ht="30" customHeight="1" hidden="1">
      <c r="A151" s="21">
        <v>1200</v>
      </c>
      <c r="B151" s="8" t="s">
        <v>146</v>
      </c>
      <c r="C151" s="2"/>
      <c r="D151" s="37"/>
      <c r="E151" s="125"/>
      <c r="F151" s="125"/>
      <c r="G151" s="119"/>
      <c r="H151" s="125"/>
      <c r="I151" s="34" t="e">
        <v>#DIV/0!</v>
      </c>
      <c r="J151" s="35" t="e">
        <v>#DIV/0!</v>
      </c>
      <c r="K151" s="77" t="e">
        <f t="shared" si="3"/>
        <v>#DIV/0!</v>
      </c>
      <c r="L151" s="97"/>
    </row>
    <row r="152" spans="1:12" s="23" customFormat="1" ht="17.25" customHeight="1">
      <c r="A152" s="20">
        <v>1300</v>
      </c>
      <c r="B152" s="13" t="s">
        <v>147</v>
      </c>
      <c r="C152" s="2"/>
      <c r="D152" s="37">
        <f>D153+D154+D155</f>
        <v>65623400</v>
      </c>
      <c r="E152" s="119">
        <v>186824259.4</v>
      </c>
      <c r="F152" s="119">
        <v>129922726.9</v>
      </c>
      <c r="G152" s="119">
        <v>0</v>
      </c>
      <c r="H152" s="119">
        <v>178995613.39999998</v>
      </c>
      <c r="I152" s="74">
        <v>272.76187061322634</v>
      </c>
      <c r="J152" s="78">
        <v>0.9580962021466467</v>
      </c>
      <c r="K152" s="79">
        <f t="shared" si="3"/>
        <v>1.3777082552906297</v>
      </c>
      <c r="L152" s="97"/>
    </row>
    <row r="153" spans="1:12" s="23" customFormat="1" ht="48" customHeight="1">
      <c r="A153" s="21">
        <v>1310</v>
      </c>
      <c r="B153" s="8" t="s">
        <v>148</v>
      </c>
      <c r="C153" s="2"/>
      <c r="D153" s="33">
        <v>3418200</v>
      </c>
      <c r="E153" s="125">
        <v>7434727</v>
      </c>
      <c r="F153" s="125">
        <v>5470913</v>
      </c>
      <c r="G153" s="119"/>
      <c r="H153" s="125">
        <v>7348195.76</v>
      </c>
      <c r="I153" s="34">
        <v>214.9726686560178</v>
      </c>
      <c r="J153" s="35">
        <v>0.9883612081519604</v>
      </c>
      <c r="K153" s="77">
        <f t="shared" si="3"/>
        <v>1.3431388435531693</v>
      </c>
      <c r="L153" s="97"/>
    </row>
    <row r="154" spans="1:12" s="23" customFormat="1" ht="38.25" customHeight="1">
      <c r="A154" s="21">
        <v>1320</v>
      </c>
      <c r="B154" s="8" t="s">
        <v>149</v>
      </c>
      <c r="C154" s="2"/>
      <c r="D154" s="33">
        <v>52803800</v>
      </c>
      <c r="E154" s="125">
        <v>156676426</v>
      </c>
      <c r="F154" s="125">
        <v>108648962.5</v>
      </c>
      <c r="G154" s="119"/>
      <c r="H154" s="125">
        <v>149842761.16</v>
      </c>
      <c r="I154" s="34">
        <v>283.77268522341194</v>
      </c>
      <c r="J154" s="35">
        <v>0.9563835797479833</v>
      </c>
      <c r="K154" s="77">
        <f t="shared" si="3"/>
        <v>1.3791458078580363</v>
      </c>
      <c r="L154" s="97"/>
    </row>
    <row r="155" spans="1:12" s="23" customFormat="1" ht="17.25" customHeight="1">
      <c r="A155" s="21">
        <v>1340</v>
      </c>
      <c r="B155" s="8" t="s">
        <v>150</v>
      </c>
      <c r="C155" s="2"/>
      <c r="D155" s="33">
        <f>D156+D157+D158</f>
        <v>9401400</v>
      </c>
      <c r="E155" s="125">
        <v>22713106.4</v>
      </c>
      <c r="F155" s="125">
        <v>15802851.4</v>
      </c>
      <c r="G155" s="125">
        <v>0</v>
      </c>
      <c r="H155" s="125">
        <v>21804656.48</v>
      </c>
      <c r="I155" s="34">
        <v>231.92988788903781</v>
      </c>
      <c r="J155" s="35">
        <v>0.9600032728240115</v>
      </c>
      <c r="K155" s="77">
        <f t="shared" si="3"/>
        <v>1.3797925404778533</v>
      </c>
      <c r="L155" s="97"/>
    </row>
    <row r="156" spans="1:12" s="23" customFormat="1" ht="17.25" customHeight="1">
      <c r="A156" s="21">
        <v>1341</v>
      </c>
      <c r="B156" s="8" t="s">
        <v>178</v>
      </c>
      <c r="C156" s="2"/>
      <c r="D156" s="33">
        <v>31000</v>
      </c>
      <c r="E156" s="125">
        <v>151320</v>
      </c>
      <c r="F156" s="125">
        <v>116325</v>
      </c>
      <c r="G156" s="119"/>
      <c r="H156" s="125">
        <v>151274.93</v>
      </c>
      <c r="I156" s="34">
        <v>487.98364516129027</v>
      </c>
      <c r="J156" s="35">
        <v>0.9997021543748348</v>
      </c>
      <c r="K156" s="77">
        <f t="shared" si="3"/>
        <v>1.3004507199656135</v>
      </c>
      <c r="L156" s="97"/>
    </row>
    <row r="157" spans="1:12" s="23" customFormat="1" ht="15" customHeight="1" hidden="1">
      <c r="A157" s="21">
        <v>1342</v>
      </c>
      <c r="B157" s="8" t="s">
        <v>179</v>
      </c>
      <c r="C157" s="2"/>
      <c r="D157" s="33"/>
      <c r="E157" s="125"/>
      <c r="F157" s="125"/>
      <c r="G157" s="119"/>
      <c r="H157" s="125"/>
      <c r="I157" s="34" t="e">
        <v>#DIV/0!</v>
      </c>
      <c r="J157" s="35" t="e">
        <v>#DIV/0!</v>
      </c>
      <c r="K157" s="77" t="e">
        <f t="shared" si="3"/>
        <v>#DIV/0!</v>
      </c>
      <c r="L157" s="97"/>
    </row>
    <row r="158" spans="1:12" s="23" customFormat="1" ht="25.5" customHeight="1">
      <c r="A158" s="21">
        <v>1343</v>
      </c>
      <c r="B158" s="8" t="s">
        <v>180</v>
      </c>
      <c r="C158" s="2"/>
      <c r="D158" s="33">
        <v>9370400</v>
      </c>
      <c r="E158" s="125">
        <v>22561786.4</v>
      </c>
      <c r="F158" s="125">
        <v>15686526.4</v>
      </c>
      <c r="G158" s="119"/>
      <c r="H158" s="125">
        <v>21653381.55</v>
      </c>
      <c r="I158" s="34">
        <v>231.08278782122426</v>
      </c>
      <c r="J158" s="35">
        <v>0.9597370157710562</v>
      </c>
      <c r="K158" s="77">
        <f t="shared" si="3"/>
        <v>1.3803809076558848</v>
      </c>
      <c r="L158" s="97"/>
    </row>
    <row r="159" spans="1:12" s="23" customFormat="1" ht="15" customHeight="1">
      <c r="A159" s="20">
        <v>2000</v>
      </c>
      <c r="B159" s="3" t="s">
        <v>151</v>
      </c>
      <c r="C159" s="2"/>
      <c r="D159" s="37" t="e">
        <f>D160+D167+D169</f>
        <v>#REF!</v>
      </c>
      <c r="E159" s="119">
        <v>15310506</v>
      </c>
      <c r="F159" s="119">
        <v>10892271</v>
      </c>
      <c r="G159" s="119">
        <v>0</v>
      </c>
      <c r="H159" s="119">
        <v>13424847.420000002</v>
      </c>
      <c r="I159" s="74" t="e">
        <v>#REF!</v>
      </c>
      <c r="J159" s="78">
        <v>0.8768389117903747</v>
      </c>
      <c r="K159" s="79">
        <f t="shared" si="3"/>
        <v>1.2325113302818118</v>
      </c>
      <c r="L159" s="97"/>
    </row>
    <row r="160" spans="1:12" s="23" customFormat="1" ht="17.25" customHeight="1">
      <c r="A160" s="20">
        <v>2100</v>
      </c>
      <c r="B160" s="13" t="s">
        <v>152</v>
      </c>
      <c r="C160" s="2"/>
      <c r="D160" s="37" t="e">
        <f>D161+#REF!+D164</f>
        <v>#REF!</v>
      </c>
      <c r="E160" s="119">
        <v>5684580</v>
      </c>
      <c r="F160" s="119">
        <v>4954228</v>
      </c>
      <c r="G160" s="119">
        <v>0</v>
      </c>
      <c r="H160" s="119">
        <v>5634092.91</v>
      </c>
      <c r="I160" s="74" t="e">
        <v>#REF!</v>
      </c>
      <c r="J160" s="78">
        <v>0.9911185892361442</v>
      </c>
      <c r="K160" s="79">
        <f t="shared" si="3"/>
        <v>1.1372292332932599</v>
      </c>
      <c r="L160" s="97"/>
    </row>
    <row r="161" spans="1:12" s="23" customFormat="1" ht="34.5" customHeight="1">
      <c r="A161" s="21">
        <v>2110</v>
      </c>
      <c r="B161" s="8" t="s">
        <v>153</v>
      </c>
      <c r="C161" s="2"/>
      <c r="D161" s="33">
        <v>706300</v>
      </c>
      <c r="E161" s="125">
        <v>1958669</v>
      </c>
      <c r="F161" s="125">
        <v>1687815</v>
      </c>
      <c r="G161" s="119"/>
      <c r="H161" s="125">
        <v>1910226.41</v>
      </c>
      <c r="I161" s="34">
        <v>270.4553886450517</v>
      </c>
      <c r="J161" s="35">
        <v>0.9752675975368987</v>
      </c>
      <c r="K161" s="77">
        <f t="shared" si="3"/>
        <v>1.1317747561195983</v>
      </c>
      <c r="L161" s="97"/>
    </row>
    <row r="162" spans="1:12" s="23" customFormat="1" ht="30" customHeight="1" hidden="1">
      <c r="A162" s="21" t="s">
        <v>300</v>
      </c>
      <c r="B162" s="8" t="s">
        <v>154</v>
      </c>
      <c r="C162" s="2"/>
      <c r="D162" s="33"/>
      <c r="E162" s="125">
        <v>0</v>
      </c>
      <c r="F162" s="125">
        <v>0</v>
      </c>
      <c r="G162" s="125">
        <v>0</v>
      </c>
      <c r="H162" s="125">
        <v>0</v>
      </c>
      <c r="I162" s="34"/>
      <c r="J162" s="35" t="e">
        <v>#DIV/0!</v>
      </c>
      <c r="K162" s="35" t="e">
        <f>I162/F162</f>
        <v>#DIV/0!</v>
      </c>
      <c r="L162" s="97"/>
    </row>
    <row r="163" spans="1:12" s="23" customFormat="1" ht="21" customHeight="1" hidden="1">
      <c r="A163" s="21" t="s">
        <v>301</v>
      </c>
      <c r="B163" s="8" t="s">
        <v>181</v>
      </c>
      <c r="C163" s="2"/>
      <c r="D163" s="33"/>
      <c r="E163" s="125">
        <v>0</v>
      </c>
      <c r="F163" s="125">
        <v>0</v>
      </c>
      <c r="G163" s="119"/>
      <c r="H163" s="125">
        <v>0</v>
      </c>
      <c r="I163" s="34"/>
      <c r="J163" s="35" t="e">
        <v>#DIV/0!</v>
      </c>
      <c r="K163" s="35" t="e">
        <f>I163/F163</f>
        <v>#DIV/0!</v>
      </c>
      <c r="L163" s="97"/>
    </row>
    <row r="164" spans="1:12" s="23" customFormat="1" ht="19.5" customHeight="1">
      <c r="A164" s="21">
        <v>2130</v>
      </c>
      <c r="B164" s="8" t="s">
        <v>155</v>
      </c>
      <c r="C164" s="2"/>
      <c r="D164" s="33">
        <f>D165+D166</f>
        <v>721700</v>
      </c>
      <c r="E164" s="125">
        <v>3725911</v>
      </c>
      <c r="F164" s="125">
        <v>3266413</v>
      </c>
      <c r="G164" s="125">
        <v>0</v>
      </c>
      <c r="H164" s="125">
        <v>3723866.5</v>
      </c>
      <c r="I164" s="34">
        <v>515.9853817375641</v>
      </c>
      <c r="J164" s="35">
        <v>0.999451275137812</v>
      </c>
      <c r="K164" s="77">
        <f t="shared" si="3"/>
        <v>1.1400476608438677</v>
      </c>
      <c r="L164" s="97"/>
    </row>
    <row r="165" spans="1:12" s="23" customFormat="1" ht="21" customHeight="1">
      <c r="A165" s="21">
        <v>2132</v>
      </c>
      <c r="B165" s="8" t="s">
        <v>182</v>
      </c>
      <c r="C165" s="2"/>
      <c r="D165" s="33"/>
      <c r="E165" s="125">
        <v>299900</v>
      </c>
      <c r="F165" s="125">
        <v>299900</v>
      </c>
      <c r="G165" s="119"/>
      <c r="H165" s="125">
        <v>299899.2</v>
      </c>
      <c r="I165" s="34" t="e">
        <v>#DIV/0!</v>
      </c>
      <c r="J165" s="35">
        <v>0.9999973324441481</v>
      </c>
      <c r="K165" s="77">
        <f t="shared" si="3"/>
        <v>0.9999973324441481</v>
      </c>
      <c r="L165" s="97"/>
    </row>
    <row r="166" spans="1:12" s="23" customFormat="1" ht="20.25" customHeight="1">
      <c r="A166" s="21">
        <v>2133</v>
      </c>
      <c r="B166" s="8" t="s">
        <v>183</v>
      </c>
      <c r="C166" s="2"/>
      <c r="D166" s="33">
        <v>721700</v>
      </c>
      <c r="E166" s="125">
        <v>3426011</v>
      </c>
      <c r="F166" s="125">
        <v>2966513</v>
      </c>
      <c r="G166" s="119"/>
      <c r="H166" s="125">
        <v>3423967.3</v>
      </c>
      <c r="I166" s="34">
        <v>474.43082998475813</v>
      </c>
      <c r="J166" s="35">
        <v>0.9994034753536984</v>
      </c>
      <c r="K166" s="77">
        <f t="shared" si="3"/>
        <v>1.154206066179383</v>
      </c>
      <c r="L166" s="97"/>
    </row>
    <row r="167" spans="1:12" s="23" customFormat="1" ht="0.75" customHeight="1" hidden="1">
      <c r="A167" s="20">
        <v>2300</v>
      </c>
      <c r="B167" s="13" t="s">
        <v>156</v>
      </c>
      <c r="C167" s="2"/>
      <c r="D167" s="37">
        <v>65800</v>
      </c>
      <c r="E167" s="119"/>
      <c r="F167" s="119"/>
      <c r="G167" s="119"/>
      <c r="H167" s="119"/>
      <c r="I167" s="74">
        <v>0</v>
      </c>
      <c r="J167" s="35" t="e">
        <v>#DIV/0!</v>
      </c>
      <c r="K167" s="77" t="e">
        <f t="shared" si="3"/>
        <v>#DIV/0!</v>
      </c>
      <c r="L167" s="97"/>
    </row>
    <row r="168" spans="1:12" s="23" customFormat="1" ht="35.25" customHeight="1" hidden="1">
      <c r="A168" s="48" t="s">
        <v>295</v>
      </c>
      <c r="B168" s="116" t="s">
        <v>308</v>
      </c>
      <c r="C168" s="2"/>
      <c r="D168" s="37"/>
      <c r="E168" s="134">
        <v>0</v>
      </c>
      <c r="F168" s="134">
        <v>0</v>
      </c>
      <c r="G168" s="134"/>
      <c r="H168" s="134">
        <v>0</v>
      </c>
      <c r="I168" s="74"/>
      <c r="J168" s="35" t="e">
        <v>#DIV/0!</v>
      </c>
      <c r="K168" s="77" t="e">
        <f t="shared" si="3"/>
        <v>#DIV/0!</v>
      </c>
      <c r="L168" s="97"/>
    </row>
    <row r="169" spans="1:12" s="23" customFormat="1" ht="17.25" customHeight="1">
      <c r="A169" s="20">
        <v>2400</v>
      </c>
      <c r="B169" s="13" t="s">
        <v>157</v>
      </c>
      <c r="C169" s="2"/>
      <c r="D169" s="37">
        <f>D170+D172</f>
        <v>7000</v>
      </c>
      <c r="E169" s="119">
        <v>9625926</v>
      </c>
      <c r="F169" s="119">
        <v>5938043</v>
      </c>
      <c r="G169" s="119">
        <v>0</v>
      </c>
      <c r="H169" s="119">
        <v>7790754.510000001</v>
      </c>
      <c r="I169" s="74">
        <v>111296.49300000002</v>
      </c>
      <c r="J169" s="78">
        <v>0.8093511741104181</v>
      </c>
      <c r="K169" s="79">
        <f t="shared" si="3"/>
        <v>1.312007088867494</v>
      </c>
      <c r="L169" s="97"/>
    </row>
    <row r="170" spans="1:12" s="23" customFormat="1" ht="47.25" customHeight="1">
      <c r="A170" s="21">
        <v>2410</v>
      </c>
      <c r="B170" s="8" t="s">
        <v>158</v>
      </c>
      <c r="C170" s="2"/>
      <c r="D170" s="33">
        <v>7000</v>
      </c>
      <c r="E170" s="125">
        <v>2376663</v>
      </c>
      <c r="F170" s="125">
        <v>1582075</v>
      </c>
      <c r="G170" s="119"/>
      <c r="H170" s="125">
        <v>1371564.77</v>
      </c>
      <c r="I170" s="34">
        <v>19593.78242857143</v>
      </c>
      <c r="J170" s="35">
        <v>0.5770968664888544</v>
      </c>
      <c r="K170" s="77">
        <f t="shared" si="3"/>
        <v>0.8669404231784208</v>
      </c>
      <c r="L170" s="97"/>
    </row>
    <row r="171" spans="1:12" s="23" customFormat="1" ht="33" customHeight="1">
      <c r="A171" s="21" t="s">
        <v>280</v>
      </c>
      <c r="B171" s="8" t="s">
        <v>281</v>
      </c>
      <c r="C171" s="2"/>
      <c r="D171" s="33"/>
      <c r="E171" s="125">
        <v>1626703</v>
      </c>
      <c r="F171" s="125">
        <v>201208</v>
      </c>
      <c r="G171" s="119"/>
      <c r="H171" s="125">
        <v>996110.88</v>
      </c>
      <c r="I171" s="34"/>
      <c r="J171" s="35">
        <v>0.612349568421525</v>
      </c>
      <c r="K171" s="77">
        <f t="shared" si="3"/>
        <v>4.950652459146753</v>
      </c>
      <c r="L171" s="97"/>
    </row>
    <row r="172" spans="1:12" s="23" customFormat="1" ht="31.5" customHeight="1">
      <c r="A172" s="21">
        <v>2450</v>
      </c>
      <c r="B172" s="8" t="s">
        <v>159</v>
      </c>
      <c r="C172" s="2"/>
      <c r="D172" s="37"/>
      <c r="E172" s="125">
        <v>5622560</v>
      </c>
      <c r="F172" s="125">
        <v>4154760</v>
      </c>
      <c r="G172" s="119"/>
      <c r="H172" s="125">
        <v>5423078.86</v>
      </c>
      <c r="I172" s="34"/>
      <c r="J172" s="35">
        <v>0.9645212963489941</v>
      </c>
      <c r="K172" s="77">
        <f t="shared" si="3"/>
        <v>1.3052688627020574</v>
      </c>
      <c r="L172" s="97"/>
    </row>
    <row r="173" spans="1:12" s="23" customFormat="1" ht="15.75">
      <c r="A173" s="20">
        <v>3000</v>
      </c>
      <c r="B173" s="13" t="s">
        <v>160</v>
      </c>
      <c r="C173" s="2"/>
      <c r="D173" s="37">
        <v>650000</v>
      </c>
      <c r="E173" s="119">
        <v>539.29</v>
      </c>
      <c r="F173" s="119">
        <v>0</v>
      </c>
      <c r="G173" s="119"/>
      <c r="H173" s="119">
        <v>0</v>
      </c>
      <c r="I173" s="74">
        <v>0</v>
      </c>
      <c r="J173" s="78">
        <v>0</v>
      </c>
      <c r="K173" s="79">
        <v>0</v>
      </c>
      <c r="L173" s="97"/>
    </row>
    <row r="174" spans="1:12" s="23" customFormat="1" ht="15.75" hidden="1">
      <c r="A174" s="21">
        <v>4000</v>
      </c>
      <c r="B174" s="8" t="s">
        <v>161</v>
      </c>
      <c r="C174" s="2"/>
      <c r="D174" s="37"/>
      <c r="E174" s="125"/>
      <c r="F174" s="125"/>
      <c r="G174" s="119"/>
      <c r="H174" s="125"/>
      <c r="I174" s="34" t="e">
        <v>#DIV/0!</v>
      </c>
      <c r="J174" s="78"/>
      <c r="K174" s="79"/>
      <c r="L174" s="97"/>
    </row>
    <row r="175" spans="1:12" s="23" customFormat="1" ht="18.75" customHeight="1">
      <c r="A175" s="104"/>
      <c r="B175" s="11" t="s">
        <v>58</v>
      </c>
      <c r="C175" s="105">
        <f>C176</f>
        <v>70500</v>
      </c>
      <c r="D175" s="37">
        <f>D176</f>
        <v>70500</v>
      </c>
      <c r="E175" s="119">
        <v>300000</v>
      </c>
      <c r="F175" s="119">
        <v>300000</v>
      </c>
      <c r="G175" s="119">
        <v>0</v>
      </c>
      <c r="H175" s="119">
        <v>300000</v>
      </c>
      <c r="I175" s="74">
        <v>425.531914893617</v>
      </c>
      <c r="J175" s="35">
        <v>1</v>
      </c>
      <c r="K175" s="78">
        <f aca="true" t="shared" si="4" ref="K175:K181">H175/F175</f>
        <v>1</v>
      </c>
      <c r="L175" s="97"/>
    </row>
    <row r="176" spans="1:12" s="23" customFormat="1" ht="79.5" customHeight="1">
      <c r="A176" s="21">
        <v>250908</v>
      </c>
      <c r="B176" s="7" t="s">
        <v>59</v>
      </c>
      <c r="C176" s="1">
        <v>70500</v>
      </c>
      <c r="D176" s="33">
        <v>70500</v>
      </c>
      <c r="E176" s="125">
        <v>300000</v>
      </c>
      <c r="F176" s="125">
        <v>300000</v>
      </c>
      <c r="G176" s="125"/>
      <c r="H176" s="125">
        <v>300000</v>
      </c>
      <c r="I176" s="34">
        <v>425.531914893617</v>
      </c>
      <c r="J176" s="35">
        <v>1</v>
      </c>
      <c r="K176" s="78">
        <f t="shared" si="4"/>
        <v>1</v>
      </c>
      <c r="L176" s="135"/>
    </row>
    <row r="177" spans="1:12" s="23" customFormat="1" ht="20.25" customHeight="1">
      <c r="A177" s="21" t="s">
        <v>184</v>
      </c>
      <c r="B177" s="11" t="s">
        <v>161</v>
      </c>
      <c r="C177" s="1"/>
      <c r="D177" s="37">
        <v>70500</v>
      </c>
      <c r="E177" s="119">
        <v>300000</v>
      </c>
      <c r="F177" s="119">
        <v>300000</v>
      </c>
      <c r="G177" s="119">
        <v>0</v>
      </c>
      <c r="H177" s="119">
        <v>300000</v>
      </c>
      <c r="I177" s="74">
        <v>425.531914893617</v>
      </c>
      <c r="J177" s="78">
        <v>1</v>
      </c>
      <c r="K177" s="78">
        <f t="shared" si="4"/>
        <v>1</v>
      </c>
      <c r="L177" s="97"/>
    </row>
    <row r="178" spans="1:12" s="23" customFormat="1" ht="15.75" customHeight="1">
      <c r="A178" s="21" t="s">
        <v>185</v>
      </c>
      <c r="B178" s="65" t="s">
        <v>190</v>
      </c>
      <c r="C178" s="1"/>
      <c r="D178" s="33">
        <v>70500</v>
      </c>
      <c r="E178" s="125">
        <v>300000</v>
      </c>
      <c r="F178" s="125">
        <v>300000</v>
      </c>
      <c r="G178" s="125">
        <v>0</v>
      </c>
      <c r="H178" s="125">
        <v>300000</v>
      </c>
      <c r="I178" s="34">
        <v>425.531914893617</v>
      </c>
      <c r="J178" s="35">
        <v>1</v>
      </c>
      <c r="K178" s="78">
        <f t="shared" si="4"/>
        <v>1</v>
      </c>
      <c r="L178" s="106"/>
    </row>
    <row r="179" spans="1:12" s="23" customFormat="1" ht="16.5" customHeight="1">
      <c r="A179" s="21" t="s">
        <v>186</v>
      </c>
      <c r="B179" s="65" t="s">
        <v>188</v>
      </c>
      <c r="C179" s="1"/>
      <c r="D179" s="33">
        <v>70500</v>
      </c>
      <c r="E179" s="125">
        <v>300000</v>
      </c>
      <c r="F179" s="125">
        <v>300000</v>
      </c>
      <c r="G179" s="125">
        <v>0</v>
      </c>
      <c r="H179" s="125">
        <v>300000</v>
      </c>
      <c r="I179" s="34">
        <v>425.531914893617</v>
      </c>
      <c r="J179" s="35">
        <v>1</v>
      </c>
      <c r="K179" s="78">
        <f t="shared" si="4"/>
        <v>1</v>
      </c>
      <c r="L179" s="106"/>
    </row>
    <row r="180" spans="1:12" s="23" customFormat="1" ht="22.5" customHeight="1">
      <c r="A180" s="21" t="s">
        <v>187</v>
      </c>
      <c r="B180" s="65" t="s">
        <v>189</v>
      </c>
      <c r="C180" s="1"/>
      <c r="D180" s="33">
        <v>70500</v>
      </c>
      <c r="E180" s="125">
        <v>300000</v>
      </c>
      <c r="F180" s="125">
        <v>300000</v>
      </c>
      <c r="G180" s="119"/>
      <c r="H180" s="134">
        <v>300000</v>
      </c>
      <c r="I180" s="34">
        <v>425.531914893617</v>
      </c>
      <c r="J180" s="35">
        <v>1</v>
      </c>
      <c r="K180" s="78">
        <f t="shared" si="4"/>
        <v>1</v>
      </c>
      <c r="L180" s="106"/>
    </row>
    <row r="181" spans="1:12" s="23" customFormat="1" ht="33.75" customHeight="1">
      <c r="A181" s="104"/>
      <c r="B181" s="11" t="s">
        <v>191</v>
      </c>
      <c r="C181" s="2" t="e">
        <f>SUM(C123:C175)</f>
        <v>#REF!</v>
      </c>
      <c r="D181" s="37" t="e">
        <f>D123+D175</f>
        <v>#REF!</v>
      </c>
      <c r="E181" s="119">
        <v>514920784.4</v>
      </c>
      <c r="F181" s="119">
        <v>261830373.4</v>
      </c>
      <c r="G181" s="119">
        <v>54411497</v>
      </c>
      <c r="H181" s="119">
        <v>499837669.49</v>
      </c>
      <c r="I181" s="74" t="e">
        <v>#REF!</v>
      </c>
      <c r="J181" s="78">
        <v>0.9707078926177446</v>
      </c>
      <c r="K181" s="79">
        <f t="shared" si="4"/>
        <v>1.9090133165199847</v>
      </c>
      <c r="L181" s="136"/>
    </row>
    <row r="182" spans="1:12" s="23" customFormat="1" ht="21" customHeight="1">
      <c r="A182" s="104"/>
      <c r="B182" s="107" t="s">
        <v>1</v>
      </c>
      <c r="C182" s="108"/>
      <c r="D182" s="37"/>
      <c r="E182" s="119"/>
      <c r="F182" s="119"/>
      <c r="G182" s="119"/>
      <c r="H182" s="119"/>
      <c r="I182" s="74"/>
      <c r="J182" s="35"/>
      <c r="K182" s="79"/>
      <c r="L182" s="106"/>
    </row>
    <row r="183" spans="1:12" s="23" customFormat="1" ht="31.5" customHeight="1">
      <c r="A183" s="104"/>
      <c r="B183" s="45" t="s">
        <v>60</v>
      </c>
      <c r="C183" s="1">
        <v>5821600</v>
      </c>
      <c r="D183" s="33">
        <v>6613500</v>
      </c>
      <c r="E183" s="125">
        <v>11528910</v>
      </c>
      <c r="F183" s="137"/>
      <c r="G183" s="137"/>
      <c r="H183" s="125">
        <v>26631942.69</v>
      </c>
      <c r="I183" s="34">
        <v>402.69059786799727</v>
      </c>
      <c r="J183" s="35" t="s">
        <v>318</v>
      </c>
      <c r="K183" s="79"/>
      <c r="L183" s="115"/>
    </row>
    <row r="184" spans="1:12" s="23" customFormat="1" ht="78.75" customHeight="1">
      <c r="A184" s="104">
        <v>100208</v>
      </c>
      <c r="B184" s="45" t="s">
        <v>309</v>
      </c>
      <c r="C184" s="1"/>
      <c r="D184" s="33"/>
      <c r="E184" s="125">
        <v>887900</v>
      </c>
      <c r="F184" s="137"/>
      <c r="G184" s="137"/>
      <c r="H184" s="125">
        <v>886417</v>
      </c>
      <c r="I184" s="34"/>
      <c r="J184" s="35">
        <v>0.998329766865638</v>
      </c>
      <c r="K184" s="79"/>
      <c r="L184" s="115"/>
    </row>
    <row r="185" spans="1:12" s="23" customFormat="1" ht="78.75" customHeight="1">
      <c r="A185" s="129" t="s">
        <v>320</v>
      </c>
      <c r="B185" s="45" t="s">
        <v>321</v>
      </c>
      <c r="C185" s="1"/>
      <c r="D185" s="33"/>
      <c r="E185" s="125">
        <v>42240133.71</v>
      </c>
      <c r="F185" s="125"/>
      <c r="G185" s="125">
        <v>21919314</v>
      </c>
      <c r="H185" s="125">
        <v>42240133</v>
      </c>
      <c r="I185" s="34" t="e">
        <v>#DIV/0!</v>
      </c>
      <c r="J185" s="35">
        <v>0.9999999831913411</v>
      </c>
      <c r="K185" s="79"/>
      <c r="L185" s="115"/>
    </row>
    <row r="186" spans="1:12" s="23" customFormat="1" ht="17.25" customHeight="1">
      <c r="A186" s="129" t="s">
        <v>61</v>
      </c>
      <c r="B186" s="45" t="s">
        <v>62</v>
      </c>
      <c r="C186" s="1">
        <v>2152000</v>
      </c>
      <c r="D186" s="33">
        <v>4437800</v>
      </c>
      <c r="E186" s="125">
        <v>28864204.38</v>
      </c>
      <c r="F186" s="125"/>
      <c r="G186" s="125"/>
      <c r="H186" s="125">
        <v>26316734.2</v>
      </c>
      <c r="I186" s="34">
        <v>593.0130740456983</v>
      </c>
      <c r="J186" s="35">
        <v>0.9117429274522064</v>
      </c>
      <c r="K186" s="94"/>
      <c r="L186" s="106"/>
    </row>
    <row r="187" spans="1:12" s="23" customFormat="1" ht="225.75" customHeight="1">
      <c r="A187" s="129" t="s">
        <v>192</v>
      </c>
      <c r="B187" s="6" t="s">
        <v>286</v>
      </c>
      <c r="C187" s="1"/>
      <c r="D187" s="33"/>
      <c r="E187" s="125">
        <v>1741900</v>
      </c>
      <c r="F187" s="125">
        <v>1741900</v>
      </c>
      <c r="G187" s="125">
        <v>1741900</v>
      </c>
      <c r="H187" s="125">
        <v>1741900</v>
      </c>
      <c r="I187" s="34"/>
      <c r="J187" s="35">
        <v>1</v>
      </c>
      <c r="K187" s="94"/>
      <c r="L187" s="106"/>
    </row>
    <row r="188" spans="1:12" s="23" customFormat="1" ht="32.25" customHeight="1" hidden="1">
      <c r="A188" s="129" t="s">
        <v>220</v>
      </c>
      <c r="B188" s="14" t="s">
        <v>252</v>
      </c>
      <c r="C188" s="1"/>
      <c r="D188" s="33"/>
      <c r="E188" s="125">
        <v>0</v>
      </c>
      <c r="F188" s="125"/>
      <c r="G188" s="125"/>
      <c r="H188" s="125">
        <v>0</v>
      </c>
      <c r="I188" s="34"/>
      <c r="J188" s="35" t="e">
        <v>#DIV/0!</v>
      </c>
      <c r="K188" s="94"/>
      <c r="L188" s="106"/>
    </row>
    <row r="189" spans="1:12" s="23" customFormat="1" ht="24.75" customHeight="1">
      <c r="A189" s="129" t="s">
        <v>63</v>
      </c>
      <c r="B189" s="22" t="s">
        <v>64</v>
      </c>
      <c r="C189" s="1"/>
      <c r="D189" s="33"/>
      <c r="E189" s="125">
        <v>3047802.49</v>
      </c>
      <c r="F189" s="125"/>
      <c r="G189" s="125"/>
      <c r="H189" s="125">
        <v>3004896.38</v>
      </c>
      <c r="I189" s="34"/>
      <c r="J189" s="35">
        <v>0.9859222800228107</v>
      </c>
      <c r="K189" s="94"/>
      <c r="L189" s="106"/>
    </row>
    <row r="190" spans="1:12" s="23" customFormat="1" ht="49.5" customHeight="1">
      <c r="A190" s="129" t="s">
        <v>271</v>
      </c>
      <c r="B190" s="44" t="s">
        <v>272</v>
      </c>
      <c r="C190" s="1"/>
      <c r="D190" s="33"/>
      <c r="E190" s="125">
        <v>2100000</v>
      </c>
      <c r="F190" s="125"/>
      <c r="G190" s="125"/>
      <c r="H190" s="125">
        <v>0</v>
      </c>
      <c r="I190" s="34"/>
      <c r="J190" s="35">
        <v>0</v>
      </c>
      <c r="K190" s="94"/>
      <c r="L190" s="106"/>
    </row>
    <row r="191" spans="1:12" s="23" customFormat="1" ht="63" customHeight="1">
      <c r="A191" s="129" t="s">
        <v>65</v>
      </c>
      <c r="B191" s="45" t="s">
        <v>66</v>
      </c>
      <c r="C191" s="1">
        <v>2011300</v>
      </c>
      <c r="D191" s="33">
        <v>3134600</v>
      </c>
      <c r="E191" s="125">
        <v>7310183.82</v>
      </c>
      <c r="F191" s="125"/>
      <c r="G191" s="125"/>
      <c r="H191" s="125">
        <v>7141932.3</v>
      </c>
      <c r="I191" s="34">
        <v>227.8419032731449</v>
      </c>
      <c r="J191" s="35">
        <v>0.9769839549670858</v>
      </c>
      <c r="K191" s="94"/>
      <c r="L191" s="106"/>
    </row>
    <row r="192" spans="1:12" s="23" customFormat="1" ht="68.25" customHeight="1" hidden="1">
      <c r="A192" s="129" t="s">
        <v>67</v>
      </c>
      <c r="B192" s="45" t="s">
        <v>76</v>
      </c>
      <c r="C192" s="1"/>
      <c r="D192" s="33"/>
      <c r="E192" s="125"/>
      <c r="F192" s="125"/>
      <c r="G192" s="125"/>
      <c r="H192" s="125"/>
      <c r="I192" s="34" t="e">
        <v>#DIV/0!</v>
      </c>
      <c r="J192" s="35" t="e">
        <v>#DIV/0!</v>
      </c>
      <c r="K192" s="94"/>
      <c r="L192" s="97"/>
    </row>
    <row r="193" spans="1:12" s="23" customFormat="1" ht="33" customHeight="1">
      <c r="A193" s="129" t="s">
        <v>67</v>
      </c>
      <c r="B193" s="4" t="s">
        <v>253</v>
      </c>
      <c r="C193" s="1"/>
      <c r="D193" s="33"/>
      <c r="E193" s="125">
        <v>9947338</v>
      </c>
      <c r="F193" s="125"/>
      <c r="G193" s="125"/>
      <c r="H193" s="125">
        <v>7613444.56</v>
      </c>
      <c r="I193" s="34"/>
      <c r="J193" s="35">
        <v>0.7653750742158354</v>
      </c>
      <c r="K193" s="94"/>
      <c r="L193" s="97"/>
    </row>
    <row r="194" spans="1:12" s="23" customFormat="1" ht="32.25" customHeight="1">
      <c r="A194" s="21" t="s">
        <v>68</v>
      </c>
      <c r="B194" s="4" t="s">
        <v>217</v>
      </c>
      <c r="C194" s="1">
        <v>390000</v>
      </c>
      <c r="D194" s="33">
        <v>570000</v>
      </c>
      <c r="E194" s="125">
        <v>769330.47</v>
      </c>
      <c r="F194" s="125"/>
      <c r="G194" s="125"/>
      <c r="H194" s="125">
        <v>558439.58</v>
      </c>
      <c r="I194" s="34">
        <v>97.97185614035087</v>
      </c>
      <c r="J194" s="35">
        <v>0.7258773723078977</v>
      </c>
      <c r="K194" s="94"/>
      <c r="L194" s="98"/>
    </row>
    <row r="195" spans="1:12" s="23" customFormat="1" ht="83.25" customHeight="1">
      <c r="A195" s="21" t="s">
        <v>193</v>
      </c>
      <c r="B195" s="45" t="s">
        <v>258</v>
      </c>
      <c r="C195" s="1"/>
      <c r="D195" s="33">
        <v>230000</v>
      </c>
      <c r="E195" s="125">
        <v>9617619.41</v>
      </c>
      <c r="F195" s="125"/>
      <c r="G195" s="125"/>
      <c r="H195" s="125">
        <v>8746908.14</v>
      </c>
      <c r="I195" s="34">
        <v>3803.0035391304355</v>
      </c>
      <c r="J195" s="35">
        <v>0.9094670694605912</v>
      </c>
      <c r="K195" s="94"/>
      <c r="L195" s="97"/>
    </row>
    <row r="196" spans="1:12" s="23" customFormat="1" ht="110.25" customHeight="1" hidden="1">
      <c r="A196" s="21" t="s">
        <v>196</v>
      </c>
      <c r="B196" s="45" t="s">
        <v>197</v>
      </c>
      <c r="C196" s="1"/>
      <c r="D196" s="33"/>
      <c r="E196" s="125"/>
      <c r="F196" s="125"/>
      <c r="G196" s="125"/>
      <c r="H196" s="125"/>
      <c r="I196" s="34"/>
      <c r="J196" s="35">
        <v>0</v>
      </c>
      <c r="K196" s="94"/>
      <c r="L196" s="97"/>
    </row>
    <row r="197" spans="1:12" s="23" customFormat="1" ht="93" customHeight="1">
      <c r="A197" s="21" t="s">
        <v>194</v>
      </c>
      <c r="B197" s="45" t="s">
        <v>51</v>
      </c>
      <c r="C197" s="1"/>
      <c r="D197" s="33">
        <v>258</v>
      </c>
      <c r="E197" s="125">
        <v>960</v>
      </c>
      <c r="F197" s="125"/>
      <c r="G197" s="125"/>
      <c r="H197" s="125">
        <v>960</v>
      </c>
      <c r="I197" s="34">
        <v>372.09302325581393</v>
      </c>
      <c r="J197" s="35">
        <v>1</v>
      </c>
      <c r="K197" s="79"/>
      <c r="L197" s="97"/>
    </row>
    <row r="198" spans="1:12" s="23" customFormat="1" ht="25.5" customHeight="1">
      <c r="A198" s="21"/>
      <c r="B198" s="47" t="s">
        <v>279</v>
      </c>
      <c r="C198" s="2" t="e">
        <f>C183+#REF!+C186+#REF!+C191+C192+C194+#REF!+#REF!+#REF!</f>
        <v>#REF!</v>
      </c>
      <c r="D198" s="37">
        <f>D183+D186+D187+D191+D194+D195+D197</f>
        <v>14986158</v>
      </c>
      <c r="E198" s="119">
        <v>118056282.28</v>
      </c>
      <c r="F198" s="119">
        <v>1741900</v>
      </c>
      <c r="G198" s="119">
        <v>23661214</v>
      </c>
      <c r="H198" s="119">
        <v>124883707.85</v>
      </c>
      <c r="I198" s="74">
        <v>833.327046531873</v>
      </c>
      <c r="J198" s="78">
        <v>1.0578319547095938</v>
      </c>
      <c r="K198" s="76"/>
      <c r="L198" s="97"/>
    </row>
    <row r="199" spans="1:12" s="23" customFormat="1" ht="20.25" customHeight="1" hidden="1">
      <c r="A199" s="21"/>
      <c r="B199" s="46" t="s">
        <v>273</v>
      </c>
      <c r="C199" s="2"/>
      <c r="D199" s="37"/>
      <c r="E199" s="119">
        <v>0</v>
      </c>
      <c r="F199" s="119"/>
      <c r="G199" s="119">
        <v>424602</v>
      </c>
      <c r="H199" s="119">
        <v>0</v>
      </c>
      <c r="I199" s="74"/>
      <c r="J199" s="35" t="e">
        <v>#DIV/0!</v>
      </c>
      <c r="K199" s="76"/>
      <c r="L199" s="97"/>
    </row>
    <row r="200" spans="1:12" s="23" customFormat="1" ht="18.75" customHeight="1" hidden="1">
      <c r="A200" s="173" t="s">
        <v>54</v>
      </c>
      <c r="B200" s="4" t="s">
        <v>55</v>
      </c>
      <c r="C200" s="2"/>
      <c r="D200" s="37"/>
      <c r="E200" s="134">
        <v>0</v>
      </c>
      <c r="F200" s="134"/>
      <c r="G200" s="134">
        <v>228698</v>
      </c>
      <c r="H200" s="134">
        <v>0</v>
      </c>
      <c r="I200" s="74"/>
      <c r="J200" s="35" t="e">
        <v>#DIV/0!</v>
      </c>
      <c r="K200" s="76"/>
      <c r="L200" s="97"/>
    </row>
    <row r="201" spans="1:12" s="23" customFormat="1" ht="19.5" customHeight="1" hidden="1">
      <c r="A201" s="175"/>
      <c r="B201" s="4" t="s">
        <v>56</v>
      </c>
      <c r="C201" s="2"/>
      <c r="D201" s="37"/>
      <c r="E201" s="134">
        <v>0</v>
      </c>
      <c r="F201" s="134"/>
      <c r="G201" s="134">
        <v>195904</v>
      </c>
      <c r="H201" s="134">
        <v>0</v>
      </c>
      <c r="I201" s="74"/>
      <c r="J201" s="35" t="e">
        <v>#DIV/0!</v>
      </c>
      <c r="K201" s="76"/>
      <c r="L201" s="97"/>
    </row>
    <row r="202" spans="1:12" s="23" customFormat="1" ht="210" customHeight="1" hidden="1">
      <c r="A202" s="21" t="s">
        <v>274</v>
      </c>
      <c r="B202" s="4" t="s">
        <v>275</v>
      </c>
      <c r="C202" s="2"/>
      <c r="D202" s="37"/>
      <c r="E202" s="134">
        <v>0</v>
      </c>
      <c r="F202" s="134"/>
      <c r="G202" s="134">
        <v>0</v>
      </c>
      <c r="H202" s="134">
        <v>0</v>
      </c>
      <c r="I202" s="38">
        <v>0</v>
      </c>
      <c r="J202" s="35" t="e">
        <v>#DIV/0!</v>
      </c>
      <c r="K202" s="94"/>
      <c r="L202" s="97"/>
    </row>
    <row r="203" spans="1:12" s="23" customFormat="1" ht="18.75" customHeight="1" hidden="1">
      <c r="A203" s="173" t="s">
        <v>54</v>
      </c>
      <c r="B203" s="4" t="s">
        <v>55</v>
      </c>
      <c r="C203" s="2"/>
      <c r="D203" s="37"/>
      <c r="E203" s="134"/>
      <c r="F203" s="134"/>
      <c r="G203" s="134"/>
      <c r="H203" s="134"/>
      <c r="I203" s="95"/>
      <c r="J203" s="35" t="e">
        <v>#DIV/0!</v>
      </c>
      <c r="K203" s="94"/>
      <c r="L203" s="97"/>
    </row>
    <row r="204" spans="1:12" s="23" customFormat="1" ht="20.25" customHeight="1" hidden="1">
      <c r="A204" s="175"/>
      <c r="B204" s="4" t="s">
        <v>56</v>
      </c>
      <c r="C204" s="2"/>
      <c r="D204" s="37"/>
      <c r="E204" s="134"/>
      <c r="F204" s="134"/>
      <c r="G204" s="134"/>
      <c r="H204" s="134"/>
      <c r="I204" s="95"/>
      <c r="J204" s="35" t="e">
        <v>#DIV/0!</v>
      </c>
      <c r="K204" s="94"/>
      <c r="L204" s="97"/>
    </row>
    <row r="205" spans="1:12" s="23" customFormat="1" ht="114.75" customHeight="1" hidden="1">
      <c r="A205" s="21" t="s">
        <v>276</v>
      </c>
      <c r="B205" s="4" t="s">
        <v>278</v>
      </c>
      <c r="C205" s="2"/>
      <c r="D205" s="37"/>
      <c r="E205" s="134">
        <v>0</v>
      </c>
      <c r="F205" s="134"/>
      <c r="G205" s="134">
        <v>424602</v>
      </c>
      <c r="H205" s="134">
        <v>0</v>
      </c>
      <c r="I205" s="95"/>
      <c r="J205" s="35" t="e">
        <v>#DIV/0!</v>
      </c>
      <c r="K205" s="94"/>
      <c r="L205" s="97"/>
    </row>
    <row r="206" spans="1:12" s="23" customFormat="1" ht="18.75" customHeight="1" hidden="1">
      <c r="A206" s="173" t="s">
        <v>54</v>
      </c>
      <c r="B206" s="4" t="s">
        <v>55</v>
      </c>
      <c r="C206" s="2"/>
      <c r="D206" s="37"/>
      <c r="E206" s="134"/>
      <c r="F206" s="134"/>
      <c r="G206" s="134">
        <v>228698</v>
      </c>
      <c r="H206" s="134"/>
      <c r="I206" s="95"/>
      <c r="J206" s="35" t="e">
        <v>#DIV/0!</v>
      </c>
      <c r="K206" s="94"/>
      <c r="L206" s="97"/>
    </row>
    <row r="207" spans="1:12" s="23" customFormat="1" ht="0.75" customHeight="1" hidden="1">
      <c r="A207" s="175"/>
      <c r="B207" s="4" t="s">
        <v>56</v>
      </c>
      <c r="C207" s="2"/>
      <c r="D207" s="37"/>
      <c r="E207" s="134"/>
      <c r="F207" s="134"/>
      <c r="G207" s="134">
        <v>195904</v>
      </c>
      <c r="H207" s="134"/>
      <c r="I207" s="95"/>
      <c r="J207" s="35" t="e">
        <v>#DIV/0!</v>
      </c>
      <c r="K207" s="94"/>
      <c r="L207" s="97"/>
    </row>
    <row r="208" spans="1:12" s="23" customFormat="1" ht="22.5" customHeight="1" hidden="1">
      <c r="A208" s="21" t="s">
        <v>266</v>
      </c>
      <c r="B208" s="4" t="s">
        <v>277</v>
      </c>
      <c r="C208" s="2"/>
      <c r="D208" s="37"/>
      <c r="E208" s="134">
        <v>0</v>
      </c>
      <c r="F208" s="134"/>
      <c r="G208" s="134">
        <v>0</v>
      </c>
      <c r="H208" s="134">
        <v>0</v>
      </c>
      <c r="I208" s="95"/>
      <c r="J208" s="35" t="e">
        <v>#DIV/0!</v>
      </c>
      <c r="K208" s="94"/>
      <c r="L208" s="97"/>
    </row>
    <row r="209" spans="1:12" s="23" customFormat="1" ht="19.5" customHeight="1" hidden="1">
      <c r="A209" s="173" t="s">
        <v>54</v>
      </c>
      <c r="B209" s="4" t="s">
        <v>55</v>
      </c>
      <c r="C209" s="2"/>
      <c r="D209" s="37"/>
      <c r="E209" s="134">
        <v>0</v>
      </c>
      <c r="F209" s="143"/>
      <c r="G209" s="143"/>
      <c r="H209" s="134">
        <v>0</v>
      </c>
      <c r="I209" s="95"/>
      <c r="J209" s="35" t="e">
        <v>#DIV/0!</v>
      </c>
      <c r="K209" s="94"/>
      <c r="L209" s="97"/>
    </row>
    <row r="210" spans="1:12" s="23" customFormat="1" ht="17.25" customHeight="1" hidden="1">
      <c r="A210" s="175"/>
      <c r="B210" s="4" t="s">
        <v>56</v>
      </c>
      <c r="C210" s="2"/>
      <c r="D210" s="37"/>
      <c r="E210" s="134">
        <v>0</v>
      </c>
      <c r="F210" s="143"/>
      <c r="G210" s="143"/>
      <c r="H210" s="134">
        <v>0</v>
      </c>
      <c r="I210" s="95"/>
      <c r="J210" s="35" t="e">
        <v>#DIV/0!</v>
      </c>
      <c r="K210" s="94"/>
      <c r="L210" s="97"/>
    </row>
    <row r="211" spans="1:12" s="23" customFormat="1" ht="39" customHeight="1">
      <c r="A211" s="21"/>
      <c r="B211" s="11" t="s">
        <v>288</v>
      </c>
      <c r="C211" s="2"/>
      <c r="D211" s="37"/>
      <c r="E211" s="119">
        <v>118056282.28</v>
      </c>
      <c r="F211" s="119"/>
      <c r="G211" s="119">
        <v>24085816</v>
      </c>
      <c r="H211" s="119">
        <v>124883707.85</v>
      </c>
      <c r="I211" s="74"/>
      <c r="J211" s="78">
        <v>1.0578319547095938</v>
      </c>
      <c r="K211" s="76"/>
      <c r="L211" s="97"/>
    </row>
    <row r="212" spans="1:12" s="23" customFormat="1" ht="49.5" customHeight="1">
      <c r="A212" s="21"/>
      <c r="B212" s="11" t="s">
        <v>195</v>
      </c>
      <c r="C212" s="2"/>
      <c r="D212" s="37">
        <f>D213+D249+D265</f>
        <v>14986158</v>
      </c>
      <c r="E212" s="119">
        <v>118056282.28</v>
      </c>
      <c r="F212" s="119"/>
      <c r="G212" s="119">
        <v>0</v>
      </c>
      <c r="H212" s="119">
        <v>124883707.85</v>
      </c>
      <c r="I212" s="34">
        <v>833.327046531873</v>
      </c>
      <c r="J212" s="78">
        <v>1.0578319547095938</v>
      </c>
      <c r="K212" s="77"/>
      <c r="L212" s="98"/>
    </row>
    <row r="213" spans="1:12" s="23" customFormat="1" ht="17.25" customHeight="1">
      <c r="A213" s="20">
        <v>1000</v>
      </c>
      <c r="B213" s="3" t="s">
        <v>135</v>
      </c>
      <c r="C213" s="2"/>
      <c r="D213" s="33">
        <f>D214+D239+D240</f>
        <v>8387758</v>
      </c>
      <c r="E213" s="130">
        <v>61875004.18</v>
      </c>
      <c r="F213" s="130"/>
      <c r="G213" s="130">
        <v>0</v>
      </c>
      <c r="H213" s="130">
        <v>67105318.04</v>
      </c>
      <c r="I213" s="96">
        <v>800.038795110684</v>
      </c>
      <c r="J213" s="78">
        <v>1.0845303192996083</v>
      </c>
      <c r="K213" s="77"/>
      <c r="L213" s="97"/>
    </row>
    <row r="214" spans="1:12" s="23" customFormat="1" ht="17.25" customHeight="1">
      <c r="A214" s="20">
        <v>1100</v>
      </c>
      <c r="B214" s="13" t="s">
        <v>136</v>
      </c>
      <c r="C214" s="2"/>
      <c r="D214" s="33">
        <f>D215+D217+D218+D228+D229+D236</f>
        <v>8387500</v>
      </c>
      <c r="E214" s="130">
        <v>14624715.47</v>
      </c>
      <c r="F214" s="130"/>
      <c r="G214" s="130">
        <v>0</v>
      </c>
      <c r="H214" s="130">
        <v>22132966.4</v>
      </c>
      <c r="I214" s="96">
        <v>263.880374366617</v>
      </c>
      <c r="J214" s="78">
        <v>1.513394667089547</v>
      </c>
      <c r="K214" s="77"/>
      <c r="L214" s="97"/>
    </row>
    <row r="215" spans="1:12" s="23" customFormat="1" ht="31.5" customHeight="1">
      <c r="A215" s="21">
        <v>1110</v>
      </c>
      <c r="B215" s="8" t="s">
        <v>137</v>
      </c>
      <c r="C215" s="2"/>
      <c r="D215" s="33">
        <f>D216</f>
        <v>1311900</v>
      </c>
      <c r="E215" s="125">
        <v>2713011</v>
      </c>
      <c r="F215" s="125"/>
      <c r="G215" s="125">
        <v>0</v>
      </c>
      <c r="H215" s="125">
        <v>3270236.1</v>
      </c>
      <c r="I215" s="34">
        <v>249.27479990852964</v>
      </c>
      <c r="J215" s="35">
        <v>1.205389915485046</v>
      </c>
      <c r="K215" s="77"/>
      <c r="L215" s="97"/>
    </row>
    <row r="216" spans="1:12" s="23" customFormat="1" ht="14.25" customHeight="1">
      <c r="A216" s="21">
        <v>1111</v>
      </c>
      <c r="B216" s="8" t="s">
        <v>138</v>
      </c>
      <c r="C216" s="2"/>
      <c r="D216" s="33">
        <v>1311900</v>
      </c>
      <c r="E216" s="125">
        <v>2713011</v>
      </c>
      <c r="F216" s="125"/>
      <c r="G216" s="119"/>
      <c r="H216" s="125">
        <v>3270236.1</v>
      </c>
      <c r="I216" s="34">
        <v>249.27479990852964</v>
      </c>
      <c r="J216" s="35">
        <v>1.205389915485046</v>
      </c>
      <c r="K216" s="77"/>
      <c r="L216" s="97"/>
    </row>
    <row r="217" spans="1:12" s="23" customFormat="1" ht="16.5" customHeight="1">
      <c r="A217" s="21">
        <v>1120</v>
      </c>
      <c r="B217" s="8" t="s">
        <v>139</v>
      </c>
      <c r="C217" s="2"/>
      <c r="D217" s="33">
        <v>482800</v>
      </c>
      <c r="E217" s="125">
        <v>962482</v>
      </c>
      <c r="F217" s="125"/>
      <c r="G217" s="119"/>
      <c r="H217" s="125">
        <v>1120658.38</v>
      </c>
      <c r="I217" s="34">
        <v>232.1164830157415</v>
      </c>
      <c r="J217" s="35">
        <v>1.1643421695158973</v>
      </c>
      <c r="K217" s="77"/>
      <c r="L217" s="97"/>
    </row>
    <row r="218" spans="1:12" s="23" customFormat="1" ht="46.5" customHeight="1">
      <c r="A218" s="21">
        <v>1130</v>
      </c>
      <c r="B218" s="8" t="s">
        <v>140</v>
      </c>
      <c r="C218" s="2"/>
      <c r="D218" s="33">
        <f>D219+D220+D221+D222+D223+D224+D225+D226+D227</f>
        <v>5815300</v>
      </c>
      <c r="E218" s="125">
        <v>9651150</v>
      </c>
      <c r="F218" s="125"/>
      <c r="G218" s="125">
        <v>0</v>
      </c>
      <c r="H218" s="125">
        <v>16902034.43</v>
      </c>
      <c r="I218" s="34">
        <v>290.6476781937303</v>
      </c>
      <c r="J218" s="35">
        <v>1.75129745470747</v>
      </c>
      <c r="K218" s="77"/>
      <c r="L218" s="97"/>
    </row>
    <row r="219" spans="1:12" s="23" customFormat="1" ht="32.25" customHeight="1">
      <c r="A219" s="21">
        <v>1131</v>
      </c>
      <c r="B219" s="8" t="s">
        <v>163</v>
      </c>
      <c r="C219" s="2"/>
      <c r="D219" s="33">
        <v>265400</v>
      </c>
      <c r="E219" s="125">
        <v>828190</v>
      </c>
      <c r="F219" s="125"/>
      <c r="G219" s="119"/>
      <c r="H219" s="125">
        <v>3511036.97</v>
      </c>
      <c r="I219" s="34">
        <v>1322.9227467972873</v>
      </c>
      <c r="J219" s="35" t="s">
        <v>322</v>
      </c>
      <c r="K219" s="77"/>
      <c r="L219" s="97"/>
    </row>
    <row r="220" spans="1:12" s="23" customFormat="1" ht="33.75" customHeight="1">
      <c r="A220" s="21">
        <v>1132</v>
      </c>
      <c r="B220" s="8" t="s">
        <v>164</v>
      </c>
      <c r="C220" s="2"/>
      <c r="D220" s="33">
        <v>494300</v>
      </c>
      <c r="E220" s="125">
        <v>512220</v>
      </c>
      <c r="F220" s="125"/>
      <c r="G220" s="119"/>
      <c r="H220" s="125">
        <v>2054696.18</v>
      </c>
      <c r="I220" s="34">
        <v>415.67796479870526</v>
      </c>
      <c r="J220" s="35" t="s">
        <v>322</v>
      </c>
      <c r="K220" s="77"/>
      <c r="L220" s="97"/>
    </row>
    <row r="221" spans="1:12" s="23" customFormat="1" ht="15.75" customHeight="1">
      <c r="A221" s="21">
        <v>1133</v>
      </c>
      <c r="B221" s="8" t="s">
        <v>165</v>
      </c>
      <c r="C221" s="2"/>
      <c r="D221" s="33">
        <v>2065300</v>
      </c>
      <c r="E221" s="125">
        <v>3134547</v>
      </c>
      <c r="F221" s="125"/>
      <c r="G221" s="119"/>
      <c r="H221" s="125">
        <v>4546177.99</v>
      </c>
      <c r="I221" s="34">
        <v>220.12191884956184</v>
      </c>
      <c r="J221" s="35">
        <v>1.450346091476695</v>
      </c>
      <c r="K221" s="77"/>
      <c r="L221" s="97"/>
    </row>
    <row r="222" spans="1:12" s="23" customFormat="1" ht="24" customHeight="1">
      <c r="A222" s="21">
        <v>1134</v>
      </c>
      <c r="B222" s="8" t="s">
        <v>166</v>
      </c>
      <c r="C222" s="2"/>
      <c r="D222" s="33">
        <v>35800</v>
      </c>
      <c r="E222" s="125">
        <v>33000</v>
      </c>
      <c r="F222" s="125"/>
      <c r="G222" s="119"/>
      <c r="H222" s="125">
        <v>357255.61</v>
      </c>
      <c r="I222" s="34">
        <v>997.9206983240223</v>
      </c>
      <c r="J222" s="35" t="s">
        <v>323</v>
      </c>
      <c r="K222" s="77"/>
      <c r="L222" s="97"/>
    </row>
    <row r="223" spans="1:12" s="23" customFormat="1" ht="35.25" customHeight="1">
      <c r="A223" s="21">
        <v>1135</v>
      </c>
      <c r="B223" s="4" t="s">
        <v>167</v>
      </c>
      <c r="C223" s="2"/>
      <c r="D223" s="33">
        <v>91100</v>
      </c>
      <c r="E223" s="125">
        <v>87580</v>
      </c>
      <c r="F223" s="125"/>
      <c r="G223" s="119"/>
      <c r="H223" s="125">
        <v>367676.29</v>
      </c>
      <c r="I223" s="34">
        <v>403.59636663007683</v>
      </c>
      <c r="J223" s="35" t="s">
        <v>322</v>
      </c>
      <c r="K223" s="77"/>
      <c r="L223" s="97"/>
    </row>
    <row r="224" spans="1:12" s="23" customFormat="1" ht="16.5" customHeight="1">
      <c r="A224" s="21">
        <v>1136</v>
      </c>
      <c r="B224" s="8" t="s">
        <v>168</v>
      </c>
      <c r="C224" s="2"/>
      <c r="D224" s="37"/>
      <c r="E224" s="125">
        <v>4120</v>
      </c>
      <c r="F224" s="125"/>
      <c r="G224" s="119"/>
      <c r="H224" s="134">
        <v>8289.65</v>
      </c>
      <c r="I224" s="34"/>
      <c r="J224" s="35" t="s">
        <v>318</v>
      </c>
      <c r="K224" s="77"/>
      <c r="L224" s="97"/>
    </row>
    <row r="225" spans="1:12" s="23" customFormat="1" ht="49.5" customHeight="1">
      <c r="A225" s="21">
        <v>1137</v>
      </c>
      <c r="B225" s="4" t="s">
        <v>169</v>
      </c>
      <c r="C225" s="2"/>
      <c r="D225" s="33">
        <v>2203600</v>
      </c>
      <c r="E225" s="125">
        <v>4142445</v>
      </c>
      <c r="F225" s="125"/>
      <c r="G225" s="119"/>
      <c r="H225" s="125">
        <v>4306336.64</v>
      </c>
      <c r="I225" s="34">
        <v>195.42279179524414</v>
      </c>
      <c r="J225" s="35">
        <v>1.0395639869690483</v>
      </c>
      <c r="K225" s="77"/>
      <c r="L225" s="97"/>
    </row>
    <row r="226" spans="1:12" s="23" customFormat="1" ht="16.5" customHeight="1">
      <c r="A226" s="21">
        <v>1138</v>
      </c>
      <c r="B226" s="8" t="s">
        <v>170</v>
      </c>
      <c r="C226" s="2"/>
      <c r="D226" s="33">
        <v>41200</v>
      </c>
      <c r="E226" s="125">
        <v>26700</v>
      </c>
      <c r="F226" s="125"/>
      <c r="G226" s="119"/>
      <c r="H226" s="125">
        <v>88529.35</v>
      </c>
      <c r="I226" s="34">
        <v>214.87706310679613</v>
      </c>
      <c r="J226" s="35" t="s">
        <v>317</v>
      </c>
      <c r="K226" s="77"/>
      <c r="L226" s="97"/>
    </row>
    <row r="227" spans="1:12" s="23" customFormat="1" ht="30.75" customHeight="1">
      <c r="A227" s="21">
        <v>1139</v>
      </c>
      <c r="B227" s="8" t="s">
        <v>171</v>
      </c>
      <c r="C227" s="2"/>
      <c r="D227" s="33">
        <v>618600</v>
      </c>
      <c r="E227" s="125">
        <v>882348</v>
      </c>
      <c r="F227" s="125"/>
      <c r="G227" s="119"/>
      <c r="H227" s="125">
        <v>1662035.75</v>
      </c>
      <c r="I227" s="34">
        <v>268.6769721952797</v>
      </c>
      <c r="J227" s="35">
        <v>1.8836510651126313</v>
      </c>
      <c r="K227" s="77"/>
      <c r="L227" s="97"/>
    </row>
    <row r="228" spans="1:12" s="23" customFormat="1" ht="16.5" customHeight="1">
      <c r="A228" s="21">
        <v>1140</v>
      </c>
      <c r="B228" s="8" t="s">
        <v>141</v>
      </c>
      <c r="C228" s="2"/>
      <c r="D228" s="33">
        <v>14700</v>
      </c>
      <c r="E228" s="125">
        <v>23400</v>
      </c>
      <c r="F228" s="125"/>
      <c r="G228" s="119"/>
      <c r="H228" s="125">
        <v>70010.92</v>
      </c>
      <c r="I228" s="34">
        <v>476.2647619047619</v>
      </c>
      <c r="J228" s="35" t="s">
        <v>317</v>
      </c>
      <c r="K228" s="77"/>
      <c r="L228" s="97"/>
    </row>
    <row r="229" spans="1:12" s="23" customFormat="1" ht="31.5" customHeight="1">
      <c r="A229" s="21">
        <v>1160</v>
      </c>
      <c r="B229" s="8" t="s">
        <v>142</v>
      </c>
      <c r="C229" s="2"/>
      <c r="D229" s="33">
        <f>D230+D231+D232+D233+D234+D235</f>
        <v>196800</v>
      </c>
      <c r="E229" s="125">
        <v>499342</v>
      </c>
      <c r="F229" s="125"/>
      <c r="G229" s="125">
        <v>0</v>
      </c>
      <c r="H229" s="125">
        <v>200468.08</v>
      </c>
      <c r="I229" s="34">
        <v>101.86386178861791</v>
      </c>
      <c r="J229" s="35">
        <v>0.4014644872652411</v>
      </c>
      <c r="K229" s="77"/>
      <c r="L229" s="97"/>
    </row>
    <row r="230" spans="1:12" s="23" customFormat="1" ht="19.5" customHeight="1">
      <c r="A230" s="21">
        <v>1161</v>
      </c>
      <c r="B230" s="8" t="s">
        <v>172</v>
      </c>
      <c r="C230" s="2"/>
      <c r="D230" s="33">
        <v>86400</v>
      </c>
      <c r="E230" s="125">
        <v>332008</v>
      </c>
      <c r="F230" s="125"/>
      <c r="G230" s="119"/>
      <c r="H230" s="125">
        <v>64351.92</v>
      </c>
      <c r="I230" s="34">
        <v>74.48138888888889</v>
      </c>
      <c r="J230" s="35">
        <v>0.1938264138213537</v>
      </c>
      <c r="K230" s="77"/>
      <c r="L230" s="97"/>
    </row>
    <row r="231" spans="1:12" s="23" customFormat="1" ht="31.5" customHeight="1">
      <c r="A231" s="21">
        <v>1162</v>
      </c>
      <c r="B231" s="8" t="s">
        <v>173</v>
      </c>
      <c r="C231" s="2"/>
      <c r="D231" s="33">
        <v>17550</v>
      </c>
      <c r="E231" s="125">
        <v>79723</v>
      </c>
      <c r="F231" s="125"/>
      <c r="G231" s="119"/>
      <c r="H231" s="125">
        <v>25834.66</v>
      </c>
      <c r="I231" s="34">
        <v>147.2060398860399</v>
      </c>
      <c r="J231" s="35">
        <v>0.324055291446634</v>
      </c>
      <c r="K231" s="77"/>
      <c r="L231" s="97"/>
    </row>
    <row r="232" spans="1:12" s="23" customFormat="1" ht="18.75" customHeight="1">
      <c r="A232" s="21">
        <v>1163</v>
      </c>
      <c r="B232" s="8" t="s">
        <v>174</v>
      </c>
      <c r="C232" s="2"/>
      <c r="D232" s="33">
        <v>86350</v>
      </c>
      <c r="E232" s="125">
        <v>80811</v>
      </c>
      <c r="F232" s="125"/>
      <c r="G232" s="119"/>
      <c r="H232" s="125">
        <v>72963.49</v>
      </c>
      <c r="I232" s="34">
        <v>84.4973827446439</v>
      </c>
      <c r="J232" s="35">
        <v>0.9028905718280927</v>
      </c>
      <c r="K232" s="77"/>
      <c r="L232" s="97"/>
    </row>
    <row r="233" spans="1:12" s="23" customFormat="1" ht="18" customHeight="1">
      <c r="A233" s="21">
        <v>1164</v>
      </c>
      <c r="B233" s="8" t="s">
        <v>176</v>
      </c>
      <c r="C233" s="2"/>
      <c r="D233" s="33">
        <v>5500</v>
      </c>
      <c r="E233" s="125">
        <v>5100</v>
      </c>
      <c r="F233" s="125"/>
      <c r="G233" s="119"/>
      <c r="H233" s="125">
        <v>3599.14</v>
      </c>
      <c r="I233" s="34">
        <v>65.43890909090909</v>
      </c>
      <c r="J233" s="35">
        <v>0.7057137254901961</v>
      </c>
      <c r="K233" s="77"/>
      <c r="L233" s="97"/>
    </row>
    <row r="234" spans="1:12" s="23" customFormat="1" ht="18.75" customHeight="1">
      <c r="A234" s="21">
        <v>1165</v>
      </c>
      <c r="B234" s="8" t="s">
        <v>175</v>
      </c>
      <c r="C234" s="2"/>
      <c r="D234" s="33">
        <v>1000</v>
      </c>
      <c r="E234" s="125">
        <v>1700</v>
      </c>
      <c r="F234" s="125"/>
      <c r="G234" s="119"/>
      <c r="H234" s="125">
        <v>33718.87</v>
      </c>
      <c r="I234" s="34">
        <v>3371.887</v>
      </c>
      <c r="J234" s="35" t="s">
        <v>324</v>
      </c>
      <c r="K234" s="77"/>
      <c r="L234" s="97"/>
    </row>
    <row r="235" spans="1:12" s="23" customFormat="1" ht="17.25" customHeight="1" hidden="1">
      <c r="A235" s="21">
        <v>1166</v>
      </c>
      <c r="B235" s="8" t="s">
        <v>177</v>
      </c>
      <c r="C235" s="2"/>
      <c r="D235" s="37"/>
      <c r="E235" s="125"/>
      <c r="F235" s="125"/>
      <c r="G235" s="119"/>
      <c r="H235" s="125"/>
      <c r="I235" s="34" t="e">
        <v>#DIV/0!</v>
      </c>
      <c r="J235" s="35" t="e">
        <v>#DIV/0!</v>
      </c>
      <c r="K235" s="77"/>
      <c r="L235" s="97"/>
    </row>
    <row r="236" spans="1:12" s="23" customFormat="1" ht="46.5" customHeight="1">
      <c r="A236" s="21">
        <v>1170</v>
      </c>
      <c r="B236" s="8" t="s">
        <v>143</v>
      </c>
      <c r="C236" s="2"/>
      <c r="D236" s="33">
        <f>D237+D238</f>
        <v>566000</v>
      </c>
      <c r="E236" s="125">
        <v>775330.47</v>
      </c>
      <c r="F236" s="125"/>
      <c r="G236" s="125">
        <v>0</v>
      </c>
      <c r="H236" s="125">
        <v>569558.49</v>
      </c>
      <c r="I236" s="34">
        <v>100.62870848056538</v>
      </c>
      <c r="J236" s="35">
        <v>0.7346009373267633</v>
      </c>
      <c r="K236" s="77"/>
      <c r="L236" s="97"/>
    </row>
    <row r="237" spans="1:12" s="23" customFormat="1" ht="46.5" customHeight="1">
      <c r="A237" s="21">
        <v>1171</v>
      </c>
      <c r="B237" s="4" t="s">
        <v>144</v>
      </c>
      <c r="C237" s="2"/>
      <c r="D237" s="37"/>
      <c r="E237" s="125">
        <v>332970</v>
      </c>
      <c r="F237" s="125"/>
      <c r="G237" s="119"/>
      <c r="H237" s="125">
        <v>169182.34</v>
      </c>
      <c r="I237" s="34"/>
      <c r="J237" s="35">
        <v>0.5081008499264198</v>
      </c>
      <c r="K237" s="77"/>
      <c r="L237" s="97"/>
    </row>
    <row r="238" spans="1:12" s="23" customFormat="1" ht="49.5" customHeight="1">
      <c r="A238" s="21">
        <v>1172</v>
      </c>
      <c r="B238" s="4" t="s">
        <v>145</v>
      </c>
      <c r="C238" s="2"/>
      <c r="D238" s="33">
        <v>566000</v>
      </c>
      <c r="E238" s="125">
        <v>442360.47</v>
      </c>
      <c r="F238" s="125"/>
      <c r="G238" s="119"/>
      <c r="H238" s="125">
        <v>400376.15</v>
      </c>
      <c r="I238" s="34">
        <v>70.73783568904594</v>
      </c>
      <c r="J238" s="35">
        <v>0.9050902536567068</v>
      </c>
      <c r="K238" s="77"/>
      <c r="L238" s="97"/>
    </row>
    <row r="239" spans="1:12" s="23" customFormat="1" ht="30.75" customHeight="1" hidden="1">
      <c r="A239" s="21">
        <v>1200</v>
      </c>
      <c r="B239" s="8" t="s">
        <v>146</v>
      </c>
      <c r="C239" s="2"/>
      <c r="D239" s="37"/>
      <c r="E239" s="125"/>
      <c r="F239" s="125"/>
      <c r="G239" s="119"/>
      <c r="H239" s="125"/>
      <c r="I239" s="34"/>
      <c r="J239" s="35" t="e">
        <v>#DIV/0!</v>
      </c>
      <c r="K239" s="77"/>
      <c r="L239" s="97"/>
    </row>
    <row r="240" spans="1:12" s="23" customFormat="1" ht="16.5" customHeight="1">
      <c r="A240" s="20">
        <v>1300</v>
      </c>
      <c r="B240" s="13" t="s">
        <v>147</v>
      </c>
      <c r="C240" s="2"/>
      <c r="D240" s="37">
        <f>D241+D242+D244</f>
        <v>258</v>
      </c>
      <c r="E240" s="119">
        <v>47250288.71</v>
      </c>
      <c r="F240" s="119"/>
      <c r="G240" s="119">
        <v>0</v>
      </c>
      <c r="H240" s="119">
        <v>44972351.64</v>
      </c>
      <c r="I240" s="34">
        <v>17431144.046511628</v>
      </c>
      <c r="J240" s="78">
        <v>0.9517899862161499</v>
      </c>
      <c r="K240" s="77"/>
      <c r="L240" s="97"/>
    </row>
    <row r="241" spans="1:12" s="23" customFormat="1" ht="48.75" customHeight="1">
      <c r="A241" s="21">
        <v>1310</v>
      </c>
      <c r="B241" s="8" t="s">
        <v>148</v>
      </c>
      <c r="C241" s="2"/>
      <c r="D241" s="33">
        <v>258</v>
      </c>
      <c r="E241" s="125">
        <v>47250288.71</v>
      </c>
      <c r="F241" s="125"/>
      <c r="G241" s="119"/>
      <c r="H241" s="125">
        <v>44970939.84</v>
      </c>
      <c r="I241" s="34">
        <v>17430596.837209307</v>
      </c>
      <c r="J241" s="35">
        <v>0.9517601070336402</v>
      </c>
      <c r="K241" s="77"/>
      <c r="L241" s="97"/>
    </row>
    <row r="242" spans="1:12" s="23" customFormat="1" ht="49.5" customHeight="1" hidden="1">
      <c r="A242" s="21">
        <v>1320</v>
      </c>
      <c r="B242" s="8" t="s">
        <v>149</v>
      </c>
      <c r="C242" s="2"/>
      <c r="D242" s="37"/>
      <c r="E242" s="125"/>
      <c r="F242" s="125"/>
      <c r="G242" s="119"/>
      <c r="H242" s="125"/>
      <c r="I242" s="34" t="e">
        <v>#DIV/0!</v>
      </c>
      <c r="J242" s="35" t="e">
        <v>#DIV/0!</v>
      </c>
      <c r="K242" s="77"/>
      <c r="L242" s="97"/>
    </row>
    <row r="243" spans="1:12" s="161" customFormat="1" ht="34.5" customHeight="1" hidden="1">
      <c r="A243" s="151">
        <v>1320</v>
      </c>
      <c r="B243" s="152" t="s">
        <v>149</v>
      </c>
      <c r="C243" s="153"/>
      <c r="D243" s="154"/>
      <c r="E243" s="155"/>
      <c r="F243" s="155"/>
      <c r="G243" s="156"/>
      <c r="H243" s="155">
        <v>0</v>
      </c>
      <c r="I243" s="157"/>
      <c r="J243" s="158" t="e">
        <v>#DIV/0!</v>
      </c>
      <c r="K243" s="159"/>
      <c r="L243" s="160"/>
    </row>
    <row r="244" spans="1:12" s="23" customFormat="1" ht="17.25" customHeight="1">
      <c r="A244" s="21">
        <v>1340</v>
      </c>
      <c r="B244" s="8" t="s">
        <v>150</v>
      </c>
      <c r="C244" s="2"/>
      <c r="D244" s="33">
        <f>D245+D246+D247</f>
        <v>0</v>
      </c>
      <c r="E244" s="125">
        <v>0</v>
      </c>
      <c r="F244" s="125"/>
      <c r="G244" s="125">
        <v>0</v>
      </c>
      <c r="H244" s="125">
        <v>1411.8</v>
      </c>
      <c r="I244" s="34"/>
      <c r="J244" s="35">
        <v>0</v>
      </c>
      <c r="K244" s="77"/>
      <c r="L244" s="97"/>
    </row>
    <row r="245" spans="1:12" s="23" customFormat="1" ht="17.25" customHeight="1" hidden="1">
      <c r="A245" s="21">
        <v>1341</v>
      </c>
      <c r="B245" s="8" t="s">
        <v>178</v>
      </c>
      <c r="C245" s="2"/>
      <c r="D245" s="37"/>
      <c r="E245" s="125">
        <v>0</v>
      </c>
      <c r="F245" s="125"/>
      <c r="G245" s="119"/>
      <c r="H245" s="125">
        <v>0</v>
      </c>
      <c r="I245" s="34"/>
      <c r="J245" s="35">
        <v>0</v>
      </c>
      <c r="K245" s="77"/>
      <c r="L245" s="97"/>
    </row>
    <row r="246" spans="1:12" s="23" customFormat="1" ht="16.5" customHeight="1" hidden="1">
      <c r="A246" s="21">
        <v>1342</v>
      </c>
      <c r="B246" s="8" t="s">
        <v>179</v>
      </c>
      <c r="C246" s="2"/>
      <c r="D246" s="37"/>
      <c r="E246" s="125"/>
      <c r="F246" s="125"/>
      <c r="G246" s="119"/>
      <c r="H246" s="125"/>
      <c r="I246" s="34"/>
      <c r="J246" s="35">
        <v>0</v>
      </c>
      <c r="K246" s="77"/>
      <c r="L246" s="97"/>
    </row>
    <row r="247" spans="1:12" s="23" customFormat="1" ht="30.75" customHeight="1" hidden="1">
      <c r="A247" s="21">
        <v>1343</v>
      </c>
      <c r="B247" s="8" t="s">
        <v>180</v>
      </c>
      <c r="C247" s="2"/>
      <c r="D247" s="37"/>
      <c r="E247" s="125"/>
      <c r="F247" s="125"/>
      <c r="G247" s="119"/>
      <c r="H247" s="125"/>
      <c r="I247" s="34"/>
      <c r="J247" s="35">
        <v>0</v>
      </c>
      <c r="K247" s="77"/>
      <c r="L247" s="97"/>
    </row>
    <row r="248" spans="1:12" s="23" customFormat="1" ht="18.75" customHeight="1">
      <c r="A248" s="21" t="s">
        <v>296</v>
      </c>
      <c r="B248" s="8" t="s">
        <v>297</v>
      </c>
      <c r="C248" s="2"/>
      <c r="D248" s="37"/>
      <c r="E248" s="125">
        <v>0</v>
      </c>
      <c r="F248" s="125"/>
      <c r="G248" s="119"/>
      <c r="H248" s="125">
        <v>1411.8</v>
      </c>
      <c r="I248" s="34"/>
      <c r="J248" s="35">
        <v>0</v>
      </c>
      <c r="K248" s="77"/>
      <c r="L248" s="97"/>
    </row>
    <row r="249" spans="1:12" s="23" customFormat="1" ht="15.75">
      <c r="A249" s="20">
        <v>2000</v>
      </c>
      <c r="B249" s="3" t="s">
        <v>151</v>
      </c>
      <c r="C249" s="2"/>
      <c r="D249" s="37">
        <f>D250+D261+D262</f>
        <v>6598400</v>
      </c>
      <c r="E249" s="119">
        <v>56181278.1</v>
      </c>
      <c r="F249" s="119"/>
      <c r="G249" s="119">
        <v>0</v>
      </c>
      <c r="H249" s="119">
        <v>57778389.81</v>
      </c>
      <c r="I249" s="34">
        <v>875.6424255880214</v>
      </c>
      <c r="J249" s="78">
        <v>1.0284278279884844</v>
      </c>
      <c r="K249" s="77"/>
      <c r="L249" s="97"/>
    </row>
    <row r="250" spans="1:12" s="23" customFormat="1" ht="15.75">
      <c r="A250" s="20">
        <v>2100</v>
      </c>
      <c r="B250" s="13" t="s">
        <v>152</v>
      </c>
      <c r="C250" s="2"/>
      <c r="D250" s="37">
        <f>D251+D252+D255</f>
        <v>2528600</v>
      </c>
      <c r="E250" s="119">
        <v>16386195.82</v>
      </c>
      <c r="F250" s="119"/>
      <c r="G250" s="119">
        <v>0</v>
      </c>
      <c r="H250" s="119">
        <v>19721173.56</v>
      </c>
      <c r="I250" s="34">
        <v>779.9246049197184</v>
      </c>
      <c r="J250" s="78">
        <v>1.2035236107656864</v>
      </c>
      <c r="K250" s="77"/>
      <c r="L250" s="97"/>
    </row>
    <row r="251" spans="1:12" s="23" customFormat="1" ht="31.5">
      <c r="A251" s="21">
        <v>2110</v>
      </c>
      <c r="B251" s="8" t="s">
        <v>153</v>
      </c>
      <c r="C251" s="2"/>
      <c r="D251" s="33">
        <v>228600</v>
      </c>
      <c r="E251" s="125">
        <v>601000</v>
      </c>
      <c r="F251" s="125"/>
      <c r="G251" s="119"/>
      <c r="H251" s="125">
        <v>4104542.61</v>
      </c>
      <c r="I251" s="34">
        <v>1795.5129527559056</v>
      </c>
      <c r="J251" s="35" t="s">
        <v>325</v>
      </c>
      <c r="K251" s="77"/>
      <c r="L251" s="97"/>
    </row>
    <row r="252" spans="1:12" s="23" customFormat="1" ht="31.5">
      <c r="A252" s="21">
        <v>2120</v>
      </c>
      <c r="B252" s="8" t="s">
        <v>154</v>
      </c>
      <c r="C252" s="2"/>
      <c r="D252" s="33">
        <f>D253</f>
        <v>370000</v>
      </c>
      <c r="E252" s="125">
        <v>2963879.5</v>
      </c>
      <c r="F252" s="125"/>
      <c r="G252" s="125">
        <v>0</v>
      </c>
      <c r="H252" s="125">
        <v>3103083.39</v>
      </c>
      <c r="I252" s="34">
        <v>838.6711864864866</v>
      </c>
      <c r="J252" s="35">
        <v>1.0469667845808173</v>
      </c>
      <c r="K252" s="77"/>
      <c r="L252" s="97"/>
    </row>
    <row r="253" spans="1:12" s="23" customFormat="1" ht="16.5" customHeight="1">
      <c r="A253" s="21">
        <v>2121</v>
      </c>
      <c r="B253" s="8" t="s">
        <v>181</v>
      </c>
      <c r="C253" s="2"/>
      <c r="D253" s="33">
        <v>370000</v>
      </c>
      <c r="E253" s="125">
        <v>2041400</v>
      </c>
      <c r="F253" s="125"/>
      <c r="G253" s="119"/>
      <c r="H253" s="125">
        <v>2194526.81</v>
      </c>
      <c r="I253" s="34">
        <v>593.115354054054</v>
      </c>
      <c r="J253" s="35">
        <v>1.0750106838444204</v>
      </c>
      <c r="K253" s="77"/>
      <c r="L253" s="97"/>
    </row>
    <row r="254" spans="1:12" s="23" customFormat="1" ht="16.5" customHeight="1">
      <c r="A254" s="63">
        <v>2123</v>
      </c>
      <c r="B254" s="8" t="s">
        <v>225</v>
      </c>
      <c r="C254" s="2"/>
      <c r="D254" s="33"/>
      <c r="E254" s="125">
        <v>922479.5</v>
      </c>
      <c r="F254" s="125"/>
      <c r="G254" s="119"/>
      <c r="H254" s="125">
        <v>908556.58</v>
      </c>
      <c r="I254" s="34"/>
      <c r="J254" s="35">
        <v>0.9849070683955577</v>
      </c>
      <c r="K254" s="77"/>
      <c r="L254" s="97"/>
    </row>
    <row r="255" spans="1:12" s="23" customFormat="1" ht="16.5" customHeight="1">
      <c r="A255" s="21">
        <v>2130</v>
      </c>
      <c r="B255" s="8" t="s">
        <v>155</v>
      </c>
      <c r="C255" s="2"/>
      <c r="D255" s="33">
        <f>D256+D257</f>
        <v>1930000</v>
      </c>
      <c r="E255" s="125">
        <v>2704042.82</v>
      </c>
      <c r="F255" s="125"/>
      <c r="G255" s="125">
        <v>0</v>
      </c>
      <c r="H255" s="125">
        <v>3166150.45</v>
      </c>
      <c r="I255" s="34">
        <v>164.04924611398965</v>
      </c>
      <c r="J255" s="35">
        <v>1.1708950858995644</v>
      </c>
      <c r="K255" s="77"/>
      <c r="L255" s="97"/>
    </row>
    <row r="256" spans="1:12" s="23" customFormat="1" ht="30" customHeight="1">
      <c r="A256" s="21">
        <v>2132</v>
      </c>
      <c r="B256" s="8" t="s">
        <v>182</v>
      </c>
      <c r="C256" s="2"/>
      <c r="D256" s="33">
        <v>400000</v>
      </c>
      <c r="E256" s="125">
        <v>200000</v>
      </c>
      <c r="F256" s="125"/>
      <c r="G256" s="119"/>
      <c r="H256" s="125">
        <v>299990</v>
      </c>
      <c r="I256" s="34">
        <v>74.9975</v>
      </c>
      <c r="J256" s="35">
        <v>1.49995</v>
      </c>
      <c r="K256" s="77"/>
      <c r="L256" s="97"/>
    </row>
    <row r="257" spans="1:12" s="23" customFormat="1" ht="31.5">
      <c r="A257" s="21">
        <v>2133</v>
      </c>
      <c r="B257" s="8" t="s">
        <v>183</v>
      </c>
      <c r="C257" s="2"/>
      <c r="D257" s="33">
        <v>1530000</v>
      </c>
      <c r="E257" s="125">
        <v>2504042.82</v>
      </c>
      <c r="F257" s="125"/>
      <c r="G257" s="119"/>
      <c r="H257" s="125">
        <v>2866160.45</v>
      </c>
      <c r="I257" s="34">
        <v>187.3307483660131</v>
      </c>
      <c r="J257" s="35">
        <v>1.1446131939548863</v>
      </c>
      <c r="K257" s="77"/>
      <c r="L257" s="97"/>
    </row>
    <row r="258" spans="1:12" s="23" customFormat="1" ht="15.75">
      <c r="A258" s="21" t="s">
        <v>223</v>
      </c>
      <c r="B258" s="8" t="s">
        <v>222</v>
      </c>
      <c r="C258" s="2"/>
      <c r="D258" s="33"/>
      <c r="E258" s="125">
        <v>10117273.5</v>
      </c>
      <c r="F258" s="125"/>
      <c r="G258" s="125">
        <v>0</v>
      </c>
      <c r="H258" s="125">
        <v>9347397.11</v>
      </c>
      <c r="I258" s="34"/>
      <c r="J258" s="35">
        <v>0.9239047565532353</v>
      </c>
      <c r="K258" s="77"/>
      <c r="L258" s="97"/>
    </row>
    <row r="259" spans="1:12" s="23" customFormat="1" ht="15.75">
      <c r="A259" s="21" t="s">
        <v>224</v>
      </c>
      <c r="B259" s="8" t="s">
        <v>255</v>
      </c>
      <c r="C259" s="2"/>
      <c r="D259" s="33"/>
      <c r="E259" s="125">
        <v>10117273.5</v>
      </c>
      <c r="F259" s="125"/>
      <c r="G259" s="119"/>
      <c r="H259" s="125">
        <v>9347397.11</v>
      </c>
      <c r="I259" s="34"/>
      <c r="J259" s="35">
        <v>0.9239047565532353</v>
      </c>
      <c r="K259" s="77"/>
      <c r="L259" s="97"/>
    </row>
    <row r="260" spans="1:12" s="23" customFormat="1" ht="32.25" customHeight="1" hidden="1">
      <c r="A260" s="21" t="s">
        <v>226</v>
      </c>
      <c r="B260" s="8" t="s">
        <v>227</v>
      </c>
      <c r="C260" s="2"/>
      <c r="D260" s="33"/>
      <c r="E260" s="125"/>
      <c r="F260" s="125"/>
      <c r="G260" s="119"/>
      <c r="H260" s="125"/>
      <c r="I260" s="34"/>
      <c r="J260" s="35" t="e">
        <v>#DIV/0!</v>
      </c>
      <c r="K260" s="77"/>
      <c r="L260" s="97"/>
    </row>
    <row r="261" spans="1:12" s="23" customFormat="1" ht="30" customHeight="1" hidden="1">
      <c r="A261" s="20">
        <v>2300</v>
      </c>
      <c r="B261" s="13" t="s">
        <v>156</v>
      </c>
      <c r="C261" s="2"/>
      <c r="D261" s="37">
        <v>2000</v>
      </c>
      <c r="E261" s="119"/>
      <c r="F261" s="119"/>
      <c r="G261" s="119"/>
      <c r="H261" s="119"/>
      <c r="I261" s="74">
        <v>0</v>
      </c>
      <c r="J261" s="35" t="e">
        <v>#DIV/0!</v>
      </c>
      <c r="K261" s="76"/>
      <c r="L261" s="97"/>
    </row>
    <row r="262" spans="1:12" s="23" customFormat="1" ht="19.5" customHeight="1">
      <c r="A262" s="20">
        <v>2400</v>
      </c>
      <c r="B262" s="13" t="s">
        <v>157</v>
      </c>
      <c r="C262" s="2"/>
      <c r="D262" s="37">
        <f>D263+D264</f>
        <v>4067800</v>
      </c>
      <c r="E262" s="119">
        <v>39795082.28</v>
      </c>
      <c r="F262" s="119"/>
      <c r="G262" s="119">
        <v>0</v>
      </c>
      <c r="H262" s="119">
        <v>38057216.25</v>
      </c>
      <c r="I262" s="34">
        <v>935.572453168789</v>
      </c>
      <c r="J262" s="78">
        <v>0.9563296284256357</v>
      </c>
      <c r="K262" s="77"/>
      <c r="L262" s="97"/>
    </row>
    <row r="263" spans="1:12" s="23" customFormat="1" ht="47.25">
      <c r="A263" s="21">
        <v>2410</v>
      </c>
      <c r="B263" s="8" t="s">
        <v>158</v>
      </c>
      <c r="C263" s="2"/>
      <c r="D263" s="33">
        <v>4067800</v>
      </c>
      <c r="E263" s="125">
        <v>39795082.28</v>
      </c>
      <c r="F263" s="125"/>
      <c r="G263" s="119"/>
      <c r="H263" s="125">
        <v>38057216.25</v>
      </c>
      <c r="I263" s="34">
        <v>935.572453168789</v>
      </c>
      <c r="J263" s="35">
        <v>0.9563296284256357</v>
      </c>
      <c r="K263" s="77"/>
      <c r="L263" s="97"/>
    </row>
    <row r="264" spans="1:12" s="23" customFormat="1" ht="31.5" customHeight="1" hidden="1">
      <c r="A264" s="21">
        <v>2450</v>
      </c>
      <c r="B264" s="8" t="s">
        <v>159</v>
      </c>
      <c r="C264" s="2"/>
      <c r="D264" s="37"/>
      <c r="E264" s="125"/>
      <c r="F264" s="125"/>
      <c r="G264" s="119"/>
      <c r="H264" s="125"/>
      <c r="I264" s="34" t="e">
        <v>#DIV/0!</v>
      </c>
      <c r="J264" s="35" t="e">
        <v>#DIV/0!</v>
      </c>
      <c r="K264" s="77"/>
      <c r="L264" s="97"/>
    </row>
    <row r="265" spans="1:12" s="23" customFormat="1" ht="17.25" customHeight="1" hidden="1">
      <c r="A265" s="20">
        <v>3000</v>
      </c>
      <c r="B265" s="13" t="s">
        <v>160</v>
      </c>
      <c r="C265" s="2"/>
      <c r="D265" s="37"/>
      <c r="E265" s="125"/>
      <c r="F265" s="125"/>
      <c r="G265" s="119"/>
      <c r="H265" s="125"/>
      <c r="I265" s="34" t="e">
        <v>#DIV/0!</v>
      </c>
      <c r="J265" s="35" t="e">
        <v>#DIV/0!</v>
      </c>
      <c r="K265" s="77"/>
      <c r="L265" s="97"/>
    </row>
    <row r="266" spans="1:12" s="23" customFormat="1" ht="36" customHeight="1" hidden="1">
      <c r="A266" s="48" t="s">
        <v>280</v>
      </c>
      <c r="B266" s="49" t="s">
        <v>281</v>
      </c>
      <c r="C266" s="109"/>
      <c r="D266" s="38"/>
      <c r="E266" s="134">
        <v>0</v>
      </c>
      <c r="F266" s="134"/>
      <c r="G266" s="134"/>
      <c r="H266" s="134">
        <v>0</v>
      </c>
      <c r="I266" s="95"/>
      <c r="J266" s="35" t="e">
        <v>#DIV/0!</v>
      </c>
      <c r="K266" s="94"/>
      <c r="L266" s="97"/>
    </row>
    <row r="267" spans="1:12" s="23" customFormat="1" ht="31.5">
      <c r="A267" s="21"/>
      <c r="B267" s="3" t="s">
        <v>69</v>
      </c>
      <c r="C267" s="2">
        <f>SUM(C269:C270)</f>
        <v>0</v>
      </c>
      <c r="D267" s="37">
        <f>D268+D269+D270</f>
        <v>-258</v>
      </c>
      <c r="E267" s="119">
        <v>-960</v>
      </c>
      <c r="F267" s="119"/>
      <c r="G267" s="119">
        <v>0</v>
      </c>
      <c r="H267" s="119">
        <v>-8699.47</v>
      </c>
      <c r="I267" s="74">
        <v>3371.887596899225</v>
      </c>
      <c r="J267" s="78" t="s">
        <v>326</v>
      </c>
      <c r="K267" s="76"/>
      <c r="L267" s="97"/>
    </row>
    <row r="268" spans="1:12" s="23" customFormat="1" ht="110.25" hidden="1">
      <c r="A268" s="21" t="s">
        <v>196</v>
      </c>
      <c r="B268" s="8" t="s">
        <v>197</v>
      </c>
      <c r="C268" s="2"/>
      <c r="D268" s="37"/>
      <c r="E268" s="119"/>
      <c r="F268" s="119"/>
      <c r="G268" s="119"/>
      <c r="H268" s="119"/>
      <c r="I268" s="74"/>
      <c r="J268" s="35" t="e">
        <v>#DIV/0!</v>
      </c>
      <c r="K268" s="76"/>
      <c r="L268" s="97"/>
    </row>
    <row r="269" spans="1:12" s="23" customFormat="1" ht="78.75">
      <c r="A269" s="21" t="s">
        <v>70</v>
      </c>
      <c r="B269" s="8" t="s">
        <v>59</v>
      </c>
      <c r="C269" s="1">
        <v>2900</v>
      </c>
      <c r="D269" s="33">
        <v>4042</v>
      </c>
      <c r="E269" s="125">
        <v>15040</v>
      </c>
      <c r="F269" s="125"/>
      <c r="G269" s="125"/>
      <c r="H269" s="125">
        <v>15040</v>
      </c>
      <c r="I269" s="34">
        <v>372.09302325581393</v>
      </c>
      <c r="J269" s="35">
        <v>1</v>
      </c>
      <c r="K269" s="77"/>
      <c r="L269" s="97"/>
    </row>
    <row r="270" spans="1:12" s="23" customFormat="1" ht="63">
      <c r="A270" s="21" t="s">
        <v>71</v>
      </c>
      <c r="B270" s="8" t="s">
        <v>72</v>
      </c>
      <c r="C270" s="1">
        <v>-2900</v>
      </c>
      <c r="D270" s="33">
        <v>-4300</v>
      </c>
      <c r="E270" s="125">
        <v>-16000</v>
      </c>
      <c r="F270" s="125"/>
      <c r="G270" s="125"/>
      <c r="H270" s="125">
        <v>-23739.47</v>
      </c>
      <c r="I270" s="34">
        <v>552.0806976744186</v>
      </c>
      <c r="J270" s="35">
        <v>1.483716875</v>
      </c>
      <c r="K270" s="77"/>
      <c r="L270" s="97"/>
    </row>
    <row r="271" spans="1:12" s="23" customFormat="1" ht="15.75">
      <c r="A271" s="20" t="s">
        <v>184</v>
      </c>
      <c r="B271" s="11" t="s">
        <v>161</v>
      </c>
      <c r="C271" s="1"/>
      <c r="D271" s="37">
        <f>D272</f>
        <v>-258</v>
      </c>
      <c r="E271" s="119">
        <v>-960</v>
      </c>
      <c r="F271" s="119"/>
      <c r="G271" s="119">
        <v>0</v>
      </c>
      <c r="H271" s="119">
        <v>-8699.47</v>
      </c>
      <c r="I271" s="74">
        <v>3371.887596899225</v>
      </c>
      <c r="J271" s="78" t="s">
        <v>326</v>
      </c>
      <c r="K271" s="76"/>
      <c r="L271" s="97"/>
    </row>
    <row r="272" spans="1:12" s="23" customFormat="1" ht="15.75">
      <c r="A272" s="20" t="s">
        <v>185</v>
      </c>
      <c r="B272" s="64" t="s">
        <v>190</v>
      </c>
      <c r="C272" s="1"/>
      <c r="D272" s="37">
        <f>D273+D275</f>
        <v>-258</v>
      </c>
      <c r="E272" s="119">
        <v>-960</v>
      </c>
      <c r="F272" s="119"/>
      <c r="G272" s="119">
        <v>0</v>
      </c>
      <c r="H272" s="119">
        <v>-8699.47</v>
      </c>
      <c r="I272" s="74">
        <v>3371.887596899225</v>
      </c>
      <c r="J272" s="78" t="s">
        <v>326</v>
      </c>
      <c r="K272" s="76"/>
      <c r="L272" s="97"/>
    </row>
    <row r="273" spans="1:12" s="23" customFormat="1" ht="15.75">
      <c r="A273" s="21" t="s">
        <v>186</v>
      </c>
      <c r="B273" s="65" t="s">
        <v>188</v>
      </c>
      <c r="C273" s="1"/>
      <c r="D273" s="33">
        <f>D274</f>
        <v>4042</v>
      </c>
      <c r="E273" s="125">
        <v>15040</v>
      </c>
      <c r="F273" s="125"/>
      <c r="G273" s="125">
        <v>0</v>
      </c>
      <c r="H273" s="125">
        <v>15040</v>
      </c>
      <c r="I273" s="34">
        <v>372.09302325581393</v>
      </c>
      <c r="J273" s="35">
        <v>1</v>
      </c>
      <c r="K273" s="77"/>
      <c r="L273" s="97"/>
    </row>
    <row r="274" spans="1:12" s="23" customFormat="1" ht="15.75">
      <c r="A274" s="21" t="s">
        <v>187</v>
      </c>
      <c r="B274" s="65" t="s">
        <v>189</v>
      </c>
      <c r="C274" s="1"/>
      <c r="D274" s="33">
        <v>4042</v>
      </c>
      <c r="E274" s="125">
        <v>15040</v>
      </c>
      <c r="F274" s="125"/>
      <c r="G274" s="125"/>
      <c r="H274" s="125">
        <v>15040</v>
      </c>
      <c r="I274" s="34">
        <v>372.09302325581393</v>
      </c>
      <c r="J274" s="35">
        <v>1</v>
      </c>
      <c r="K274" s="77"/>
      <c r="L274" s="97"/>
    </row>
    <row r="275" spans="1:12" s="23" customFormat="1" ht="21.75" customHeight="1">
      <c r="A275" s="21" t="s">
        <v>198</v>
      </c>
      <c r="B275" s="65" t="s">
        <v>200</v>
      </c>
      <c r="C275" s="1"/>
      <c r="D275" s="33">
        <f>D276</f>
        <v>-4300</v>
      </c>
      <c r="E275" s="125">
        <v>-16000</v>
      </c>
      <c r="F275" s="125"/>
      <c r="G275" s="125">
        <v>0</v>
      </c>
      <c r="H275" s="125">
        <v>-23739.47</v>
      </c>
      <c r="I275" s="34">
        <v>552.0806976744186</v>
      </c>
      <c r="J275" s="35">
        <v>1.483716875</v>
      </c>
      <c r="K275" s="77"/>
      <c r="L275" s="97"/>
    </row>
    <row r="276" spans="1:12" s="23" customFormat="1" ht="33" customHeight="1">
      <c r="A276" s="21" t="s">
        <v>199</v>
      </c>
      <c r="B276" s="65" t="s">
        <v>201</v>
      </c>
      <c r="C276" s="1"/>
      <c r="D276" s="33">
        <v>-4300</v>
      </c>
      <c r="E276" s="125">
        <v>-16000</v>
      </c>
      <c r="F276" s="125"/>
      <c r="G276" s="125"/>
      <c r="H276" s="125">
        <v>-23739.47</v>
      </c>
      <c r="I276" s="34">
        <v>552.0806976744186</v>
      </c>
      <c r="J276" s="35">
        <v>1.483716875</v>
      </c>
      <c r="K276" s="77"/>
      <c r="L276" s="97"/>
    </row>
    <row r="277" spans="1:12" s="23" customFormat="1" ht="32.25" customHeight="1">
      <c r="A277" s="21"/>
      <c r="B277" s="3" t="s">
        <v>73</v>
      </c>
      <c r="C277" s="2" t="e">
        <f>C198+C267</f>
        <v>#REF!</v>
      </c>
      <c r="D277" s="37">
        <f>D198+D267</f>
        <v>14985900</v>
      </c>
      <c r="E277" s="119">
        <v>118055322.28</v>
      </c>
      <c r="F277" s="119"/>
      <c r="G277" s="119">
        <v>24085816</v>
      </c>
      <c r="H277" s="119">
        <v>124875008.38</v>
      </c>
      <c r="I277" s="37">
        <v>3371.887596899225</v>
      </c>
      <c r="J277" s="78">
        <v>1.0577668669933005</v>
      </c>
      <c r="K277" s="76"/>
      <c r="L277" s="97"/>
    </row>
    <row r="278" spans="1:12" s="23" customFormat="1" ht="110.25" customHeight="1">
      <c r="A278" s="21"/>
      <c r="B278" s="3" t="s">
        <v>246</v>
      </c>
      <c r="C278" s="2" t="e">
        <f>C123+C198</f>
        <v>#REF!</v>
      </c>
      <c r="D278" s="37" t="e">
        <f>D121+D198</f>
        <v>#REF!</v>
      </c>
      <c r="E278" s="119">
        <v>627054506.68</v>
      </c>
      <c r="F278" s="119">
        <v>257375613.4</v>
      </c>
      <c r="G278" s="119">
        <v>78497313</v>
      </c>
      <c r="H278" s="119">
        <v>618998298.48</v>
      </c>
      <c r="I278" s="74" t="e">
        <v>#REF!</v>
      </c>
      <c r="J278" s="78">
        <v>0.9871522999768325</v>
      </c>
      <c r="K278" s="76"/>
      <c r="L278" s="97"/>
    </row>
    <row r="279" spans="1:12" s="23" customFormat="1" ht="47.25">
      <c r="A279" s="21"/>
      <c r="B279" s="3" t="s">
        <v>202</v>
      </c>
      <c r="C279" s="2"/>
      <c r="D279" s="37" t="e">
        <f>D278+D122</f>
        <v>#REF!</v>
      </c>
      <c r="E279" s="119">
        <v>632677066.68</v>
      </c>
      <c r="F279" s="119">
        <v>261530373.4</v>
      </c>
      <c r="G279" s="119">
        <v>78497313</v>
      </c>
      <c r="H279" s="119">
        <v>624421377.34</v>
      </c>
      <c r="I279" s="74" t="e">
        <v>#REF!</v>
      </c>
      <c r="J279" s="78">
        <v>0.9869511797174473</v>
      </c>
      <c r="K279" s="76"/>
      <c r="L279" s="97"/>
    </row>
    <row r="280" spans="1:12" s="23" customFormat="1" ht="49.5" customHeight="1">
      <c r="A280" s="21"/>
      <c r="B280" s="3" t="s">
        <v>203</v>
      </c>
      <c r="C280" s="2" t="e">
        <f>C181+C277</f>
        <v>#REF!</v>
      </c>
      <c r="D280" s="37" t="e">
        <f>D181+D277</f>
        <v>#REF!</v>
      </c>
      <c r="E280" s="119">
        <v>632976106.68</v>
      </c>
      <c r="F280" s="119">
        <v>261830373.4</v>
      </c>
      <c r="G280" s="119">
        <v>78497313</v>
      </c>
      <c r="H280" s="119">
        <v>624712677.87</v>
      </c>
      <c r="I280" s="74" t="e">
        <v>#REF!</v>
      </c>
      <c r="J280" s="78">
        <v>0.9869451173230817</v>
      </c>
      <c r="K280" s="76"/>
      <c r="L280" s="97"/>
    </row>
    <row r="281" spans="1:12" s="23" customFormat="1" ht="34.5" customHeight="1">
      <c r="A281" s="21"/>
      <c r="B281" s="3" t="s">
        <v>74</v>
      </c>
      <c r="C281" s="2">
        <f>SUM(C317:C317)</f>
        <v>4178282</v>
      </c>
      <c r="D281" s="37" t="e">
        <f>#REF!+D317</f>
        <v>#REF!</v>
      </c>
      <c r="E281" s="119">
        <v>24657320.57</v>
      </c>
      <c r="F281" s="138" t="s">
        <v>206</v>
      </c>
      <c r="G281" s="119" t="e">
        <v>#REF!</v>
      </c>
      <c r="H281" s="119">
        <v>23385167.58</v>
      </c>
      <c r="I281" s="52" t="s">
        <v>206</v>
      </c>
      <c r="J281" s="52" t="s">
        <v>206</v>
      </c>
      <c r="K281" s="53" t="s">
        <v>206</v>
      </c>
      <c r="L281" s="97"/>
    </row>
    <row r="282" spans="1:12" s="23" customFormat="1" ht="18" customHeight="1">
      <c r="A282" s="21"/>
      <c r="B282" s="3" t="s">
        <v>0</v>
      </c>
      <c r="C282" s="2"/>
      <c r="D282" s="37"/>
      <c r="E282" s="119">
        <v>13392694</v>
      </c>
      <c r="F282" s="138" t="s">
        <v>206</v>
      </c>
      <c r="G282" s="119"/>
      <c r="H282" s="119">
        <v>15064954.969999999</v>
      </c>
      <c r="I282" s="52"/>
      <c r="J282" s="52" t="s">
        <v>206</v>
      </c>
      <c r="K282" s="53" t="s">
        <v>206</v>
      </c>
      <c r="L282" s="97"/>
    </row>
    <row r="283" spans="1:12" s="23" customFormat="1" ht="18" customHeight="1">
      <c r="A283" s="21" t="s">
        <v>247</v>
      </c>
      <c r="B283" s="8" t="s">
        <v>248</v>
      </c>
      <c r="C283" s="2"/>
      <c r="D283" s="37"/>
      <c r="E283" s="134">
        <v>13392694</v>
      </c>
      <c r="F283" s="139" t="s">
        <v>206</v>
      </c>
      <c r="G283" s="134" t="e">
        <v>#VALUE!</v>
      </c>
      <c r="H283" s="134">
        <v>15064954.969999999</v>
      </c>
      <c r="I283" s="52"/>
      <c r="J283" s="54" t="s">
        <v>206</v>
      </c>
      <c r="K283" s="55" t="s">
        <v>206</v>
      </c>
      <c r="L283" s="97"/>
    </row>
    <row r="284" spans="1:12" s="23" customFormat="1" ht="48" customHeight="1" hidden="1">
      <c r="A284" s="21" t="s">
        <v>228</v>
      </c>
      <c r="B284" s="4" t="s">
        <v>231</v>
      </c>
      <c r="C284" s="2"/>
      <c r="D284" s="37"/>
      <c r="E284" s="134">
        <v>0</v>
      </c>
      <c r="F284" s="139" t="s">
        <v>206</v>
      </c>
      <c r="G284" s="134"/>
      <c r="H284" s="134">
        <v>0</v>
      </c>
      <c r="I284" s="52"/>
      <c r="J284" s="54"/>
      <c r="K284" s="55"/>
      <c r="L284" s="97"/>
    </row>
    <row r="285" spans="1:12" s="23" customFormat="1" ht="18" customHeight="1" hidden="1">
      <c r="A285" s="21" t="s">
        <v>229</v>
      </c>
      <c r="B285" s="4" t="s">
        <v>232</v>
      </c>
      <c r="C285" s="2"/>
      <c r="D285" s="37"/>
      <c r="E285" s="134">
        <v>0</v>
      </c>
      <c r="F285" s="139" t="s">
        <v>206</v>
      </c>
      <c r="G285" s="134"/>
      <c r="H285" s="134">
        <v>0</v>
      </c>
      <c r="I285" s="52"/>
      <c r="J285" s="54"/>
      <c r="K285" s="55"/>
      <c r="L285" s="97"/>
    </row>
    <row r="286" spans="1:12" s="23" customFormat="1" ht="18" customHeight="1" hidden="1">
      <c r="A286" s="21" t="s">
        <v>230</v>
      </c>
      <c r="B286" s="4" t="s">
        <v>233</v>
      </c>
      <c r="C286" s="2"/>
      <c r="D286" s="37"/>
      <c r="E286" s="134">
        <v>0</v>
      </c>
      <c r="F286" s="139" t="s">
        <v>206</v>
      </c>
      <c r="G286" s="134"/>
      <c r="H286" s="134">
        <v>0</v>
      </c>
      <c r="I286" s="52"/>
      <c r="J286" s="54"/>
      <c r="K286" s="55"/>
      <c r="L286" s="97"/>
    </row>
    <row r="287" spans="1:12" s="23" customFormat="1" ht="47.25" customHeight="1">
      <c r="A287" s="63">
        <v>206000</v>
      </c>
      <c r="B287" s="4" t="s">
        <v>311</v>
      </c>
      <c r="C287" s="2"/>
      <c r="D287" s="37"/>
      <c r="E287" s="125">
        <v>0</v>
      </c>
      <c r="F287" s="140" t="s">
        <v>206</v>
      </c>
      <c r="G287" s="125" t="e">
        <v>#VALUE!</v>
      </c>
      <c r="H287" s="125">
        <v>11000000</v>
      </c>
      <c r="I287" s="36" t="s">
        <v>206</v>
      </c>
      <c r="J287" s="36" t="s">
        <v>206</v>
      </c>
      <c r="K287" s="32" t="s">
        <v>206</v>
      </c>
      <c r="L287" s="97"/>
    </row>
    <row r="288" spans="1:12" s="23" customFormat="1" ht="30" customHeight="1">
      <c r="A288" s="63">
        <v>206100</v>
      </c>
      <c r="B288" s="4" t="s">
        <v>313</v>
      </c>
      <c r="C288" s="2"/>
      <c r="D288" s="37"/>
      <c r="E288" s="125">
        <v>157000000</v>
      </c>
      <c r="F288" s="140" t="s">
        <v>216</v>
      </c>
      <c r="G288" s="125" t="s">
        <v>206</v>
      </c>
      <c r="H288" s="125">
        <v>50840000</v>
      </c>
      <c r="I288" s="36" t="s">
        <v>206</v>
      </c>
      <c r="J288" s="36" t="s">
        <v>206</v>
      </c>
      <c r="K288" s="32" t="s">
        <v>206</v>
      </c>
      <c r="L288" s="97"/>
    </row>
    <row r="289" spans="1:12" s="23" customFormat="1" ht="32.25" customHeight="1">
      <c r="A289" s="21" t="s">
        <v>312</v>
      </c>
      <c r="B289" s="4" t="s">
        <v>314</v>
      </c>
      <c r="C289" s="2"/>
      <c r="D289" s="37"/>
      <c r="E289" s="125">
        <v>157000000</v>
      </c>
      <c r="F289" s="140" t="s">
        <v>206</v>
      </c>
      <c r="G289" s="125" t="s">
        <v>206</v>
      </c>
      <c r="H289" s="125">
        <v>39840000</v>
      </c>
      <c r="I289" s="36" t="s">
        <v>206</v>
      </c>
      <c r="J289" s="36" t="s">
        <v>206</v>
      </c>
      <c r="K289" s="32" t="s">
        <v>206</v>
      </c>
      <c r="L289" s="97"/>
    </row>
    <row r="290" spans="1:12" s="23" customFormat="1" ht="31.5">
      <c r="A290" s="21" t="s">
        <v>234</v>
      </c>
      <c r="B290" s="4" t="s">
        <v>237</v>
      </c>
      <c r="C290" s="2"/>
      <c r="D290" s="37"/>
      <c r="E290" s="125">
        <v>13392694</v>
      </c>
      <c r="F290" s="140" t="s">
        <v>216</v>
      </c>
      <c r="G290" s="125"/>
      <c r="H290" s="125">
        <v>4064954.97</v>
      </c>
      <c r="I290" s="36"/>
      <c r="J290" s="36" t="s">
        <v>206</v>
      </c>
      <c r="K290" s="32" t="s">
        <v>206</v>
      </c>
      <c r="L290" s="97"/>
    </row>
    <row r="291" spans="1:12" s="23" customFormat="1" ht="16.5" customHeight="1">
      <c r="A291" s="21" t="s">
        <v>235</v>
      </c>
      <c r="B291" s="4" t="s">
        <v>232</v>
      </c>
      <c r="C291" s="2"/>
      <c r="D291" s="37"/>
      <c r="E291" s="125">
        <v>13392694</v>
      </c>
      <c r="F291" s="140" t="s">
        <v>216</v>
      </c>
      <c r="G291" s="125"/>
      <c r="H291" s="125">
        <v>5163207.72</v>
      </c>
      <c r="I291" s="36"/>
      <c r="J291" s="36" t="s">
        <v>206</v>
      </c>
      <c r="K291" s="32" t="s">
        <v>206</v>
      </c>
      <c r="L291" s="97"/>
    </row>
    <row r="292" spans="1:12" s="23" customFormat="1" ht="16.5" customHeight="1">
      <c r="A292" s="21" t="s">
        <v>236</v>
      </c>
      <c r="B292" s="4" t="s">
        <v>233</v>
      </c>
      <c r="C292" s="2"/>
      <c r="D292" s="37"/>
      <c r="E292" s="125"/>
      <c r="F292" s="140" t="s">
        <v>216</v>
      </c>
      <c r="G292" s="125"/>
      <c r="H292" s="125">
        <v>1098252.75</v>
      </c>
      <c r="I292" s="36"/>
      <c r="J292" s="36" t="s">
        <v>206</v>
      </c>
      <c r="K292" s="32" t="s">
        <v>206</v>
      </c>
      <c r="L292" s="97"/>
    </row>
    <row r="293" spans="1:12" s="23" customFormat="1" ht="34.5" customHeight="1">
      <c r="A293" s="21" t="s">
        <v>249</v>
      </c>
      <c r="B293" s="4" t="s">
        <v>250</v>
      </c>
      <c r="C293" s="2"/>
      <c r="D293" s="37"/>
      <c r="E293" s="125">
        <v>13392694</v>
      </c>
      <c r="F293" s="140" t="s">
        <v>206</v>
      </c>
      <c r="G293" s="125">
        <v>0</v>
      </c>
      <c r="H293" s="125">
        <v>15064954.969999999</v>
      </c>
      <c r="I293" s="36"/>
      <c r="J293" s="36" t="s">
        <v>206</v>
      </c>
      <c r="K293" s="32" t="s">
        <v>206</v>
      </c>
      <c r="L293" s="97"/>
    </row>
    <row r="294" spans="1:12" s="23" customFormat="1" ht="34.5" customHeight="1">
      <c r="A294" s="21">
        <v>601000</v>
      </c>
      <c r="B294" s="4" t="s">
        <v>311</v>
      </c>
      <c r="C294" s="2"/>
      <c r="D294" s="37"/>
      <c r="E294" s="125">
        <v>0</v>
      </c>
      <c r="F294" s="139" t="s">
        <v>206</v>
      </c>
      <c r="G294" s="125">
        <v>0</v>
      </c>
      <c r="H294" s="125">
        <v>11000000</v>
      </c>
      <c r="I294" s="36"/>
      <c r="J294" s="36" t="s">
        <v>206</v>
      </c>
      <c r="K294" s="32"/>
      <c r="L294" s="97"/>
    </row>
    <row r="295" spans="1:12" s="23" customFormat="1" ht="34.5" customHeight="1">
      <c r="A295" s="21">
        <v>601100</v>
      </c>
      <c r="B295" s="4" t="s">
        <v>313</v>
      </c>
      <c r="C295" s="2"/>
      <c r="D295" s="37"/>
      <c r="E295" s="125">
        <v>157000000</v>
      </c>
      <c r="F295" s="139" t="s">
        <v>206</v>
      </c>
      <c r="G295" s="125"/>
      <c r="H295" s="125">
        <v>50840000</v>
      </c>
      <c r="I295" s="36"/>
      <c r="J295" s="36" t="s">
        <v>206</v>
      </c>
      <c r="K295" s="32"/>
      <c r="L295" s="97"/>
    </row>
    <row r="296" spans="1:12" s="23" customFormat="1" ht="34.5" customHeight="1">
      <c r="A296" s="21">
        <v>601200</v>
      </c>
      <c r="B296" s="4" t="s">
        <v>314</v>
      </c>
      <c r="C296" s="2"/>
      <c r="D296" s="37"/>
      <c r="E296" s="125">
        <v>157000000</v>
      </c>
      <c r="F296" s="139" t="s">
        <v>206</v>
      </c>
      <c r="G296" s="125"/>
      <c r="H296" s="125">
        <v>39840000</v>
      </c>
      <c r="I296" s="36"/>
      <c r="J296" s="36" t="s">
        <v>206</v>
      </c>
      <c r="K296" s="32"/>
      <c r="L296" s="97"/>
    </row>
    <row r="297" spans="1:12" s="23" customFormat="1" ht="18" customHeight="1">
      <c r="A297" s="21" t="s">
        <v>75</v>
      </c>
      <c r="B297" s="4" t="s">
        <v>260</v>
      </c>
      <c r="C297" s="1">
        <v>8407285</v>
      </c>
      <c r="D297" s="33">
        <f>D298-D299</f>
        <v>0</v>
      </c>
      <c r="E297" s="125">
        <v>13392694</v>
      </c>
      <c r="F297" s="140" t="s">
        <v>216</v>
      </c>
      <c r="G297" s="125">
        <v>0</v>
      </c>
      <c r="H297" s="125">
        <v>4064954.97</v>
      </c>
      <c r="I297" s="36" t="s">
        <v>206</v>
      </c>
      <c r="J297" s="36" t="s">
        <v>206</v>
      </c>
      <c r="K297" s="32" t="s">
        <v>206</v>
      </c>
      <c r="L297" s="97"/>
    </row>
    <row r="298" spans="1:12" s="23" customFormat="1" ht="18" customHeight="1">
      <c r="A298" s="21" t="s">
        <v>204</v>
      </c>
      <c r="B298" s="4" t="s">
        <v>232</v>
      </c>
      <c r="C298" s="1"/>
      <c r="D298" s="37"/>
      <c r="E298" s="125">
        <v>13392694</v>
      </c>
      <c r="F298" s="140" t="s">
        <v>216</v>
      </c>
      <c r="G298" s="125"/>
      <c r="H298" s="125">
        <v>5163207.72</v>
      </c>
      <c r="I298" s="36" t="s">
        <v>206</v>
      </c>
      <c r="J298" s="36" t="s">
        <v>206</v>
      </c>
      <c r="K298" s="32" t="s">
        <v>206</v>
      </c>
      <c r="L298" s="97"/>
    </row>
    <row r="299" spans="1:12" s="23" customFormat="1" ht="20.25" customHeight="1">
      <c r="A299" s="21" t="s">
        <v>205</v>
      </c>
      <c r="B299" s="4" t="s">
        <v>233</v>
      </c>
      <c r="C299" s="1"/>
      <c r="D299" s="37"/>
      <c r="E299" s="125"/>
      <c r="F299" s="140" t="s">
        <v>216</v>
      </c>
      <c r="G299" s="125"/>
      <c r="H299" s="125">
        <v>1098252.75</v>
      </c>
      <c r="I299" s="36" t="s">
        <v>206</v>
      </c>
      <c r="J299" s="36" t="s">
        <v>206</v>
      </c>
      <c r="K299" s="32" t="s">
        <v>206</v>
      </c>
      <c r="L299" s="97"/>
    </row>
    <row r="300" spans="1:12" s="23" customFormat="1" ht="34.5" customHeight="1" hidden="1">
      <c r="A300" s="21" t="s">
        <v>244</v>
      </c>
      <c r="B300" s="4" t="s">
        <v>245</v>
      </c>
      <c r="C300" s="1"/>
      <c r="D300" s="37"/>
      <c r="E300" s="125"/>
      <c r="F300" s="140" t="s">
        <v>216</v>
      </c>
      <c r="G300" s="125"/>
      <c r="H300" s="125"/>
      <c r="I300" s="36"/>
      <c r="J300" s="36" t="s">
        <v>206</v>
      </c>
      <c r="K300" s="32" t="s">
        <v>206</v>
      </c>
      <c r="L300" s="97"/>
    </row>
    <row r="301" spans="1:12" s="23" customFormat="1" ht="17.25" customHeight="1">
      <c r="A301" s="19"/>
      <c r="B301" s="30" t="s">
        <v>1</v>
      </c>
      <c r="C301" s="2"/>
      <c r="D301" s="37"/>
      <c r="E301" s="130">
        <v>11264626.57</v>
      </c>
      <c r="F301" s="141" t="s">
        <v>206</v>
      </c>
      <c r="G301" s="130"/>
      <c r="H301" s="130">
        <v>8320212.609999999</v>
      </c>
      <c r="I301" s="56"/>
      <c r="J301" s="56" t="s">
        <v>206</v>
      </c>
      <c r="K301" s="57" t="s">
        <v>206</v>
      </c>
      <c r="L301" s="97"/>
    </row>
    <row r="302" spans="1:12" s="23" customFormat="1" ht="17.25" customHeight="1">
      <c r="A302" s="21" t="s">
        <v>247</v>
      </c>
      <c r="B302" s="8" t="s">
        <v>248</v>
      </c>
      <c r="C302" s="2"/>
      <c r="D302" s="37"/>
      <c r="E302" s="134">
        <v>11264626.57</v>
      </c>
      <c r="F302" s="139" t="s">
        <v>206</v>
      </c>
      <c r="G302" s="134">
        <v>0</v>
      </c>
      <c r="H302" s="134">
        <v>8320212.61</v>
      </c>
      <c r="I302" s="56"/>
      <c r="J302" s="54" t="s">
        <v>206</v>
      </c>
      <c r="K302" s="57"/>
      <c r="L302" s="97"/>
    </row>
    <row r="303" spans="1:12" s="23" customFormat="1" ht="48" customHeight="1">
      <c r="A303" s="21" t="s">
        <v>228</v>
      </c>
      <c r="B303" s="4" t="s">
        <v>231</v>
      </c>
      <c r="C303" s="2"/>
      <c r="D303" s="37"/>
      <c r="E303" s="134">
        <v>0</v>
      </c>
      <c r="F303" s="139" t="s">
        <v>206</v>
      </c>
      <c r="G303" s="134">
        <v>0</v>
      </c>
      <c r="H303" s="134">
        <v>-462686.81</v>
      </c>
      <c r="I303" s="56"/>
      <c r="J303" s="54" t="s">
        <v>206</v>
      </c>
      <c r="K303" s="57"/>
      <c r="L303" s="97"/>
    </row>
    <row r="304" spans="1:12" s="23" customFormat="1" ht="17.25" customHeight="1">
      <c r="A304" s="21" t="s">
        <v>229</v>
      </c>
      <c r="B304" s="4" t="s">
        <v>232</v>
      </c>
      <c r="C304" s="2"/>
      <c r="D304" s="37"/>
      <c r="E304" s="134">
        <v>0</v>
      </c>
      <c r="F304" s="139" t="s">
        <v>206</v>
      </c>
      <c r="G304" s="134"/>
      <c r="H304" s="134">
        <v>2805425.39</v>
      </c>
      <c r="I304" s="56"/>
      <c r="J304" s="54" t="s">
        <v>206</v>
      </c>
      <c r="K304" s="57"/>
      <c r="L304" s="97"/>
    </row>
    <row r="305" spans="1:12" s="23" customFormat="1" ht="17.25" customHeight="1">
      <c r="A305" s="21" t="s">
        <v>230</v>
      </c>
      <c r="B305" s="4" t="s">
        <v>233</v>
      </c>
      <c r="C305" s="2"/>
      <c r="D305" s="37"/>
      <c r="E305" s="134">
        <v>0</v>
      </c>
      <c r="F305" s="139" t="s">
        <v>206</v>
      </c>
      <c r="G305" s="134"/>
      <c r="H305" s="134">
        <v>2650525.35</v>
      </c>
      <c r="I305" s="56"/>
      <c r="J305" s="54" t="s">
        <v>206</v>
      </c>
      <c r="K305" s="57"/>
      <c r="L305" s="97"/>
    </row>
    <row r="306" spans="1:12" s="23" customFormat="1" ht="17.25" customHeight="1">
      <c r="A306" s="21" t="s">
        <v>315</v>
      </c>
      <c r="B306" s="4" t="s">
        <v>207</v>
      </c>
      <c r="C306" s="2"/>
      <c r="D306" s="37"/>
      <c r="E306" s="134">
        <v>0</v>
      </c>
      <c r="F306" s="139" t="s">
        <v>206</v>
      </c>
      <c r="G306" s="134"/>
      <c r="H306" s="134">
        <v>-617586.85</v>
      </c>
      <c r="I306" s="56"/>
      <c r="J306" s="54" t="s">
        <v>206</v>
      </c>
      <c r="K306" s="57"/>
      <c r="L306" s="97"/>
    </row>
    <row r="307" spans="1:12" s="23" customFormat="1" ht="50.25" customHeight="1">
      <c r="A307" s="63">
        <v>206000</v>
      </c>
      <c r="B307" s="4" t="s">
        <v>311</v>
      </c>
      <c r="C307" s="2"/>
      <c r="D307" s="37"/>
      <c r="E307" s="134">
        <v>0</v>
      </c>
      <c r="F307" s="139" t="s">
        <v>206</v>
      </c>
      <c r="G307" s="134">
        <v>0</v>
      </c>
      <c r="H307" s="134">
        <v>6668190</v>
      </c>
      <c r="I307" s="56"/>
      <c r="J307" s="54" t="s">
        <v>206</v>
      </c>
      <c r="K307" s="57"/>
      <c r="L307" s="97"/>
    </row>
    <row r="308" spans="1:12" s="23" customFormat="1" ht="32.25" customHeight="1">
      <c r="A308" s="63">
        <v>206100</v>
      </c>
      <c r="B308" s="4" t="s">
        <v>313</v>
      </c>
      <c r="C308" s="2"/>
      <c r="D308" s="37"/>
      <c r="E308" s="134">
        <v>50000000</v>
      </c>
      <c r="F308" s="139" t="s">
        <v>206</v>
      </c>
      <c r="G308" s="134"/>
      <c r="H308" s="134">
        <v>47011200</v>
      </c>
      <c r="I308" s="56"/>
      <c r="J308" s="54" t="s">
        <v>206</v>
      </c>
      <c r="K308" s="57"/>
      <c r="L308" s="97"/>
    </row>
    <row r="309" spans="1:12" s="23" customFormat="1" ht="33.75" customHeight="1">
      <c r="A309" s="21" t="s">
        <v>312</v>
      </c>
      <c r="B309" s="4" t="s">
        <v>314</v>
      </c>
      <c r="C309" s="2"/>
      <c r="D309" s="37"/>
      <c r="E309" s="134">
        <v>50000000</v>
      </c>
      <c r="F309" s="139" t="s">
        <v>206</v>
      </c>
      <c r="G309" s="134"/>
      <c r="H309" s="134">
        <v>40343010</v>
      </c>
      <c r="I309" s="56"/>
      <c r="J309" s="54" t="s">
        <v>206</v>
      </c>
      <c r="K309" s="57"/>
      <c r="L309" s="97"/>
    </row>
    <row r="310" spans="1:12" s="23" customFormat="1" ht="33.75" customHeight="1">
      <c r="A310" s="21" t="s">
        <v>234</v>
      </c>
      <c r="B310" s="4" t="s">
        <v>237</v>
      </c>
      <c r="C310" s="2"/>
      <c r="D310" s="37"/>
      <c r="E310" s="134">
        <v>11264626.57</v>
      </c>
      <c r="F310" s="139" t="s">
        <v>206</v>
      </c>
      <c r="G310" s="134">
        <v>0</v>
      </c>
      <c r="H310" s="134">
        <v>2114709.42</v>
      </c>
      <c r="I310" s="56"/>
      <c r="J310" s="54" t="s">
        <v>206</v>
      </c>
      <c r="K310" s="57"/>
      <c r="L310" s="97"/>
    </row>
    <row r="311" spans="1:12" s="23" customFormat="1" ht="17.25" customHeight="1">
      <c r="A311" s="21" t="s">
        <v>235</v>
      </c>
      <c r="B311" s="4" t="s">
        <v>232</v>
      </c>
      <c r="C311" s="2"/>
      <c r="D311" s="37"/>
      <c r="E311" s="134">
        <v>11264626.57</v>
      </c>
      <c r="F311" s="139" t="s">
        <v>206</v>
      </c>
      <c r="G311" s="134"/>
      <c r="H311" s="134">
        <v>2273667.41</v>
      </c>
      <c r="I311" s="56"/>
      <c r="J311" s="54" t="s">
        <v>206</v>
      </c>
      <c r="K311" s="57"/>
      <c r="L311" s="97"/>
    </row>
    <row r="312" spans="1:12" s="23" customFormat="1" ht="17.25" customHeight="1">
      <c r="A312" s="21" t="s">
        <v>236</v>
      </c>
      <c r="B312" s="4" t="s">
        <v>233</v>
      </c>
      <c r="C312" s="2"/>
      <c r="D312" s="37"/>
      <c r="E312" s="134">
        <v>0</v>
      </c>
      <c r="F312" s="139" t="s">
        <v>206</v>
      </c>
      <c r="G312" s="134"/>
      <c r="H312" s="134">
        <v>158957.99</v>
      </c>
      <c r="I312" s="56"/>
      <c r="J312" s="54" t="s">
        <v>206</v>
      </c>
      <c r="K312" s="57"/>
      <c r="L312" s="97"/>
    </row>
    <row r="313" spans="1:12" s="23" customFormat="1" ht="33.75" customHeight="1">
      <c r="A313" s="21" t="s">
        <v>249</v>
      </c>
      <c r="B313" s="4" t="s">
        <v>250</v>
      </c>
      <c r="C313" s="2"/>
      <c r="D313" s="37"/>
      <c r="E313" s="134">
        <v>11264626.57</v>
      </c>
      <c r="F313" s="139" t="s">
        <v>206</v>
      </c>
      <c r="G313" s="134">
        <v>0</v>
      </c>
      <c r="H313" s="134">
        <v>8320212.609999999</v>
      </c>
      <c r="I313" s="56"/>
      <c r="J313" s="54" t="s">
        <v>206</v>
      </c>
      <c r="K313" s="57"/>
      <c r="L313" s="97"/>
    </row>
    <row r="314" spans="1:12" s="23" customFormat="1" ht="49.5" customHeight="1">
      <c r="A314" s="21" t="s">
        <v>239</v>
      </c>
      <c r="B314" s="4" t="s">
        <v>251</v>
      </c>
      <c r="C314" s="2"/>
      <c r="D314" s="37"/>
      <c r="E314" s="125">
        <v>0</v>
      </c>
      <c r="F314" s="140" t="s">
        <v>206</v>
      </c>
      <c r="G314" s="125">
        <v>0</v>
      </c>
      <c r="H314" s="125">
        <v>6668190</v>
      </c>
      <c r="I314" s="36"/>
      <c r="J314" s="36" t="s">
        <v>206</v>
      </c>
      <c r="K314" s="32" t="s">
        <v>206</v>
      </c>
      <c r="L314" s="97"/>
    </row>
    <row r="315" spans="1:12" s="23" customFormat="1" ht="35.25" customHeight="1">
      <c r="A315" s="21" t="s">
        <v>240</v>
      </c>
      <c r="B315" s="4" t="s">
        <v>242</v>
      </c>
      <c r="C315" s="2"/>
      <c r="D315" s="37"/>
      <c r="E315" s="125">
        <v>50000000</v>
      </c>
      <c r="F315" s="140" t="s">
        <v>216</v>
      </c>
      <c r="G315" s="125"/>
      <c r="H315" s="125">
        <v>47011200</v>
      </c>
      <c r="I315" s="36"/>
      <c r="J315" s="36" t="s">
        <v>206</v>
      </c>
      <c r="K315" s="32" t="s">
        <v>206</v>
      </c>
      <c r="L315" s="97"/>
    </row>
    <row r="316" spans="1:12" s="23" customFormat="1" ht="34.5" customHeight="1">
      <c r="A316" s="21" t="s">
        <v>241</v>
      </c>
      <c r="B316" s="4" t="s">
        <v>243</v>
      </c>
      <c r="C316" s="2"/>
      <c r="D316" s="37"/>
      <c r="E316" s="125">
        <v>50000000</v>
      </c>
      <c r="F316" s="140" t="s">
        <v>216</v>
      </c>
      <c r="G316" s="125"/>
      <c r="H316" s="125">
        <v>40343010</v>
      </c>
      <c r="I316" s="36"/>
      <c r="J316" s="36" t="s">
        <v>206</v>
      </c>
      <c r="K316" s="32" t="s">
        <v>206</v>
      </c>
      <c r="L316" s="97"/>
    </row>
    <row r="317" spans="1:12" s="23" customFormat="1" ht="18" customHeight="1">
      <c r="A317" s="21" t="s">
        <v>75</v>
      </c>
      <c r="B317" s="4" t="s">
        <v>260</v>
      </c>
      <c r="C317" s="1">
        <v>4178282</v>
      </c>
      <c r="D317" s="37"/>
      <c r="E317" s="125">
        <v>11264626.57</v>
      </c>
      <c r="F317" s="140" t="s">
        <v>216</v>
      </c>
      <c r="G317" s="125">
        <v>0</v>
      </c>
      <c r="H317" s="125">
        <v>1652022.61</v>
      </c>
      <c r="I317" s="36" t="s">
        <v>206</v>
      </c>
      <c r="J317" s="36" t="s">
        <v>206</v>
      </c>
      <c r="K317" s="32" t="s">
        <v>206</v>
      </c>
      <c r="L317" s="97"/>
    </row>
    <row r="318" spans="1:12" s="23" customFormat="1" ht="19.5" customHeight="1">
      <c r="A318" s="21" t="s">
        <v>204</v>
      </c>
      <c r="B318" s="4" t="s">
        <v>232</v>
      </c>
      <c r="C318" s="1"/>
      <c r="D318" s="37"/>
      <c r="E318" s="125">
        <v>11264626.57</v>
      </c>
      <c r="F318" s="140" t="s">
        <v>216</v>
      </c>
      <c r="G318" s="125"/>
      <c r="H318" s="125">
        <v>5079092.8</v>
      </c>
      <c r="I318" s="36" t="s">
        <v>206</v>
      </c>
      <c r="J318" s="36" t="s">
        <v>206</v>
      </c>
      <c r="K318" s="32" t="s">
        <v>206</v>
      </c>
      <c r="L318" s="97"/>
    </row>
    <row r="319" spans="1:12" s="23" customFormat="1" ht="18.75" customHeight="1">
      <c r="A319" s="21" t="s">
        <v>205</v>
      </c>
      <c r="B319" s="8" t="s">
        <v>233</v>
      </c>
      <c r="C319" s="1"/>
      <c r="D319" s="37"/>
      <c r="E319" s="144">
        <v>0</v>
      </c>
      <c r="F319" s="140" t="s">
        <v>216</v>
      </c>
      <c r="G319" s="145"/>
      <c r="H319" s="125">
        <v>2809483.34</v>
      </c>
      <c r="I319" s="36" t="s">
        <v>206</v>
      </c>
      <c r="J319" s="36" t="s">
        <v>206</v>
      </c>
      <c r="K319" s="32" t="s">
        <v>206</v>
      </c>
      <c r="L319" s="97"/>
    </row>
    <row r="320" spans="1:12" s="23" customFormat="1" ht="20.25" customHeight="1" thickBot="1">
      <c r="A320" s="31" t="s">
        <v>238</v>
      </c>
      <c r="B320" s="12" t="s">
        <v>207</v>
      </c>
      <c r="C320" s="110"/>
      <c r="D320" s="12"/>
      <c r="E320" s="146"/>
      <c r="F320" s="147" t="s">
        <v>216</v>
      </c>
      <c r="G320" s="146"/>
      <c r="H320" s="148">
        <v>-617586.85</v>
      </c>
      <c r="I320" s="58" t="s">
        <v>206</v>
      </c>
      <c r="J320" s="58" t="s">
        <v>206</v>
      </c>
      <c r="K320" s="59" t="s">
        <v>206</v>
      </c>
      <c r="L320" s="97"/>
    </row>
    <row r="321" spans="1:11" ht="48" hidden="1" thickBot="1">
      <c r="A321" s="15">
        <v>603000</v>
      </c>
      <c r="B321" s="16" t="s">
        <v>214</v>
      </c>
      <c r="C321" s="39"/>
      <c r="D321" s="39"/>
      <c r="E321" s="39"/>
      <c r="F321" s="131">
        <v>17520388</v>
      </c>
      <c r="G321" s="39"/>
      <c r="H321" s="131">
        <v>869659</v>
      </c>
      <c r="I321" s="60" t="s">
        <v>206</v>
      </c>
      <c r="J321" s="60" t="s">
        <v>206</v>
      </c>
      <c r="K321" s="61" t="s">
        <v>206</v>
      </c>
    </row>
    <row r="322" spans="1:11" ht="19.5" customHeight="1">
      <c r="A322" s="17"/>
      <c r="B322" s="18"/>
      <c r="C322" s="40"/>
      <c r="D322" s="40"/>
      <c r="E322" s="40"/>
      <c r="F322" s="41"/>
      <c r="G322" s="40"/>
      <c r="H322" s="41"/>
      <c r="I322" s="62"/>
      <c r="J322" s="62"/>
      <c r="K322" s="62"/>
    </row>
    <row r="323" spans="1:11" ht="19.5" customHeight="1">
      <c r="A323" s="17"/>
      <c r="B323" s="18"/>
      <c r="C323" s="40"/>
      <c r="D323" s="40"/>
      <c r="E323" s="40"/>
      <c r="F323" s="41"/>
      <c r="G323" s="40"/>
      <c r="H323" s="41"/>
      <c r="I323" s="62"/>
      <c r="J323" s="62"/>
      <c r="K323" s="62"/>
    </row>
    <row r="324" spans="1:11" ht="19.5" customHeight="1">
      <c r="A324" s="17"/>
      <c r="B324" s="18"/>
      <c r="C324" s="40"/>
      <c r="D324" s="40"/>
      <c r="E324" s="40"/>
      <c r="F324" s="41"/>
      <c r="G324" s="40"/>
      <c r="H324" s="41"/>
      <c r="I324" s="62"/>
      <c r="J324" s="62"/>
      <c r="K324" s="62"/>
    </row>
    <row r="325" spans="1:11" ht="22.5" customHeight="1">
      <c r="A325" s="177" t="s">
        <v>328</v>
      </c>
      <c r="B325" s="177"/>
      <c r="C325" s="162"/>
      <c r="D325" s="162"/>
      <c r="E325" s="162"/>
      <c r="F325" s="163"/>
      <c r="G325" s="162"/>
      <c r="H325" s="178" t="s">
        <v>329</v>
      </c>
      <c r="I325" s="178"/>
      <c r="J325" s="178"/>
      <c r="K325" s="62"/>
    </row>
    <row r="326" spans="1:11" ht="19.5" customHeight="1">
      <c r="A326" s="17"/>
      <c r="B326" s="18"/>
      <c r="C326" s="40"/>
      <c r="D326" s="40"/>
      <c r="E326" s="40"/>
      <c r="F326" s="41"/>
      <c r="G326" s="40"/>
      <c r="H326" s="41"/>
      <c r="I326" s="62"/>
      <c r="J326" s="62"/>
      <c r="K326" s="62"/>
    </row>
    <row r="327" spans="1:11" ht="19.5" customHeight="1">
      <c r="A327" s="17"/>
      <c r="B327" s="18"/>
      <c r="C327" s="40"/>
      <c r="D327" s="40"/>
      <c r="E327" s="40"/>
      <c r="F327" s="41"/>
      <c r="G327" s="40"/>
      <c r="H327" s="41"/>
      <c r="I327" s="62"/>
      <c r="J327" s="62"/>
      <c r="K327" s="62"/>
    </row>
    <row r="328" spans="1:11" ht="19.5" customHeight="1">
      <c r="A328" s="17"/>
      <c r="B328" s="18"/>
      <c r="C328" s="40"/>
      <c r="D328" s="40"/>
      <c r="E328" s="40"/>
      <c r="F328" s="41"/>
      <c r="G328" s="40"/>
      <c r="H328" s="41"/>
      <c r="I328" s="62"/>
      <c r="J328" s="62"/>
      <c r="K328" s="62"/>
    </row>
    <row r="329" spans="1:12" s="133" customFormat="1" ht="22.5" customHeight="1">
      <c r="A329" s="176"/>
      <c r="B329" s="176"/>
      <c r="C329" s="176"/>
      <c r="D329" s="176"/>
      <c r="E329" s="176"/>
      <c r="F329" s="176"/>
      <c r="G329" s="176"/>
      <c r="H329" s="176"/>
      <c r="I329" s="176"/>
      <c r="J329" s="176"/>
      <c r="K329" s="176"/>
      <c r="L329" s="132"/>
    </row>
  </sheetData>
  <sheetProtection password="CC6F" sheet="1" objects="1" scenarios="1"/>
  <mergeCells count="22">
    <mergeCell ref="A203:A204"/>
    <mergeCell ref="A206:A207"/>
    <mergeCell ref="A209:A210"/>
    <mergeCell ref="A329:K329"/>
    <mergeCell ref="A325:B325"/>
    <mergeCell ref="H325:J325"/>
    <mergeCell ref="A106:A107"/>
    <mergeCell ref="A112:A113"/>
    <mergeCell ref="A118:A119"/>
    <mergeCell ref="A200:A201"/>
    <mergeCell ref="A109:A110"/>
    <mergeCell ref="A115:A116"/>
    <mergeCell ref="J95:J97"/>
    <mergeCell ref="K95:K97"/>
    <mergeCell ref="A98:A99"/>
    <mergeCell ref="A101:A102"/>
    <mergeCell ref="A95:A97"/>
    <mergeCell ref="A1:K1"/>
    <mergeCell ref="A84:A85"/>
    <mergeCell ref="A90:A91"/>
    <mergeCell ref="A93:A94"/>
    <mergeCell ref="A87:A88"/>
  </mergeCells>
  <printOptions horizontalCentered="1"/>
  <pageMargins left="1.3779527559055118" right="0.3937007874015748" top="0.3937007874015748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Roman,обычный"&amp;12Продовження додатка</oddHeader>
  </headerFooter>
  <colBreaks count="1" manualBreakCount="1">
    <brk id="10" max="3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Customer</cp:lastModifiedBy>
  <cp:lastPrinted>2009-03-13T08:27:36Z</cp:lastPrinted>
  <dcterms:created xsi:type="dcterms:W3CDTF">2001-12-26T15:52:11Z</dcterms:created>
  <dcterms:modified xsi:type="dcterms:W3CDTF">2009-04-09T06:16:25Z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