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8775" activeTab="0"/>
  </bookViews>
  <sheets>
    <sheet name="форма 2" sheetId="1" r:id="rId1"/>
  </sheets>
  <definedNames>
    <definedName name="_xlnm.Print_Area" localSheetId="0">'форма 2'!$A$1:$P$394</definedName>
  </definedNames>
  <calcPr fullCalcOnLoad="1"/>
</workbook>
</file>

<file path=xl/sharedStrings.xml><?xml version="1.0" encoding="utf-8"?>
<sst xmlns="http://schemas.openxmlformats.org/spreadsheetml/2006/main" count="840" uniqueCount="226">
  <si>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</si>
  <si>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</si>
  <si>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</si>
  <si>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</si>
  <si>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</si>
  <si>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</si>
  <si>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</si>
  <si>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1) мета бюджетної програми/підпрограми, строки її реалізації;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</si>
  <si>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</si>
  <si>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</si>
  <si>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</si>
  <si>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</si>
  <si>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</si>
  <si>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</si>
  <si>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</si>
  <si>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</si>
  <si>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</si>
  <si>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</si>
  <si>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</si>
  <si>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</si>
  <si>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</si>
  <si>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</si>
  <si>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</si>
  <si>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</si>
  <si>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</si>
  <si>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</si>
  <si>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</si>
  <si>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</si>
  <si>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</si>
  <si>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</si>
  <si>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</si>
  <si>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</si>
  <si>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</si>
  <si>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</si>
  <si>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</si>
  <si>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</si>
  <si>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</si>
  <si>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</si>
  <si>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</si>
  <si>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</si>
  <si>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</si>
  <si>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</si>
  <si>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</si>
  <si>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</si>
  <si>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</si>
  <si>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</si>
  <si>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</si>
  <si>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</si>
  <si>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</si>
  <si>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</si>
  <si>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</si>
  <si>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</si>
  <si>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</si>
  <si>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</si>
  <si>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</si>
  <si>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</si>
  <si>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</si>
  <si>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</si>
  <si>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</si>
  <si>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</si>
  <si>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</si>
  <si>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</si>
  <si>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</si>
  <si>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</si>
  <si>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</si>
  <si>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</si>
  <si>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</si>
  <si>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</si>
  <si>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</si>
  <si>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1. Управління освіти Чернігівської міської ради</t>
  </si>
  <si>
    <t>Заробітна плата</t>
  </si>
  <si>
    <t>Нарахування на оплату праці</t>
  </si>
  <si>
    <t>Предмети, матеріали, обладнання та інвентар"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</si>
  <si>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</si>
  <si>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</si>
  <si>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</si>
  <si>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</si>
  <si>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</si>
  <si>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</si>
  <si>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</si>
  <si>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</si>
  <si>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</si>
  <si>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</si>
  <si>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</si>
  <si>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</si>
  <si>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</si>
  <si>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</si>
  <si>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од.</t>
  </si>
  <si>
    <t>2020 рік</t>
  </si>
  <si>
    <t>2021 рік</t>
  </si>
  <si>
    <t>Головний бухгалтер</t>
  </si>
  <si>
    <t>1.</t>
  </si>
  <si>
    <t>0611020</t>
  </si>
  <si>
    <t>кількість закладів  І ступеня</t>
  </si>
  <si>
    <t>звіт.</t>
  </si>
  <si>
    <t>кількість закладів  І-ІІ ступеня</t>
  </si>
  <si>
    <t>кількість закладів  ІІ-ІІІ ступеня</t>
  </si>
  <si>
    <t>кількість закладів  І-ІІІ ступеня</t>
  </si>
  <si>
    <t>кількість класів  І  ступеня</t>
  </si>
  <si>
    <t>кількість класів  І-ІІ  ступеня</t>
  </si>
  <si>
    <t>кількість класів  ІІ-ІІІ  ступеня</t>
  </si>
  <si>
    <t>кількість класів  І-ІІІ  ступеня</t>
  </si>
  <si>
    <t>середньорічне число посадових окладів ( ставок) педагогічного персоналу</t>
  </si>
  <si>
    <t xml:space="preserve">од. </t>
  </si>
  <si>
    <t>штатний розпис</t>
  </si>
  <si>
    <t>середньорічне число штатних одиниць адмінперсоналу , за умовами віднесених до педагог.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</si>
  <si>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</si>
  <si>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</si>
  <si>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</si>
  <si>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кількість учнів</t>
  </si>
  <si>
    <t>діто - дні відвідування</t>
  </si>
  <si>
    <t>дні</t>
  </si>
  <si>
    <t>план  діто - днів</t>
  </si>
  <si>
    <t xml:space="preserve"> Показники продукту</t>
  </si>
  <si>
    <t xml:space="preserve"> Показники ефективності</t>
  </si>
  <si>
    <t>Показники якості</t>
  </si>
  <si>
    <t>кількість днів відвідування</t>
  </si>
  <si>
    <t>Обов’язкові виплати</t>
  </si>
  <si>
    <t>Стимулюючі допл.та надбавки</t>
  </si>
  <si>
    <t>Премії</t>
  </si>
  <si>
    <t>Матеріальна допомога</t>
  </si>
  <si>
    <t>Пед. персонал</t>
  </si>
  <si>
    <t>Прирівнені</t>
  </si>
  <si>
    <t>Спеціалісти</t>
  </si>
  <si>
    <t>Робітники</t>
  </si>
  <si>
    <t xml:space="preserve">Програма комп`ютеризації  закладів та установ освіти  м.Чернігова на 2016- 2020 роки, </t>
  </si>
  <si>
    <t>Міська цільова Програма розвитку освіти м. Чернігова "Освіта в житті  нашого міста на 2017- 2021 роки "</t>
  </si>
  <si>
    <t>Програма " Реалізації  громадського бюджету (бюджету участі) у місті  Чернігові  на 2016- 2020 роки "</t>
  </si>
  <si>
    <t>Рішення міської ради від 25.02.2016 р. № 4/ VII -4</t>
  </si>
  <si>
    <t xml:space="preserve">Рішення міської ради  від 28.12.2015 р. № 2/ VII - 5 </t>
  </si>
  <si>
    <t>2. Управління освіти Чернігівської міської ради</t>
  </si>
  <si>
    <t>Завдання: Забезпечити надання відповідних послуг денними   закладами загальної  середньої освіти</t>
  </si>
  <si>
    <t>Медикаменти та перев`язувальні матеріали</t>
  </si>
  <si>
    <t>Продукти харчування</t>
  </si>
  <si>
    <t>Субсидії та поточні трансферти підприємствам (установам, організаціям)</t>
  </si>
  <si>
    <t>Стипендії</t>
  </si>
  <si>
    <r>
      <t>Показники затрат</t>
    </r>
    <r>
      <rPr>
        <sz val="12"/>
        <rFont val="Times New Roman"/>
        <family val="1"/>
      </rPr>
      <t>:</t>
    </r>
  </si>
  <si>
    <t>2) завдання бюджетної програми;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</si>
  <si>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</si>
  <si>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</si>
  <si>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</si>
  <si>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разом
(10 + 11)</t>
  </si>
  <si>
    <t>Програма  поліпшення матеріально- технічної бази закладів освіти м. Чернігова на 2019- 2023 роки</t>
  </si>
  <si>
    <t>Рішення міської ради від 31.05.2018 року № 31/VII- 3</t>
  </si>
  <si>
    <t>Рішення міської ради від 27.10.2016 р. № 12 VII -25  зі змінами</t>
  </si>
  <si>
    <t>Капітальні видатки</t>
  </si>
  <si>
    <t>Плата за послуги, що надається бюджетними установами згідно з фунціональними повноваженнями</t>
  </si>
  <si>
    <t>Кошти, що отримуються бюджетними установами від господарської діяльності</t>
  </si>
  <si>
    <t>Плата за оренду майна бюджетних установ</t>
  </si>
  <si>
    <t>Кошти, що отримуються бюджетними установами від реалізації майна</t>
  </si>
  <si>
    <t>Кошти, що передаються із загального фонду до спеціального (бюджет розвитку)</t>
  </si>
  <si>
    <t xml:space="preserve">Начальник управління освіти </t>
  </si>
  <si>
    <t>Забезпечити  надання належної освіти та відповідних умов перебування учнів у  закладах загальної середньої  освіти.</t>
  </si>
  <si>
    <t>( код за ЄДРПОУ)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</si>
  <si>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</si>
  <si>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 бюджету та номер в системі головного розпорядника коштів місцевого бюджету)</t>
  </si>
  <si>
    <t>3.</t>
  </si>
  <si>
    <t>(код Програмної  класифікації видатків та кредитування місцевого бюджету)</t>
  </si>
  <si>
    <t>(код Типової програмної  класифікації видатків та кредитування місцевого бюджету)</t>
  </si>
  <si>
    <t>(код  Функціональної   класифікації видатків та кредитування місцевого бюджету)</t>
  </si>
  <si>
    <t>( найменування бюджетної програми  згідно з Типовою програмною класифікації  видатків та кредитування  місцевого бюджету)</t>
  </si>
  <si>
    <t>( код бюджету)</t>
  </si>
  <si>
    <t>2022 рік (прогноз)</t>
  </si>
  <si>
    <t>2022  рік (прогноз)</t>
  </si>
  <si>
    <t>2022рік (прогноз)</t>
  </si>
  <si>
    <t>2022 рік</t>
  </si>
  <si>
    <t>Дебіторська заборгованість на 01.01.2019</t>
  </si>
  <si>
    <t>Оплата інших енергоносіїв та інших комунальних послуг</t>
  </si>
  <si>
    <t>Програма  забезпечення діяльності та виконання доручень виборців депутатами Чернігівської міської ради на 2019 рік</t>
  </si>
  <si>
    <t>Рішення міської ради від 29.11.2018 року № 36/VII- 31</t>
  </si>
  <si>
    <t>02147598</t>
  </si>
  <si>
    <t>0600000</t>
  </si>
  <si>
    <t>0610000</t>
  </si>
  <si>
    <t>0921</t>
  </si>
  <si>
    <t>1020</t>
  </si>
  <si>
    <t>В.О.Білогура</t>
  </si>
  <si>
    <t>Н.М.Кот</t>
  </si>
  <si>
    <t>БЮДЖЕТНИЙ ЗАПИТ НА 2021 - 2023 РОКИ індивідуальний (Форма 2021-2)</t>
  </si>
  <si>
    <t>4. Мета та завдання бюджетної програми на 2021- 2023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</si>
  <si>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</si>
  <si>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</si>
  <si>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</si>
  <si>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</si>
  <si>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</si>
  <si>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</si>
  <si>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</si>
  <si>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</si>
  <si>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2019рік (звіт)</t>
  </si>
  <si>
    <t>2020рік (затверджено)</t>
  </si>
  <si>
    <t>3) видатки за кодами Економічної класифікації видатків бюджету у 2022 - 2023 роках:</t>
  </si>
  <si>
    <t>2023 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</si>
  <si>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</si>
  <si>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</si>
  <si>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</si>
  <si>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2019- 2021 роках:</t>
  </si>
  <si>
    <t>2) результативні показники бюджетної програми/підпрограми у 2022- 2023 роках:</t>
  </si>
  <si>
    <t>2023рік (прогноз)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</si>
  <si>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</si>
  <si>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</si>
  <si>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</si>
  <si>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програми/підпрограми у 2022- 2023 роках:</t>
  </si>
  <si>
    <t>12. Об'єкти, які виконуються в межах бюджетної програми/підпрограми за рахунок коштів бюджету розвитку у 2019- 2023 роках:</t>
  </si>
  <si>
    <t>2020  рік (затверджено)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</si>
  <si>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</si>
  <si>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</si>
  <si>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</si>
  <si>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</si>
  <si>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</si>
  <si>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</si>
  <si>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</si>
  <si>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</si>
  <si>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2020році.</t>
  </si>
  <si>
    <t>Програма сприяння виконанню повноважень депутатами Чернігівської обласної ради на 2019-2020 роки</t>
  </si>
  <si>
    <t>Рішенням обласної ради  від 20.12.2018 р. № 3-16/VII</t>
  </si>
  <si>
    <t>затверджені призначення з урах. Змін на 01.10.2020</t>
  </si>
  <si>
    <t>Субсидії та поточні  трансферти підприємствам (установам, організаціям)</t>
  </si>
  <si>
    <t>Створення належних умов для надання повної загальної середньої освіти працюючій молоді</t>
  </si>
  <si>
    <t>Погашення заборгованості по продуктам харчування КП "Шкільне" станом на 01.01.2020 року</t>
  </si>
  <si>
    <t>Погашення заборгованості за спожиті  комунальні послуги та енергоносії станом на 01.01.2020 року</t>
  </si>
  <si>
    <t>Надання загальної середньої освіти  закладами загальної середньої освіти   (у тому числі з дошкільними підрозділами (відділеннями,групами))</t>
  </si>
  <si>
    <t xml:space="preserve">3) Підстави для реалізації бюджетної програми : Конституція України  (Закон від від 28 . 06. 1996 № 254/96), Бюджетний кодекс  України (Закон  від 08.07. № 2456- VI),  Закон України " Про освіту " від 05.09.2017р. № 2145 - VIII, Закон України " Про загальну середню освіту" від 13.05. 1999 р. № 651-XIV, наказ Міністерства  фінансів України від  26.08. 2014 № 836 " Про деякі питання  запровадження програмно- цільового методу складання та виконання  місцевих бюджетів ",   Програма  комп`ютеризації  закладів та установ освіти м. Чернігова  на 2016 - 2020 роки , затверджена рішенням міської ради від 25.02. 2016 р. № 4/VII- 4, міська цільова Програма розвитку освіти м. Чернігова "Освіта в житті нашого міста на 2017- 2021 роки", затверджена  рішенням міської ради від  27.10. 2016 року № 12/ VII - 25 зі змінами, Програма поліпшення матеріально-технічної   бази закладів освіти м.Чернігова на 2019-2023 роки , затверджена рішенням міської  ради від 31.05.2018 року №31/ VII- 3 </t>
  </si>
  <si>
    <t>Благодійні внески, гранти та дарунки</t>
  </si>
  <si>
    <t>Надання загальної  середньої освіти закладами загальної середньої освіти (у тому числі з дошкільними підрозділами (відділеннями, групами))</t>
  </si>
  <si>
    <t>Забезпечити   надання відповідних  послуг  закладами  загальної середньої освіти</t>
  </si>
  <si>
    <t>Забезпечення  надання  послуг з повної  загальної  середньої освіти в  закладах загальної середньої освіти</t>
  </si>
  <si>
    <t>У 2019 році видатки загального фонду бюджету були спрямовані на заробітну плату з нарахуваннями на неї, харчування, комунальні послуги, закупівлю предметів, матеріалів, меблів, оплату різних послуг. Станом на 01.01.2020 року виникла кредиторська заборгованість у сумі 3 960 230 грн , яка була погашена у січні поточного року. На 2020 рік видатки загального фонду передбачені планом асигнувань використаються в повному обсязі. Виділені у 2021-2023 роках кошти загального фонду міського бюджету в подальшому дозволять забезпечити надання якісних послуг в  закладах загальної середньої освіти 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</si>
</sst>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"/>
    <numFmt numFmtId="188" formatCode="0.000"/>
    <numFmt numFmtId="189" formatCode="#,##0.0"/>
    <numFmt numFmtId="190" formatCode="#,##0.0000"/>
    <numFmt numFmtId="191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47"/>
      <name val="Arial"/>
      <family val="2"/>
    </font>
    <font>
      <b/>
      <sz val="12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Arial"/>
      <family val="2"/>
    </font>
    <font>
      <sz val="12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top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188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4" fillId="0" borderId="0" xfId="0" applyFont="1" applyAlignment="1">
      <alignment horizontal="left" vertical="top" wrapText="1"/>
    </xf>
    <xf numFmtId="0" fontId="18" fillId="0" borderId="0" xfId="0" applyFont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3" fontId="20" fillId="0" borderId="10" xfId="0" applyNumberFormat="1" applyFont="1" applyFill="1" applyBorder="1" applyAlignment="1">
      <alignment horizontal="center" vertical="center" wrapText="1"/>
    </xf>
    <xf numFmtId="3" fontId="20" fillId="32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/>
    </xf>
    <xf numFmtId="4" fontId="20" fillId="0" borderId="10" xfId="0" applyNumberFormat="1" applyFont="1" applyBorder="1" applyAlignment="1">
      <alignment horizontal="center" vertical="center" wrapText="1"/>
    </xf>
    <xf numFmtId="3" fontId="21" fillId="32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87" fontId="22" fillId="0" borderId="10" xfId="0" applyNumberFormat="1" applyFont="1" applyFill="1" applyBorder="1" applyAlignment="1">
      <alignment horizontal="center" vertical="top" wrapText="1"/>
    </xf>
    <xf numFmtId="187" fontId="20" fillId="0" borderId="10" xfId="0" applyNumberFormat="1" applyFont="1" applyBorder="1" applyAlignment="1">
      <alignment horizontal="center" vertical="center" wrapText="1"/>
    </xf>
    <xf numFmtId="4" fontId="20" fillId="32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vertical="center" wrapText="1"/>
    </xf>
    <xf numFmtId="0" fontId="11" fillId="0" borderId="12" xfId="0" applyFont="1" applyBorder="1" applyAlignment="1">
      <alignment/>
    </xf>
    <xf numFmtId="188" fontId="22" fillId="0" borderId="10" xfId="0" applyNumberFormat="1" applyFont="1" applyBorder="1" applyAlignment="1">
      <alignment horizontal="center" wrapText="1"/>
    </xf>
    <xf numFmtId="188" fontId="20" fillId="0" borderId="10" xfId="0" applyNumberFormat="1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186" fontId="20" fillId="0" borderId="10" xfId="0" applyNumberFormat="1" applyFont="1" applyBorder="1" applyAlignment="1">
      <alignment horizontal="center" wrapText="1"/>
    </xf>
    <xf numFmtId="186" fontId="22" fillId="0" borderId="10" xfId="0" applyNumberFormat="1" applyFont="1" applyBorder="1" applyAlignment="1">
      <alignment horizontal="center" wrapText="1"/>
    </xf>
    <xf numFmtId="4" fontId="21" fillId="32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7" fontId="2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top" wrapText="1"/>
    </xf>
    <xf numFmtId="0" fontId="23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4" fillId="0" borderId="0" xfId="0" applyFont="1" applyFill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4"/>
  <sheetViews>
    <sheetView tabSelected="1" view="pageBreakPreview" zoomScale="60" zoomScaleNormal="75" zoomScalePageLayoutView="0" workbookViewId="0" topLeftCell="B255">
      <selection activeCell="D130" sqref="D130"/>
    </sheetView>
  </sheetViews>
  <sheetFormatPr defaultColWidth="9.140625" defaultRowHeight="15"/>
  <cols>
    <col min="1" max="1" width="23.421875" style="1" customWidth="1"/>
    <col min="2" max="2" width="36.8515625" style="1" customWidth="1"/>
    <col min="3" max="3" width="21.140625" style="1" customWidth="1"/>
    <col min="4" max="4" width="24.421875" style="1" customWidth="1"/>
    <col min="5" max="5" width="17.00390625" style="1" customWidth="1"/>
    <col min="6" max="6" width="24.421875" style="1" customWidth="1"/>
    <col min="7" max="7" width="16.7109375" style="1" customWidth="1"/>
    <col min="8" max="8" width="16.8515625" style="1" customWidth="1"/>
    <col min="9" max="9" width="16.7109375" style="1" customWidth="1"/>
    <col min="10" max="10" width="16.421875" style="1" customWidth="1"/>
    <col min="11" max="11" width="17.8515625" style="1" customWidth="1"/>
    <col min="12" max="12" width="14.8515625" style="1" customWidth="1"/>
    <col min="13" max="13" width="16.00390625" style="1" customWidth="1"/>
    <col min="14" max="14" width="24.8515625" style="1" customWidth="1"/>
    <col min="15" max="15" width="13.140625" style="1" customWidth="1"/>
    <col min="16" max="16" width="13.00390625" style="1" customWidth="1"/>
    <col min="17" max="16384" width="9.140625" style="1" customWidth="1"/>
  </cols>
  <sheetData>
    <row r="1" spans="10:16" ht="15">
      <c r="J1" s="32" t="s">
        <v>0</v>
      </c>
      <c r="L1" s="32"/>
      <c r="M1" s="31"/>
      <c r="N1" s="31"/>
      <c r="O1" s="32"/>
      <c r="P1" s="32"/>
    </row>
    <row r="2" spans="10:16" ht="15">
      <c r="J2" s="32" t="s">
        <v>1</v>
      </c>
      <c r="L2" s="32"/>
      <c r="M2" s="31"/>
      <c r="N2" s="31"/>
      <c r="O2" s="32"/>
      <c r="P2" s="32"/>
    </row>
    <row r="3" spans="10:16" ht="15">
      <c r="J3" s="32" t="s">
        <v>2</v>
      </c>
      <c r="L3" s="32"/>
      <c r="M3" s="31"/>
      <c r="N3" s="31"/>
      <c r="O3" s="32"/>
      <c r="P3" s="32"/>
    </row>
    <row r="4" spans="10:16" ht="15">
      <c r="J4" s="32" t="s">
        <v>3</v>
      </c>
      <c r="L4" s="32"/>
      <c r="M4" s="31"/>
      <c r="N4" s="31"/>
      <c r="O4" s="32"/>
      <c r="P4" s="32"/>
    </row>
    <row r="5" spans="10:16" ht="15">
      <c r="J5" s="32" t="s">
        <v>4</v>
      </c>
      <c r="L5" s="32"/>
      <c r="M5" s="31"/>
      <c r="N5" s="31"/>
      <c r="O5" s="32"/>
      <c r="P5" s="32"/>
    </row>
    <row r="6" spans="10:16" ht="15">
      <c r="J6" s="32"/>
      <c r="L6" s="32"/>
      <c r="M6" s="31"/>
      <c r="N6" s="31"/>
      <c r="O6" s="32"/>
      <c r="P6" s="32"/>
    </row>
    <row r="7" spans="1:16" ht="18.75">
      <c r="A7" s="118" t="s">
        <v>177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ht="33.75" customHeight="1">
      <c r="A8" s="120" t="s">
        <v>69</v>
      </c>
      <c r="B8" s="120"/>
      <c r="C8" s="120"/>
      <c r="D8" s="120"/>
      <c r="E8" s="120"/>
      <c r="F8" s="120"/>
      <c r="G8" s="120"/>
      <c r="H8" s="120"/>
      <c r="I8" s="120"/>
      <c r="J8" s="33"/>
      <c r="K8" s="121" t="s">
        <v>171</v>
      </c>
      <c r="L8" s="121"/>
      <c r="M8" s="33"/>
      <c r="N8" s="61" t="s">
        <v>170</v>
      </c>
      <c r="O8" s="119"/>
      <c r="P8" s="119"/>
    </row>
    <row r="9" spans="1:16" ht="63" customHeight="1">
      <c r="A9" s="109" t="s">
        <v>5</v>
      </c>
      <c r="B9" s="109"/>
      <c r="C9" s="109"/>
      <c r="D9" s="109"/>
      <c r="E9" s="109"/>
      <c r="F9" s="109"/>
      <c r="G9" s="109"/>
      <c r="H9" s="109"/>
      <c r="I9" s="109"/>
      <c r="J9" s="34"/>
      <c r="K9" s="106" t="s">
        <v>154</v>
      </c>
      <c r="L9" s="106"/>
      <c r="M9" s="34"/>
      <c r="N9" s="5" t="s">
        <v>153</v>
      </c>
      <c r="O9" s="106"/>
      <c r="P9" s="106"/>
    </row>
    <row r="10" spans="1:16" ht="22.5" customHeight="1">
      <c r="A10" s="120" t="s">
        <v>130</v>
      </c>
      <c r="B10" s="120"/>
      <c r="C10" s="120"/>
      <c r="D10" s="120"/>
      <c r="E10" s="120"/>
      <c r="F10" s="120"/>
      <c r="G10" s="120"/>
      <c r="H10" s="120"/>
      <c r="I10" s="120"/>
      <c r="J10" s="33"/>
      <c r="K10" s="110" t="s">
        <v>172</v>
      </c>
      <c r="L10" s="110"/>
      <c r="M10" s="33"/>
      <c r="N10" s="61" t="s">
        <v>170</v>
      </c>
      <c r="O10" s="119"/>
      <c r="P10" s="119"/>
    </row>
    <row r="11" spans="1:16" ht="58.5" customHeight="1">
      <c r="A11" s="109" t="s">
        <v>6</v>
      </c>
      <c r="B11" s="109"/>
      <c r="C11" s="109"/>
      <c r="D11" s="109"/>
      <c r="E11" s="109"/>
      <c r="F11" s="109"/>
      <c r="G11" s="109"/>
      <c r="H11" s="109"/>
      <c r="I11" s="109"/>
      <c r="J11" s="34"/>
      <c r="K11" s="106" t="s">
        <v>155</v>
      </c>
      <c r="L11" s="106"/>
      <c r="M11" s="34"/>
      <c r="N11" s="5" t="s">
        <v>153</v>
      </c>
      <c r="O11" s="111"/>
      <c r="P11" s="111"/>
    </row>
    <row r="12" spans="1:16" ht="71.25" customHeight="1">
      <c r="A12" s="7" t="s">
        <v>156</v>
      </c>
      <c r="B12" s="62" t="s">
        <v>92</v>
      </c>
      <c r="C12" s="36"/>
      <c r="D12" s="62" t="s">
        <v>174</v>
      </c>
      <c r="E12" s="36"/>
      <c r="F12" s="62" t="s">
        <v>173</v>
      </c>
      <c r="G12" s="36"/>
      <c r="H12" s="36"/>
      <c r="I12" s="108" t="s">
        <v>219</v>
      </c>
      <c r="J12" s="108"/>
      <c r="K12" s="108"/>
      <c r="L12" s="108"/>
      <c r="M12" s="36"/>
      <c r="N12" s="103">
        <v>25559000000</v>
      </c>
      <c r="O12" s="36"/>
      <c r="P12" s="36"/>
    </row>
    <row r="13" spans="1:16" ht="51" customHeight="1">
      <c r="A13" s="37"/>
      <c r="B13" s="38" t="s">
        <v>157</v>
      </c>
      <c r="C13" s="38"/>
      <c r="D13" s="38" t="s">
        <v>158</v>
      </c>
      <c r="E13" s="37"/>
      <c r="F13" s="30" t="s">
        <v>159</v>
      </c>
      <c r="G13" s="37"/>
      <c r="H13" s="37"/>
      <c r="I13" s="107" t="s">
        <v>160</v>
      </c>
      <c r="J13" s="107"/>
      <c r="K13" s="107"/>
      <c r="L13" s="107"/>
      <c r="M13" s="37"/>
      <c r="N13" s="35" t="s">
        <v>161</v>
      </c>
      <c r="O13" s="37"/>
      <c r="P13" s="37"/>
    </row>
    <row r="14" spans="1:2" ht="15">
      <c r="A14" s="3"/>
      <c r="B14" s="2"/>
    </row>
    <row r="15" spans="1:16" ht="15">
      <c r="A15" s="105" t="s">
        <v>178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105" t="s">
        <v>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21" customHeight="1">
      <c r="A18" s="125" t="s">
        <v>224</v>
      </c>
      <c r="B18" s="125"/>
      <c r="C18" s="125"/>
      <c r="D18" s="125"/>
      <c r="E18" s="125"/>
      <c r="F18" s="125"/>
      <c r="G18" s="125"/>
      <c r="H18" s="125"/>
      <c r="I18" s="125"/>
      <c r="J18" s="11"/>
      <c r="K18" s="11"/>
      <c r="L18" s="11"/>
      <c r="M18" s="11"/>
      <c r="N18" s="4"/>
      <c r="O18" s="4"/>
      <c r="P18" s="4"/>
    </row>
    <row r="19" spans="1:16" ht="15">
      <c r="A19" s="105" t="s">
        <v>137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33" customHeight="1">
      <c r="A20" s="114" t="s">
        <v>223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4"/>
      <c r="O20" s="4"/>
      <c r="P20" s="4"/>
    </row>
    <row r="21" spans="1:16" ht="95.25" customHeight="1">
      <c r="A21" s="116" t="s">
        <v>220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6" ht="6.75" customHeight="1">
      <c r="A22" s="115"/>
      <c r="B22" s="115"/>
      <c r="C22" s="115"/>
      <c r="D22" s="115"/>
      <c r="E22" s="115"/>
      <c r="F22" s="115"/>
      <c r="G22" s="115"/>
      <c r="H22" s="115"/>
      <c r="I22" s="6"/>
      <c r="J22" s="6"/>
      <c r="K22" s="6"/>
      <c r="L22" s="6"/>
      <c r="M22" s="6"/>
      <c r="N22" s="6"/>
      <c r="O22" s="6"/>
      <c r="P22" s="4"/>
    </row>
    <row r="23" spans="1:16" ht="15.75">
      <c r="A23" s="112" t="s">
        <v>138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15.75">
      <c r="A24" s="112" t="s">
        <v>179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15.75">
      <c r="A25" s="117"/>
      <c r="B25" s="117"/>
      <c r="C25" s="8"/>
      <c r="D25" s="8"/>
      <c r="E25" s="8"/>
      <c r="F25" s="8"/>
      <c r="G25" s="8"/>
      <c r="H25" s="8"/>
      <c r="I25" s="8"/>
      <c r="J25" s="8"/>
      <c r="K25" s="8"/>
      <c r="L25" s="113" t="s">
        <v>8</v>
      </c>
      <c r="M25" s="113"/>
      <c r="N25" s="8"/>
      <c r="O25" s="8"/>
      <c r="P25" s="8"/>
    </row>
    <row r="26" spans="1:16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>
      <c r="A27" s="122" t="s">
        <v>9</v>
      </c>
      <c r="B27" s="122" t="s">
        <v>10</v>
      </c>
      <c r="C27" s="123" t="s">
        <v>180</v>
      </c>
      <c r="D27" s="123"/>
      <c r="E27" s="123"/>
      <c r="F27" s="123"/>
      <c r="G27" s="123" t="s">
        <v>181</v>
      </c>
      <c r="H27" s="123"/>
      <c r="I27" s="123"/>
      <c r="J27" s="123"/>
      <c r="K27" s="123" t="s">
        <v>182</v>
      </c>
      <c r="L27" s="123"/>
      <c r="M27" s="123"/>
      <c r="N27" s="123"/>
      <c r="O27" s="8"/>
      <c r="P27" s="8"/>
    </row>
    <row r="28" spans="1:16" ht="68.25" customHeight="1">
      <c r="A28" s="122"/>
      <c r="B28" s="122"/>
      <c r="C28" s="14" t="s">
        <v>11</v>
      </c>
      <c r="D28" s="14" t="s">
        <v>12</v>
      </c>
      <c r="E28" s="14" t="s">
        <v>13</v>
      </c>
      <c r="F28" s="14" t="s">
        <v>55</v>
      </c>
      <c r="G28" s="14" t="s">
        <v>11</v>
      </c>
      <c r="H28" s="14" t="s">
        <v>12</v>
      </c>
      <c r="I28" s="14" t="s">
        <v>13</v>
      </c>
      <c r="J28" s="14" t="s">
        <v>53</v>
      </c>
      <c r="K28" s="14" t="s">
        <v>11</v>
      </c>
      <c r="L28" s="14" t="s">
        <v>12</v>
      </c>
      <c r="M28" s="14" t="s">
        <v>13</v>
      </c>
      <c r="N28" s="14" t="s">
        <v>54</v>
      </c>
      <c r="O28" s="8"/>
      <c r="P28" s="8"/>
    </row>
    <row r="29" spans="1:16" ht="15.75">
      <c r="A29" s="14">
        <v>1</v>
      </c>
      <c r="B29" s="14">
        <v>2</v>
      </c>
      <c r="C29" s="14">
        <v>3</v>
      </c>
      <c r="D29" s="14">
        <v>4</v>
      </c>
      <c r="E29" s="14">
        <v>5</v>
      </c>
      <c r="F29" s="14">
        <v>6</v>
      </c>
      <c r="G29" s="14">
        <v>7</v>
      </c>
      <c r="H29" s="14">
        <v>8</v>
      </c>
      <c r="I29" s="14">
        <v>9</v>
      </c>
      <c r="J29" s="14">
        <v>10</v>
      </c>
      <c r="K29" s="14">
        <v>11</v>
      </c>
      <c r="L29" s="14">
        <v>12</v>
      </c>
      <c r="M29" s="14">
        <v>13</v>
      </c>
      <c r="N29" s="14">
        <v>14</v>
      </c>
      <c r="O29" s="8"/>
      <c r="P29" s="8"/>
    </row>
    <row r="30" spans="1:16" ht="98.25" customHeight="1">
      <c r="A30" s="12" t="s">
        <v>92</v>
      </c>
      <c r="B30" s="13" t="s">
        <v>222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"/>
      <c r="P30" s="8"/>
    </row>
    <row r="31" spans="1:16" ht="39" customHeight="1">
      <c r="A31" s="14" t="s">
        <v>14</v>
      </c>
      <c r="B31" s="23" t="s">
        <v>15</v>
      </c>
      <c r="C31" s="67">
        <v>417031310</v>
      </c>
      <c r="D31" s="76" t="s">
        <v>16</v>
      </c>
      <c r="E31" s="76" t="s">
        <v>16</v>
      </c>
      <c r="F31" s="67">
        <f>C31</f>
        <v>417031310</v>
      </c>
      <c r="G31" s="67">
        <v>502026555</v>
      </c>
      <c r="H31" s="67" t="s">
        <v>16</v>
      </c>
      <c r="I31" s="67" t="s">
        <v>16</v>
      </c>
      <c r="J31" s="67">
        <f>G31</f>
        <v>502026555</v>
      </c>
      <c r="K31" s="67">
        <v>617183310</v>
      </c>
      <c r="L31" s="77">
        <v>0</v>
      </c>
      <c r="M31" s="77" t="s">
        <v>16</v>
      </c>
      <c r="N31" s="77">
        <f>K31</f>
        <v>617183310</v>
      </c>
      <c r="O31" s="8"/>
      <c r="P31" s="8"/>
    </row>
    <row r="32" spans="1:16" ht="51" customHeight="1">
      <c r="A32" s="14">
        <v>25010100</v>
      </c>
      <c r="B32" s="23" t="s">
        <v>146</v>
      </c>
      <c r="C32" s="67">
        <v>0</v>
      </c>
      <c r="D32" s="67"/>
      <c r="E32" s="67">
        <v>0</v>
      </c>
      <c r="F32" s="67">
        <f aca="true" t="shared" si="0" ref="F32:F37">D32</f>
        <v>0</v>
      </c>
      <c r="G32" s="67">
        <v>0</v>
      </c>
      <c r="H32" s="67">
        <v>0</v>
      </c>
      <c r="I32" s="67">
        <v>0</v>
      </c>
      <c r="J32" s="67">
        <f aca="true" t="shared" si="1" ref="J32:J37">H32</f>
        <v>0</v>
      </c>
      <c r="K32" s="67">
        <v>0</v>
      </c>
      <c r="L32" s="77">
        <f>H32*1.057</f>
        <v>0</v>
      </c>
      <c r="M32" s="77">
        <v>0</v>
      </c>
      <c r="N32" s="77">
        <v>0</v>
      </c>
      <c r="O32" s="8"/>
      <c r="P32" s="8"/>
    </row>
    <row r="33" spans="1:16" ht="48.75" customHeight="1">
      <c r="A33" s="14">
        <v>25010200</v>
      </c>
      <c r="B33" s="23" t="s">
        <v>147</v>
      </c>
      <c r="C33" s="67">
        <v>0</v>
      </c>
      <c r="D33" s="67">
        <v>31640</v>
      </c>
      <c r="E33" s="67">
        <v>0</v>
      </c>
      <c r="F33" s="67">
        <f t="shared" si="0"/>
        <v>31640</v>
      </c>
      <c r="G33" s="67">
        <v>0</v>
      </c>
      <c r="H33" s="67">
        <v>50523</v>
      </c>
      <c r="I33" s="67">
        <v>0</v>
      </c>
      <c r="J33" s="67">
        <f t="shared" si="1"/>
        <v>50523</v>
      </c>
      <c r="K33" s="67">
        <v>0</v>
      </c>
      <c r="L33" s="67">
        <v>33519</v>
      </c>
      <c r="M33" s="67">
        <v>0</v>
      </c>
      <c r="N33" s="77">
        <f>L33</f>
        <v>33519</v>
      </c>
      <c r="O33" s="8"/>
      <c r="P33" s="8"/>
    </row>
    <row r="34" spans="1:16" ht="39" customHeight="1">
      <c r="A34" s="14">
        <v>25010300</v>
      </c>
      <c r="B34" s="23" t="s">
        <v>148</v>
      </c>
      <c r="C34" s="67">
        <v>0</v>
      </c>
      <c r="D34" s="67">
        <v>412801</v>
      </c>
      <c r="E34" s="67">
        <v>0</v>
      </c>
      <c r="F34" s="67">
        <f t="shared" si="0"/>
        <v>412801</v>
      </c>
      <c r="G34" s="67">
        <v>0</v>
      </c>
      <c r="H34" s="67">
        <v>1070717</v>
      </c>
      <c r="I34" s="67">
        <v>0</v>
      </c>
      <c r="J34" s="67">
        <f t="shared" si="1"/>
        <v>1070717</v>
      </c>
      <c r="K34" s="67">
        <v>0</v>
      </c>
      <c r="L34" s="67">
        <v>919318</v>
      </c>
      <c r="M34" s="67">
        <v>0</v>
      </c>
      <c r="N34" s="77">
        <f>L34</f>
        <v>919318</v>
      </c>
      <c r="O34" s="8"/>
      <c r="P34" s="8"/>
    </row>
    <row r="35" spans="1:16" ht="57.75" customHeight="1">
      <c r="A35" s="14">
        <v>25010400</v>
      </c>
      <c r="B35" s="23" t="s">
        <v>149</v>
      </c>
      <c r="C35" s="67">
        <v>0</v>
      </c>
      <c r="D35" s="67">
        <v>154897</v>
      </c>
      <c r="E35" s="67">
        <v>0</v>
      </c>
      <c r="F35" s="67">
        <f t="shared" si="0"/>
        <v>154897</v>
      </c>
      <c r="G35" s="67">
        <v>0</v>
      </c>
      <c r="H35" s="67">
        <v>120000</v>
      </c>
      <c r="I35" s="67">
        <v>0</v>
      </c>
      <c r="J35" s="67">
        <f t="shared" si="1"/>
        <v>120000</v>
      </c>
      <c r="K35" s="67">
        <v>0</v>
      </c>
      <c r="L35" s="67">
        <v>120000</v>
      </c>
      <c r="M35" s="67">
        <v>0</v>
      </c>
      <c r="N35" s="77">
        <f>L35</f>
        <v>120000</v>
      </c>
      <c r="O35" s="8"/>
      <c r="P35" s="8"/>
    </row>
    <row r="36" spans="1:16" ht="57.75" customHeight="1">
      <c r="A36" s="14">
        <v>25020100</v>
      </c>
      <c r="B36" s="23" t="s">
        <v>221</v>
      </c>
      <c r="C36" s="67">
        <v>0</v>
      </c>
      <c r="D36" s="67">
        <v>845900</v>
      </c>
      <c r="E36" s="67">
        <v>0</v>
      </c>
      <c r="F36" s="67">
        <f t="shared" si="0"/>
        <v>845900</v>
      </c>
      <c r="G36" s="67">
        <v>0</v>
      </c>
      <c r="H36" s="67">
        <v>363961</v>
      </c>
      <c r="I36" s="67">
        <v>0</v>
      </c>
      <c r="J36" s="67">
        <f t="shared" si="1"/>
        <v>363961</v>
      </c>
      <c r="K36" s="67">
        <v>0</v>
      </c>
      <c r="L36" s="67">
        <v>0</v>
      </c>
      <c r="M36" s="67">
        <v>0</v>
      </c>
      <c r="N36" s="67">
        <v>0</v>
      </c>
      <c r="O36" s="8"/>
      <c r="P36" s="8"/>
    </row>
    <row r="37" spans="1:16" ht="52.5" customHeight="1">
      <c r="A37" s="14">
        <v>602400</v>
      </c>
      <c r="B37" s="23" t="s">
        <v>150</v>
      </c>
      <c r="C37" s="72" t="s">
        <v>16</v>
      </c>
      <c r="D37" s="67">
        <v>16076573</v>
      </c>
      <c r="E37" s="78">
        <f>D37</f>
        <v>16076573</v>
      </c>
      <c r="F37" s="78">
        <f t="shared" si="0"/>
        <v>16076573</v>
      </c>
      <c r="G37" s="77" t="s">
        <v>16</v>
      </c>
      <c r="H37" s="77">
        <v>10228831</v>
      </c>
      <c r="I37" s="77">
        <v>10228831</v>
      </c>
      <c r="J37" s="77">
        <f t="shared" si="1"/>
        <v>10228831</v>
      </c>
      <c r="K37" s="77" t="s">
        <v>16</v>
      </c>
      <c r="L37" s="67">
        <f>500000+1400000+35000</f>
        <v>1935000</v>
      </c>
      <c r="M37" s="67">
        <f>500000+1400000+35000</f>
        <v>1935000</v>
      </c>
      <c r="N37" s="77">
        <f>L37</f>
        <v>1935000</v>
      </c>
      <c r="O37" s="8"/>
      <c r="P37" s="8"/>
    </row>
    <row r="38" spans="1:16" ht="26.25" customHeight="1">
      <c r="A38" s="14" t="s">
        <v>14</v>
      </c>
      <c r="B38" s="23" t="s">
        <v>17</v>
      </c>
      <c r="C38" s="72" t="s">
        <v>16</v>
      </c>
      <c r="D38" s="72" t="s">
        <v>14</v>
      </c>
      <c r="E38" s="72" t="s">
        <v>14</v>
      </c>
      <c r="F38" s="72" t="s">
        <v>14</v>
      </c>
      <c r="G38" s="72" t="s">
        <v>16</v>
      </c>
      <c r="H38" s="72" t="s">
        <v>14</v>
      </c>
      <c r="I38" s="72" t="s">
        <v>14</v>
      </c>
      <c r="J38" s="72" t="s">
        <v>14</v>
      </c>
      <c r="K38" s="72" t="s">
        <v>16</v>
      </c>
      <c r="L38" s="102"/>
      <c r="M38" s="102" t="s">
        <v>14</v>
      </c>
      <c r="N38" s="72" t="s">
        <v>14</v>
      </c>
      <c r="O38" s="8"/>
      <c r="P38" s="8"/>
    </row>
    <row r="39" spans="1:16" ht="18.75">
      <c r="A39" s="14" t="s">
        <v>14</v>
      </c>
      <c r="B39" s="14" t="s">
        <v>18</v>
      </c>
      <c r="C39" s="79">
        <f>C31</f>
        <v>417031310</v>
      </c>
      <c r="D39" s="79">
        <f>SUM(D32:D38)</f>
        <v>17521811</v>
      </c>
      <c r="E39" s="79">
        <f>E37</f>
        <v>16076573</v>
      </c>
      <c r="F39" s="79">
        <f>F31+F32+F33+F34+F35+F37+F36</f>
        <v>434553121</v>
      </c>
      <c r="G39" s="79">
        <f>G31</f>
        <v>502026555</v>
      </c>
      <c r="H39" s="69">
        <f>SUM(H32:H38)</f>
        <v>11834032</v>
      </c>
      <c r="I39" s="79">
        <f>I37</f>
        <v>10228831</v>
      </c>
      <c r="J39" s="79">
        <f>SUM(J31:J38)</f>
        <v>513860587</v>
      </c>
      <c r="K39" s="79">
        <f>K31</f>
        <v>617183310</v>
      </c>
      <c r="L39" s="69">
        <f>SUM(L33:L38)</f>
        <v>3007837</v>
      </c>
      <c r="M39" s="69">
        <f>M37</f>
        <v>1935000</v>
      </c>
      <c r="N39" s="79">
        <f>SUM(N31:N38)</f>
        <v>620191147</v>
      </c>
      <c r="O39" s="8"/>
      <c r="P39" s="8"/>
    </row>
    <row r="40" spans="1:16" ht="18.75">
      <c r="A40" s="8"/>
      <c r="B40" s="8"/>
      <c r="C40" s="8"/>
      <c r="D40" s="99"/>
      <c r="E40" s="8"/>
      <c r="F40" s="8"/>
      <c r="G40" s="8"/>
      <c r="H40" s="100"/>
      <c r="I40" s="8"/>
      <c r="J40" s="8"/>
      <c r="K40" s="8"/>
      <c r="L40" s="8"/>
      <c r="M40" s="8"/>
      <c r="N40" s="8"/>
      <c r="O40" s="8"/>
      <c r="P40" s="8"/>
    </row>
    <row r="41" spans="1:16" ht="15.75">
      <c r="A41" s="124" t="s">
        <v>183</v>
      </c>
      <c r="B41" s="124"/>
      <c r="C41" s="124"/>
      <c r="D41" s="124"/>
      <c r="E41" s="124"/>
      <c r="F41" s="124"/>
      <c r="G41" s="124"/>
      <c r="H41" s="124"/>
      <c r="I41" s="124"/>
      <c r="J41" s="124"/>
      <c r="K41" s="8"/>
      <c r="L41" s="8"/>
      <c r="M41" s="8"/>
      <c r="N41" s="8"/>
      <c r="O41" s="8"/>
      <c r="P41" s="8"/>
    </row>
    <row r="42" spans="1:16" ht="15.75">
      <c r="A42" s="40"/>
      <c r="B42" s="8"/>
      <c r="C42" s="8"/>
      <c r="D42" s="8"/>
      <c r="E42" s="8"/>
      <c r="F42" s="8"/>
      <c r="G42" s="8"/>
      <c r="H42" s="8"/>
      <c r="I42" s="8"/>
      <c r="J42" s="43" t="s">
        <v>8</v>
      </c>
      <c r="K42" s="8"/>
      <c r="L42" s="8"/>
      <c r="M42" s="8"/>
      <c r="N42" s="8"/>
      <c r="O42" s="8"/>
      <c r="P42" s="8"/>
    </row>
    <row r="43" spans="1:16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>
      <c r="A44" s="122" t="s">
        <v>9</v>
      </c>
      <c r="B44" s="122" t="s">
        <v>10</v>
      </c>
      <c r="C44" s="123" t="s">
        <v>162</v>
      </c>
      <c r="D44" s="123"/>
      <c r="E44" s="123"/>
      <c r="F44" s="123"/>
      <c r="G44" s="123" t="s">
        <v>184</v>
      </c>
      <c r="H44" s="123"/>
      <c r="I44" s="123"/>
      <c r="J44" s="123"/>
      <c r="K44" s="8"/>
      <c r="L44" s="8"/>
      <c r="M44" s="8"/>
      <c r="N44" s="8"/>
      <c r="O44" s="8"/>
      <c r="P44" s="8"/>
    </row>
    <row r="45" spans="1:16" ht="60.75" customHeight="1">
      <c r="A45" s="122"/>
      <c r="B45" s="122"/>
      <c r="C45" s="14" t="s">
        <v>11</v>
      </c>
      <c r="D45" s="14" t="s">
        <v>12</v>
      </c>
      <c r="E45" s="14" t="s">
        <v>13</v>
      </c>
      <c r="F45" s="14" t="s">
        <v>55</v>
      </c>
      <c r="G45" s="14" t="s">
        <v>11</v>
      </c>
      <c r="H45" s="14" t="s">
        <v>12</v>
      </c>
      <c r="I45" s="14" t="s">
        <v>13</v>
      </c>
      <c r="J45" s="14" t="s">
        <v>53</v>
      </c>
      <c r="K45" s="8"/>
      <c r="L45" s="8"/>
      <c r="M45" s="8"/>
      <c r="N45" s="8"/>
      <c r="O45" s="8"/>
      <c r="P45" s="8"/>
    </row>
    <row r="46" spans="1:16" ht="15.75">
      <c r="A46" s="14">
        <v>1</v>
      </c>
      <c r="B46" s="14">
        <v>2</v>
      </c>
      <c r="C46" s="14">
        <v>3</v>
      </c>
      <c r="D46" s="14">
        <v>4</v>
      </c>
      <c r="E46" s="14">
        <v>5</v>
      </c>
      <c r="F46" s="14">
        <v>6</v>
      </c>
      <c r="G46" s="14">
        <v>7</v>
      </c>
      <c r="H46" s="14">
        <v>8</v>
      </c>
      <c r="I46" s="14">
        <v>9</v>
      </c>
      <c r="J46" s="14">
        <v>10</v>
      </c>
      <c r="K46" s="44"/>
      <c r="L46" s="44"/>
      <c r="M46" s="44"/>
      <c r="N46" s="44"/>
      <c r="O46" s="8"/>
      <c r="P46" s="8"/>
    </row>
    <row r="47" spans="1:16" ht="99" customHeight="1">
      <c r="A47" s="12" t="s">
        <v>92</v>
      </c>
      <c r="B47" s="13" t="s">
        <v>222</v>
      </c>
      <c r="C47" s="14"/>
      <c r="D47" s="14"/>
      <c r="E47" s="14"/>
      <c r="F47" s="14"/>
      <c r="G47" s="14"/>
      <c r="H47" s="14"/>
      <c r="I47" s="14"/>
      <c r="J47" s="14"/>
      <c r="K47" s="45"/>
      <c r="L47" s="45"/>
      <c r="M47" s="45"/>
      <c r="N47" s="45"/>
      <c r="O47" s="8"/>
      <c r="P47" s="8"/>
    </row>
    <row r="48" spans="1:16" ht="37.5" customHeight="1">
      <c r="A48" s="23" t="s">
        <v>14</v>
      </c>
      <c r="B48" s="23" t="s">
        <v>15</v>
      </c>
      <c r="C48" s="67">
        <v>693793584</v>
      </c>
      <c r="D48" s="67" t="s">
        <v>16</v>
      </c>
      <c r="E48" s="67">
        <v>0</v>
      </c>
      <c r="F48" s="67">
        <f>C48</f>
        <v>693793584</v>
      </c>
      <c r="G48" s="67">
        <v>742497467</v>
      </c>
      <c r="H48" s="77" t="s">
        <v>16</v>
      </c>
      <c r="I48" s="67">
        <v>0</v>
      </c>
      <c r="J48" s="77">
        <f>G48</f>
        <v>742497467</v>
      </c>
      <c r="K48" s="44"/>
      <c r="L48" s="44"/>
      <c r="M48" s="44"/>
      <c r="N48" s="44"/>
      <c r="O48" s="8"/>
      <c r="P48" s="8"/>
    </row>
    <row r="49" spans="1:16" ht="60.75" customHeight="1">
      <c r="A49" s="14">
        <v>25010100</v>
      </c>
      <c r="B49" s="23" t="s">
        <v>146</v>
      </c>
      <c r="C49" s="80"/>
      <c r="D49" s="67">
        <f>ROUND(L32*1.062,0)</f>
        <v>0</v>
      </c>
      <c r="E49" s="67">
        <v>0</v>
      </c>
      <c r="F49" s="67">
        <v>0</v>
      </c>
      <c r="G49" s="67">
        <v>0</v>
      </c>
      <c r="H49" s="67">
        <f>ROUND(D49*1.053,0)</f>
        <v>0</v>
      </c>
      <c r="I49" s="67">
        <v>0</v>
      </c>
      <c r="J49" s="67">
        <v>0</v>
      </c>
      <c r="K49" s="44"/>
      <c r="L49" s="44"/>
      <c r="M49" s="44"/>
      <c r="N49" s="44"/>
      <c r="O49" s="8"/>
      <c r="P49" s="8"/>
    </row>
    <row r="50" spans="1:16" ht="47.25">
      <c r="A50" s="14">
        <v>25010200</v>
      </c>
      <c r="B50" s="23" t="s">
        <v>147</v>
      </c>
      <c r="C50" s="67">
        <v>0</v>
      </c>
      <c r="D50" s="67">
        <f>L33*1.124128</f>
        <v>37679.646432</v>
      </c>
      <c r="E50" s="67">
        <v>0</v>
      </c>
      <c r="F50" s="67">
        <f>D50</f>
        <v>37679.646432</v>
      </c>
      <c r="G50" s="67">
        <v>0</v>
      </c>
      <c r="H50" s="67">
        <f>D50*1.0701993848011</f>
        <v>40324.734431049365</v>
      </c>
      <c r="I50" s="67">
        <v>0</v>
      </c>
      <c r="J50" s="77">
        <f>H50</f>
        <v>40324.734431049365</v>
      </c>
      <c r="K50" s="44"/>
      <c r="L50" s="44"/>
      <c r="M50" s="44"/>
      <c r="N50" s="44"/>
      <c r="O50" s="8"/>
      <c r="P50" s="8"/>
    </row>
    <row r="51" spans="1:16" ht="31.5">
      <c r="A51" s="14">
        <v>25010300</v>
      </c>
      <c r="B51" s="23" t="s">
        <v>148</v>
      </c>
      <c r="C51" s="67">
        <v>0</v>
      </c>
      <c r="D51" s="67">
        <f>L34*1.124128</f>
        <v>1033431.104704</v>
      </c>
      <c r="E51" s="67">
        <v>0</v>
      </c>
      <c r="F51" s="67">
        <f>D51</f>
        <v>1033431.104704</v>
      </c>
      <c r="G51" s="67">
        <v>0</v>
      </c>
      <c r="H51" s="67">
        <f>D51*1.0701992848011</f>
        <v>1105977.2291454314</v>
      </c>
      <c r="I51" s="67">
        <v>0</v>
      </c>
      <c r="J51" s="77">
        <f>H51</f>
        <v>1105977.2291454314</v>
      </c>
      <c r="K51" s="44"/>
      <c r="L51" s="44"/>
      <c r="M51" s="44"/>
      <c r="N51" s="44"/>
      <c r="O51" s="8"/>
      <c r="P51" s="8"/>
    </row>
    <row r="52" spans="1:16" ht="58.5" customHeight="1">
      <c r="A52" s="14">
        <v>25010400</v>
      </c>
      <c r="B52" s="23" t="s">
        <v>149</v>
      </c>
      <c r="C52" s="67">
        <v>0</v>
      </c>
      <c r="D52" s="67">
        <f>L35*1.124128</f>
        <v>134895.36000000002</v>
      </c>
      <c r="E52" s="67">
        <v>0</v>
      </c>
      <c r="F52" s="67">
        <f>D52</f>
        <v>134895.36000000002</v>
      </c>
      <c r="G52" s="67">
        <v>0</v>
      </c>
      <c r="H52" s="67">
        <f>D52*1.0701993848011</f>
        <v>144364.93128452293</v>
      </c>
      <c r="I52" s="67">
        <v>0</v>
      </c>
      <c r="J52" s="77">
        <f>H52</f>
        <v>144364.93128452293</v>
      </c>
      <c r="K52" s="44"/>
      <c r="L52" s="44"/>
      <c r="M52" s="44"/>
      <c r="N52" s="44"/>
      <c r="O52" s="8"/>
      <c r="P52" s="8"/>
    </row>
    <row r="53" spans="1:16" ht="58.5" customHeight="1">
      <c r="A53" s="14">
        <v>25020100</v>
      </c>
      <c r="B53" s="23" t="s">
        <v>221</v>
      </c>
      <c r="C53" s="67">
        <v>0</v>
      </c>
      <c r="D53" s="67">
        <f>L36*1.124128</f>
        <v>0</v>
      </c>
      <c r="E53" s="67">
        <v>0</v>
      </c>
      <c r="F53" s="67">
        <v>0</v>
      </c>
      <c r="G53" s="67">
        <v>0</v>
      </c>
      <c r="H53" s="67">
        <f>D53*1.0701993848011</f>
        <v>0</v>
      </c>
      <c r="I53" s="67">
        <v>0</v>
      </c>
      <c r="J53" s="67">
        <v>0</v>
      </c>
      <c r="K53" s="44"/>
      <c r="L53" s="44"/>
      <c r="M53" s="44"/>
      <c r="N53" s="44"/>
      <c r="O53" s="8"/>
      <c r="P53" s="8"/>
    </row>
    <row r="54" spans="1:16" ht="52.5" customHeight="1">
      <c r="A54" s="14">
        <v>602400</v>
      </c>
      <c r="B54" s="23" t="s">
        <v>150</v>
      </c>
      <c r="C54" s="77" t="s">
        <v>16</v>
      </c>
      <c r="D54" s="67">
        <f>L37*1.124128-1</f>
        <v>2175186.68</v>
      </c>
      <c r="E54" s="67">
        <f>M37*1.124128</f>
        <v>2175187.68</v>
      </c>
      <c r="F54" s="67">
        <f>D54</f>
        <v>2175186.68</v>
      </c>
      <c r="G54" s="77" t="s">
        <v>16</v>
      </c>
      <c r="H54" s="67">
        <f>D54*1.0701993848011-0.02</f>
        <v>2327883.426763547</v>
      </c>
      <c r="I54" s="67">
        <f>ROUND(E54*1.053,0)</f>
        <v>2290473</v>
      </c>
      <c r="J54" s="77">
        <f>H54</f>
        <v>2327883.426763547</v>
      </c>
      <c r="K54" s="8"/>
      <c r="L54" s="8"/>
      <c r="M54" s="8"/>
      <c r="N54" s="8"/>
      <c r="O54" s="8"/>
      <c r="P54" s="8"/>
    </row>
    <row r="55" spans="1:16" ht="21" customHeight="1">
      <c r="A55" s="23" t="s">
        <v>14</v>
      </c>
      <c r="B55" s="23" t="s">
        <v>17</v>
      </c>
      <c r="C55" s="81" t="s">
        <v>16</v>
      </c>
      <c r="D55" s="76" t="s">
        <v>14</v>
      </c>
      <c r="E55" s="76" t="s">
        <v>14</v>
      </c>
      <c r="F55" s="81" t="s">
        <v>14</v>
      </c>
      <c r="G55" s="81" t="s">
        <v>16</v>
      </c>
      <c r="H55" s="76" t="s">
        <v>14</v>
      </c>
      <c r="I55" s="76" t="s">
        <v>14</v>
      </c>
      <c r="J55" s="81" t="s">
        <v>14</v>
      </c>
      <c r="K55" s="8"/>
      <c r="L55" s="8"/>
      <c r="M55" s="8"/>
      <c r="N55" s="8"/>
      <c r="O55" s="8"/>
      <c r="P55" s="8"/>
    </row>
    <row r="56" spans="1:16" ht="21" customHeight="1">
      <c r="A56" s="23" t="s">
        <v>14</v>
      </c>
      <c r="B56" s="14" t="s">
        <v>18</v>
      </c>
      <c r="C56" s="79">
        <f>C48</f>
        <v>693793584</v>
      </c>
      <c r="D56" s="69">
        <f>SUM(D50:D55)</f>
        <v>3381192.7911360003</v>
      </c>
      <c r="E56" s="69">
        <f>E54</f>
        <v>2175187.68</v>
      </c>
      <c r="F56" s="79">
        <f>F48+F49+F50+F51+F52+F54</f>
        <v>697174776.791136</v>
      </c>
      <c r="G56" s="79">
        <f>G48</f>
        <v>742497467</v>
      </c>
      <c r="H56" s="69">
        <f>SUM(H50:H55)</f>
        <v>3618550.321624551</v>
      </c>
      <c r="I56" s="69">
        <f>I54</f>
        <v>2290473</v>
      </c>
      <c r="J56" s="79">
        <f>J50+J51+J52+J54+J48</f>
        <v>746116017.3216245</v>
      </c>
      <c r="K56" s="8"/>
      <c r="L56" s="8"/>
      <c r="M56" s="8"/>
      <c r="N56" s="8"/>
      <c r="O56" s="8"/>
      <c r="P56" s="8"/>
    </row>
    <row r="57" spans="1:16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.75">
      <c r="A59" s="112" t="s">
        <v>19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8"/>
      <c r="P59" s="8"/>
    </row>
    <row r="60" spans="1:16" ht="15.75">
      <c r="A60" s="112" t="s">
        <v>185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8"/>
      <c r="P60" s="8"/>
    </row>
    <row r="61" spans="1:16" ht="15.75">
      <c r="A61" s="40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40" t="s">
        <v>8</v>
      </c>
      <c r="N61" s="8"/>
      <c r="O61" s="8"/>
      <c r="P61" s="8"/>
    </row>
    <row r="62" spans="1:16" ht="21.75" customHeight="1">
      <c r="A62" s="122" t="s">
        <v>20</v>
      </c>
      <c r="B62" s="122" t="s">
        <v>10</v>
      </c>
      <c r="C62" s="123" t="s">
        <v>180</v>
      </c>
      <c r="D62" s="123"/>
      <c r="E62" s="123"/>
      <c r="F62" s="123"/>
      <c r="G62" s="123" t="s">
        <v>181</v>
      </c>
      <c r="H62" s="123"/>
      <c r="I62" s="123"/>
      <c r="J62" s="123"/>
      <c r="K62" s="123" t="s">
        <v>182</v>
      </c>
      <c r="L62" s="123"/>
      <c r="M62" s="123"/>
      <c r="N62" s="123"/>
      <c r="O62" s="8"/>
      <c r="P62" s="8"/>
    </row>
    <row r="63" spans="1:16" ht="63" customHeight="1">
      <c r="A63" s="122"/>
      <c r="B63" s="122"/>
      <c r="C63" s="14" t="s">
        <v>11</v>
      </c>
      <c r="D63" s="14" t="s">
        <v>12</v>
      </c>
      <c r="E63" s="14" t="s">
        <v>13</v>
      </c>
      <c r="F63" s="14" t="s">
        <v>55</v>
      </c>
      <c r="G63" s="14" t="s">
        <v>11</v>
      </c>
      <c r="H63" s="14" t="s">
        <v>12</v>
      </c>
      <c r="I63" s="14" t="s">
        <v>13</v>
      </c>
      <c r="J63" s="14" t="s">
        <v>53</v>
      </c>
      <c r="K63" s="14" t="s">
        <v>11</v>
      </c>
      <c r="L63" s="14" t="s">
        <v>12</v>
      </c>
      <c r="M63" s="14" t="s">
        <v>13</v>
      </c>
      <c r="N63" s="14" t="s">
        <v>54</v>
      </c>
      <c r="O63" s="8"/>
      <c r="P63" s="8"/>
    </row>
    <row r="64" spans="1:16" ht="15.75">
      <c r="A64" s="14">
        <v>1</v>
      </c>
      <c r="B64" s="14">
        <v>2</v>
      </c>
      <c r="C64" s="14">
        <v>3</v>
      </c>
      <c r="D64" s="14">
        <v>4</v>
      </c>
      <c r="E64" s="14">
        <v>5</v>
      </c>
      <c r="F64" s="14">
        <v>6</v>
      </c>
      <c r="G64" s="14">
        <v>7</v>
      </c>
      <c r="H64" s="14">
        <v>8</v>
      </c>
      <c r="I64" s="14">
        <v>9</v>
      </c>
      <c r="J64" s="14">
        <v>10</v>
      </c>
      <c r="K64" s="14">
        <v>11</v>
      </c>
      <c r="L64" s="14">
        <v>12</v>
      </c>
      <c r="M64" s="14">
        <v>13</v>
      </c>
      <c r="N64" s="14">
        <v>14</v>
      </c>
      <c r="O64" s="8"/>
      <c r="P64" s="8"/>
    </row>
    <row r="65" spans="1:16" ht="92.25" customHeight="1">
      <c r="A65" s="12" t="s">
        <v>92</v>
      </c>
      <c r="B65" s="13" t="s">
        <v>222</v>
      </c>
      <c r="C65" s="14"/>
      <c r="D65" s="14"/>
      <c r="E65" s="14"/>
      <c r="F65" s="14"/>
      <c r="G65" s="46"/>
      <c r="H65" s="14"/>
      <c r="I65" s="14"/>
      <c r="J65" s="14"/>
      <c r="K65" s="14"/>
      <c r="L65" s="14"/>
      <c r="M65" s="14"/>
      <c r="N65" s="14">
        <f>K65+L65</f>
        <v>0</v>
      </c>
      <c r="O65" s="8"/>
      <c r="P65" s="8"/>
    </row>
    <row r="66" spans="1:16" ht="18.75">
      <c r="A66" s="47">
        <v>2111</v>
      </c>
      <c r="B66" s="48" t="s">
        <v>70</v>
      </c>
      <c r="C66" s="67">
        <v>290365394</v>
      </c>
      <c r="D66" s="77">
        <v>0</v>
      </c>
      <c r="E66" s="77">
        <v>0</v>
      </c>
      <c r="F66" s="77">
        <f>C66+D66</f>
        <v>290365394</v>
      </c>
      <c r="G66" s="77">
        <v>360743476</v>
      </c>
      <c r="H66" s="77">
        <v>0</v>
      </c>
      <c r="I66" s="77">
        <v>0</v>
      </c>
      <c r="J66" s="77">
        <f aca="true" t="shared" si="2" ref="J66:J87">G66+H66</f>
        <v>360743476</v>
      </c>
      <c r="K66" s="77">
        <v>448017870</v>
      </c>
      <c r="L66" s="77">
        <v>0</v>
      </c>
      <c r="M66" s="77">
        <v>0</v>
      </c>
      <c r="N66" s="77">
        <f aca="true" t="shared" si="3" ref="N66:N87">K66+L66</f>
        <v>448017870</v>
      </c>
      <c r="O66" s="8"/>
      <c r="P66" s="8"/>
    </row>
    <row r="67" spans="1:16" ht="18.75">
      <c r="A67" s="47">
        <v>2120</v>
      </c>
      <c r="B67" s="48" t="s">
        <v>71</v>
      </c>
      <c r="C67" s="67">
        <v>64036442</v>
      </c>
      <c r="D67" s="77">
        <v>0</v>
      </c>
      <c r="E67" s="77">
        <v>0</v>
      </c>
      <c r="F67" s="77">
        <f aca="true" t="shared" si="4" ref="F67:F74">C67+D67</f>
        <v>64036442</v>
      </c>
      <c r="G67" s="77">
        <v>79363565</v>
      </c>
      <c r="H67" s="77">
        <v>0</v>
      </c>
      <c r="I67" s="77">
        <v>0</v>
      </c>
      <c r="J67" s="77">
        <f t="shared" si="2"/>
        <v>79363565</v>
      </c>
      <c r="K67" s="77">
        <v>98563931</v>
      </c>
      <c r="L67" s="77">
        <v>0</v>
      </c>
      <c r="M67" s="77">
        <v>0</v>
      </c>
      <c r="N67" s="77">
        <f t="shared" si="3"/>
        <v>98563931</v>
      </c>
      <c r="O67" s="8"/>
      <c r="P67" s="8"/>
    </row>
    <row r="68" spans="1:16" ht="31.5">
      <c r="A68" s="47">
        <v>2210</v>
      </c>
      <c r="B68" s="48" t="s">
        <v>72</v>
      </c>
      <c r="C68" s="67">
        <v>11473842</v>
      </c>
      <c r="D68" s="77">
        <f>234876+352181</f>
        <v>587057</v>
      </c>
      <c r="E68" s="77">
        <v>0</v>
      </c>
      <c r="F68" s="77">
        <f t="shared" si="4"/>
        <v>12060899</v>
      </c>
      <c r="G68" s="77">
        <v>11918061</v>
      </c>
      <c r="H68" s="77">
        <v>551009</v>
      </c>
      <c r="I68" s="77">
        <v>0</v>
      </c>
      <c r="J68" s="77">
        <f t="shared" si="2"/>
        <v>12469070</v>
      </c>
      <c r="K68" s="77">
        <f>6623531+117035</f>
        <v>6740566</v>
      </c>
      <c r="L68" s="67">
        <v>300000</v>
      </c>
      <c r="M68" s="67">
        <v>0</v>
      </c>
      <c r="N68" s="77">
        <f t="shared" si="3"/>
        <v>7040566</v>
      </c>
      <c r="O68" s="8"/>
      <c r="P68" s="8"/>
    </row>
    <row r="69" spans="1:16" ht="31.5">
      <c r="A69" s="47">
        <v>2220</v>
      </c>
      <c r="B69" s="48" t="s">
        <v>132</v>
      </c>
      <c r="C69" s="67">
        <v>232599</v>
      </c>
      <c r="D69" s="77"/>
      <c r="E69" s="77">
        <v>0</v>
      </c>
      <c r="F69" s="77">
        <f t="shared" si="4"/>
        <v>232599</v>
      </c>
      <c r="G69" s="77">
        <v>145930</v>
      </c>
      <c r="H69" s="77">
        <v>110700</v>
      </c>
      <c r="I69" s="77">
        <v>0</v>
      </c>
      <c r="J69" s="77">
        <f t="shared" si="2"/>
        <v>256630</v>
      </c>
      <c r="K69" s="77">
        <v>198442</v>
      </c>
      <c r="L69" s="67"/>
      <c r="M69" s="67">
        <v>0</v>
      </c>
      <c r="N69" s="77">
        <f t="shared" si="3"/>
        <v>198442</v>
      </c>
      <c r="O69" s="8"/>
      <c r="P69" s="8"/>
    </row>
    <row r="70" spans="1:16" ht="18.75">
      <c r="A70" s="47">
        <v>2230</v>
      </c>
      <c r="B70" s="48" t="s">
        <v>133</v>
      </c>
      <c r="C70" s="67">
        <v>16742100</v>
      </c>
      <c r="D70" s="77"/>
      <c r="E70" s="77">
        <v>0</v>
      </c>
      <c r="F70" s="77">
        <f t="shared" si="4"/>
        <v>16742100</v>
      </c>
      <c r="G70" s="77">
        <v>11587138</v>
      </c>
      <c r="H70" s="77"/>
      <c r="I70" s="77">
        <v>0</v>
      </c>
      <c r="J70" s="77">
        <f t="shared" si="2"/>
        <v>11587138</v>
      </c>
      <c r="K70" s="77">
        <v>17147000</v>
      </c>
      <c r="L70" s="67"/>
      <c r="M70" s="67">
        <v>0</v>
      </c>
      <c r="N70" s="77">
        <f t="shared" si="3"/>
        <v>17147000</v>
      </c>
      <c r="O70" s="8"/>
      <c r="P70" s="8"/>
    </row>
    <row r="71" spans="1:16" ht="18.75">
      <c r="A71" s="47">
        <v>2240</v>
      </c>
      <c r="B71" s="48" t="s">
        <v>73</v>
      </c>
      <c r="C71" s="67">
        <v>5296850</v>
      </c>
      <c r="D71" s="77">
        <v>24056</v>
      </c>
      <c r="E71" s="77">
        <v>0</v>
      </c>
      <c r="F71" s="77">
        <f t="shared" si="4"/>
        <v>5320906</v>
      </c>
      <c r="G71" s="77">
        <v>6090088</v>
      </c>
      <c r="H71" s="77">
        <v>80000</v>
      </c>
      <c r="I71" s="77">
        <v>0</v>
      </c>
      <c r="J71" s="77">
        <f t="shared" si="2"/>
        <v>6170088</v>
      </c>
      <c r="K71" s="77">
        <f>5619913+275870</f>
        <v>5895783</v>
      </c>
      <c r="L71" s="67">
        <v>100000</v>
      </c>
      <c r="M71" s="67">
        <v>0</v>
      </c>
      <c r="N71" s="77">
        <f t="shared" si="3"/>
        <v>5995783</v>
      </c>
      <c r="O71" s="8"/>
      <c r="P71" s="8"/>
    </row>
    <row r="72" spans="1:16" ht="18.75">
      <c r="A72" s="47">
        <v>2250</v>
      </c>
      <c r="B72" s="48" t="s">
        <v>74</v>
      </c>
      <c r="C72" s="67">
        <v>48774</v>
      </c>
      <c r="D72" s="77"/>
      <c r="E72" s="77">
        <v>0</v>
      </c>
      <c r="F72" s="77">
        <f t="shared" si="4"/>
        <v>48774</v>
      </c>
      <c r="G72" s="77">
        <v>113380</v>
      </c>
      <c r="H72" s="77">
        <v>0</v>
      </c>
      <c r="I72" s="77">
        <v>0</v>
      </c>
      <c r="J72" s="77">
        <f t="shared" si="2"/>
        <v>113380</v>
      </c>
      <c r="K72" s="77">
        <v>24200</v>
      </c>
      <c r="L72" s="67"/>
      <c r="M72" s="67">
        <v>0</v>
      </c>
      <c r="N72" s="77">
        <f t="shared" si="3"/>
        <v>24200</v>
      </c>
      <c r="O72" s="8"/>
      <c r="P72" s="8"/>
    </row>
    <row r="73" spans="1:16" ht="31.5">
      <c r="A73" s="47">
        <v>2270</v>
      </c>
      <c r="B73" s="48" t="s">
        <v>75</v>
      </c>
      <c r="C73" s="79">
        <f>C74+C75+C76+C77+C78</f>
        <v>28607393</v>
      </c>
      <c r="D73" s="79">
        <v>31640</v>
      </c>
      <c r="E73" s="79">
        <v>0</v>
      </c>
      <c r="F73" s="79">
        <f t="shared" si="4"/>
        <v>28639033</v>
      </c>
      <c r="G73" s="79">
        <f>G74+G75+G76+G77+G78</f>
        <v>31423213</v>
      </c>
      <c r="H73" s="79">
        <v>441240</v>
      </c>
      <c r="I73" s="79">
        <v>0</v>
      </c>
      <c r="J73" s="79">
        <f>G73+H73</f>
        <v>31864453</v>
      </c>
      <c r="K73" s="79">
        <f>K74+K75+K76+K77+K78</f>
        <v>40440338</v>
      </c>
      <c r="L73" s="69">
        <v>352837</v>
      </c>
      <c r="M73" s="69">
        <v>0</v>
      </c>
      <c r="N73" s="79">
        <f t="shared" si="3"/>
        <v>40793175</v>
      </c>
      <c r="O73" s="8"/>
      <c r="P73" s="8"/>
    </row>
    <row r="74" spans="1:16" ht="18.75">
      <c r="A74" s="47">
        <v>2271</v>
      </c>
      <c r="B74" s="48" t="s">
        <v>76</v>
      </c>
      <c r="C74" s="67">
        <v>24644296</v>
      </c>
      <c r="D74" s="77">
        <v>26793</v>
      </c>
      <c r="E74" s="77">
        <v>0</v>
      </c>
      <c r="F74" s="77">
        <f t="shared" si="4"/>
        <v>24671089</v>
      </c>
      <c r="G74" s="77">
        <v>24766768</v>
      </c>
      <c r="H74" s="77">
        <v>312250</v>
      </c>
      <c r="I74" s="77">
        <v>0</v>
      </c>
      <c r="J74" s="77">
        <f t="shared" si="2"/>
        <v>25079018</v>
      </c>
      <c r="K74" s="67">
        <v>31827466</v>
      </c>
      <c r="L74" s="67">
        <v>205189</v>
      </c>
      <c r="M74" s="67">
        <v>0</v>
      </c>
      <c r="N74" s="77">
        <f t="shared" si="3"/>
        <v>32032655</v>
      </c>
      <c r="O74" s="8"/>
      <c r="P74" s="8"/>
    </row>
    <row r="75" spans="1:16" ht="31.5">
      <c r="A75" s="47">
        <v>2272</v>
      </c>
      <c r="B75" s="48" t="s">
        <v>77</v>
      </c>
      <c r="C75" s="67">
        <v>1018819</v>
      </c>
      <c r="D75" s="77">
        <v>888</v>
      </c>
      <c r="E75" s="77">
        <v>0</v>
      </c>
      <c r="F75" s="77">
        <f aca="true" t="shared" si="5" ref="F75:F87">C75+D75</f>
        <v>1019707</v>
      </c>
      <c r="G75" s="77">
        <v>1389660</v>
      </c>
      <c r="H75" s="77">
        <v>23925</v>
      </c>
      <c r="I75" s="77">
        <v>0</v>
      </c>
      <c r="J75" s="77">
        <f t="shared" si="2"/>
        <v>1413585</v>
      </c>
      <c r="K75" s="77">
        <v>1773882</v>
      </c>
      <c r="L75" s="67">
        <v>21948</v>
      </c>
      <c r="M75" s="67">
        <v>0</v>
      </c>
      <c r="N75" s="77">
        <f t="shared" si="3"/>
        <v>1795830</v>
      </c>
      <c r="O75" s="8"/>
      <c r="P75" s="8"/>
    </row>
    <row r="76" spans="1:16" ht="18.75">
      <c r="A76" s="47">
        <v>2273</v>
      </c>
      <c r="B76" s="48" t="s">
        <v>78</v>
      </c>
      <c r="C76" s="67">
        <v>2210426</v>
      </c>
      <c r="D76" s="77">
        <v>3768</v>
      </c>
      <c r="E76" s="77">
        <v>0</v>
      </c>
      <c r="F76" s="77">
        <f t="shared" si="5"/>
        <v>2214194</v>
      </c>
      <c r="G76" s="77">
        <v>4373816</v>
      </c>
      <c r="H76" s="77">
        <v>104815</v>
      </c>
      <c r="I76" s="77">
        <v>0</v>
      </c>
      <c r="J76" s="77">
        <f t="shared" si="2"/>
        <v>4478631</v>
      </c>
      <c r="K76" s="77">
        <v>5883460</v>
      </c>
      <c r="L76" s="67">
        <v>125350</v>
      </c>
      <c r="M76" s="67">
        <v>0</v>
      </c>
      <c r="N76" s="77">
        <f t="shared" si="3"/>
        <v>6008810</v>
      </c>
      <c r="O76" s="8"/>
      <c r="P76" s="8"/>
    </row>
    <row r="77" spans="1:16" ht="18.75">
      <c r="A77" s="47">
        <v>2274</v>
      </c>
      <c r="B77" s="48" t="s">
        <v>79</v>
      </c>
      <c r="C77" s="67">
        <v>102364</v>
      </c>
      <c r="D77" s="77">
        <v>0</v>
      </c>
      <c r="E77" s="77">
        <v>0</v>
      </c>
      <c r="F77" s="77">
        <f t="shared" si="5"/>
        <v>102364</v>
      </c>
      <c r="G77" s="77"/>
      <c r="H77" s="77">
        <v>0</v>
      </c>
      <c r="I77" s="77">
        <v>0</v>
      </c>
      <c r="J77" s="77">
        <f t="shared" si="2"/>
        <v>0</v>
      </c>
      <c r="K77" s="77"/>
      <c r="L77" s="67">
        <v>0</v>
      </c>
      <c r="M77" s="67">
        <v>0</v>
      </c>
      <c r="N77" s="77">
        <f t="shared" si="3"/>
        <v>0</v>
      </c>
      <c r="O77" s="8"/>
      <c r="P77" s="8"/>
    </row>
    <row r="78" spans="1:16" ht="31.5">
      <c r="A78" s="47">
        <v>2275</v>
      </c>
      <c r="B78" s="48" t="s">
        <v>167</v>
      </c>
      <c r="C78" s="67">
        <v>631488</v>
      </c>
      <c r="D78" s="77">
        <v>191</v>
      </c>
      <c r="E78" s="77">
        <v>0</v>
      </c>
      <c r="F78" s="77">
        <f>C78+D78</f>
        <v>631679</v>
      </c>
      <c r="G78" s="77">
        <v>892969</v>
      </c>
      <c r="H78" s="77">
        <v>250</v>
      </c>
      <c r="I78" s="77">
        <v>0</v>
      </c>
      <c r="J78" s="77">
        <f>G78+H78</f>
        <v>893219</v>
      </c>
      <c r="K78" s="77">
        <v>955530</v>
      </c>
      <c r="L78" s="67">
        <v>350</v>
      </c>
      <c r="M78" s="67">
        <v>0</v>
      </c>
      <c r="N78" s="77">
        <f>K78+L78</f>
        <v>955880</v>
      </c>
      <c r="O78" s="8"/>
      <c r="P78" s="8"/>
    </row>
    <row r="79" spans="1:16" ht="47.25">
      <c r="A79" s="47">
        <v>2282</v>
      </c>
      <c r="B79" s="48" t="s">
        <v>81</v>
      </c>
      <c r="C79" s="67">
        <v>15680</v>
      </c>
      <c r="D79" s="77">
        <v>0</v>
      </c>
      <c r="E79" s="77">
        <v>0</v>
      </c>
      <c r="F79" s="77">
        <f t="shared" si="5"/>
        <v>15680</v>
      </c>
      <c r="G79" s="77">
        <v>24201</v>
      </c>
      <c r="H79" s="77">
        <v>0</v>
      </c>
      <c r="I79" s="77">
        <v>0</v>
      </c>
      <c r="J79" s="77">
        <f t="shared" si="2"/>
        <v>24201</v>
      </c>
      <c r="K79" s="77">
        <f>42880+15000</f>
        <v>57880</v>
      </c>
      <c r="L79" s="67"/>
      <c r="M79" s="67">
        <v>0</v>
      </c>
      <c r="N79" s="77">
        <f t="shared" si="3"/>
        <v>57880</v>
      </c>
      <c r="O79" s="8"/>
      <c r="P79" s="8"/>
    </row>
    <row r="80" spans="1:16" ht="18.75">
      <c r="A80" s="47">
        <v>2720</v>
      </c>
      <c r="B80" s="48" t="s">
        <v>135</v>
      </c>
      <c r="C80" s="67">
        <v>144800</v>
      </c>
      <c r="D80" s="77">
        <v>0</v>
      </c>
      <c r="E80" s="77">
        <v>0</v>
      </c>
      <c r="F80" s="77">
        <f t="shared" si="5"/>
        <v>144800</v>
      </c>
      <c r="G80" s="77">
        <v>235000</v>
      </c>
      <c r="H80" s="77">
        <v>0</v>
      </c>
      <c r="I80" s="77">
        <v>0</v>
      </c>
      <c r="J80" s="77">
        <f t="shared" si="2"/>
        <v>235000</v>
      </c>
      <c r="K80" s="77">
        <v>91000</v>
      </c>
      <c r="L80" s="67"/>
      <c r="M80" s="67">
        <v>0</v>
      </c>
      <c r="N80" s="77">
        <f t="shared" si="3"/>
        <v>91000</v>
      </c>
      <c r="O80" s="8"/>
      <c r="P80" s="8"/>
    </row>
    <row r="81" spans="1:16" ht="47.25">
      <c r="A81" s="47">
        <v>2610</v>
      </c>
      <c r="B81" s="48" t="s">
        <v>134</v>
      </c>
      <c r="C81" s="67"/>
      <c r="D81" s="77">
        <v>0</v>
      </c>
      <c r="E81" s="77">
        <v>0</v>
      </c>
      <c r="F81" s="77">
        <f t="shared" si="5"/>
        <v>0</v>
      </c>
      <c r="G81" s="77">
        <v>381900</v>
      </c>
      <c r="H81" s="77">
        <v>0</v>
      </c>
      <c r="I81" s="77">
        <v>0</v>
      </c>
      <c r="J81" s="77">
        <f t="shared" si="2"/>
        <v>381900</v>
      </c>
      <c r="K81" s="77">
        <v>0</v>
      </c>
      <c r="L81" s="67"/>
      <c r="M81" s="67">
        <v>0</v>
      </c>
      <c r="N81" s="77">
        <f t="shared" si="3"/>
        <v>0</v>
      </c>
      <c r="O81" s="8"/>
      <c r="P81" s="8"/>
    </row>
    <row r="82" spans="1:16" ht="18.75">
      <c r="A82" s="47">
        <v>2800</v>
      </c>
      <c r="B82" s="48" t="s">
        <v>82</v>
      </c>
      <c r="C82" s="67">
        <v>67436</v>
      </c>
      <c r="D82" s="77">
        <v>191424</v>
      </c>
      <c r="E82" s="77">
        <v>0</v>
      </c>
      <c r="F82" s="77">
        <f t="shared" si="5"/>
        <v>258860</v>
      </c>
      <c r="G82" s="77">
        <v>603</v>
      </c>
      <c r="H82" s="77">
        <v>200000</v>
      </c>
      <c r="I82" s="77">
        <v>0</v>
      </c>
      <c r="J82" s="77">
        <f t="shared" si="2"/>
        <v>200603</v>
      </c>
      <c r="K82" s="77">
        <v>6300</v>
      </c>
      <c r="L82" s="67">
        <v>200000</v>
      </c>
      <c r="M82" s="67">
        <v>0</v>
      </c>
      <c r="N82" s="77">
        <f t="shared" si="3"/>
        <v>206300</v>
      </c>
      <c r="O82" s="8"/>
      <c r="P82" s="8"/>
    </row>
    <row r="83" spans="1:16" ht="18.75">
      <c r="A83" s="47">
        <v>3000</v>
      </c>
      <c r="B83" s="48" t="s">
        <v>145</v>
      </c>
      <c r="C83" s="67">
        <v>0</v>
      </c>
      <c r="D83" s="77">
        <f>D84+D87</f>
        <v>16687634</v>
      </c>
      <c r="E83" s="77">
        <f>E84</f>
        <v>16076573</v>
      </c>
      <c r="F83" s="77">
        <f>F84+F87</f>
        <v>16687634</v>
      </c>
      <c r="G83" s="77">
        <v>0</v>
      </c>
      <c r="H83" s="77">
        <v>10451083</v>
      </c>
      <c r="I83" s="77">
        <v>10228831</v>
      </c>
      <c r="J83" s="77">
        <f t="shared" si="2"/>
        <v>10451083</v>
      </c>
      <c r="K83" s="77">
        <v>0</v>
      </c>
      <c r="L83" s="67">
        <f>120000+500000+1400000+35000</f>
        <v>2055000</v>
      </c>
      <c r="M83" s="67">
        <f>500000+1400000+35000</f>
        <v>1935000</v>
      </c>
      <c r="N83" s="77">
        <f t="shared" si="3"/>
        <v>2055000</v>
      </c>
      <c r="O83" s="8"/>
      <c r="P83" s="8"/>
    </row>
    <row r="84" spans="1:16" ht="31.5">
      <c r="A84" s="47">
        <v>3110</v>
      </c>
      <c r="B84" s="48" t="s">
        <v>83</v>
      </c>
      <c r="C84" s="67">
        <v>0</v>
      </c>
      <c r="D84" s="77">
        <f>11911180+493719</f>
        <v>12404899</v>
      </c>
      <c r="E84" s="77">
        <v>16076573</v>
      </c>
      <c r="F84" s="77">
        <f t="shared" si="5"/>
        <v>12404899</v>
      </c>
      <c r="G84" s="77">
        <v>0</v>
      </c>
      <c r="H84" s="77">
        <v>10451083</v>
      </c>
      <c r="I84" s="77">
        <v>10228831</v>
      </c>
      <c r="J84" s="77">
        <f t="shared" si="2"/>
        <v>10451083</v>
      </c>
      <c r="K84" s="77">
        <v>0</v>
      </c>
      <c r="L84" s="67">
        <f>120000+500000+1400000+35000</f>
        <v>2055000</v>
      </c>
      <c r="M84" s="67">
        <f>500000+1400000+35000</f>
        <v>1935000</v>
      </c>
      <c r="N84" s="77">
        <f t="shared" si="3"/>
        <v>2055000</v>
      </c>
      <c r="O84" s="8"/>
      <c r="P84" s="8"/>
    </row>
    <row r="85" spans="1:16" ht="18.75">
      <c r="A85" s="47">
        <v>3130</v>
      </c>
      <c r="B85" s="48" t="s">
        <v>84</v>
      </c>
      <c r="C85" s="67">
        <v>0</v>
      </c>
      <c r="D85" s="77">
        <v>0</v>
      </c>
      <c r="E85" s="77">
        <v>0</v>
      </c>
      <c r="F85" s="77">
        <f t="shared" si="5"/>
        <v>0</v>
      </c>
      <c r="G85" s="77">
        <v>0</v>
      </c>
      <c r="H85" s="77">
        <v>0</v>
      </c>
      <c r="I85" s="77">
        <v>0</v>
      </c>
      <c r="J85" s="77">
        <f t="shared" si="2"/>
        <v>0</v>
      </c>
      <c r="K85" s="77">
        <v>0</v>
      </c>
      <c r="L85" s="77">
        <v>0</v>
      </c>
      <c r="M85" s="77">
        <v>0</v>
      </c>
      <c r="N85" s="77">
        <f t="shared" si="3"/>
        <v>0</v>
      </c>
      <c r="O85" s="8"/>
      <c r="P85" s="8"/>
    </row>
    <row r="86" spans="1:16" ht="31.5">
      <c r="A86" s="47">
        <v>3131</v>
      </c>
      <c r="B86" s="48" t="s">
        <v>85</v>
      </c>
      <c r="C86" s="67">
        <v>0</v>
      </c>
      <c r="D86" s="77">
        <v>0</v>
      </c>
      <c r="E86" s="77">
        <v>0</v>
      </c>
      <c r="F86" s="77">
        <f t="shared" si="5"/>
        <v>0</v>
      </c>
      <c r="G86" s="77">
        <v>0</v>
      </c>
      <c r="H86" s="77">
        <v>0</v>
      </c>
      <c r="I86" s="77">
        <v>0</v>
      </c>
      <c r="J86" s="77">
        <f t="shared" si="2"/>
        <v>0</v>
      </c>
      <c r="K86" s="77">
        <v>0</v>
      </c>
      <c r="L86" s="77">
        <v>0</v>
      </c>
      <c r="M86" s="77">
        <v>0</v>
      </c>
      <c r="N86" s="77">
        <f t="shared" si="3"/>
        <v>0</v>
      </c>
      <c r="O86" s="8"/>
      <c r="P86" s="8"/>
    </row>
    <row r="87" spans="1:16" ht="18.75">
      <c r="A87" s="47">
        <v>3132</v>
      </c>
      <c r="B87" s="48" t="s">
        <v>86</v>
      </c>
      <c r="C87" s="67">
        <v>0</v>
      </c>
      <c r="D87" s="77">
        <v>4282735</v>
      </c>
      <c r="E87" s="77">
        <v>0</v>
      </c>
      <c r="F87" s="77">
        <f t="shared" si="5"/>
        <v>4282735</v>
      </c>
      <c r="G87" s="77">
        <v>0</v>
      </c>
      <c r="H87" s="77">
        <v>0</v>
      </c>
      <c r="I87" s="77">
        <v>0</v>
      </c>
      <c r="J87" s="77">
        <f t="shared" si="2"/>
        <v>0</v>
      </c>
      <c r="K87" s="77">
        <v>0</v>
      </c>
      <c r="L87" s="77">
        <v>0</v>
      </c>
      <c r="M87" s="77">
        <v>0</v>
      </c>
      <c r="N87" s="77">
        <f t="shared" si="3"/>
        <v>0</v>
      </c>
      <c r="O87" s="8"/>
      <c r="P87" s="8"/>
    </row>
    <row r="88" spans="1:16" ht="18.75">
      <c r="A88" s="46" t="s">
        <v>14</v>
      </c>
      <c r="B88" s="46" t="s">
        <v>18</v>
      </c>
      <c r="C88" s="82">
        <f>C82+C81+C79+C73+C72+C71+C70+C69+C68+C67+C66+C80</f>
        <v>417031310</v>
      </c>
      <c r="D88" s="79">
        <f>D83+D82+D73+D71+D68</f>
        <v>17521811</v>
      </c>
      <c r="E88" s="79">
        <f>E84+E87</f>
        <v>16076573</v>
      </c>
      <c r="F88" s="79">
        <f>C88+D88</f>
        <v>434553121</v>
      </c>
      <c r="G88" s="82">
        <f>G82+G81+G79+G73+G72+G71+G70+G69+G68+G67+G66+G80</f>
        <v>502026555</v>
      </c>
      <c r="H88" s="69">
        <v>11834032</v>
      </c>
      <c r="I88" s="79">
        <v>10228831</v>
      </c>
      <c r="J88" s="79">
        <f>G88+H88</f>
        <v>513860587</v>
      </c>
      <c r="K88" s="82">
        <f>K82+K81+K79+K73+K72+K71+K70+K69+K68+K67+K66+K80</f>
        <v>617183310</v>
      </c>
      <c r="L88" s="69">
        <f>L83+L82+L73+L71+L68</f>
        <v>3007837</v>
      </c>
      <c r="M88" s="69">
        <f>M84</f>
        <v>1935000</v>
      </c>
      <c r="N88" s="79">
        <f>K88+L88</f>
        <v>620191147</v>
      </c>
      <c r="O88" s="8"/>
      <c r="P88" s="8"/>
    </row>
    <row r="89" spans="1:16" ht="20.25">
      <c r="A89" s="8"/>
      <c r="B89" s="8"/>
      <c r="C89" s="8"/>
      <c r="D89" s="99"/>
      <c r="E89" s="8"/>
      <c r="F89" s="8"/>
      <c r="G89" s="8"/>
      <c r="H89" s="101"/>
      <c r="I89" s="8"/>
      <c r="J89" s="8"/>
      <c r="K89" s="8"/>
      <c r="L89" s="8"/>
      <c r="M89" s="8"/>
      <c r="N89" s="8"/>
      <c r="O89" s="8"/>
      <c r="P89" s="8"/>
    </row>
    <row r="90" spans="1:16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>
      <c r="A91" s="129" t="s">
        <v>186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8"/>
      <c r="P91" s="8"/>
    </row>
    <row r="92" spans="1:16" ht="15.75">
      <c r="A92" s="40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40" t="s">
        <v>8</v>
      </c>
      <c r="O92" s="8"/>
      <c r="P92" s="8"/>
    </row>
    <row r="93" spans="1:16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>
      <c r="A94" s="122" t="s">
        <v>21</v>
      </c>
      <c r="B94" s="122" t="s">
        <v>10</v>
      </c>
      <c r="C94" s="122" t="s">
        <v>187</v>
      </c>
      <c r="D94" s="122"/>
      <c r="E94" s="122"/>
      <c r="F94" s="122"/>
      <c r="G94" s="122" t="s">
        <v>188</v>
      </c>
      <c r="H94" s="122"/>
      <c r="I94" s="122"/>
      <c r="J94" s="122"/>
      <c r="K94" s="122" t="s">
        <v>182</v>
      </c>
      <c r="L94" s="122"/>
      <c r="M94" s="122"/>
      <c r="N94" s="122"/>
      <c r="O94" s="8"/>
      <c r="P94" s="8"/>
    </row>
    <row r="95" spans="1:16" ht="58.5" customHeight="1">
      <c r="A95" s="122"/>
      <c r="B95" s="122"/>
      <c r="C95" s="14" t="s">
        <v>11</v>
      </c>
      <c r="D95" s="14" t="s">
        <v>12</v>
      </c>
      <c r="E95" s="14" t="s">
        <v>13</v>
      </c>
      <c r="F95" s="14" t="s">
        <v>55</v>
      </c>
      <c r="G95" s="14" t="s">
        <v>11</v>
      </c>
      <c r="H95" s="14" t="s">
        <v>12</v>
      </c>
      <c r="I95" s="14" t="s">
        <v>13</v>
      </c>
      <c r="J95" s="14" t="s">
        <v>53</v>
      </c>
      <c r="K95" s="14" t="s">
        <v>11</v>
      </c>
      <c r="L95" s="14" t="s">
        <v>12</v>
      </c>
      <c r="M95" s="14" t="s">
        <v>13</v>
      </c>
      <c r="N95" s="14" t="s">
        <v>54</v>
      </c>
      <c r="O95" s="8"/>
      <c r="P95" s="8"/>
    </row>
    <row r="96" spans="1:16" ht="15.75">
      <c r="A96" s="14">
        <v>1</v>
      </c>
      <c r="B96" s="14">
        <v>2</v>
      </c>
      <c r="C96" s="14">
        <v>3</v>
      </c>
      <c r="D96" s="14">
        <v>4</v>
      </c>
      <c r="E96" s="14">
        <v>5</v>
      </c>
      <c r="F96" s="14">
        <v>6</v>
      </c>
      <c r="G96" s="14">
        <v>7</v>
      </c>
      <c r="H96" s="14">
        <v>8</v>
      </c>
      <c r="I96" s="14">
        <v>9</v>
      </c>
      <c r="J96" s="14">
        <v>10</v>
      </c>
      <c r="K96" s="14">
        <v>11</v>
      </c>
      <c r="L96" s="14"/>
      <c r="M96" s="14">
        <v>13</v>
      </c>
      <c r="N96" s="14">
        <v>14</v>
      </c>
      <c r="O96" s="8"/>
      <c r="P96" s="8"/>
    </row>
    <row r="97" spans="1:16" ht="15.75">
      <c r="A97" s="23" t="s">
        <v>14</v>
      </c>
      <c r="B97" s="23" t="s">
        <v>14</v>
      </c>
      <c r="C97" s="23" t="s">
        <v>14</v>
      </c>
      <c r="D97" s="23" t="s">
        <v>14</v>
      </c>
      <c r="E97" s="23" t="s">
        <v>14</v>
      </c>
      <c r="F97" s="23" t="s">
        <v>14</v>
      </c>
      <c r="G97" s="23" t="s">
        <v>14</v>
      </c>
      <c r="H97" s="23" t="s">
        <v>14</v>
      </c>
      <c r="I97" s="23" t="s">
        <v>14</v>
      </c>
      <c r="J97" s="23" t="s">
        <v>14</v>
      </c>
      <c r="K97" s="14" t="s">
        <v>14</v>
      </c>
      <c r="L97" s="14"/>
      <c r="M97" s="23" t="s">
        <v>14</v>
      </c>
      <c r="N97" s="23" t="s">
        <v>14</v>
      </c>
      <c r="O97" s="8"/>
      <c r="P97" s="8"/>
    </row>
    <row r="98" spans="1:16" ht="15.75">
      <c r="A98" s="14" t="s">
        <v>14</v>
      </c>
      <c r="B98" s="23" t="s">
        <v>14</v>
      </c>
      <c r="C98" s="14" t="s">
        <v>14</v>
      </c>
      <c r="D98" s="14" t="s">
        <v>14</v>
      </c>
      <c r="E98" s="14" t="s">
        <v>14</v>
      </c>
      <c r="F98" s="14" t="s">
        <v>14</v>
      </c>
      <c r="G98" s="14" t="s">
        <v>14</v>
      </c>
      <c r="H98" s="14" t="s">
        <v>14</v>
      </c>
      <c r="I98" s="14" t="s">
        <v>14</v>
      </c>
      <c r="J98" s="14" t="s">
        <v>14</v>
      </c>
      <c r="K98" s="14" t="s">
        <v>14</v>
      </c>
      <c r="L98" s="14"/>
      <c r="M98" s="14" t="s">
        <v>14</v>
      </c>
      <c r="N98" s="14" t="s">
        <v>14</v>
      </c>
      <c r="O98" s="8"/>
      <c r="P98" s="8"/>
    </row>
    <row r="99" spans="1:16" ht="15.75">
      <c r="A99" s="14" t="s">
        <v>14</v>
      </c>
      <c r="B99" s="14" t="s">
        <v>18</v>
      </c>
      <c r="C99" s="14" t="s">
        <v>14</v>
      </c>
      <c r="D99" s="14" t="s">
        <v>14</v>
      </c>
      <c r="E99" s="14" t="s">
        <v>14</v>
      </c>
      <c r="F99" s="14" t="s">
        <v>14</v>
      </c>
      <c r="G99" s="14" t="s">
        <v>14</v>
      </c>
      <c r="H99" s="14" t="s">
        <v>14</v>
      </c>
      <c r="I99" s="14" t="s">
        <v>14</v>
      </c>
      <c r="J99" s="14" t="s">
        <v>14</v>
      </c>
      <c r="K99" s="14" t="s">
        <v>14</v>
      </c>
      <c r="L99" s="14"/>
      <c r="M99" s="14" t="s">
        <v>14</v>
      </c>
      <c r="N99" s="14" t="s">
        <v>14</v>
      </c>
      <c r="O99" s="8"/>
      <c r="P99" s="8"/>
    </row>
    <row r="100" spans="1:16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>
      <c r="A101" s="124" t="s">
        <v>189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8"/>
      <c r="L101" s="8"/>
      <c r="M101" s="8"/>
      <c r="N101" s="8"/>
      <c r="O101" s="8"/>
      <c r="P101" s="8"/>
    </row>
    <row r="102" spans="1:16" ht="15.75">
      <c r="A102" s="40"/>
      <c r="B102" s="8"/>
      <c r="C102" s="8"/>
      <c r="D102" s="8"/>
      <c r="E102" s="8"/>
      <c r="F102" s="8"/>
      <c r="G102" s="8"/>
      <c r="H102" s="8"/>
      <c r="I102" s="8"/>
      <c r="J102" s="43" t="s">
        <v>8</v>
      </c>
      <c r="K102" s="8"/>
      <c r="L102" s="8"/>
      <c r="M102" s="8"/>
      <c r="N102" s="8"/>
      <c r="O102" s="8"/>
      <c r="P102" s="8"/>
    </row>
    <row r="103" spans="1:16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21.75" customHeight="1">
      <c r="A104" s="122" t="s">
        <v>20</v>
      </c>
      <c r="B104" s="122" t="s">
        <v>10</v>
      </c>
      <c r="C104" s="130" t="s">
        <v>162</v>
      </c>
      <c r="D104" s="130"/>
      <c r="E104" s="130"/>
      <c r="F104" s="130"/>
      <c r="G104" s="122" t="s">
        <v>190</v>
      </c>
      <c r="H104" s="122"/>
      <c r="I104" s="122"/>
      <c r="J104" s="122"/>
      <c r="K104" s="8"/>
      <c r="L104" s="8"/>
      <c r="M104" s="8"/>
      <c r="N104" s="8"/>
      <c r="O104" s="8"/>
      <c r="P104" s="8"/>
    </row>
    <row r="105" spans="1:16" ht="61.5" customHeight="1">
      <c r="A105" s="122"/>
      <c r="B105" s="122"/>
      <c r="C105" s="14" t="s">
        <v>11</v>
      </c>
      <c r="D105" s="14" t="s">
        <v>12</v>
      </c>
      <c r="E105" s="14" t="s">
        <v>13</v>
      </c>
      <c r="F105" s="14" t="s">
        <v>55</v>
      </c>
      <c r="G105" s="14" t="s">
        <v>11</v>
      </c>
      <c r="H105" s="14" t="s">
        <v>12</v>
      </c>
      <c r="I105" s="14" t="s">
        <v>13</v>
      </c>
      <c r="J105" s="14" t="s">
        <v>53</v>
      </c>
      <c r="K105" s="8"/>
      <c r="L105" s="8"/>
      <c r="M105" s="8"/>
      <c r="N105" s="8"/>
      <c r="O105" s="8"/>
      <c r="P105" s="8"/>
    </row>
    <row r="106" spans="1:16" ht="15.75">
      <c r="A106" s="14">
        <v>1</v>
      </c>
      <c r="B106" s="14">
        <v>2</v>
      </c>
      <c r="C106" s="14">
        <v>3</v>
      </c>
      <c r="D106" s="14">
        <v>4</v>
      </c>
      <c r="E106" s="14">
        <v>5</v>
      </c>
      <c r="F106" s="14">
        <v>6</v>
      </c>
      <c r="G106" s="14">
        <v>7</v>
      </c>
      <c r="H106" s="14">
        <v>8</v>
      </c>
      <c r="I106" s="14">
        <v>9</v>
      </c>
      <c r="J106" s="14">
        <v>10</v>
      </c>
      <c r="K106" s="8"/>
      <c r="L106" s="8"/>
      <c r="M106" s="8"/>
      <c r="N106" s="8"/>
      <c r="O106" s="8"/>
      <c r="P106" s="8"/>
    </row>
    <row r="107" spans="1:16" ht="85.5" customHeight="1">
      <c r="A107" s="12" t="s">
        <v>92</v>
      </c>
      <c r="B107" s="13" t="s">
        <v>222</v>
      </c>
      <c r="C107" s="14"/>
      <c r="D107" s="14"/>
      <c r="E107" s="14"/>
      <c r="F107" s="14"/>
      <c r="G107" s="14"/>
      <c r="H107" s="14"/>
      <c r="I107" s="14"/>
      <c r="J107" s="14"/>
      <c r="K107" s="8"/>
      <c r="L107" s="8"/>
      <c r="M107" s="8"/>
      <c r="N107" s="8"/>
      <c r="O107" s="8"/>
      <c r="P107" s="8"/>
    </row>
    <row r="108" spans="1:16" ht="18.75">
      <c r="A108" s="47">
        <v>2111</v>
      </c>
      <c r="B108" s="48" t="s">
        <v>70</v>
      </c>
      <c r="C108" s="77">
        <f>K66*1.124128</f>
        <v>503629432.16736</v>
      </c>
      <c r="D108" s="67">
        <f>L66*1.062</f>
        <v>0</v>
      </c>
      <c r="E108" s="67">
        <v>0</v>
      </c>
      <c r="F108" s="77">
        <f>C108+D108</f>
        <v>503629432.16736</v>
      </c>
      <c r="G108" s="77">
        <f>C108*1.0701993848011</f>
        <v>538983908.473236</v>
      </c>
      <c r="H108" s="67">
        <v>0</v>
      </c>
      <c r="I108" s="67">
        <v>0</v>
      </c>
      <c r="J108" s="77">
        <f>G108+H108</f>
        <v>538983908.473236</v>
      </c>
      <c r="K108" s="8"/>
      <c r="L108" s="8"/>
      <c r="M108" s="8"/>
      <c r="N108" s="8"/>
      <c r="O108" s="8"/>
      <c r="P108" s="8"/>
    </row>
    <row r="109" spans="1:16" ht="18.75">
      <c r="A109" s="47">
        <v>2120</v>
      </c>
      <c r="B109" s="48" t="s">
        <v>71</v>
      </c>
      <c r="C109" s="77">
        <f aca="true" t="shared" si="6" ref="C109:C126">K67*1.124128</f>
        <v>110798474.627168</v>
      </c>
      <c r="D109" s="67">
        <v>0</v>
      </c>
      <c r="E109" s="67">
        <v>0</v>
      </c>
      <c r="F109" s="77">
        <f aca="true" t="shared" si="7" ref="F109:F130">C109+D109</f>
        <v>110798474.627168</v>
      </c>
      <c r="G109" s="77">
        <f aca="true" t="shared" si="8" ref="G109:G127">C109*1.0701993848011</f>
        <v>118576459.38289548</v>
      </c>
      <c r="H109" s="67"/>
      <c r="I109" s="67">
        <v>0</v>
      </c>
      <c r="J109" s="77">
        <f aca="true" t="shared" si="9" ref="J109:J130">G109+H109</f>
        <v>118576459.38289548</v>
      </c>
      <c r="K109" s="8"/>
      <c r="L109" s="8"/>
      <c r="M109" s="8"/>
      <c r="N109" s="8"/>
      <c r="O109" s="8"/>
      <c r="P109" s="8"/>
    </row>
    <row r="110" spans="1:16" ht="31.5">
      <c r="A110" s="47">
        <v>2210</v>
      </c>
      <c r="B110" s="48" t="s">
        <v>72</v>
      </c>
      <c r="C110" s="77">
        <f>K68*1.124128+162752-162208</f>
        <v>7577802.976448</v>
      </c>
      <c r="D110" s="67">
        <f>L68*1.124128</f>
        <v>337238.4</v>
      </c>
      <c r="E110" s="67">
        <v>0</v>
      </c>
      <c r="F110" s="77">
        <f t="shared" si="7"/>
        <v>7915041.376448001</v>
      </c>
      <c r="G110" s="77">
        <f t="shared" si="8"/>
        <v>8109760.083538595</v>
      </c>
      <c r="H110" s="67">
        <f>D110*1.0701993848011</f>
        <v>360912.3282113073</v>
      </c>
      <c r="I110" s="67">
        <v>0</v>
      </c>
      <c r="J110" s="77">
        <f t="shared" si="9"/>
        <v>8470672.411749901</v>
      </c>
      <c r="K110" s="8"/>
      <c r="L110" s="8"/>
      <c r="M110" s="8"/>
      <c r="N110" s="8"/>
      <c r="O110" s="8"/>
      <c r="P110" s="8"/>
    </row>
    <row r="111" spans="1:16" ht="31.5">
      <c r="A111" s="47">
        <v>2220</v>
      </c>
      <c r="B111" s="48" t="s">
        <v>132</v>
      </c>
      <c r="C111" s="77">
        <f t="shared" si="6"/>
        <v>223074.208576</v>
      </c>
      <c r="D111" s="67">
        <f aca="true" t="shared" si="10" ref="D111:D126">L69*1.124128</f>
        <v>0</v>
      </c>
      <c r="E111" s="67">
        <v>0</v>
      </c>
      <c r="F111" s="77">
        <f t="shared" si="7"/>
        <v>223074.208576</v>
      </c>
      <c r="G111" s="77">
        <f t="shared" si="8"/>
        <v>238733.88078302747</v>
      </c>
      <c r="H111" s="67">
        <f aca="true" t="shared" si="11" ref="H111:H126">D111*1.0701993848011</f>
        <v>0</v>
      </c>
      <c r="I111" s="67">
        <v>0</v>
      </c>
      <c r="J111" s="77">
        <f t="shared" si="9"/>
        <v>238733.88078302747</v>
      </c>
      <c r="K111" s="8"/>
      <c r="L111" s="8"/>
      <c r="M111" s="8"/>
      <c r="N111" s="8"/>
      <c r="O111" s="8"/>
      <c r="P111" s="8"/>
    </row>
    <row r="112" spans="1:16" ht="18.75">
      <c r="A112" s="47">
        <v>2230</v>
      </c>
      <c r="B112" s="48" t="s">
        <v>133</v>
      </c>
      <c r="C112" s="77">
        <f t="shared" si="6"/>
        <v>19275422.816</v>
      </c>
      <c r="D112" s="67">
        <f t="shared" si="10"/>
        <v>0</v>
      </c>
      <c r="E112" s="67">
        <v>0</v>
      </c>
      <c r="F112" s="77">
        <f t="shared" si="7"/>
        <v>19275422.816</v>
      </c>
      <c r="G112" s="77">
        <f t="shared" si="8"/>
        <v>20628545.639464285</v>
      </c>
      <c r="H112" s="67">
        <f t="shared" si="11"/>
        <v>0</v>
      </c>
      <c r="I112" s="67">
        <v>0</v>
      </c>
      <c r="J112" s="77">
        <f t="shared" si="9"/>
        <v>20628545.639464285</v>
      </c>
      <c r="K112" s="8"/>
      <c r="L112" s="8"/>
      <c r="M112" s="8"/>
      <c r="N112" s="8"/>
      <c r="O112" s="8"/>
      <c r="P112" s="8"/>
    </row>
    <row r="113" spans="1:16" ht="18.75">
      <c r="A113" s="47">
        <v>2240</v>
      </c>
      <c r="B113" s="48" t="s">
        <v>73</v>
      </c>
      <c r="C113" s="77">
        <f t="shared" si="6"/>
        <v>6627614.752224</v>
      </c>
      <c r="D113" s="67">
        <f t="shared" si="10"/>
        <v>112412.8</v>
      </c>
      <c r="E113" s="67">
        <v>0</v>
      </c>
      <c r="F113" s="77">
        <f t="shared" si="7"/>
        <v>6740027.552224</v>
      </c>
      <c r="G113" s="77">
        <f t="shared" si="8"/>
        <v>7092869.230528819</v>
      </c>
      <c r="H113" s="67">
        <f t="shared" si="11"/>
        <v>120304.1094037691</v>
      </c>
      <c r="I113" s="67">
        <v>0</v>
      </c>
      <c r="J113" s="77">
        <f t="shared" si="9"/>
        <v>7213173.339932589</v>
      </c>
      <c r="K113" s="8"/>
      <c r="L113" s="8"/>
      <c r="M113" s="8"/>
      <c r="N113" s="8"/>
      <c r="O113" s="8"/>
      <c r="P113" s="8"/>
    </row>
    <row r="114" spans="1:16" ht="18.75">
      <c r="A114" s="47">
        <v>2250</v>
      </c>
      <c r="B114" s="48" t="s">
        <v>74</v>
      </c>
      <c r="C114" s="77">
        <f t="shared" si="6"/>
        <v>27203.8976</v>
      </c>
      <c r="D114" s="67">
        <f t="shared" si="10"/>
        <v>0</v>
      </c>
      <c r="E114" s="67">
        <v>0</v>
      </c>
      <c r="F114" s="77">
        <f t="shared" si="7"/>
        <v>27203.8976</v>
      </c>
      <c r="G114" s="77">
        <f t="shared" si="8"/>
        <v>29113.59447571212</v>
      </c>
      <c r="H114" s="67">
        <f t="shared" si="11"/>
        <v>0</v>
      </c>
      <c r="I114" s="67">
        <v>0</v>
      </c>
      <c r="J114" s="77">
        <f t="shared" si="9"/>
        <v>29113.59447571212</v>
      </c>
      <c r="K114" s="8"/>
      <c r="L114" s="8"/>
      <c r="M114" s="8"/>
      <c r="N114" s="8"/>
      <c r="O114" s="8"/>
      <c r="P114" s="8"/>
    </row>
    <row r="115" spans="1:16" ht="31.5">
      <c r="A115" s="47">
        <v>2270</v>
      </c>
      <c r="B115" s="48" t="s">
        <v>75</v>
      </c>
      <c r="C115" s="77">
        <f t="shared" si="6"/>
        <v>45460116.275264</v>
      </c>
      <c r="D115" s="67">
        <f t="shared" si="10"/>
        <v>396633.951136</v>
      </c>
      <c r="E115" s="67">
        <v>0</v>
      </c>
      <c r="F115" s="77">
        <f t="shared" si="7"/>
        <v>45856750.2264</v>
      </c>
      <c r="G115" s="77">
        <f t="shared" si="8"/>
        <v>48651388.47077401</v>
      </c>
      <c r="H115" s="67">
        <f t="shared" si="11"/>
        <v>424477.41049697675</v>
      </c>
      <c r="I115" s="67">
        <v>0</v>
      </c>
      <c r="J115" s="77">
        <f t="shared" si="9"/>
        <v>49075865.88127099</v>
      </c>
      <c r="K115" s="8"/>
      <c r="L115" s="8"/>
      <c r="M115" s="8"/>
      <c r="N115" s="8"/>
      <c r="O115" s="8"/>
      <c r="P115" s="8"/>
    </row>
    <row r="116" spans="1:16" ht="18.75">
      <c r="A116" s="47">
        <v>2271</v>
      </c>
      <c r="B116" s="48" t="s">
        <v>76</v>
      </c>
      <c r="C116" s="77">
        <f t="shared" si="6"/>
        <v>35778145.699648</v>
      </c>
      <c r="D116" s="67">
        <f t="shared" si="10"/>
        <v>230658.700192</v>
      </c>
      <c r="E116" s="67">
        <v>0</v>
      </c>
      <c r="F116" s="77">
        <f t="shared" si="7"/>
        <v>36008804.39984</v>
      </c>
      <c r="G116" s="77">
        <f t="shared" si="8"/>
        <v>38289749.517087415</v>
      </c>
      <c r="H116" s="67">
        <f t="shared" si="11"/>
        <v>246850.79904449976</v>
      </c>
      <c r="I116" s="67">
        <v>0</v>
      </c>
      <c r="J116" s="77">
        <f t="shared" si="9"/>
        <v>38536600.31613191</v>
      </c>
      <c r="K116" s="8"/>
      <c r="L116" s="8"/>
      <c r="M116" s="8"/>
      <c r="N116" s="8"/>
      <c r="O116" s="8"/>
      <c r="P116" s="8"/>
    </row>
    <row r="117" spans="1:16" ht="31.5">
      <c r="A117" s="47">
        <v>2272</v>
      </c>
      <c r="B117" s="48" t="s">
        <v>77</v>
      </c>
      <c r="C117" s="77">
        <f t="shared" si="6"/>
        <v>1994070.424896</v>
      </c>
      <c r="D117" s="67">
        <f t="shared" si="10"/>
        <v>24672.361344</v>
      </c>
      <c r="E117" s="67">
        <v>0</v>
      </c>
      <c r="F117" s="77">
        <f t="shared" si="7"/>
        <v>2018742.78624</v>
      </c>
      <c r="G117" s="77">
        <f t="shared" si="8"/>
        <v>2134052.9419737672</v>
      </c>
      <c r="H117" s="67">
        <f t="shared" si="11"/>
        <v>26404.345931939242</v>
      </c>
      <c r="I117" s="67">
        <v>0</v>
      </c>
      <c r="J117" s="77">
        <f t="shared" si="9"/>
        <v>2160457.2879057066</v>
      </c>
      <c r="K117" s="8"/>
      <c r="L117" s="8"/>
      <c r="M117" s="8"/>
      <c r="N117" s="8"/>
      <c r="O117" s="8"/>
      <c r="P117" s="8"/>
    </row>
    <row r="118" spans="1:16" ht="18.75">
      <c r="A118" s="47">
        <v>2273</v>
      </c>
      <c r="B118" s="48" t="s">
        <v>78</v>
      </c>
      <c r="C118" s="77">
        <f t="shared" si="6"/>
        <v>6613762.12288</v>
      </c>
      <c r="D118" s="67">
        <f t="shared" si="10"/>
        <v>140909.4448</v>
      </c>
      <c r="E118" s="67">
        <v>0</v>
      </c>
      <c r="F118" s="77">
        <f t="shared" si="7"/>
        <v>6754671.567679999</v>
      </c>
      <c r="G118" s="77">
        <f t="shared" si="8"/>
        <v>7078044.155126993</v>
      </c>
      <c r="H118" s="67">
        <f t="shared" si="11"/>
        <v>150801.20113762456</v>
      </c>
      <c r="I118" s="67">
        <v>0</v>
      </c>
      <c r="J118" s="77">
        <f t="shared" si="9"/>
        <v>7228845.356264617</v>
      </c>
      <c r="K118" s="8"/>
      <c r="L118" s="8"/>
      <c r="M118" s="8"/>
      <c r="N118" s="8"/>
      <c r="O118" s="8"/>
      <c r="P118" s="8"/>
    </row>
    <row r="119" spans="1:16" ht="18.75">
      <c r="A119" s="47">
        <v>2274</v>
      </c>
      <c r="B119" s="48" t="s">
        <v>79</v>
      </c>
      <c r="C119" s="77">
        <f t="shared" si="6"/>
        <v>0</v>
      </c>
      <c r="D119" s="67">
        <f t="shared" si="10"/>
        <v>0</v>
      </c>
      <c r="E119" s="67">
        <v>0</v>
      </c>
      <c r="F119" s="77">
        <f t="shared" si="7"/>
        <v>0</v>
      </c>
      <c r="G119" s="77">
        <f t="shared" si="8"/>
        <v>0</v>
      </c>
      <c r="H119" s="67">
        <f t="shared" si="11"/>
        <v>0</v>
      </c>
      <c r="I119" s="67">
        <v>0</v>
      </c>
      <c r="J119" s="77">
        <f t="shared" si="9"/>
        <v>0</v>
      </c>
      <c r="K119" s="8"/>
      <c r="L119" s="8"/>
      <c r="M119" s="8"/>
      <c r="N119" s="8"/>
      <c r="O119" s="8"/>
      <c r="P119" s="8"/>
    </row>
    <row r="120" spans="1:16" ht="31.5">
      <c r="A120" s="47">
        <v>2275</v>
      </c>
      <c r="B120" s="48" t="s">
        <v>167</v>
      </c>
      <c r="C120" s="77">
        <f t="shared" si="6"/>
        <v>1074138.02784</v>
      </c>
      <c r="D120" s="67">
        <f t="shared" si="10"/>
        <v>393.4448</v>
      </c>
      <c r="E120" s="67">
        <v>0</v>
      </c>
      <c r="F120" s="77">
        <f t="shared" si="7"/>
        <v>1074531.47264</v>
      </c>
      <c r="G120" s="77">
        <f t="shared" si="8"/>
        <v>1149541.8565858349</v>
      </c>
      <c r="H120" s="67">
        <f t="shared" si="11"/>
        <v>421.0643829131918</v>
      </c>
      <c r="I120" s="67">
        <v>0</v>
      </c>
      <c r="J120" s="77">
        <f t="shared" si="9"/>
        <v>1149962.9209687482</v>
      </c>
      <c r="K120" s="63"/>
      <c r="L120" s="64">
        <v>0</v>
      </c>
      <c r="M120" s="64">
        <v>0</v>
      </c>
      <c r="N120" s="63">
        <f>K120+L120</f>
        <v>0</v>
      </c>
      <c r="O120" s="8"/>
      <c r="P120" s="8"/>
    </row>
    <row r="121" spans="1:16" ht="47.25">
      <c r="A121" s="47">
        <v>2282</v>
      </c>
      <c r="B121" s="48" t="s">
        <v>81</v>
      </c>
      <c r="C121" s="77">
        <f t="shared" si="6"/>
        <v>65064.528640000004</v>
      </c>
      <c r="D121" s="67">
        <f t="shared" si="10"/>
        <v>0</v>
      </c>
      <c r="E121" s="67">
        <v>0</v>
      </c>
      <c r="F121" s="77">
        <f t="shared" si="7"/>
        <v>65064.528640000004</v>
      </c>
      <c r="G121" s="77">
        <f t="shared" si="8"/>
        <v>69632.01852290156</v>
      </c>
      <c r="H121" s="67">
        <f t="shared" si="11"/>
        <v>0</v>
      </c>
      <c r="I121" s="67">
        <v>0</v>
      </c>
      <c r="J121" s="77">
        <f t="shared" si="9"/>
        <v>69632.01852290156</v>
      </c>
      <c r="K121" s="8"/>
      <c r="L121" s="8"/>
      <c r="M121" s="8"/>
      <c r="N121" s="8"/>
      <c r="O121" s="8"/>
      <c r="P121" s="8"/>
    </row>
    <row r="122" spans="1:16" ht="47.25">
      <c r="A122" s="47">
        <v>2610</v>
      </c>
      <c r="B122" s="48" t="s">
        <v>134</v>
      </c>
      <c r="C122" s="77">
        <f t="shared" si="6"/>
        <v>102295.648</v>
      </c>
      <c r="D122" s="67">
        <f t="shared" si="10"/>
        <v>0</v>
      </c>
      <c r="E122" s="67">
        <v>0</v>
      </c>
      <c r="F122" s="77">
        <f t="shared" si="7"/>
        <v>102295.648</v>
      </c>
      <c r="G122" s="77">
        <f t="shared" si="8"/>
        <v>109476.73955742987</v>
      </c>
      <c r="H122" s="67">
        <f t="shared" si="11"/>
        <v>0</v>
      </c>
      <c r="I122" s="67">
        <v>0</v>
      </c>
      <c r="J122" s="77">
        <f t="shared" si="9"/>
        <v>109476.73955742987</v>
      </c>
      <c r="K122" s="8"/>
      <c r="L122" s="8"/>
      <c r="M122" s="8"/>
      <c r="N122" s="8"/>
      <c r="O122" s="8"/>
      <c r="P122" s="8"/>
    </row>
    <row r="123" spans="1:16" ht="18.75">
      <c r="A123" s="47">
        <v>2720</v>
      </c>
      <c r="B123" s="48" t="s">
        <v>135</v>
      </c>
      <c r="C123" s="77">
        <f t="shared" si="6"/>
        <v>0</v>
      </c>
      <c r="D123" s="67">
        <f t="shared" si="10"/>
        <v>0</v>
      </c>
      <c r="E123" s="67">
        <v>0</v>
      </c>
      <c r="F123" s="77">
        <f t="shared" si="7"/>
        <v>0</v>
      </c>
      <c r="G123" s="77">
        <f t="shared" si="8"/>
        <v>0</v>
      </c>
      <c r="H123" s="67">
        <f t="shared" si="11"/>
        <v>0</v>
      </c>
      <c r="I123" s="67">
        <v>0</v>
      </c>
      <c r="J123" s="77">
        <f t="shared" si="9"/>
        <v>0</v>
      </c>
      <c r="K123" s="8"/>
      <c r="L123" s="8"/>
      <c r="M123" s="8"/>
      <c r="N123" s="8"/>
      <c r="O123" s="8"/>
      <c r="P123" s="8"/>
    </row>
    <row r="124" spans="1:16" ht="18.75">
      <c r="A124" s="47">
        <v>2800</v>
      </c>
      <c r="B124" s="48" t="s">
        <v>82</v>
      </c>
      <c r="C124" s="77">
        <f t="shared" si="6"/>
        <v>7082.0064</v>
      </c>
      <c r="D124" s="67">
        <f t="shared" si="10"/>
        <v>224825.6</v>
      </c>
      <c r="E124" s="67">
        <f>M81*1.062</f>
        <v>0</v>
      </c>
      <c r="F124" s="77">
        <f t="shared" si="7"/>
        <v>231907.60640000002</v>
      </c>
      <c r="G124" s="77">
        <f t="shared" si="8"/>
        <v>7579.158892437453</v>
      </c>
      <c r="H124" s="67">
        <f t="shared" si="11"/>
        <v>240608.2188075382</v>
      </c>
      <c r="I124" s="67">
        <v>0</v>
      </c>
      <c r="J124" s="77">
        <f t="shared" si="9"/>
        <v>248187.37769997565</v>
      </c>
      <c r="K124" s="8"/>
      <c r="L124" s="8"/>
      <c r="M124" s="8"/>
      <c r="N124" s="8"/>
      <c r="O124" s="8"/>
      <c r="P124" s="8"/>
    </row>
    <row r="125" spans="1:16" ht="18.75">
      <c r="A125" s="47">
        <v>3000</v>
      </c>
      <c r="B125" s="48" t="s">
        <v>145</v>
      </c>
      <c r="C125" s="77">
        <f t="shared" si="6"/>
        <v>0</v>
      </c>
      <c r="D125" s="67">
        <f>L83*1.124128-1</f>
        <v>2310082.04</v>
      </c>
      <c r="E125" s="67">
        <f>M83*1.124128</f>
        <v>2175187.68</v>
      </c>
      <c r="F125" s="77">
        <f t="shared" si="7"/>
        <v>2310082.04</v>
      </c>
      <c r="G125" s="77">
        <f t="shared" si="8"/>
        <v>0</v>
      </c>
      <c r="H125" s="67">
        <f t="shared" si="11"/>
        <v>2472248.3780480702</v>
      </c>
      <c r="I125" s="67">
        <f>E125*1.0701993848011</f>
        <v>2327884.516962932</v>
      </c>
      <c r="J125" s="77">
        <f t="shared" si="9"/>
        <v>2472248.3780480702</v>
      </c>
      <c r="K125" s="8"/>
      <c r="L125" s="8"/>
      <c r="M125" s="8"/>
      <c r="N125" s="8"/>
      <c r="O125" s="8"/>
      <c r="P125" s="8"/>
    </row>
    <row r="126" spans="1:16" ht="31.5">
      <c r="A126" s="47">
        <v>3110</v>
      </c>
      <c r="B126" s="48" t="s">
        <v>83</v>
      </c>
      <c r="C126" s="77">
        <f t="shared" si="6"/>
        <v>0</v>
      </c>
      <c r="D126" s="67">
        <f>L84*1.124128-1</f>
        <v>2310082.04</v>
      </c>
      <c r="E126" s="67">
        <f>M84*1.124128</f>
        <v>2175187.68</v>
      </c>
      <c r="F126" s="77">
        <f>C126+D126</f>
        <v>2310082.04</v>
      </c>
      <c r="G126" s="77">
        <f t="shared" si="8"/>
        <v>0</v>
      </c>
      <c r="H126" s="67">
        <f t="shared" si="11"/>
        <v>2472248.3780480702</v>
      </c>
      <c r="I126" s="67">
        <f>E126*1.0701993848011</f>
        <v>2327884.516962932</v>
      </c>
      <c r="J126" s="77">
        <f t="shared" si="9"/>
        <v>2472248.3780480702</v>
      </c>
      <c r="K126" s="8"/>
      <c r="L126" s="8"/>
      <c r="M126" s="8"/>
      <c r="N126" s="8"/>
      <c r="O126" s="8"/>
      <c r="P126" s="8"/>
    </row>
    <row r="127" spans="1:16" ht="18.75">
      <c r="A127" s="47">
        <v>3130</v>
      </c>
      <c r="B127" s="48" t="s">
        <v>84</v>
      </c>
      <c r="C127" s="77">
        <f>ROUND(K85*106.2%,0)</f>
        <v>0</v>
      </c>
      <c r="D127" s="67">
        <f>L85*1.062</f>
        <v>0</v>
      </c>
      <c r="E127" s="67">
        <v>0</v>
      </c>
      <c r="F127" s="77">
        <f t="shared" si="7"/>
        <v>0</v>
      </c>
      <c r="G127" s="77">
        <f t="shared" si="8"/>
        <v>0</v>
      </c>
      <c r="H127" s="67">
        <f>D127*1.0701993848011</f>
        <v>0</v>
      </c>
      <c r="I127" s="67">
        <v>0</v>
      </c>
      <c r="J127" s="77">
        <f t="shared" si="9"/>
        <v>0</v>
      </c>
      <c r="K127" s="8"/>
      <c r="L127" s="8"/>
      <c r="M127" s="8"/>
      <c r="N127" s="8"/>
      <c r="O127" s="8"/>
      <c r="P127" s="8"/>
    </row>
    <row r="128" spans="1:16" ht="31.5">
      <c r="A128" s="47">
        <v>3131</v>
      </c>
      <c r="B128" s="48" t="s">
        <v>85</v>
      </c>
      <c r="C128" s="77">
        <f>ROUND(K86*106.2%,0)</f>
        <v>0</v>
      </c>
      <c r="D128" s="67">
        <f>L86*1.062</f>
        <v>0</v>
      </c>
      <c r="E128" s="67">
        <v>0</v>
      </c>
      <c r="F128" s="77">
        <f t="shared" si="7"/>
        <v>0</v>
      </c>
      <c r="G128" s="77">
        <v>0</v>
      </c>
      <c r="H128" s="67">
        <f>D128*1.0701993848011</f>
        <v>0</v>
      </c>
      <c r="I128" s="67">
        <v>0</v>
      </c>
      <c r="J128" s="77">
        <f t="shared" si="9"/>
        <v>0</v>
      </c>
      <c r="K128" s="8"/>
      <c r="L128" s="8"/>
      <c r="M128" s="8"/>
      <c r="N128" s="8"/>
      <c r="O128" s="8"/>
      <c r="P128" s="8"/>
    </row>
    <row r="129" spans="1:16" ht="18.75">
      <c r="A129" s="47">
        <v>3132</v>
      </c>
      <c r="B129" s="48" t="s">
        <v>86</v>
      </c>
      <c r="C129" s="77">
        <f>ROUND(K87*106.2%,0)</f>
        <v>0</v>
      </c>
      <c r="D129" s="67">
        <f>L87*1.062</f>
        <v>0</v>
      </c>
      <c r="E129" s="67">
        <v>0</v>
      </c>
      <c r="F129" s="77">
        <f t="shared" si="7"/>
        <v>0</v>
      </c>
      <c r="G129" s="77">
        <v>0</v>
      </c>
      <c r="H129" s="67">
        <f>D129*1.053</f>
        <v>0</v>
      </c>
      <c r="I129" s="67"/>
      <c r="J129" s="77">
        <f t="shared" si="9"/>
        <v>0</v>
      </c>
      <c r="K129" s="8"/>
      <c r="L129" s="8"/>
      <c r="M129" s="8"/>
      <c r="N129" s="8"/>
      <c r="O129" s="8"/>
      <c r="P129" s="8"/>
    </row>
    <row r="130" spans="1:16" ht="18.75">
      <c r="A130" s="46" t="s">
        <v>14</v>
      </c>
      <c r="B130" s="46" t="s">
        <v>18</v>
      </c>
      <c r="C130" s="79">
        <f>C124+C123+C122+C121+C115+C114+C113+C112+C111+C110+C109+C108</f>
        <v>693793583.90368</v>
      </c>
      <c r="D130" s="69">
        <f>SUM(D108:D129)-D115-D125</f>
        <v>3381192.7911359994</v>
      </c>
      <c r="E130" s="69">
        <f>E126+E129</f>
        <v>2175187.68</v>
      </c>
      <c r="F130" s="79">
        <f t="shared" si="7"/>
        <v>697174776.694816</v>
      </c>
      <c r="G130" s="79">
        <f>G124+G123+G122+G121+G115+G114+G113+G112+G111+G110+G109+G108</f>
        <v>742497466.6726687</v>
      </c>
      <c r="H130" s="69">
        <f>SUM(H108:H129)-H115-H125</f>
        <v>3618550.4449676615</v>
      </c>
      <c r="I130" s="69">
        <f>I126+I129</f>
        <v>2327884.516962932</v>
      </c>
      <c r="J130" s="79">
        <f t="shared" si="9"/>
        <v>746116017.1176363</v>
      </c>
      <c r="K130" s="8"/>
      <c r="L130" s="8"/>
      <c r="M130" s="8"/>
      <c r="N130" s="8"/>
      <c r="O130" s="8"/>
      <c r="P130" s="8"/>
    </row>
    <row r="131" spans="1:16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 customHeight="1">
      <c r="A133" s="124" t="s">
        <v>191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8"/>
      <c r="L133" s="8"/>
      <c r="M133" s="8"/>
      <c r="N133" s="8"/>
      <c r="O133" s="8"/>
      <c r="P133" s="8"/>
    </row>
    <row r="134" spans="1:16" ht="15.75">
      <c r="A134" s="40"/>
      <c r="B134" s="8"/>
      <c r="C134" s="8"/>
      <c r="D134" s="8"/>
      <c r="E134" s="8"/>
      <c r="F134" s="8"/>
      <c r="G134" s="8"/>
      <c r="H134" s="8"/>
      <c r="I134" s="8"/>
      <c r="J134" s="40" t="s">
        <v>8</v>
      </c>
      <c r="K134" s="8"/>
      <c r="L134" s="8"/>
      <c r="M134" s="8"/>
      <c r="N134" s="8"/>
      <c r="O134" s="8"/>
      <c r="P134" s="8"/>
    </row>
    <row r="135" spans="1:16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" customHeight="1">
      <c r="A136" s="131" t="s">
        <v>21</v>
      </c>
      <c r="B136" s="131" t="s">
        <v>10</v>
      </c>
      <c r="C136" s="127" t="s">
        <v>164</v>
      </c>
      <c r="D136" s="133"/>
      <c r="E136" s="133"/>
      <c r="F136" s="128"/>
      <c r="G136" s="127" t="s">
        <v>184</v>
      </c>
      <c r="H136" s="133"/>
      <c r="I136" s="133"/>
      <c r="J136" s="128"/>
      <c r="K136" s="8"/>
      <c r="L136" s="8"/>
      <c r="M136" s="8"/>
      <c r="N136" s="8"/>
      <c r="O136" s="8"/>
      <c r="P136" s="8"/>
    </row>
    <row r="137" spans="1:16" ht="72.75" customHeight="1">
      <c r="A137" s="132"/>
      <c r="B137" s="132"/>
      <c r="C137" s="14" t="s">
        <v>11</v>
      </c>
      <c r="D137" s="14" t="s">
        <v>12</v>
      </c>
      <c r="E137" s="14" t="s">
        <v>13</v>
      </c>
      <c r="F137" s="14" t="s">
        <v>55</v>
      </c>
      <c r="G137" s="14" t="s">
        <v>11</v>
      </c>
      <c r="H137" s="14" t="s">
        <v>12</v>
      </c>
      <c r="I137" s="14" t="s">
        <v>13</v>
      </c>
      <c r="J137" s="14" t="s">
        <v>53</v>
      </c>
      <c r="K137" s="8"/>
      <c r="L137" s="8"/>
      <c r="M137" s="8"/>
      <c r="N137" s="8"/>
      <c r="O137" s="8"/>
      <c r="P137" s="8"/>
    </row>
    <row r="138" spans="1:16" ht="15.75">
      <c r="A138" s="14">
        <v>1</v>
      </c>
      <c r="B138" s="14">
        <v>2</v>
      </c>
      <c r="C138" s="14">
        <v>3</v>
      </c>
      <c r="D138" s="14">
        <v>4</v>
      </c>
      <c r="E138" s="14">
        <v>5</v>
      </c>
      <c r="F138" s="14">
        <v>6</v>
      </c>
      <c r="G138" s="14">
        <v>7</v>
      </c>
      <c r="H138" s="14">
        <v>8</v>
      </c>
      <c r="I138" s="14">
        <v>9</v>
      </c>
      <c r="J138" s="14">
        <v>10</v>
      </c>
      <c r="K138" s="8"/>
      <c r="L138" s="8"/>
      <c r="M138" s="8"/>
      <c r="N138" s="8"/>
      <c r="O138" s="8"/>
      <c r="P138" s="8"/>
    </row>
    <row r="139" spans="1:16" ht="15.75">
      <c r="A139" s="14" t="s">
        <v>14</v>
      </c>
      <c r="B139" s="14" t="s">
        <v>14</v>
      </c>
      <c r="C139" s="14" t="s">
        <v>14</v>
      </c>
      <c r="D139" s="14" t="s">
        <v>14</v>
      </c>
      <c r="E139" s="14" t="s">
        <v>14</v>
      </c>
      <c r="F139" s="14" t="s">
        <v>14</v>
      </c>
      <c r="G139" s="14" t="s">
        <v>14</v>
      </c>
      <c r="H139" s="14" t="s">
        <v>14</v>
      </c>
      <c r="I139" s="14" t="s">
        <v>14</v>
      </c>
      <c r="J139" s="14" t="s">
        <v>14</v>
      </c>
      <c r="K139" s="8"/>
      <c r="L139" s="8"/>
      <c r="M139" s="8"/>
      <c r="N139" s="8"/>
      <c r="O139" s="8"/>
      <c r="P139" s="8"/>
    </row>
    <row r="140" spans="1:16" ht="15.75">
      <c r="A140" s="14" t="s">
        <v>14</v>
      </c>
      <c r="B140" s="14" t="s">
        <v>14</v>
      </c>
      <c r="C140" s="14" t="s">
        <v>14</v>
      </c>
      <c r="D140" s="14" t="s">
        <v>14</v>
      </c>
      <c r="E140" s="14" t="s">
        <v>14</v>
      </c>
      <c r="F140" s="14" t="s">
        <v>14</v>
      </c>
      <c r="G140" s="14" t="s">
        <v>14</v>
      </c>
      <c r="H140" s="14" t="s">
        <v>14</v>
      </c>
      <c r="I140" s="14" t="s">
        <v>14</v>
      </c>
      <c r="J140" s="14" t="s">
        <v>14</v>
      </c>
      <c r="K140" s="8"/>
      <c r="L140" s="8"/>
      <c r="M140" s="8"/>
      <c r="N140" s="8"/>
      <c r="O140" s="8"/>
      <c r="P140" s="8"/>
    </row>
    <row r="141" spans="1:16" ht="15.75">
      <c r="A141" s="14" t="s">
        <v>14</v>
      </c>
      <c r="B141" s="14" t="s">
        <v>14</v>
      </c>
      <c r="C141" s="14" t="s">
        <v>14</v>
      </c>
      <c r="D141" s="14" t="s">
        <v>14</v>
      </c>
      <c r="E141" s="14" t="s">
        <v>14</v>
      </c>
      <c r="F141" s="14" t="s">
        <v>14</v>
      </c>
      <c r="G141" s="14" t="s">
        <v>14</v>
      </c>
      <c r="H141" s="14" t="s">
        <v>14</v>
      </c>
      <c r="I141" s="14" t="s">
        <v>14</v>
      </c>
      <c r="J141" s="14" t="s">
        <v>14</v>
      </c>
      <c r="K141" s="8"/>
      <c r="L141" s="8"/>
      <c r="M141" s="8"/>
      <c r="N141" s="8"/>
      <c r="O141" s="8"/>
      <c r="P141" s="8"/>
    </row>
    <row r="142" spans="1:16" ht="15.75">
      <c r="A142" s="14" t="s">
        <v>14</v>
      </c>
      <c r="B142" s="14" t="s">
        <v>18</v>
      </c>
      <c r="C142" s="14" t="s">
        <v>14</v>
      </c>
      <c r="D142" s="14" t="s">
        <v>14</v>
      </c>
      <c r="E142" s="14" t="s">
        <v>14</v>
      </c>
      <c r="F142" s="14" t="s">
        <v>14</v>
      </c>
      <c r="G142" s="14" t="s">
        <v>14</v>
      </c>
      <c r="H142" s="14" t="s">
        <v>14</v>
      </c>
      <c r="I142" s="14" t="s">
        <v>14</v>
      </c>
      <c r="J142" s="14" t="s">
        <v>14</v>
      </c>
      <c r="K142" s="8"/>
      <c r="L142" s="8"/>
      <c r="M142" s="8"/>
      <c r="N142" s="8"/>
      <c r="O142" s="8"/>
      <c r="P142" s="8"/>
    </row>
    <row r="143" spans="1:16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 customHeight="1">
      <c r="A144" s="126" t="s">
        <v>22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8"/>
      <c r="P144" s="8"/>
    </row>
    <row r="145" spans="1:16" ht="15" customHeight="1">
      <c r="A145" s="126" t="s">
        <v>192</v>
      </c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8"/>
      <c r="P145" s="8"/>
    </row>
    <row r="146" spans="1:16" ht="15.75">
      <c r="A146" s="49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49" t="s">
        <v>8</v>
      </c>
      <c r="N146" s="50"/>
      <c r="O146" s="8"/>
      <c r="P146" s="8"/>
    </row>
    <row r="147" spans="1:16" ht="15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8"/>
      <c r="P147" s="8"/>
    </row>
    <row r="148" spans="1:16" ht="30.75" customHeight="1">
      <c r="A148" s="137" t="s">
        <v>23</v>
      </c>
      <c r="B148" s="137" t="s">
        <v>24</v>
      </c>
      <c r="C148" s="134" t="s">
        <v>180</v>
      </c>
      <c r="D148" s="135"/>
      <c r="E148" s="135"/>
      <c r="F148" s="136"/>
      <c r="G148" s="134" t="s">
        <v>188</v>
      </c>
      <c r="H148" s="135"/>
      <c r="I148" s="135"/>
      <c r="J148" s="136"/>
      <c r="K148" s="134" t="s">
        <v>182</v>
      </c>
      <c r="L148" s="135"/>
      <c r="M148" s="135"/>
      <c r="N148" s="136"/>
      <c r="O148" s="8"/>
      <c r="P148" s="8"/>
    </row>
    <row r="149" spans="1:16" ht="66.75" customHeight="1">
      <c r="A149" s="138"/>
      <c r="B149" s="138"/>
      <c r="C149" s="46" t="s">
        <v>11</v>
      </c>
      <c r="D149" s="46" t="s">
        <v>12</v>
      </c>
      <c r="E149" s="46" t="s">
        <v>13</v>
      </c>
      <c r="F149" s="46" t="s">
        <v>55</v>
      </c>
      <c r="G149" s="46" t="s">
        <v>11</v>
      </c>
      <c r="H149" s="46" t="s">
        <v>12</v>
      </c>
      <c r="I149" s="46" t="s">
        <v>13</v>
      </c>
      <c r="J149" s="46" t="s">
        <v>53</v>
      </c>
      <c r="K149" s="46" t="s">
        <v>11</v>
      </c>
      <c r="L149" s="46" t="s">
        <v>12</v>
      </c>
      <c r="M149" s="46" t="s">
        <v>13</v>
      </c>
      <c r="N149" s="46" t="s">
        <v>54</v>
      </c>
      <c r="O149" s="8"/>
      <c r="P149" s="8"/>
    </row>
    <row r="150" spans="1:16" ht="22.5" customHeight="1">
      <c r="A150" s="46">
        <v>1</v>
      </c>
      <c r="B150" s="46">
        <v>2</v>
      </c>
      <c r="C150" s="46">
        <v>3</v>
      </c>
      <c r="D150" s="46">
        <v>4</v>
      </c>
      <c r="E150" s="46">
        <v>5</v>
      </c>
      <c r="F150" s="46">
        <v>6</v>
      </c>
      <c r="G150" s="46">
        <v>7</v>
      </c>
      <c r="H150" s="46">
        <v>8</v>
      </c>
      <c r="I150" s="46">
        <v>9</v>
      </c>
      <c r="J150" s="46">
        <v>10</v>
      </c>
      <c r="K150" s="46">
        <v>11</v>
      </c>
      <c r="L150" s="46">
        <v>12</v>
      </c>
      <c r="M150" s="46">
        <v>13</v>
      </c>
      <c r="N150" s="46">
        <v>14</v>
      </c>
      <c r="O150" s="8"/>
      <c r="P150" s="8"/>
    </row>
    <row r="151" spans="1:16" ht="73.5" customHeight="1">
      <c r="A151" s="46">
        <v>1</v>
      </c>
      <c r="B151" s="98" t="s">
        <v>152</v>
      </c>
      <c r="C151" s="67">
        <v>417031310</v>
      </c>
      <c r="D151" s="67">
        <v>17521811</v>
      </c>
      <c r="E151" s="67">
        <v>16076573</v>
      </c>
      <c r="F151" s="67">
        <f>C151+D151</f>
        <v>434553121</v>
      </c>
      <c r="G151" s="67">
        <f>G155-G152-G153-G154</f>
        <v>496746338</v>
      </c>
      <c r="H151" s="67">
        <v>11834032</v>
      </c>
      <c r="I151" s="67">
        <v>10228831</v>
      </c>
      <c r="J151" s="67">
        <f>G151+H151</f>
        <v>508580370</v>
      </c>
      <c r="K151" s="67">
        <v>617183310</v>
      </c>
      <c r="L151" s="67">
        <f>L39</f>
        <v>3007837</v>
      </c>
      <c r="M151" s="67">
        <f>M39</f>
        <v>1935000</v>
      </c>
      <c r="N151" s="67">
        <f>K151+L151</f>
        <v>620191147</v>
      </c>
      <c r="O151" s="8"/>
      <c r="P151" s="8"/>
    </row>
    <row r="152" spans="1:16" ht="73.5" customHeight="1">
      <c r="A152" s="46">
        <v>2</v>
      </c>
      <c r="B152" s="98" t="s">
        <v>216</v>
      </c>
      <c r="C152" s="67">
        <v>0</v>
      </c>
      <c r="D152" s="67">
        <v>0</v>
      </c>
      <c r="E152" s="67">
        <v>0</v>
      </c>
      <c r="F152" s="67">
        <v>0</v>
      </c>
      <c r="G152" s="67">
        <v>1319987</v>
      </c>
      <c r="H152" s="67">
        <v>0</v>
      </c>
      <c r="I152" s="67">
        <v>0</v>
      </c>
      <c r="J152" s="67">
        <v>1319987</v>
      </c>
      <c r="K152" s="67">
        <v>0</v>
      </c>
      <c r="L152" s="67">
        <v>0</v>
      </c>
      <c r="M152" s="67">
        <v>0</v>
      </c>
      <c r="N152" s="67">
        <v>0</v>
      </c>
      <c r="O152" s="8"/>
      <c r="P152" s="8"/>
    </row>
    <row r="153" spans="1:16" ht="73.5" customHeight="1">
      <c r="A153" s="46">
        <v>3</v>
      </c>
      <c r="B153" s="98" t="s">
        <v>217</v>
      </c>
      <c r="C153" s="67">
        <v>0</v>
      </c>
      <c r="D153" s="67">
        <v>0</v>
      </c>
      <c r="E153" s="67">
        <v>0</v>
      </c>
      <c r="F153" s="67">
        <v>0</v>
      </c>
      <c r="G153" s="67">
        <v>745550</v>
      </c>
      <c r="H153" s="67">
        <v>0</v>
      </c>
      <c r="I153" s="67">
        <v>0</v>
      </c>
      <c r="J153" s="67">
        <v>745550</v>
      </c>
      <c r="K153" s="67">
        <v>0</v>
      </c>
      <c r="L153" s="67">
        <v>0</v>
      </c>
      <c r="M153" s="67">
        <v>0</v>
      </c>
      <c r="N153" s="67">
        <v>0</v>
      </c>
      <c r="O153" s="8"/>
      <c r="P153" s="8"/>
    </row>
    <row r="154" spans="1:16" ht="73.5" customHeight="1">
      <c r="A154" s="46">
        <v>4</v>
      </c>
      <c r="B154" s="98" t="s">
        <v>218</v>
      </c>
      <c r="C154" s="67">
        <v>0</v>
      </c>
      <c r="D154" s="67">
        <v>0</v>
      </c>
      <c r="E154" s="67">
        <v>0</v>
      </c>
      <c r="F154" s="67">
        <v>0</v>
      </c>
      <c r="G154" s="67">
        <v>3214680</v>
      </c>
      <c r="H154" s="67">
        <v>0</v>
      </c>
      <c r="I154" s="67">
        <v>0</v>
      </c>
      <c r="J154" s="67">
        <v>3214680</v>
      </c>
      <c r="K154" s="67">
        <v>0</v>
      </c>
      <c r="L154" s="67">
        <v>0</v>
      </c>
      <c r="M154" s="67">
        <v>0</v>
      </c>
      <c r="N154" s="67">
        <v>0</v>
      </c>
      <c r="O154" s="8"/>
      <c r="P154" s="8"/>
    </row>
    <row r="155" spans="1:16" ht="31.5" customHeight="1">
      <c r="A155" s="51" t="s">
        <v>14</v>
      </c>
      <c r="B155" s="46" t="s">
        <v>18</v>
      </c>
      <c r="C155" s="69">
        <f>SUM(C151)</f>
        <v>417031310</v>
      </c>
      <c r="D155" s="69">
        <f>D151</f>
        <v>17521811</v>
      </c>
      <c r="E155" s="69">
        <f>E151</f>
        <v>16076573</v>
      </c>
      <c r="F155" s="69">
        <f>C155+D155</f>
        <v>434553121</v>
      </c>
      <c r="G155" s="69">
        <v>502026555</v>
      </c>
      <c r="H155" s="69">
        <f>H151</f>
        <v>11834032</v>
      </c>
      <c r="I155" s="69">
        <f>I151</f>
        <v>10228831</v>
      </c>
      <c r="J155" s="69">
        <f>G155+H155</f>
        <v>513860587</v>
      </c>
      <c r="K155" s="69">
        <f>SUM(K151:K154)</f>
        <v>617183310</v>
      </c>
      <c r="L155" s="69">
        <f>L151</f>
        <v>3007837</v>
      </c>
      <c r="M155" s="69">
        <f>M151</f>
        <v>1935000</v>
      </c>
      <c r="N155" s="69">
        <f>K155+L155</f>
        <v>620191147</v>
      </c>
      <c r="O155" s="8"/>
      <c r="P155" s="8"/>
    </row>
    <row r="156" spans="1:16" ht="15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8"/>
      <c r="P156" s="8"/>
    </row>
    <row r="157" spans="1:16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24.75" customHeight="1">
      <c r="A158" s="124" t="s">
        <v>193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8"/>
      <c r="L158" s="8"/>
      <c r="M158" s="8"/>
      <c r="N158" s="8"/>
      <c r="O158" s="8"/>
      <c r="P158" s="8"/>
    </row>
    <row r="159" spans="1:16" ht="15.75">
      <c r="A159" s="40"/>
      <c r="B159" s="8"/>
      <c r="C159" s="8"/>
      <c r="D159" s="8"/>
      <c r="E159" s="8"/>
      <c r="F159" s="8"/>
      <c r="G159" s="8"/>
      <c r="H159" s="8"/>
      <c r="I159" s="8"/>
      <c r="J159" s="40" t="s">
        <v>8</v>
      </c>
      <c r="K159" s="8"/>
      <c r="L159" s="8"/>
      <c r="M159" s="8"/>
      <c r="N159" s="8"/>
      <c r="O159" s="8"/>
      <c r="P159" s="8"/>
    </row>
    <row r="160" spans="1:16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.75">
      <c r="A161" s="130" t="s">
        <v>56</v>
      </c>
      <c r="B161" s="130" t="s">
        <v>24</v>
      </c>
      <c r="C161" s="130" t="s">
        <v>162</v>
      </c>
      <c r="D161" s="130"/>
      <c r="E161" s="130"/>
      <c r="F161" s="130"/>
      <c r="G161" s="130" t="s">
        <v>184</v>
      </c>
      <c r="H161" s="130"/>
      <c r="I161" s="130"/>
      <c r="J161" s="130"/>
      <c r="K161" s="8"/>
      <c r="L161" s="8"/>
      <c r="M161" s="8"/>
      <c r="N161" s="8"/>
      <c r="O161" s="8"/>
      <c r="P161" s="8"/>
    </row>
    <row r="162" spans="1:16" ht="63" customHeight="1">
      <c r="A162" s="130"/>
      <c r="B162" s="130"/>
      <c r="C162" s="46" t="s">
        <v>11</v>
      </c>
      <c r="D162" s="46" t="s">
        <v>12</v>
      </c>
      <c r="E162" s="46" t="s">
        <v>13</v>
      </c>
      <c r="F162" s="46" t="s">
        <v>55</v>
      </c>
      <c r="G162" s="46" t="s">
        <v>11</v>
      </c>
      <c r="H162" s="46" t="s">
        <v>12</v>
      </c>
      <c r="I162" s="46" t="s">
        <v>13</v>
      </c>
      <c r="J162" s="46" t="s">
        <v>53</v>
      </c>
      <c r="K162" s="8"/>
      <c r="L162" s="8"/>
      <c r="M162" s="8"/>
      <c r="N162" s="8"/>
      <c r="O162" s="8"/>
      <c r="P162" s="8"/>
    </row>
    <row r="163" spans="1:16" ht="15.75">
      <c r="A163" s="46">
        <v>1</v>
      </c>
      <c r="B163" s="46">
        <v>2</v>
      </c>
      <c r="C163" s="46">
        <v>3</v>
      </c>
      <c r="D163" s="46">
        <v>4</v>
      </c>
      <c r="E163" s="46">
        <v>5</v>
      </c>
      <c r="F163" s="46">
        <v>6</v>
      </c>
      <c r="G163" s="46">
        <v>7</v>
      </c>
      <c r="H163" s="46">
        <v>8</v>
      </c>
      <c r="I163" s="46">
        <v>9</v>
      </c>
      <c r="J163" s="46">
        <v>10</v>
      </c>
      <c r="K163" s="8"/>
      <c r="L163" s="8"/>
      <c r="M163" s="8"/>
      <c r="N163" s="8"/>
      <c r="O163" s="8"/>
      <c r="P163" s="8"/>
    </row>
    <row r="164" spans="1:16" ht="75" customHeight="1">
      <c r="A164" s="46">
        <v>1</v>
      </c>
      <c r="B164" s="52" t="s">
        <v>152</v>
      </c>
      <c r="C164" s="67">
        <v>693793584</v>
      </c>
      <c r="D164" s="67">
        <f>D130</f>
        <v>3381192.7911359994</v>
      </c>
      <c r="E164" s="67">
        <f>E130</f>
        <v>2175187.68</v>
      </c>
      <c r="F164" s="67">
        <f>C164+D164</f>
        <v>697174776.791136</v>
      </c>
      <c r="G164" s="67">
        <v>742497467</v>
      </c>
      <c r="H164" s="67">
        <f>H130</f>
        <v>3618550.4449676615</v>
      </c>
      <c r="I164" s="67">
        <f>I130</f>
        <v>2327884.516962932</v>
      </c>
      <c r="J164" s="67">
        <f>G164+H164</f>
        <v>746116017.4449676</v>
      </c>
      <c r="K164" s="8"/>
      <c r="L164" s="8"/>
      <c r="M164" s="8"/>
      <c r="N164" s="8"/>
      <c r="O164" s="8"/>
      <c r="P164" s="8"/>
    </row>
    <row r="165" spans="1:16" ht="26.25" customHeight="1">
      <c r="A165" s="51" t="s">
        <v>14</v>
      </c>
      <c r="B165" s="46" t="s">
        <v>18</v>
      </c>
      <c r="C165" s="69">
        <f>SUM(C164)</f>
        <v>693793584</v>
      </c>
      <c r="D165" s="69">
        <f>D164</f>
        <v>3381192.7911359994</v>
      </c>
      <c r="E165" s="69">
        <f>E164</f>
        <v>2175187.68</v>
      </c>
      <c r="F165" s="69">
        <f>SUM(F164)</f>
        <v>697174776.791136</v>
      </c>
      <c r="G165" s="69">
        <f>SUM(G164)</f>
        <v>742497467</v>
      </c>
      <c r="H165" s="69">
        <f>H164</f>
        <v>3618550.4449676615</v>
      </c>
      <c r="I165" s="69">
        <f>I164</f>
        <v>2327884.516962932</v>
      </c>
      <c r="J165" s="69">
        <f>G165+H165</f>
        <v>746116017.4449676</v>
      </c>
      <c r="K165" s="8"/>
      <c r="L165" s="8"/>
      <c r="M165" s="8"/>
      <c r="N165" s="8"/>
      <c r="O165" s="8"/>
      <c r="P165" s="8"/>
    </row>
    <row r="166" spans="1:16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.75">
      <c r="A167" s="112" t="s">
        <v>139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8"/>
      <c r="O167" s="8"/>
      <c r="P167" s="8"/>
    </row>
    <row r="168" spans="1:16" ht="15.75">
      <c r="A168" s="112" t="s">
        <v>194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8"/>
      <c r="O168" s="8"/>
      <c r="P168" s="8"/>
    </row>
    <row r="169" spans="1:16" ht="15.75">
      <c r="A169" s="40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40" t="s">
        <v>8</v>
      </c>
      <c r="N169" s="8"/>
      <c r="O169" s="8"/>
      <c r="P169" s="8"/>
    </row>
    <row r="170" spans="1:16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" customHeight="1">
      <c r="A171" s="122" t="s">
        <v>23</v>
      </c>
      <c r="B171" s="122" t="s">
        <v>25</v>
      </c>
      <c r="C171" s="122" t="s">
        <v>26</v>
      </c>
      <c r="D171" s="122" t="s">
        <v>27</v>
      </c>
      <c r="E171" s="122" t="s">
        <v>180</v>
      </c>
      <c r="F171" s="122"/>
      <c r="G171" s="122"/>
      <c r="H171" s="122" t="s">
        <v>181</v>
      </c>
      <c r="I171" s="122"/>
      <c r="J171" s="122"/>
      <c r="K171" s="127" t="s">
        <v>182</v>
      </c>
      <c r="L171" s="133"/>
      <c r="M171" s="128"/>
      <c r="N171" s="8"/>
      <c r="O171" s="8"/>
      <c r="P171" s="8"/>
    </row>
    <row r="172" spans="1:16" ht="31.5">
      <c r="A172" s="122"/>
      <c r="B172" s="122"/>
      <c r="C172" s="122"/>
      <c r="D172" s="122"/>
      <c r="E172" s="14" t="s">
        <v>11</v>
      </c>
      <c r="F172" s="14" t="s">
        <v>12</v>
      </c>
      <c r="G172" s="14" t="s">
        <v>57</v>
      </c>
      <c r="H172" s="14" t="s">
        <v>11</v>
      </c>
      <c r="I172" s="14" t="s">
        <v>12</v>
      </c>
      <c r="J172" s="14" t="s">
        <v>58</v>
      </c>
      <c r="K172" s="14" t="s">
        <v>11</v>
      </c>
      <c r="L172" s="14" t="s">
        <v>12</v>
      </c>
      <c r="M172" s="14" t="s">
        <v>54</v>
      </c>
      <c r="N172" s="8"/>
      <c r="O172" s="8"/>
      <c r="P172" s="8"/>
    </row>
    <row r="173" spans="1:16" ht="15.75">
      <c r="A173" s="14">
        <v>1</v>
      </c>
      <c r="B173" s="14">
        <v>2</v>
      </c>
      <c r="C173" s="14">
        <v>3</v>
      </c>
      <c r="D173" s="14">
        <v>4</v>
      </c>
      <c r="E173" s="14">
        <v>5</v>
      </c>
      <c r="F173" s="14">
        <v>6</v>
      </c>
      <c r="G173" s="14">
        <v>7</v>
      </c>
      <c r="H173" s="14">
        <v>8</v>
      </c>
      <c r="I173" s="14">
        <v>9</v>
      </c>
      <c r="J173" s="14">
        <v>10</v>
      </c>
      <c r="K173" s="14">
        <v>11</v>
      </c>
      <c r="L173" s="14"/>
      <c r="M173" s="14">
        <v>13</v>
      </c>
      <c r="N173" s="8"/>
      <c r="O173" s="8"/>
      <c r="P173" s="8"/>
    </row>
    <row r="174" spans="1:16" ht="91.5" customHeight="1">
      <c r="A174" s="12" t="s">
        <v>92</v>
      </c>
      <c r="B174" s="13" t="s">
        <v>222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8"/>
      <c r="O174" s="8"/>
      <c r="P174" s="8"/>
    </row>
    <row r="175" spans="1:16" ht="57">
      <c r="A175" s="15"/>
      <c r="B175" s="60" t="s">
        <v>131</v>
      </c>
      <c r="C175" s="17"/>
      <c r="D175" s="18"/>
      <c r="E175" s="17"/>
      <c r="F175" s="14" t="s">
        <v>14</v>
      </c>
      <c r="G175" s="14" t="s">
        <v>14</v>
      </c>
      <c r="H175" s="14" t="s">
        <v>14</v>
      </c>
      <c r="I175" s="14" t="s">
        <v>14</v>
      </c>
      <c r="J175" s="14" t="s">
        <v>14</v>
      </c>
      <c r="K175" s="14" t="s">
        <v>14</v>
      </c>
      <c r="L175" s="14"/>
      <c r="M175" s="14" t="s">
        <v>14</v>
      </c>
      <c r="N175" s="8"/>
      <c r="O175" s="8"/>
      <c r="P175" s="8"/>
    </row>
    <row r="176" spans="1:16" ht="24.75" customHeight="1">
      <c r="A176" s="19" t="s">
        <v>91</v>
      </c>
      <c r="B176" s="20" t="s">
        <v>136</v>
      </c>
      <c r="C176" s="19"/>
      <c r="D176" s="18"/>
      <c r="E176" s="19"/>
      <c r="F176" s="14" t="s">
        <v>14</v>
      </c>
      <c r="G176" s="14"/>
      <c r="H176" s="14" t="s">
        <v>14</v>
      </c>
      <c r="I176" s="14" t="s">
        <v>14</v>
      </c>
      <c r="J176" s="14" t="s">
        <v>14</v>
      </c>
      <c r="K176" s="14" t="s">
        <v>14</v>
      </c>
      <c r="L176" s="14"/>
      <c r="M176" s="14" t="s">
        <v>14</v>
      </c>
      <c r="N176" s="8"/>
      <c r="O176" s="8"/>
      <c r="P176" s="8"/>
    </row>
    <row r="177" spans="1:16" ht="23.25" customHeight="1">
      <c r="A177" s="17"/>
      <c r="B177" s="25" t="s">
        <v>93</v>
      </c>
      <c r="C177" s="70" t="s">
        <v>87</v>
      </c>
      <c r="D177" s="70" t="s">
        <v>94</v>
      </c>
      <c r="E177" s="70">
        <v>2</v>
      </c>
      <c r="F177" s="71">
        <v>0</v>
      </c>
      <c r="G177" s="71">
        <f>E177</f>
        <v>2</v>
      </c>
      <c r="H177" s="71">
        <v>2</v>
      </c>
      <c r="I177" s="71">
        <v>0</v>
      </c>
      <c r="J177" s="71">
        <f>H177</f>
        <v>2</v>
      </c>
      <c r="K177" s="71">
        <v>2</v>
      </c>
      <c r="L177" s="72">
        <v>0</v>
      </c>
      <c r="M177" s="71">
        <f>K177</f>
        <v>2</v>
      </c>
      <c r="N177" s="8"/>
      <c r="O177" s="8"/>
      <c r="P177" s="8"/>
    </row>
    <row r="178" spans="1:16" ht="27" customHeight="1">
      <c r="A178" s="17"/>
      <c r="B178" s="25" t="s">
        <v>95</v>
      </c>
      <c r="C178" s="70" t="s">
        <v>87</v>
      </c>
      <c r="D178" s="70" t="s">
        <v>94</v>
      </c>
      <c r="E178" s="70">
        <v>1</v>
      </c>
      <c r="F178" s="71">
        <v>0</v>
      </c>
      <c r="G178" s="71">
        <f aca="true" t="shared" si="12" ref="G178:G195">E178</f>
        <v>1</v>
      </c>
      <c r="H178" s="71">
        <v>1</v>
      </c>
      <c r="I178" s="71">
        <v>0</v>
      </c>
      <c r="J178" s="71">
        <f aca="true" t="shared" si="13" ref="J178:J195">H178</f>
        <v>1</v>
      </c>
      <c r="K178" s="71">
        <v>0</v>
      </c>
      <c r="L178" s="72">
        <v>0</v>
      </c>
      <c r="M178" s="71">
        <f aca="true" t="shared" si="14" ref="M178:M195">K178</f>
        <v>0</v>
      </c>
      <c r="N178" s="8"/>
      <c r="O178" s="8"/>
      <c r="P178" s="8"/>
    </row>
    <row r="179" spans="1:16" ht="27" customHeight="1">
      <c r="A179" s="17"/>
      <c r="B179" s="25" t="s">
        <v>96</v>
      </c>
      <c r="C179" s="70" t="s">
        <v>87</v>
      </c>
      <c r="D179" s="70" t="s">
        <v>94</v>
      </c>
      <c r="E179" s="70">
        <v>1</v>
      </c>
      <c r="F179" s="71">
        <v>0</v>
      </c>
      <c r="G179" s="71">
        <f t="shared" si="12"/>
        <v>1</v>
      </c>
      <c r="H179" s="71">
        <v>1</v>
      </c>
      <c r="I179" s="71">
        <v>0</v>
      </c>
      <c r="J179" s="71">
        <f t="shared" si="13"/>
        <v>1</v>
      </c>
      <c r="K179" s="71">
        <v>1</v>
      </c>
      <c r="L179" s="72">
        <v>0</v>
      </c>
      <c r="M179" s="71">
        <f t="shared" si="14"/>
        <v>1</v>
      </c>
      <c r="N179" s="8"/>
      <c r="O179" s="8"/>
      <c r="P179" s="8"/>
    </row>
    <row r="180" spans="1:16" ht="27" customHeight="1">
      <c r="A180" s="17"/>
      <c r="B180" s="25" t="s">
        <v>97</v>
      </c>
      <c r="C180" s="70" t="s">
        <v>87</v>
      </c>
      <c r="D180" s="70" t="s">
        <v>94</v>
      </c>
      <c r="E180" s="70">
        <v>30</v>
      </c>
      <c r="F180" s="71">
        <v>0</v>
      </c>
      <c r="G180" s="71">
        <f t="shared" si="12"/>
        <v>30</v>
      </c>
      <c r="H180" s="71">
        <v>30</v>
      </c>
      <c r="I180" s="71">
        <v>0</v>
      </c>
      <c r="J180" s="71">
        <f t="shared" si="13"/>
        <v>30</v>
      </c>
      <c r="K180" s="71">
        <v>28</v>
      </c>
      <c r="L180" s="72">
        <v>0</v>
      </c>
      <c r="M180" s="71">
        <f t="shared" si="14"/>
        <v>28</v>
      </c>
      <c r="N180" s="8"/>
      <c r="O180" s="8"/>
      <c r="P180" s="8"/>
    </row>
    <row r="181" spans="1:16" ht="27" customHeight="1">
      <c r="A181" s="17"/>
      <c r="B181" s="25" t="s">
        <v>98</v>
      </c>
      <c r="C181" s="70" t="s">
        <v>87</v>
      </c>
      <c r="D181" s="70" t="s">
        <v>94</v>
      </c>
      <c r="E181" s="70">
        <v>28</v>
      </c>
      <c r="F181" s="71">
        <v>0</v>
      </c>
      <c r="G181" s="71">
        <f t="shared" si="12"/>
        <v>28</v>
      </c>
      <c r="H181" s="71">
        <v>28</v>
      </c>
      <c r="I181" s="71">
        <v>0</v>
      </c>
      <c r="J181" s="71">
        <f t="shared" si="13"/>
        <v>28</v>
      </c>
      <c r="K181" s="71">
        <v>27</v>
      </c>
      <c r="L181" s="72">
        <v>0</v>
      </c>
      <c r="M181" s="71">
        <f t="shared" si="14"/>
        <v>27</v>
      </c>
      <c r="N181" s="8"/>
      <c r="O181" s="8"/>
      <c r="P181" s="8"/>
    </row>
    <row r="182" spans="1:16" ht="27" customHeight="1">
      <c r="A182" s="17"/>
      <c r="B182" s="25" t="s">
        <v>99</v>
      </c>
      <c r="C182" s="70" t="s">
        <v>87</v>
      </c>
      <c r="D182" s="70" t="s">
        <v>94</v>
      </c>
      <c r="E182" s="70">
        <v>9</v>
      </c>
      <c r="F182" s="71">
        <v>0</v>
      </c>
      <c r="G182" s="71">
        <f t="shared" si="12"/>
        <v>9</v>
      </c>
      <c r="H182" s="71">
        <v>9</v>
      </c>
      <c r="I182" s="71">
        <v>0</v>
      </c>
      <c r="J182" s="71">
        <f t="shared" si="13"/>
        <v>9</v>
      </c>
      <c r="K182" s="71">
        <v>0</v>
      </c>
      <c r="L182" s="72">
        <v>0</v>
      </c>
      <c r="M182" s="71">
        <f t="shared" si="14"/>
        <v>0</v>
      </c>
      <c r="N182" s="8"/>
      <c r="O182" s="8"/>
      <c r="P182" s="8"/>
    </row>
    <row r="183" spans="1:16" ht="27" customHeight="1">
      <c r="A183" s="17"/>
      <c r="B183" s="25" t="s">
        <v>100</v>
      </c>
      <c r="C183" s="70" t="s">
        <v>87</v>
      </c>
      <c r="D183" s="70" t="s">
        <v>94</v>
      </c>
      <c r="E183" s="70">
        <v>26</v>
      </c>
      <c r="F183" s="71">
        <v>0</v>
      </c>
      <c r="G183" s="71">
        <f t="shared" si="12"/>
        <v>26</v>
      </c>
      <c r="H183" s="71">
        <v>26</v>
      </c>
      <c r="I183" s="71">
        <v>0</v>
      </c>
      <c r="J183" s="71">
        <f t="shared" si="13"/>
        <v>26</v>
      </c>
      <c r="K183" s="71">
        <v>27</v>
      </c>
      <c r="L183" s="72">
        <v>0</v>
      </c>
      <c r="M183" s="71">
        <f t="shared" si="14"/>
        <v>27</v>
      </c>
      <c r="N183" s="8"/>
      <c r="O183" s="8"/>
      <c r="P183" s="8"/>
    </row>
    <row r="184" spans="1:16" ht="27" customHeight="1">
      <c r="A184" s="17"/>
      <c r="B184" s="25" t="s">
        <v>101</v>
      </c>
      <c r="C184" s="70" t="s">
        <v>87</v>
      </c>
      <c r="D184" s="70" t="s">
        <v>94</v>
      </c>
      <c r="E184" s="70">
        <v>909</v>
      </c>
      <c r="F184" s="71">
        <v>0</v>
      </c>
      <c r="G184" s="71">
        <f t="shared" si="12"/>
        <v>909</v>
      </c>
      <c r="H184" s="71">
        <v>909</v>
      </c>
      <c r="I184" s="71">
        <v>0</v>
      </c>
      <c r="J184" s="71">
        <f t="shared" si="13"/>
        <v>909</v>
      </c>
      <c r="K184" s="71">
        <v>936</v>
      </c>
      <c r="L184" s="72">
        <v>0</v>
      </c>
      <c r="M184" s="71">
        <f t="shared" si="14"/>
        <v>936</v>
      </c>
      <c r="N184" s="8"/>
      <c r="O184" s="8"/>
      <c r="P184" s="8"/>
    </row>
    <row r="185" spans="1:16" ht="51.75" customHeight="1">
      <c r="A185" s="17"/>
      <c r="B185" s="25" t="s">
        <v>102</v>
      </c>
      <c r="C185" s="70" t="s">
        <v>103</v>
      </c>
      <c r="D185" s="70" t="s">
        <v>104</v>
      </c>
      <c r="E185" s="70">
        <v>2378.028</v>
      </c>
      <c r="F185" s="71">
        <v>0</v>
      </c>
      <c r="G185" s="71">
        <f t="shared" si="12"/>
        <v>2378.028</v>
      </c>
      <c r="H185" s="71">
        <v>2181.306</v>
      </c>
      <c r="I185" s="71">
        <v>0</v>
      </c>
      <c r="J185" s="71">
        <f t="shared" si="13"/>
        <v>2181.306</v>
      </c>
      <c r="K185" s="71">
        <v>2151.194</v>
      </c>
      <c r="L185" s="72">
        <v>0</v>
      </c>
      <c r="M185" s="71">
        <f t="shared" si="14"/>
        <v>2151.194</v>
      </c>
      <c r="N185" s="8"/>
      <c r="O185" s="8"/>
      <c r="P185" s="8"/>
    </row>
    <row r="186" spans="1:16" ht="70.5" customHeight="1">
      <c r="A186" s="17"/>
      <c r="B186" s="25" t="s">
        <v>105</v>
      </c>
      <c r="C186" s="70" t="s">
        <v>103</v>
      </c>
      <c r="D186" s="70" t="s">
        <v>104</v>
      </c>
      <c r="E186" s="93">
        <v>274</v>
      </c>
      <c r="F186" s="71">
        <v>0</v>
      </c>
      <c r="G186" s="92">
        <f t="shared" si="12"/>
        <v>274</v>
      </c>
      <c r="H186" s="92">
        <v>289</v>
      </c>
      <c r="I186" s="71">
        <v>0</v>
      </c>
      <c r="J186" s="92">
        <f t="shared" si="13"/>
        <v>289</v>
      </c>
      <c r="K186" s="92">
        <v>351</v>
      </c>
      <c r="L186" s="72">
        <v>0</v>
      </c>
      <c r="M186" s="71">
        <f t="shared" si="14"/>
        <v>351</v>
      </c>
      <c r="N186" s="8"/>
      <c r="O186" s="8"/>
      <c r="P186" s="8"/>
    </row>
    <row r="187" spans="1:16" ht="39.75" customHeight="1">
      <c r="A187" s="17"/>
      <c r="B187" s="25" t="s">
        <v>106</v>
      </c>
      <c r="C187" s="70" t="s">
        <v>103</v>
      </c>
      <c r="D187" s="70" t="s">
        <v>104</v>
      </c>
      <c r="E187" s="89">
        <v>201.567</v>
      </c>
      <c r="F187" s="71">
        <v>0</v>
      </c>
      <c r="G187" s="71">
        <f t="shared" si="12"/>
        <v>201.567</v>
      </c>
      <c r="H187" s="71">
        <v>233.9</v>
      </c>
      <c r="I187" s="71">
        <v>0</v>
      </c>
      <c r="J187" s="71">
        <f t="shared" si="13"/>
        <v>233.9</v>
      </c>
      <c r="K187" s="71">
        <v>227.9</v>
      </c>
      <c r="L187" s="72">
        <v>0</v>
      </c>
      <c r="M187" s="71">
        <f t="shared" si="14"/>
        <v>227.9</v>
      </c>
      <c r="N187" s="8"/>
      <c r="O187" s="8"/>
      <c r="P187" s="8"/>
    </row>
    <row r="188" spans="1:16" ht="39" customHeight="1">
      <c r="A188" s="17"/>
      <c r="B188" s="25" t="s">
        <v>107</v>
      </c>
      <c r="C188" s="70" t="s">
        <v>103</v>
      </c>
      <c r="D188" s="70" t="s">
        <v>104</v>
      </c>
      <c r="E188" s="70">
        <v>657.5</v>
      </c>
      <c r="F188" s="71">
        <v>0</v>
      </c>
      <c r="G188" s="71">
        <f t="shared" si="12"/>
        <v>657.5</v>
      </c>
      <c r="H188" s="71">
        <v>598.5</v>
      </c>
      <c r="I188" s="71">
        <v>0</v>
      </c>
      <c r="J188" s="71">
        <f t="shared" si="13"/>
        <v>598.5</v>
      </c>
      <c r="K188" s="71">
        <v>639.25</v>
      </c>
      <c r="L188" s="72">
        <v>0</v>
      </c>
      <c r="M188" s="71">
        <f t="shared" si="14"/>
        <v>639.25</v>
      </c>
      <c r="N188" s="8"/>
      <c r="O188" s="8"/>
      <c r="P188" s="8"/>
    </row>
    <row r="189" spans="1:16" ht="37.5" customHeight="1">
      <c r="A189" s="17"/>
      <c r="B189" s="25" t="s">
        <v>108</v>
      </c>
      <c r="C189" s="70" t="s">
        <v>103</v>
      </c>
      <c r="D189" s="70" t="s">
        <v>104</v>
      </c>
      <c r="E189" s="90">
        <v>3511.095</v>
      </c>
      <c r="F189" s="71">
        <v>0</v>
      </c>
      <c r="G189" s="71">
        <f>SUM(G185:G188)</f>
        <v>3511.095</v>
      </c>
      <c r="H189" s="71">
        <v>3302.706</v>
      </c>
      <c r="I189" s="71">
        <v>0</v>
      </c>
      <c r="J189" s="73">
        <f>H189</f>
        <v>3302.706</v>
      </c>
      <c r="K189" s="71">
        <f>SUM(K185:K188)</f>
        <v>3369.344</v>
      </c>
      <c r="L189" s="72">
        <v>0</v>
      </c>
      <c r="M189" s="73">
        <f t="shared" si="14"/>
        <v>3369.344</v>
      </c>
      <c r="N189" s="8"/>
      <c r="O189" s="8"/>
      <c r="P189" s="8"/>
    </row>
    <row r="190" spans="1:16" ht="27.75" customHeight="1">
      <c r="A190" s="17">
        <v>2</v>
      </c>
      <c r="B190" s="26" t="s">
        <v>113</v>
      </c>
      <c r="C190" s="70"/>
      <c r="D190" s="70"/>
      <c r="E190" s="70"/>
      <c r="F190" s="71"/>
      <c r="G190" s="71"/>
      <c r="H190" s="71"/>
      <c r="I190" s="71"/>
      <c r="J190" s="71"/>
      <c r="K190" s="71"/>
      <c r="L190" s="72"/>
      <c r="M190" s="71"/>
      <c r="N190" s="8"/>
      <c r="O190" s="8"/>
      <c r="P190" s="8"/>
    </row>
    <row r="191" spans="1:16" ht="22.5" customHeight="1">
      <c r="A191" s="17"/>
      <c r="B191" s="25" t="s">
        <v>109</v>
      </c>
      <c r="C191" s="70" t="s">
        <v>87</v>
      </c>
      <c r="D191" s="70" t="s">
        <v>94</v>
      </c>
      <c r="E191" s="70">
        <v>28979</v>
      </c>
      <c r="F191" s="71">
        <v>0</v>
      </c>
      <c r="G191" s="71">
        <f t="shared" si="12"/>
        <v>28979</v>
      </c>
      <c r="H191" s="71">
        <v>28979</v>
      </c>
      <c r="I191" s="71">
        <v>0</v>
      </c>
      <c r="J191" s="71">
        <f t="shared" si="13"/>
        <v>28979</v>
      </c>
      <c r="K191" s="73">
        <v>29598</v>
      </c>
      <c r="L191" s="102">
        <v>0</v>
      </c>
      <c r="M191" s="73">
        <f t="shared" si="14"/>
        <v>29598</v>
      </c>
      <c r="N191" s="8"/>
      <c r="O191" s="8"/>
      <c r="P191" s="8"/>
    </row>
    <row r="192" spans="1:16" ht="21" customHeight="1">
      <c r="A192" s="17">
        <v>3</v>
      </c>
      <c r="B192" s="26" t="s">
        <v>114</v>
      </c>
      <c r="C192" s="70"/>
      <c r="D192" s="70"/>
      <c r="E192" s="70"/>
      <c r="F192" s="71"/>
      <c r="G192" s="71"/>
      <c r="H192" s="71"/>
      <c r="I192" s="71"/>
      <c r="J192" s="71"/>
      <c r="K192" s="71"/>
      <c r="L192" s="72"/>
      <c r="M192" s="71"/>
      <c r="N192" s="8"/>
      <c r="O192" s="8"/>
      <c r="P192" s="8"/>
    </row>
    <row r="193" spans="1:16" ht="30.75" customHeight="1">
      <c r="A193" s="17"/>
      <c r="B193" s="25" t="s">
        <v>110</v>
      </c>
      <c r="C193" s="70" t="s">
        <v>111</v>
      </c>
      <c r="D193" s="70" t="s">
        <v>112</v>
      </c>
      <c r="E193" s="91">
        <v>4578682</v>
      </c>
      <c r="F193" s="71">
        <v>0</v>
      </c>
      <c r="G193" s="71">
        <f t="shared" si="12"/>
        <v>4578682</v>
      </c>
      <c r="H193" s="71">
        <v>4897451</v>
      </c>
      <c r="I193" s="71">
        <v>0</v>
      </c>
      <c r="J193" s="71">
        <f t="shared" si="13"/>
        <v>4897451</v>
      </c>
      <c r="K193" s="71">
        <f>K191*K195</f>
        <v>5002062</v>
      </c>
      <c r="L193" s="72">
        <v>0</v>
      </c>
      <c r="M193" s="71">
        <f t="shared" si="14"/>
        <v>5002062</v>
      </c>
      <c r="N193" s="8"/>
      <c r="O193" s="8"/>
      <c r="P193" s="8"/>
    </row>
    <row r="194" spans="1:16" ht="30.75" customHeight="1">
      <c r="A194" s="17">
        <v>4</v>
      </c>
      <c r="B194" s="26" t="s">
        <v>115</v>
      </c>
      <c r="C194" s="70"/>
      <c r="D194" s="70"/>
      <c r="E194" s="70"/>
      <c r="F194" s="71"/>
      <c r="G194" s="71"/>
      <c r="H194" s="71"/>
      <c r="I194" s="71"/>
      <c r="J194" s="71"/>
      <c r="K194" s="71"/>
      <c r="L194" s="72"/>
      <c r="M194" s="71"/>
      <c r="N194" s="8"/>
      <c r="O194" s="8"/>
      <c r="P194" s="8"/>
    </row>
    <row r="195" spans="1:16" ht="30.75" customHeight="1">
      <c r="A195" s="17"/>
      <c r="B195" s="25" t="s">
        <v>116</v>
      </c>
      <c r="C195" s="70" t="s">
        <v>111</v>
      </c>
      <c r="D195" s="70" t="s">
        <v>94</v>
      </c>
      <c r="E195" s="70">
        <v>158</v>
      </c>
      <c r="F195" s="71">
        <v>0</v>
      </c>
      <c r="G195" s="71">
        <f t="shared" si="12"/>
        <v>158</v>
      </c>
      <c r="H195" s="71">
        <v>169</v>
      </c>
      <c r="I195" s="71">
        <v>0</v>
      </c>
      <c r="J195" s="71">
        <f t="shared" si="13"/>
        <v>169</v>
      </c>
      <c r="K195" s="71">
        <v>169</v>
      </c>
      <c r="L195" s="72">
        <v>0</v>
      </c>
      <c r="M195" s="71">
        <f t="shared" si="14"/>
        <v>169</v>
      </c>
      <c r="N195" s="8"/>
      <c r="O195" s="8"/>
      <c r="P195" s="8"/>
    </row>
    <row r="196" spans="1:16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.75">
      <c r="A198" s="124" t="s">
        <v>195</v>
      </c>
      <c r="B198" s="124"/>
      <c r="C198" s="124"/>
      <c r="D198" s="124"/>
      <c r="E198" s="124"/>
      <c r="F198" s="124"/>
      <c r="G198" s="124"/>
      <c r="H198" s="124"/>
      <c r="I198" s="124"/>
      <c r="J198" s="124"/>
      <c r="K198" s="8"/>
      <c r="L198" s="8"/>
      <c r="M198" s="8"/>
      <c r="N198" s="8"/>
      <c r="O198" s="8"/>
      <c r="P198" s="8"/>
    </row>
    <row r="199" spans="1:16" ht="15.75">
      <c r="A199" s="40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.75">
      <c r="A200" s="8"/>
      <c r="B200" s="8"/>
      <c r="C200" s="8"/>
      <c r="D200" s="8"/>
      <c r="E200" s="8"/>
      <c r="F200" s="8"/>
      <c r="G200" s="8"/>
      <c r="H200" s="8"/>
      <c r="I200" s="8"/>
      <c r="J200" s="40" t="s">
        <v>8</v>
      </c>
      <c r="K200" s="8"/>
      <c r="L200" s="8"/>
      <c r="M200" s="8"/>
      <c r="N200" s="8"/>
      <c r="O200" s="8"/>
      <c r="P200" s="8"/>
    </row>
    <row r="201" spans="1:16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5.75">
      <c r="A202" s="122" t="s">
        <v>23</v>
      </c>
      <c r="B202" s="122" t="s">
        <v>25</v>
      </c>
      <c r="C202" s="122" t="s">
        <v>26</v>
      </c>
      <c r="D202" s="122" t="s">
        <v>27</v>
      </c>
      <c r="E202" s="122" t="s">
        <v>162</v>
      </c>
      <c r="F202" s="122"/>
      <c r="G202" s="122"/>
      <c r="H202" s="122" t="s">
        <v>196</v>
      </c>
      <c r="I202" s="122"/>
      <c r="J202" s="122"/>
      <c r="K202" s="8"/>
      <c r="L202" s="8"/>
      <c r="M202" s="8"/>
      <c r="N202" s="8"/>
      <c r="O202" s="8"/>
      <c r="P202" s="8"/>
    </row>
    <row r="203" spans="1:16" ht="41.25" customHeight="1">
      <c r="A203" s="122"/>
      <c r="B203" s="122"/>
      <c r="C203" s="122"/>
      <c r="D203" s="122"/>
      <c r="E203" s="14" t="s">
        <v>11</v>
      </c>
      <c r="F203" s="14" t="s">
        <v>12</v>
      </c>
      <c r="G203" s="14" t="s">
        <v>57</v>
      </c>
      <c r="H203" s="14" t="s">
        <v>11</v>
      </c>
      <c r="I203" s="14" t="s">
        <v>12</v>
      </c>
      <c r="J203" s="14" t="s">
        <v>58</v>
      </c>
      <c r="K203" s="8"/>
      <c r="L203" s="8"/>
      <c r="M203" s="8"/>
      <c r="N203" s="8"/>
      <c r="O203" s="8"/>
      <c r="P203" s="8"/>
    </row>
    <row r="204" spans="1:16" ht="15.75">
      <c r="A204" s="14">
        <v>1</v>
      </c>
      <c r="B204" s="14">
        <v>2</v>
      </c>
      <c r="C204" s="14">
        <v>3</v>
      </c>
      <c r="D204" s="14">
        <v>4</v>
      </c>
      <c r="E204" s="14">
        <v>5</v>
      </c>
      <c r="F204" s="14">
        <v>6</v>
      </c>
      <c r="G204" s="14">
        <v>7</v>
      </c>
      <c r="H204" s="14">
        <v>8</v>
      </c>
      <c r="I204" s="14">
        <v>9</v>
      </c>
      <c r="J204" s="14">
        <v>10</v>
      </c>
      <c r="K204" s="8"/>
      <c r="L204" s="8"/>
      <c r="M204" s="8"/>
      <c r="N204" s="8"/>
      <c r="O204" s="8"/>
      <c r="P204" s="8"/>
    </row>
    <row r="205" spans="1:16" ht="91.5" customHeight="1">
      <c r="A205" s="12" t="s">
        <v>92</v>
      </c>
      <c r="B205" s="13" t="s">
        <v>222</v>
      </c>
      <c r="C205" s="14"/>
      <c r="D205" s="14"/>
      <c r="E205" s="14"/>
      <c r="F205" s="14"/>
      <c r="G205" s="14"/>
      <c r="H205" s="14"/>
      <c r="I205" s="14"/>
      <c r="J205" s="14"/>
      <c r="K205" s="8"/>
      <c r="L205" s="8"/>
      <c r="M205" s="8"/>
      <c r="N205" s="8"/>
      <c r="O205" s="8"/>
      <c r="P205" s="8"/>
    </row>
    <row r="206" spans="1:16" ht="79.5" customHeight="1">
      <c r="A206" s="15"/>
      <c r="B206" s="16" t="s">
        <v>131</v>
      </c>
      <c r="C206" s="17"/>
      <c r="D206" s="18"/>
      <c r="E206" s="17"/>
      <c r="F206" s="23" t="s">
        <v>14</v>
      </c>
      <c r="G206" s="23" t="s">
        <v>14</v>
      </c>
      <c r="H206" s="23" t="s">
        <v>14</v>
      </c>
      <c r="I206" s="23" t="s">
        <v>14</v>
      </c>
      <c r="J206" s="23" t="s">
        <v>14</v>
      </c>
      <c r="K206" s="8"/>
      <c r="L206" s="8"/>
      <c r="M206" s="8"/>
      <c r="N206" s="8"/>
      <c r="O206" s="8"/>
      <c r="P206" s="8"/>
    </row>
    <row r="207" spans="1:16" ht="15.75">
      <c r="A207" s="19" t="s">
        <v>91</v>
      </c>
      <c r="B207" s="20" t="s">
        <v>136</v>
      </c>
      <c r="C207" s="19"/>
      <c r="D207" s="18"/>
      <c r="E207" s="19"/>
      <c r="F207" s="23" t="s">
        <v>14</v>
      </c>
      <c r="G207" s="23" t="s">
        <v>14</v>
      </c>
      <c r="H207" s="23" t="s">
        <v>14</v>
      </c>
      <c r="I207" s="23" t="s">
        <v>14</v>
      </c>
      <c r="J207" s="23" t="s">
        <v>14</v>
      </c>
      <c r="K207" s="8"/>
      <c r="L207" s="8"/>
      <c r="M207" s="8"/>
      <c r="N207" s="8"/>
      <c r="O207" s="8"/>
      <c r="P207" s="8"/>
    </row>
    <row r="208" spans="1:16" ht="18.75">
      <c r="A208" s="17"/>
      <c r="B208" s="25" t="s">
        <v>93</v>
      </c>
      <c r="C208" s="74" t="s">
        <v>87</v>
      </c>
      <c r="D208" s="74" t="s">
        <v>94</v>
      </c>
      <c r="E208" s="71">
        <v>2</v>
      </c>
      <c r="F208" s="72">
        <v>0</v>
      </c>
      <c r="G208" s="71">
        <f>SUM(E208:F208)</f>
        <v>2</v>
      </c>
      <c r="H208" s="71">
        <v>2</v>
      </c>
      <c r="I208" s="72">
        <v>0</v>
      </c>
      <c r="J208" s="71">
        <f>SUM(H208:I208)</f>
        <v>2</v>
      </c>
      <c r="K208" s="8"/>
      <c r="L208" s="8"/>
      <c r="M208" s="8"/>
      <c r="N208" s="8"/>
      <c r="O208" s="8"/>
      <c r="P208" s="8"/>
    </row>
    <row r="209" spans="1:16" ht="18.75">
      <c r="A209" s="17"/>
      <c r="B209" s="25" t="s">
        <v>95</v>
      </c>
      <c r="C209" s="74" t="s">
        <v>87</v>
      </c>
      <c r="D209" s="74" t="s">
        <v>94</v>
      </c>
      <c r="E209" s="71">
        <v>0</v>
      </c>
      <c r="F209" s="72">
        <v>0</v>
      </c>
      <c r="G209" s="71">
        <f aca="true" t="shared" si="15" ref="G209:G226">SUM(E209:F209)</f>
        <v>0</v>
      </c>
      <c r="H209" s="71">
        <v>0</v>
      </c>
      <c r="I209" s="72">
        <v>0</v>
      </c>
      <c r="J209" s="71">
        <f aca="true" t="shared" si="16" ref="J209:J224">SUM(H209:I209)</f>
        <v>0</v>
      </c>
      <c r="K209" s="8"/>
      <c r="L209" s="8"/>
      <c r="M209" s="8"/>
      <c r="N209" s="8"/>
      <c r="O209" s="8"/>
      <c r="P209" s="8"/>
    </row>
    <row r="210" spans="1:16" ht="18.75">
      <c r="A210" s="17"/>
      <c r="B210" s="25" t="s">
        <v>96</v>
      </c>
      <c r="C210" s="74" t="s">
        <v>87</v>
      </c>
      <c r="D210" s="74" t="s">
        <v>94</v>
      </c>
      <c r="E210" s="71">
        <v>1</v>
      </c>
      <c r="F210" s="72">
        <v>0</v>
      </c>
      <c r="G210" s="71">
        <f t="shared" si="15"/>
        <v>1</v>
      </c>
      <c r="H210" s="71">
        <v>1</v>
      </c>
      <c r="I210" s="72">
        <v>0</v>
      </c>
      <c r="J210" s="71">
        <f t="shared" si="16"/>
        <v>1</v>
      </c>
      <c r="K210" s="8"/>
      <c r="L210" s="8"/>
      <c r="M210" s="8"/>
      <c r="N210" s="8"/>
      <c r="O210" s="8"/>
      <c r="P210" s="8"/>
    </row>
    <row r="211" spans="1:16" ht="18.75">
      <c r="A211" s="17"/>
      <c r="B211" s="25" t="s">
        <v>97</v>
      </c>
      <c r="C211" s="74" t="s">
        <v>87</v>
      </c>
      <c r="D211" s="74" t="s">
        <v>94</v>
      </c>
      <c r="E211" s="71">
        <v>28</v>
      </c>
      <c r="F211" s="72">
        <v>0</v>
      </c>
      <c r="G211" s="71">
        <f t="shared" si="15"/>
        <v>28</v>
      </c>
      <c r="H211" s="71">
        <v>28</v>
      </c>
      <c r="I211" s="72">
        <v>0</v>
      </c>
      <c r="J211" s="71">
        <f t="shared" si="16"/>
        <v>28</v>
      </c>
      <c r="K211" s="8"/>
      <c r="L211" s="8"/>
      <c r="M211" s="8"/>
      <c r="N211" s="8"/>
      <c r="O211" s="8"/>
      <c r="P211" s="8"/>
    </row>
    <row r="212" spans="1:16" ht="18.75">
      <c r="A212" s="17"/>
      <c r="B212" s="25" t="s">
        <v>98</v>
      </c>
      <c r="C212" s="74" t="s">
        <v>87</v>
      </c>
      <c r="D212" s="74" t="s">
        <v>94</v>
      </c>
      <c r="E212" s="71">
        <v>27</v>
      </c>
      <c r="F212" s="72">
        <v>0</v>
      </c>
      <c r="G212" s="71">
        <f t="shared" si="15"/>
        <v>27</v>
      </c>
      <c r="H212" s="71">
        <v>27</v>
      </c>
      <c r="I212" s="72">
        <v>0</v>
      </c>
      <c r="J212" s="71">
        <f t="shared" si="16"/>
        <v>27</v>
      </c>
      <c r="K212" s="8"/>
      <c r="L212" s="8"/>
      <c r="M212" s="8"/>
      <c r="N212" s="8"/>
      <c r="O212" s="8"/>
      <c r="P212" s="8"/>
    </row>
    <row r="213" spans="1:16" ht="18.75">
      <c r="A213" s="17"/>
      <c r="B213" s="25" t="s">
        <v>99</v>
      </c>
      <c r="C213" s="74" t="s">
        <v>87</v>
      </c>
      <c r="D213" s="74" t="s">
        <v>94</v>
      </c>
      <c r="E213" s="71">
        <v>0</v>
      </c>
      <c r="F213" s="72">
        <v>0</v>
      </c>
      <c r="G213" s="71">
        <f t="shared" si="15"/>
        <v>0</v>
      </c>
      <c r="H213" s="71">
        <v>0</v>
      </c>
      <c r="I213" s="72">
        <v>0</v>
      </c>
      <c r="J213" s="71">
        <f t="shared" si="16"/>
        <v>0</v>
      </c>
      <c r="K213" s="8"/>
      <c r="L213" s="8"/>
      <c r="M213" s="8"/>
      <c r="N213" s="8"/>
      <c r="O213" s="8"/>
      <c r="P213" s="8"/>
    </row>
    <row r="214" spans="1:16" ht="18.75">
      <c r="A214" s="17"/>
      <c r="B214" s="25" t="s">
        <v>100</v>
      </c>
      <c r="C214" s="74" t="s">
        <v>87</v>
      </c>
      <c r="D214" s="74" t="s">
        <v>94</v>
      </c>
      <c r="E214" s="71">
        <v>27</v>
      </c>
      <c r="F214" s="72">
        <v>0</v>
      </c>
      <c r="G214" s="71">
        <f t="shared" si="15"/>
        <v>27</v>
      </c>
      <c r="H214" s="71">
        <v>27</v>
      </c>
      <c r="I214" s="72">
        <v>0</v>
      </c>
      <c r="J214" s="71">
        <f t="shared" si="16"/>
        <v>27</v>
      </c>
      <c r="K214" s="8"/>
      <c r="L214" s="8"/>
      <c r="M214" s="8"/>
      <c r="N214" s="8"/>
      <c r="O214" s="8"/>
      <c r="P214" s="8"/>
    </row>
    <row r="215" spans="1:16" ht="18.75">
      <c r="A215" s="17"/>
      <c r="B215" s="25" t="s">
        <v>101</v>
      </c>
      <c r="C215" s="74" t="s">
        <v>87</v>
      </c>
      <c r="D215" s="74" t="s">
        <v>94</v>
      </c>
      <c r="E215" s="71">
        <v>936</v>
      </c>
      <c r="F215" s="72">
        <v>0</v>
      </c>
      <c r="G215" s="71">
        <f t="shared" si="15"/>
        <v>936</v>
      </c>
      <c r="H215" s="71">
        <v>936</v>
      </c>
      <c r="I215" s="72">
        <v>0</v>
      </c>
      <c r="J215" s="71">
        <f t="shared" si="16"/>
        <v>936</v>
      </c>
      <c r="K215" s="8"/>
      <c r="L215" s="8"/>
      <c r="M215" s="8"/>
      <c r="N215" s="8"/>
      <c r="O215" s="8"/>
      <c r="P215" s="8"/>
    </row>
    <row r="216" spans="1:16" ht="47.25">
      <c r="A216" s="17"/>
      <c r="B216" s="21" t="s">
        <v>102</v>
      </c>
      <c r="C216" s="74" t="s">
        <v>103</v>
      </c>
      <c r="D216" s="74" t="s">
        <v>104</v>
      </c>
      <c r="E216" s="71">
        <v>2151.194</v>
      </c>
      <c r="F216" s="72">
        <v>0</v>
      </c>
      <c r="G216" s="71">
        <f t="shared" si="15"/>
        <v>2151.194</v>
      </c>
      <c r="H216" s="71">
        <v>2151.194</v>
      </c>
      <c r="I216" s="72">
        <v>0</v>
      </c>
      <c r="J216" s="71">
        <f t="shared" si="16"/>
        <v>2151.194</v>
      </c>
      <c r="K216" s="8"/>
      <c r="L216" s="8"/>
      <c r="M216" s="8"/>
      <c r="N216" s="8"/>
      <c r="O216" s="8"/>
      <c r="P216" s="8"/>
    </row>
    <row r="217" spans="1:16" ht="63">
      <c r="A217" s="17"/>
      <c r="B217" s="21" t="s">
        <v>105</v>
      </c>
      <c r="C217" s="74" t="s">
        <v>103</v>
      </c>
      <c r="D217" s="74" t="s">
        <v>104</v>
      </c>
      <c r="E217" s="92">
        <v>351</v>
      </c>
      <c r="F217" s="72">
        <v>0</v>
      </c>
      <c r="G217" s="71">
        <f t="shared" si="15"/>
        <v>351</v>
      </c>
      <c r="H217" s="92">
        <v>351</v>
      </c>
      <c r="I217" s="72">
        <v>0</v>
      </c>
      <c r="J217" s="71">
        <f t="shared" si="16"/>
        <v>351</v>
      </c>
      <c r="K217" s="8"/>
      <c r="L217" s="8"/>
      <c r="M217" s="8"/>
      <c r="N217" s="8"/>
      <c r="O217" s="8"/>
      <c r="P217" s="8"/>
    </row>
    <row r="218" spans="1:16" ht="31.5">
      <c r="A218" s="17"/>
      <c r="B218" s="21" t="s">
        <v>106</v>
      </c>
      <c r="C218" s="74" t="s">
        <v>103</v>
      </c>
      <c r="D218" s="74" t="s">
        <v>104</v>
      </c>
      <c r="E218" s="71">
        <v>227.9</v>
      </c>
      <c r="F218" s="72">
        <v>0</v>
      </c>
      <c r="G218" s="71">
        <f t="shared" si="15"/>
        <v>227.9</v>
      </c>
      <c r="H218" s="71">
        <v>227.9</v>
      </c>
      <c r="I218" s="72">
        <v>0</v>
      </c>
      <c r="J218" s="71">
        <f t="shared" si="16"/>
        <v>227.9</v>
      </c>
      <c r="K218" s="8"/>
      <c r="L218" s="8"/>
      <c r="M218" s="8"/>
      <c r="N218" s="8"/>
      <c r="O218" s="8"/>
      <c r="P218" s="8"/>
    </row>
    <row r="219" spans="1:16" ht="31.5">
      <c r="A219" s="17"/>
      <c r="B219" s="21" t="s">
        <v>107</v>
      </c>
      <c r="C219" s="74" t="s">
        <v>103</v>
      </c>
      <c r="D219" s="74" t="s">
        <v>104</v>
      </c>
      <c r="E219" s="71">
        <v>639.25</v>
      </c>
      <c r="F219" s="72">
        <v>0</v>
      </c>
      <c r="G219" s="71">
        <f t="shared" si="15"/>
        <v>639.25</v>
      </c>
      <c r="H219" s="71">
        <v>639.25</v>
      </c>
      <c r="I219" s="72">
        <v>0</v>
      </c>
      <c r="J219" s="71">
        <f t="shared" si="16"/>
        <v>639.25</v>
      </c>
      <c r="K219" s="8"/>
      <c r="L219" s="8"/>
      <c r="M219" s="8"/>
      <c r="N219" s="8"/>
      <c r="O219" s="8"/>
      <c r="P219" s="8"/>
    </row>
    <row r="220" spans="1:16" ht="31.5">
      <c r="A220" s="17"/>
      <c r="B220" s="21" t="s">
        <v>108</v>
      </c>
      <c r="C220" s="74" t="s">
        <v>103</v>
      </c>
      <c r="D220" s="74" t="s">
        <v>104</v>
      </c>
      <c r="E220" s="71">
        <f>SUM(E216:E219)</f>
        <v>3369.344</v>
      </c>
      <c r="F220" s="72">
        <v>0</v>
      </c>
      <c r="G220" s="71">
        <f t="shared" si="15"/>
        <v>3369.344</v>
      </c>
      <c r="H220" s="71">
        <f>SUM(H216:H219)</f>
        <v>3369.344</v>
      </c>
      <c r="I220" s="72">
        <v>0</v>
      </c>
      <c r="J220" s="71">
        <f t="shared" si="16"/>
        <v>3369.344</v>
      </c>
      <c r="K220" s="8"/>
      <c r="L220" s="8"/>
      <c r="M220" s="8"/>
      <c r="N220" s="8"/>
      <c r="O220" s="8"/>
      <c r="P220" s="8"/>
    </row>
    <row r="221" spans="1:16" ht="18.75">
      <c r="A221" s="17">
        <v>2</v>
      </c>
      <c r="B221" s="22" t="s">
        <v>113</v>
      </c>
      <c r="C221" s="74"/>
      <c r="D221" s="74"/>
      <c r="E221" s="71"/>
      <c r="F221" s="72"/>
      <c r="G221" s="71"/>
      <c r="H221" s="71"/>
      <c r="I221" s="72"/>
      <c r="J221" s="71"/>
      <c r="K221" s="8"/>
      <c r="L221" s="8"/>
      <c r="M221" s="8"/>
      <c r="N221" s="8"/>
      <c r="O221" s="8"/>
      <c r="P221" s="8"/>
    </row>
    <row r="222" spans="1:16" ht="18.75">
      <c r="A222" s="17"/>
      <c r="B222" s="21" t="s">
        <v>109</v>
      </c>
      <c r="C222" s="74" t="s">
        <v>87</v>
      </c>
      <c r="D222" s="74" t="s">
        <v>94</v>
      </c>
      <c r="E222" s="71">
        <v>29598</v>
      </c>
      <c r="F222" s="72">
        <v>0</v>
      </c>
      <c r="G222" s="71">
        <f t="shared" si="15"/>
        <v>29598</v>
      </c>
      <c r="H222" s="71">
        <v>29598</v>
      </c>
      <c r="I222" s="72">
        <v>0</v>
      </c>
      <c r="J222" s="71">
        <f t="shared" si="16"/>
        <v>29598</v>
      </c>
      <c r="K222" s="8"/>
      <c r="L222" s="8"/>
      <c r="M222" s="8"/>
      <c r="N222" s="8"/>
      <c r="O222" s="8"/>
      <c r="P222" s="8"/>
    </row>
    <row r="223" spans="1:16" ht="18.75">
      <c r="A223" s="17">
        <v>3</v>
      </c>
      <c r="B223" s="22" t="s">
        <v>114</v>
      </c>
      <c r="C223" s="74"/>
      <c r="D223" s="74"/>
      <c r="E223" s="71"/>
      <c r="F223" s="72"/>
      <c r="G223" s="71"/>
      <c r="H223" s="71"/>
      <c r="I223" s="72"/>
      <c r="J223" s="71"/>
      <c r="K223" s="8"/>
      <c r="L223" s="8"/>
      <c r="M223" s="8"/>
      <c r="N223" s="8"/>
      <c r="O223" s="8"/>
      <c r="P223" s="8"/>
    </row>
    <row r="224" spans="1:16" ht="18.75">
      <c r="A224" s="17"/>
      <c r="B224" s="21" t="s">
        <v>110</v>
      </c>
      <c r="C224" s="74" t="s">
        <v>111</v>
      </c>
      <c r="D224" s="74" t="s">
        <v>112</v>
      </c>
      <c r="E224" s="71">
        <f>E222*E226</f>
        <v>5002062</v>
      </c>
      <c r="F224" s="72">
        <v>0</v>
      </c>
      <c r="G224" s="71">
        <f t="shared" si="15"/>
        <v>5002062</v>
      </c>
      <c r="H224" s="71">
        <f>H222*H226</f>
        <v>5002062</v>
      </c>
      <c r="I224" s="72">
        <v>0</v>
      </c>
      <c r="J224" s="71">
        <f t="shared" si="16"/>
        <v>5002062</v>
      </c>
      <c r="K224" s="8"/>
      <c r="L224" s="8"/>
      <c r="M224" s="8"/>
      <c r="N224" s="8"/>
      <c r="O224" s="8"/>
      <c r="P224" s="8"/>
    </row>
    <row r="225" spans="1:16" ht="18.75">
      <c r="A225" s="17">
        <v>4</v>
      </c>
      <c r="B225" s="22" t="s">
        <v>115</v>
      </c>
      <c r="C225" s="74"/>
      <c r="D225" s="74"/>
      <c r="E225" s="71"/>
      <c r="F225" s="72"/>
      <c r="G225" s="71"/>
      <c r="H225" s="71"/>
      <c r="I225" s="72"/>
      <c r="J225" s="71"/>
      <c r="K225" s="8"/>
      <c r="L225" s="8"/>
      <c r="M225" s="8"/>
      <c r="N225" s="8"/>
      <c r="O225" s="8"/>
      <c r="P225" s="8"/>
    </row>
    <row r="226" spans="1:16" ht="21" customHeight="1">
      <c r="A226" s="17"/>
      <c r="B226" s="21" t="s">
        <v>116</v>
      </c>
      <c r="C226" s="74" t="s">
        <v>111</v>
      </c>
      <c r="D226" s="74" t="s">
        <v>94</v>
      </c>
      <c r="E226" s="71">
        <v>169</v>
      </c>
      <c r="F226" s="72">
        <v>0</v>
      </c>
      <c r="G226" s="71">
        <f t="shared" si="15"/>
        <v>169</v>
      </c>
      <c r="H226" s="71">
        <v>169</v>
      </c>
      <c r="I226" s="72">
        <v>0</v>
      </c>
      <c r="J226" s="71">
        <f>SUM(H226:I226)</f>
        <v>169</v>
      </c>
      <c r="K226" s="8"/>
      <c r="L226" s="8"/>
      <c r="M226" s="8"/>
      <c r="N226" s="8"/>
      <c r="O226" s="8"/>
      <c r="P226" s="8"/>
    </row>
    <row r="227" spans="1:16" ht="18.75">
      <c r="A227" s="8"/>
      <c r="B227" s="8"/>
      <c r="C227" s="75"/>
      <c r="D227" s="75"/>
      <c r="E227" s="75"/>
      <c r="F227" s="75"/>
      <c r="G227" s="75"/>
      <c r="H227" s="75"/>
      <c r="I227" s="75"/>
      <c r="J227" s="75"/>
      <c r="K227" s="8"/>
      <c r="L227" s="8"/>
      <c r="M227" s="8"/>
      <c r="N227" s="8"/>
      <c r="O227" s="8"/>
      <c r="P227" s="8"/>
    </row>
    <row r="228" spans="1:16" ht="15.75">
      <c r="A228" s="124" t="s">
        <v>28</v>
      </c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42"/>
      <c r="M228" s="8"/>
      <c r="N228" s="8"/>
      <c r="O228" s="8"/>
      <c r="P228" s="8"/>
    </row>
    <row r="229" spans="1:16" ht="15.75">
      <c r="A229" s="40"/>
      <c r="B229" s="8"/>
      <c r="C229" s="8"/>
      <c r="D229" s="8"/>
      <c r="E229" s="8"/>
      <c r="F229" s="8"/>
      <c r="G229" s="8"/>
      <c r="H229" s="8"/>
      <c r="I229" s="8"/>
      <c r="J229" s="40"/>
      <c r="K229" s="40" t="s">
        <v>8</v>
      </c>
      <c r="L229" s="8"/>
      <c r="M229" s="8"/>
      <c r="N229" s="8"/>
      <c r="O229" s="8"/>
      <c r="P229" s="8"/>
    </row>
    <row r="230" spans="1:16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ht="15.75">
      <c r="A231" s="122" t="s">
        <v>10</v>
      </c>
      <c r="B231" s="122" t="s">
        <v>180</v>
      </c>
      <c r="C231" s="122"/>
      <c r="D231" s="122" t="s">
        <v>181</v>
      </c>
      <c r="E231" s="122"/>
      <c r="F231" s="122" t="s">
        <v>182</v>
      </c>
      <c r="G231" s="122"/>
      <c r="H231" s="122" t="s">
        <v>162</v>
      </c>
      <c r="I231" s="122"/>
      <c r="J231" s="122" t="s">
        <v>184</v>
      </c>
      <c r="K231" s="122"/>
      <c r="L231" s="45"/>
      <c r="M231" s="8"/>
      <c r="N231" s="8"/>
      <c r="O231" s="8"/>
      <c r="P231" s="8"/>
    </row>
    <row r="232" spans="1:16" ht="31.5">
      <c r="A232" s="122"/>
      <c r="B232" s="14" t="s">
        <v>11</v>
      </c>
      <c r="C232" s="14" t="s">
        <v>12</v>
      </c>
      <c r="D232" s="14" t="s">
        <v>11</v>
      </c>
      <c r="E232" s="14" t="s">
        <v>12</v>
      </c>
      <c r="F232" s="14" t="s">
        <v>11</v>
      </c>
      <c r="G232" s="14" t="s">
        <v>12</v>
      </c>
      <c r="H232" s="14" t="s">
        <v>11</v>
      </c>
      <c r="I232" s="14" t="s">
        <v>12</v>
      </c>
      <c r="J232" s="14" t="s">
        <v>11</v>
      </c>
      <c r="K232" s="14" t="s">
        <v>12</v>
      </c>
      <c r="L232" s="45"/>
      <c r="M232" s="8"/>
      <c r="N232" s="8"/>
      <c r="O232" s="8"/>
      <c r="P232" s="8"/>
    </row>
    <row r="233" spans="1:16" ht="23.25" customHeight="1">
      <c r="A233" s="14">
        <v>1</v>
      </c>
      <c r="B233" s="14">
        <v>2</v>
      </c>
      <c r="C233" s="14">
        <v>3</v>
      </c>
      <c r="D233" s="14">
        <v>4</v>
      </c>
      <c r="E233" s="14">
        <v>5</v>
      </c>
      <c r="F233" s="14">
        <v>6</v>
      </c>
      <c r="G233" s="14">
        <v>7</v>
      </c>
      <c r="H233" s="14">
        <v>8</v>
      </c>
      <c r="I233" s="14">
        <v>9</v>
      </c>
      <c r="J233" s="14">
        <v>10</v>
      </c>
      <c r="K233" s="14">
        <v>11</v>
      </c>
      <c r="L233" s="45"/>
      <c r="M233" s="8"/>
      <c r="N233" s="8"/>
      <c r="O233" s="8"/>
      <c r="P233" s="8"/>
    </row>
    <row r="234" spans="1:16" ht="42.75" customHeight="1">
      <c r="A234" s="14" t="s">
        <v>117</v>
      </c>
      <c r="B234" s="77">
        <f>B239-B237-B236-B235</f>
        <v>276204830</v>
      </c>
      <c r="C234" s="77">
        <v>0</v>
      </c>
      <c r="D234" s="77">
        <f>D239-D235-D236-D237</f>
        <v>341151669</v>
      </c>
      <c r="E234" s="77">
        <v>0</v>
      </c>
      <c r="F234" s="68">
        <f>F239-F235-F236-F237</f>
        <v>429192861</v>
      </c>
      <c r="G234" s="77">
        <v>0</v>
      </c>
      <c r="H234" s="77">
        <f>H239-H237-H236-H235</f>
        <v>482467712.282848</v>
      </c>
      <c r="I234" s="77">
        <v>0</v>
      </c>
      <c r="J234" s="77">
        <f>J239-J237-J236-J235</f>
        <v>516336648.57737064</v>
      </c>
      <c r="K234" s="77">
        <v>0</v>
      </c>
      <c r="L234" s="45"/>
      <c r="M234" s="8"/>
      <c r="N234" s="8"/>
      <c r="O234" s="8"/>
      <c r="P234" s="8"/>
    </row>
    <row r="235" spans="1:16" ht="38.25" customHeight="1">
      <c r="A235" s="14" t="s">
        <v>118</v>
      </c>
      <c r="B235" s="77">
        <v>750469</v>
      </c>
      <c r="C235" s="77">
        <v>0</v>
      </c>
      <c r="D235" s="77">
        <v>757605</v>
      </c>
      <c r="E235" s="77">
        <v>0</v>
      </c>
      <c r="F235" s="68">
        <f>461345+245347</f>
        <v>706692</v>
      </c>
      <c r="G235" s="77">
        <v>0</v>
      </c>
      <c r="H235" s="77">
        <f>F235*1.124128</f>
        <v>794412.264576</v>
      </c>
      <c r="I235" s="77">
        <v>0</v>
      </c>
      <c r="J235" s="77">
        <f>H235*1.0701993848011</f>
        <v>850179.5168276839</v>
      </c>
      <c r="K235" s="77">
        <v>0</v>
      </c>
      <c r="L235" s="45"/>
      <c r="M235" s="8"/>
      <c r="N235" s="8"/>
      <c r="O235" s="8"/>
      <c r="P235" s="8"/>
    </row>
    <row r="236" spans="1:16" ht="32.25" customHeight="1">
      <c r="A236" s="14" t="s">
        <v>119</v>
      </c>
      <c r="B236" s="77">
        <v>1959064</v>
      </c>
      <c r="C236" s="77">
        <v>0</v>
      </c>
      <c r="D236" s="77">
        <v>5790479</v>
      </c>
      <c r="E236" s="77">
        <v>0</v>
      </c>
      <c r="F236" s="67">
        <v>26230</v>
      </c>
      <c r="G236" s="77">
        <v>0</v>
      </c>
      <c r="H236" s="77">
        <f>F236*1.124128</f>
        <v>29485.87744</v>
      </c>
      <c r="I236" s="77">
        <v>0</v>
      </c>
      <c r="J236" s="77">
        <f>H236*1.0701993848011</f>
        <v>31555.767896608635</v>
      </c>
      <c r="K236" s="77">
        <v>0</v>
      </c>
      <c r="L236" s="45"/>
      <c r="M236" s="8"/>
      <c r="N236" s="8"/>
      <c r="O236" s="8"/>
      <c r="P236" s="8"/>
    </row>
    <row r="237" spans="1:16" ht="32.25" customHeight="1">
      <c r="A237" s="14" t="s">
        <v>120</v>
      </c>
      <c r="B237" s="77">
        <v>11451031</v>
      </c>
      <c r="C237" s="77">
        <v>0</v>
      </c>
      <c r="D237" s="77">
        <v>13043723</v>
      </c>
      <c r="E237" s="77">
        <v>0</v>
      </c>
      <c r="F237" s="68">
        <f>464178+1177919+16449990</f>
        <v>18092087</v>
      </c>
      <c r="G237" s="77">
        <v>0</v>
      </c>
      <c r="H237" s="77">
        <f>F237*1.124128</f>
        <v>20337821.575136</v>
      </c>
      <c r="I237" s="77">
        <v>0</v>
      </c>
      <c r="J237" s="77">
        <f>H237*1.0701993848011</f>
        <v>21765524.137905084</v>
      </c>
      <c r="K237" s="77">
        <v>0</v>
      </c>
      <c r="L237" s="45"/>
      <c r="M237" s="8"/>
      <c r="N237" s="8"/>
      <c r="O237" s="8"/>
      <c r="P237" s="8"/>
    </row>
    <row r="238" spans="1:16" ht="18.75">
      <c r="A238" s="24"/>
      <c r="B238" s="77"/>
      <c r="C238" s="77" t="s">
        <v>14</v>
      </c>
      <c r="D238" s="77"/>
      <c r="E238" s="77"/>
      <c r="F238" s="77"/>
      <c r="G238" s="77"/>
      <c r="H238" s="77"/>
      <c r="I238" s="77"/>
      <c r="J238" s="77"/>
      <c r="K238" s="77"/>
      <c r="L238" s="45"/>
      <c r="M238" s="8"/>
      <c r="N238" s="8"/>
      <c r="O238" s="8"/>
      <c r="P238" s="8"/>
    </row>
    <row r="239" spans="1:16" ht="27.75" customHeight="1">
      <c r="A239" s="14" t="s">
        <v>18</v>
      </c>
      <c r="B239" s="79">
        <v>290365394</v>
      </c>
      <c r="C239" s="77">
        <f aca="true" t="shared" si="17" ref="C239:K239">SUM(C238:C238)</f>
        <v>0</v>
      </c>
      <c r="D239" s="79">
        <v>360743476</v>
      </c>
      <c r="E239" s="77">
        <f t="shared" si="17"/>
        <v>0</v>
      </c>
      <c r="F239" s="79">
        <v>448017870</v>
      </c>
      <c r="G239" s="77">
        <f t="shared" si="17"/>
        <v>0</v>
      </c>
      <c r="H239" s="79">
        <v>503629432</v>
      </c>
      <c r="I239" s="77">
        <f t="shared" si="17"/>
        <v>0</v>
      </c>
      <c r="J239" s="79">
        <v>538983908</v>
      </c>
      <c r="K239" s="77">
        <f t="shared" si="17"/>
        <v>0</v>
      </c>
      <c r="L239" s="45"/>
      <c r="M239" s="8"/>
      <c r="N239" s="8"/>
      <c r="O239" s="8"/>
      <c r="P239" s="8"/>
    </row>
    <row r="240" spans="1:16" ht="139.5" customHeight="1">
      <c r="A240" s="14" t="s">
        <v>29</v>
      </c>
      <c r="B240" s="72" t="s">
        <v>16</v>
      </c>
      <c r="C240" s="72" t="s">
        <v>14</v>
      </c>
      <c r="D240" s="72" t="s">
        <v>16</v>
      </c>
      <c r="E240" s="72" t="s">
        <v>14</v>
      </c>
      <c r="F240" s="72" t="s">
        <v>16</v>
      </c>
      <c r="G240" s="72" t="s">
        <v>14</v>
      </c>
      <c r="H240" s="72" t="s">
        <v>16</v>
      </c>
      <c r="I240" s="72" t="s">
        <v>14</v>
      </c>
      <c r="J240" s="72" t="s">
        <v>16</v>
      </c>
      <c r="K240" s="72" t="s">
        <v>14</v>
      </c>
      <c r="L240" s="45"/>
      <c r="M240" s="8"/>
      <c r="N240" s="8"/>
      <c r="O240" s="8"/>
      <c r="P240" s="8"/>
    </row>
    <row r="241" spans="1:16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ht="15.75">
      <c r="A243" s="124" t="s">
        <v>30</v>
      </c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1:16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ht="15.75">
      <c r="A245" s="122" t="s">
        <v>56</v>
      </c>
      <c r="B245" s="122" t="s">
        <v>31</v>
      </c>
      <c r="C245" s="122" t="s">
        <v>180</v>
      </c>
      <c r="D245" s="122"/>
      <c r="E245" s="122"/>
      <c r="F245" s="122"/>
      <c r="G245" s="122" t="s">
        <v>197</v>
      </c>
      <c r="H245" s="122"/>
      <c r="I245" s="122"/>
      <c r="J245" s="122"/>
      <c r="K245" s="127" t="s">
        <v>89</v>
      </c>
      <c r="L245" s="128"/>
      <c r="M245" s="122" t="s">
        <v>165</v>
      </c>
      <c r="N245" s="122"/>
      <c r="O245" s="122" t="s">
        <v>198</v>
      </c>
      <c r="P245" s="122"/>
    </row>
    <row r="246" spans="1:16" ht="30.75" customHeight="1">
      <c r="A246" s="122"/>
      <c r="B246" s="122"/>
      <c r="C246" s="122" t="s">
        <v>11</v>
      </c>
      <c r="D246" s="122"/>
      <c r="E246" s="122" t="s">
        <v>12</v>
      </c>
      <c r="F246" s="122"/>
      <c r="G246" s="122" t="s">
        <v>11</v>
      </c>
      <c r="H246" s="122"/>
      <c r="I246" s="122" t="s">
        <v>12</v>
      </c>
      <c r="J246" s="122"/>
      <c r="K246" s="122" t="s">
        <v>11</v>
      </c>
      <c r="L246" s="122" t="s">
        <v>12</v>
      </c>
      <c r="M246" s="122" t="s">
        <v>11</v>
      </c>
      <c r="N246" s="122" t="s">
        <v>12</v>
      </c>
      <c r="O246" s="122" t="s">
        <v>11</v>
      </c>
      <c r="P246" s="122" t="s">
        <v>12</v>
      </c>
    </row>
    <row r="247" spans="1:16" ht="31.5">
      <c r="A247" s="122"/>
      <c r="B247" s="122"/>
      <c r="C247" s="14" t="s">
        <v>59</v>
      </c>
      <c r="D247" s="14" t="s">
        <v>60</v>
      </c>
      <c r="E247" s="14" t="s">
        <v>59</v>
      </c>
      <c r="F247" s="14" t="s">
        <v>60</v>
      </c>
      <c r="G247" s="14" t="s">
        <v>59</v>
      </c>
      <c r="H247" s="14" t="s">
        <v>60</v>
      </c>
      <c r="I247" s="14" t="s">
        <v>59</v>
      </c>
      <c r="J247" s="14" t="s">
        <v>60</v>
      </c>
      <c r="K247" s="122"/>
      <c r="L247" s="122"/>
      <c r="M247" s="122"/>
      <c r="N247" s="122"/>
      <c r="O247" s="122"/>
      <c r="P247" s="122"/>
    </row>
    <row r="248" spans="1:16" ht="15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ht="15.75">
      <c r="A249" s="14">
        <v>1</v>
      </c>
      <c r="B249" s="14">
        <v>2</v>
      </c>
      <c r="C249" s="14">
        <v>3</v>
      </c>
      <c r="D249" s="14">
        <v>4</v>
      </c>
      <c r="E249" s="14">
        <v>5</v>
      </c>
      <c r="F249" s="14">
        <v>6</v>
      </c>
      <c r="G249" s="14">
        <v>7</v>
      </c>
      <c r="H249" s="14">
        <v>8</v>
      </c>
      <c r="I249" s="14">
        <v>9</v>
      </c>
      <c r="J249" s="14">
        <v>10</v>
      </c>
      <c r="K249" s="14">
        <v>11</v>
      </c>
      <c r="L249" s="14">
        <v>12</v>
      </c>
      <c r="M249" s="14">
        <v>13</v>
      </c>
      <c r="N249" s="14">
        <v>14</v>
      </c>
      <c r="O249" s="14">
        <v>15</v>
      </c>
      <c r="P249" s="14">
        <v>16</v>
      </c>
    </row>
    <row r="250" spans="1:16" ht="18.75">
      <c r="A250" s="72">
        <v>1</v>
      </c>
      <c r="B250" s="83" t="s">
        <v>121</v>
      </c>
      <c r="C250" s="84">
        <v>2114.139</v>
      </c>
      <c r="D250" s="85">
        <v>2181.306</v>
      </c>
      <c r="E250" s="72">
        <v>0</v>
      </c>
      <c r="F250" s="72">
        <v>0</v>
      </c>
      <c r="G250" s="85">
        <v>2181.306</v>
      </c>
      <c r="H250" s="85">
        <v>2151.194</v>
      </c>
      <c r="I250" s="72">
        <v>0</v>
      </c>
      <c r="J250" s="72">
        <v>0</v>
      </c>
      <c r="K250" s="86">
        <f>K185</f>
        <v>2151.194</v>
      </c>
      <c r="L250" s="72">
        <v>0</v>
      </c>
      <c r="M250" s="81">
        <f>E216</f>
        <v>2151.194</v>
      </c>
      <c r="N250" s="72">
        <v>0</v>
      </c>
      <c r="O250" s="81">
        <f>H216</f>
        <v>2151.194</v>
      </c>
      <c r="P250" s="72">
        <v>0</v>
      </c>
    </row>
    <row r="251" spans="1:16" ht="18.75">
      <c r="A251" s="72">
        <v>2</v>
      </c>
      <c r="B251" s="83" t="s">
        <v>122</v>
      </c>
      <c r="C251" s="84">
        <v>266.5</v>
      </c>
      <c r="D251" s="85">
        <v>289</v>
      </c>
      <c r="E251" s="72">
        <v>0</v>
      </c>
      <c r="F251" s="72">
        <v>0</v>
      </c>
      <c r="G251" s="85">
        <v>289</v>
      </c>
      <c r="H251" s="85">
        <v>351</v>
      </c>
      <c r="I251" s="72">
        <v>0</v>
      </c>
      <c r="J251" s="72">
        <v>0</v>
      </c>
      <c r="K251" s="86">
        <f>K186</f>
        <v>351</v>
      </c>
      <c r="L251" s="72">
        <v>0</v>
      </c>
      <c r="M251" s="81">
        <f>E217</f>
        <v>351</v>
      </c>
      <c r="N251" s="72">
        <v>0</v>
      </c>
      <c r="O251" s="81">
        <f>H217</f>
        <v>351</v>
      </c>
      <c r="P251" s="72">
        <v>0</v>
      </c>
    </row>
    <row r="252" spans="1:16" ht="18.75">
      <c r="A252" s="72">
        <v>3</v>
      </c>
      <c r="B252" s="83" t="s">
        <v>123</v>
      </c>
      <c r="C252" s="84">
        <v>201.4</v>
      </c>
      <c r="D252" s="85">
        <v>202</v>
      </c>
      <c r="E252" s="72">
        <v>0</v>
      </c>
      <c r="F252" s="72">
        <v>0</v>
      </c>
      <c r="G252" s="85">
        <v>202</v>
      </c>
      <c r="H252" s="85">
        <v>227.9</v>
      </c>
      <c r="I252" s="72">
        <v>0</v>
      </c>
      <c r="J252" s="72">
        <v>0</v>
      </c>
      <c r="K252" s="86">
        <f>K187</f>
        <v>227.9</v>
      </c>
      <c r="L252" s="72">
        <v>0</v>
      </c>
      <c r="M252" s="81">
        <f>E218</f>
        <v>227.9</v>
      </c>
      <c r="N252" s="72">
        <v>0</v>
      </c>
      <c r="O252" s="81">
        <f>H218</f>
        <v>227.9</v>
      </c>
      <c r="P252" s="72">
        <v>0</v>
      </c>
    </row>
    <row r="253" spans="1:16" ht="18.75">
      <c r="A253" s="72">
        <v>4</v>
      </c>
      <c r="B253" s="83" t="s">
        <v>124</v>
      </c>
      <c r="C253" s="84">
        <v>664</v>
      </c>
      <c r="D253" s="85">
        <v>644.5</v>
      </c>
      <c r="E253" s="72">
        <v>0</v>
      </c>
      <c r="F253" s="72">
        <v>0</v>
      </c>
      <c r="G253" s="85">
        <v>644.5</v>
      </c>
      <c r="H253" s="85">
        <v>639.25</v>
      </c>
      <c r="I253" s="72">
        <v>0</v>
      </c>
      <c r="J253" s="72">
        <v>0</v>
      </c>
      <c r="K253" s="86">
        <f>K188</f>
        <v>639.25</v>
      </c>
      <c r="L253" s="72">
        <v>0</v>
      </c>
      <c r="M253" s="81">
        <f>E219</f>
        <v>639.25</v>
      </c>
      <c r="N253" s="72">
        <v>0</v>
      </c>
      <c r="O253" s="81">
        <f>H219</f>
        <v>639.25</v>
      </c>
      <c r="P253" s="72">
        <v>0</v>
      </c>
    </row>
    <row r="254" spans="1:16" ht="18.75">
      <c r="A254" s="72" t="s">
        <v>14</v>
      </c>
      <c r="B254" s="72" t="s">
        <v>18</v>
      </c>
      <c r="C254" s="94">
        <f>SUM(C250:C253)</f>
        <v>3246.039</v>
      </c>
      <c r="D254" s="95">
        <f>SUM(D250:D253)</f>
        <v>3316.806</v>
      </c>
      <c r="E254" s="96">
        <v>0</v>
      </c>
      <c r="F254" s="96">
        <v>0</v>
      </c>
      <c r="G254" s="95">
        <f>SUM(G250:G253)</f>
        <v>3316.806</v>
      </c>
      <c r="H254" s="97">
        <f>SUM(H250:H253)</f>
        <v>3369.344</v>
      </c>
      <c r="I254" s="72">
        <v>0</v>
      </c>
      <c r="J254" s="72">
        <v>0</v>
      </c>
      <c r="K254" s="95">
        <f>SUM(K250:K253)</f>
        <v>3369.344</v>
      </c>
      <c r="L254" s="72">
        <v>0</v>
      </c>
      <c r="M254" s="81">
        <f>SUM(M250:M253)</f>
        <v>3369.344</v>
      </c>
      <c r="N254" s="72">
        <v>0</v>
      </c>
      <c r="O254" s="81">
        <f>SUM(O250:O253)</f>
        <v>3369.344</v>
      </c>
      <c r="P254" s="72">
        <v>0</v>
      </c>
    </row>
    <row r="255" spans="1:16" ht="47.25">
      <c r="A255" s="14" t="s">
        <v>14</v>
      </c>
      <c r="B255" s="14" t="s">
        <v>32</v>
      </c>
      <c r="C255" s="14" t="s">
        <v>16</v>
      </c>
      <c r="D255" s="14" t="s">
        <v>16</v>
      </c>
      <c r="E255" s="14" t="s">
        <v>14</v>
      </c>
      <c r="F255" s="14" t="s">
        <v>14</v>
      </c>
      <c r="G255" s="14" t="s">
        <v>16</v>
      </c>
      <c r="H255" s="14" t="s">
        <v>16</v>
      </c>
      <c r="I255" s="14" t="s">
        <v>14</v>
      </c>
      <c r="J255" s="14" t="s">
        <v>14</v>
      </c>
      <c r="K255" s="14" t="s">
        <v>16</v>
      </c>
      <c r="L255" s="14"/>
      <c r="M255" s="14" t="s">
        <v>16</v>
      </c>
      <c r="N255" s="14" t="s">
        <v>14</v>
      </c>
      <c r="O255" s="14" t="s">
        <v>16</v>
      </c>
      <c r="P255" s="14" t="s">
        <v>14</v>
      </c>
    </row>
    <row r="256" spans="1:16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ht="15.75">
      <c r="A258" s="112" t="s">
        <v>140</v>
      </c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39"/>
      <c r="M258" s="8"/>
      <c r="N258" s="8"/>
      <c r="O258" s="8"/>
      <c r="P258" s="8"/>
    </row>
    <row r="259" spans="1:16" ht="15.75">
      <c r="A259" s="112" t="s">
        <v>199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39"/>
      <c r="M259" s="8"/>
      <c r="N259" s="8"/>
      <c r="O259" s="8"/>
      <c r="P259" s="8"/>
    </row>
    <row r="260" spans="1:16" ht="15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8"/>
      <c r="N260" s="8"/>
      <c r="O260" s="8"/>
      <c r="P260" s="8"/>
    </row>
    <row r="261" spans="1:16" ht="15.75">
      <c r="A261" s="53"/>
      <c r="B261" s="53"/>
      <c r="C261" s="53"/>
      <c r="D261" s="53"/>
      <c r="E261" s="53"/>
      <c r="F261" s="53"/>
      <c r="G261" s="53"/>
      <c r="H261" s="53"/>
      <c r="I261" s="53"/>
      <c r="J261" s="40"/>
      <c r="K261" s="53"/>
      <c r="L261" s="40" t="s">
        <v>8</v>
      </c>
      <c r="M261" s="8"/>
      <c r="N261" s="8"/>
      <c r="O261" s="8"/>
      <c r="P261" s="8"/>
    </row>
    <row r="262" spans="1:16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ht="21.75" customHeight="1">
      <c r="A263" s="122" t="s">
        <v>23</v>
      </c>
      <c r="B263" s="122" t="s">
        <v>33</v>
      </c>
      <c r="C263" s="122" t="s">
        <v>34</v>
      </c>
      <c r="D263" s="122" t="s">
        <v>180</v>
      </c>
      <c r="E263" s="122"/>
      <c r="F263" s="122"/>
      <c r="G263" s="122" t="s">
        <v>181</v>
      </c>
      <c r="H263" s="122"/>
      <c r="I263" s="122"/>
      <c r="J263" s="122" t="s">
        <v>182</v>
      </c>
      <c r="K263" s="122"/>
      <c r="L263" s="122"/>
      <c r="M263" s="8"/>
      <c r="N263" s="8"/>
      <c r="O263" s="8"/>
      <c r="P263" s="8"/>
    </row>
    <row r="264" spans="1:16" ht="31.5">
      <c r="A264" s="122"/>
      <c r="B264" s="122"/>
      <c r="C264" s="122"/>
      <c r="D264" s="14" t="s">
        <v>11</v>
      </c>
      <c r="E264" s="14" t="s">
        <v>12</v>
      </c>
      <c r="F264" s="14" t="s">
        <v>61</v>
      </c>
      <c r="G264" s="14" t="s">
        <v>11</v>
      </c>
      <c r="H264" s="14" t="s">
        <v>12</v>
      </c>
      <c r="I264" s="14" t="s">
        <v>53</v>
      </c>
      <c r="J264" s="14" t="s">
        <v>11</v>
      </c>
      <c r="K264" s="14" t="s">
        <v>12</v>
      </c>
      <c r="L264" s="14" t="s">
        <v>141</v>
      </c>
      <c r="M264" s="8"/>
      <c r="N264" s="8"/>
      <c r="O264" s="8"/>
      <c r="P264" s="8"/>
    </row>
    <row r="265" spans="1:16" ht="15.75">
      <c r="A265" s="14">
        <v>1</v>
      </c>
      <c r="B265" s="14">
        <v>2</v>
      </c>
      <c r="C265" s="14">
        <v>3</v>
      </c>
      <c r="D265" s="14">
        <v>4</v>
      </c>
      <c r="E265" s="14">
        <v>5</v>
      </c>
      <c r="F265" s="14">
        <v>6</v>
      </c>
      <c r="G265" s="14">
        <v>7</v>
      </c>
      <c r="H265" s="14">
        <v>8</v>
      </c>
      <c r="I265" s="14">
        <v>9</v>
      </c>
      <c r="J265" s="14">
        <v>10</v>
      </c>
      <c r="K265" s="14">
        <v>11</v>
      </c>
      <c r="L265" s="14">
        <v>9</v>
      </c>
      <c r="M265" s="8"/>
      <c r="N265" s="8"/>
      <c r="O265" s="8"/>
      <c r="P265" s="8"/>
    </row>
    <row r="266" spans="1:16" ht="62.25" customHeight="1">
      <c r="A266" s="14">
        <v>1</v>
      </c>
      <c r="B266" s="54" t="s">
        <v>125</v>
      </c>
      <c r="C266" s="14" t="s">
        <v>128</v>
      </c>
      <c r="D266" s="77">
        <v>0</v>
      </c>
      <c r="E266" s="77">
        <v>2399680</v>
      </c>
      <c r="F266" s="77">
        <f aca="true" t="shared" si="18" ref="F266:F271">SUM(D266:E266)</f>
        <v>2399680</v>
      </c>
      <c r="G266" s="77">
        <v>0</v>
      </c>
      <c r="H266" s="77">
        <v>1901446</v>
      </c>
      <c r="I266" s="77">
        <f>SUM(G266:H266)</f>
        <v>1901446</v>
      </c>
      <c r="J266" s="77">
        <v>0</v>
      </c>
      <c r="K266" s="77">
        <v>0</v>
      </c>
      <c r="L266" s="77">
        <f>SUM(J266:K266)</f>
        <v>0</v>
      </c>
      <c r="M266" s="8"/>
      <c r="N266" s="8"/>
      <c r="O266" s="8"/>
      <c r="P266" s="8"/>
    </row>
    <row r="267" spans="1:16" ht="70.5" customHeight="1">
      <c r="A267" s="14">
        <v>2</v>
      </c>
      <c r="B267" s="54" t="s">
        <v>126</v>
      </c>
      <c r="C267" s="14" t="s">
        <v>144</v>
      </c>
      <c r="D267" s="77">
        <v>917016</v>
      </c>
      <c r="E267" s="77">
        <v>0</v>
      </c>
      <c r="F267" s="77">
        <f t="shared" si="18"/>
        <v>917016</v>
      </c>
      <c r="G267" s="77">
        <v>1086578</v>
      </c>
      <c r="H267" s="77">
        <v>0</v>
      </c>
      <c r="I267" s="77">
        <f>SUM(G267:H267)</f>
        <v>1086578</v>
      </c>
      <c r="J267" s="77">
        <v>407905</v>
      </c>
      <c r="K267" s="77">
        <v>0</v>
      </c>
      <c r="L267" s="77">
        <f>SUM(J267:K267)</f>
        <v>407905</v>
      </c>
      <c r="M267" s="8"/>
      <c r="N267" s="8"/>
      <c r="O267" s="8"/>
      <c r="P267" s="8"/>
    </row>
    <row r="268" spans="1:16" ht="72" customHeight="1">
      <c r="A268" s="14">
        <v>3</v>
      </c>
      <c r="B268" s="23" t="s">
        <v>127</v>
      </c>
      <c r="C268" s="14" t="s">
        <v>129</v>
      </c>
      <c r="D268" s="77">
        <v>359654</v>
      </c>
      <c r="E268" s="77">
        <v>0</v>
      </c>
      <c r="F268" s="77">
        <f t="shared" si="18"/>
        <v>359654</v>
      </c>
      <c r="G268" s="77">
        <v>670689</v>
      </c>
      <c r="H268" s="77">
        <v>785797</v>
      </c>
      <c r="I268" s="77">
        <f>SUM(G268:H268)</f>
        <v>1456486</v>
      </c>
      <c r="J268" s="77">
        <v>407905</v>
      </c>
      <c r="K268" s="77">
        <v>35000</v>
      </c>
      <c r="L268" s="77">
        <f>SUM(J268:K268)</f>
        <v>442905</v>
      </c>
      <c r="M268" s="8"/>
      <c r="N268" s="8"/>
      <c r="O268" s="8"/>
      <c r="P268" s="8"/>
    </row>
    <row r="269" spans="1:16" ht="61.5" customHeight="1">
      <c r="A269" s="14">
        <v>4</v>
      </c>
      <c r="B269" s="23" t="s">
        <v>142</v>
      </c>
      <c r="C269" s="14" t="s">
        <v>143</v>
      </c>
      <c r="D269" s="77">
        <v>4711971</v>
      </c>
      <c r="E269" s="77">
        <v>0</v>
      </c>
      <c r="F269" s="77">
        <f t="shared" si="18"/>
        <v>4711971</v>
      </c>
      <c r="G269" s="77">
        <v>5483405</v>
      </c>
      <c r="H269" s="77">
        <v>0</v>
      </c>
      <c r="I269" s="77">
        <f>SUM(G269:H269)</f>
        <v>5483405</v>
      </c>
      <c r="J269" s="77">
        <v>5919600</v>
      </c>
      <c r="K269" s="77">
        <v>0</v>
      </c>
      <c r="L269" s="77">
        <f>SUM(J269:K269)</f>
        <v>5919600</v>
      </c>
      <c r="M269" s="8"/>
      <c r="N269" s="8"/>
      <c r="O269" s="8"/>
      <c r="P269" s="8"/>
    </row>
    <row r="270" spans="1:16" ht="74.25" customHeight="1">
      <c r="A270" s="14">
        <v>5</v>
      </c>
      <c r="B270" s="23" t="s">
        <v>168</v>
      </c>
      <c r="C270" s="14" t="s">
        <v>169</v>
      </c>
      <c r="D270" s="77">
        <v>690093</v>
      </c>
      <c r="E270" s="77">
        <v>327824</v>
      </c>
      <c r="F270" s="77">
        <f t="shared" si="18"/>
        <v>1017917</v>
      </c>
      <c r="G270" s="77">
        <v>914828</v>
      </c>
      <c r="H270" s="77">
        <v>475697</v>
      </c>
      <c r="I270" s="77">
        <f>SUM(G270:H270)</f>
        <v>1390525</v>
      </c>
      <c r="J270" s="77">
        <v>0</v>
      </c>
      <c r="K270" s="77">
        <v>0</v>
      </c>
      <c r="L270" s="77">
        <f>SUM(J270:K270)</f>
        <v>0</v>
      </c>
      <c r="M270" s="8"/>
      <c r="N270" s="8"/>
      <c r="O270" s="8"/>
      <c r="P270" s="8"/>
    </row>
    <row r="271" spans="1:16" ht="104.25" customHeight="1">
      <c r="A271" s="14">
        <v>6</v>
      </c>
      <c r="B271" s="23" t="s">
        <v>212</v>
      </c>
      <c r="C271" s="14" t="s">
        <v>213</v>
      </c>
      <c r="D271" s="77">
        <v>11290</v>
      </c>
      <c r="E271" s="77">
        <v>0</v>
      </c>
      <c r="F271" s="77">
        <f t="shared" si="18"/>
        <v>11290</v>
      </c>
      <c r="G271" s="77">
        <v>30000</v>
      </c>
      <c r="H271" s="77">
        <v>0</v>
      </c>
      <c r="I271" s="77">
        <v>30000</v>
      </c>
      <c r="J271" s="77">
        <v>0</v>
      </c>
      <c r="K271" s="77">
        <v>0</v>
      </c>
      <c r="L271" s="77">
        <v>0</v>
      </c>
      <c r="M271" s="8"/>
      <c r="N271" s="8"/>
      <c r="O271" s="8"/>
      <c r="P271" s="8"/>
    </row>
    <row r="272" spans="1:16" ht="23.25" customHeight="1">
      <c r="A272" s="14" t="s">
        <v>14</v>
      </c>
      <c r="B272" s="14" t="s">
        <v>18</v>
      </c>
      <c r="C272" s="23" t="s">
        <v>14</v>
      </c>
      <c r="D272" s="79">
        <f>SUM(D266:D271)</f>
        <v>6690024</v>
      </c>
      <c r="E272" s="79">
        <f>SUM(E266:E270)</f>
        <v>2727504</v>
      </c>
      <c r="F272" s="79">
        <f>SUM(F266:F271)</f>
        <v>9417528</v>
      </c>
      <c r="G272" s="79">
        <f>SUM(G266:G271)</f>
        <v>8185500</v>
      </c>
      <c r="H272" s="79">
        <f>SUM(H266:H271)</f>
        <v>3162940</v>
      </c>
      <c r="I272" s="79">
        <f>SUM(I266:I271)</f>
        <v>11348440</v>
      </c>
      <c r="J272" s="79">
        <f>SUM(J266:J270)</f>
        <v>6735410</v>
      </c>
      <c r="K272" s="79">
        <f>SUM(K266:K270)</f>
        <v>35000</v>
      </c>
      <c r="L272" s="79">
        <f>SUM(L266:L271)</f>
        <v>6770410</v>
      </c>
      <c r="M272" s="8"/>
      <c r="N272" s="8"/>
      <c r="O272" s="8"/>
      <c r="P272" s="8"/>
    </row>
    <row r="273" spans="1:16" ht="15.75">
      <c r="A273" s="8"/>
      <c r="B273" s="8"/>
      <c r="C273" s="8"/>
      <c r="D273" s="8"/>
      <c r="E273" s="8"/>
      <c r="F273" s="8"/>
      <c r="G273" s="55"/>
      <c r="H273" s="8"/>
      <c r="I273" s="8"/>
      <c r="J273" s="8"/>
      <c r="K273" s="8"/>
      <c r="L273" s="8"/>
      <c r="M273" s="8"/>
      <c r="N273" s="8"/>
      <c r="O273" s="8"/>
      <c r="P273" s="8"/>
    </row>
    <row r="274" spans="1:16" ht="15.75">
      <c r="A274" s="124" t="s">
        <v>200</v>
      </c>
      <c r="B274" s="124"/>
      <c r="C274" s="124"/>
      <c r="D274" s="124"/>
      <c r="E274" s="124"/>
      <c r="F274" s="124"/>
      <c r="G274" s="124"/>
      <c r="H274" s="124"/>
      <c r="I274" s="124"/>
      <c r="J274" s="8"/>
      <c r="K274" s="8"/>
      <c r="L274" s="8"/>
      <c r="M274" s="8"/>
      <c r="N274" s="8"/>
      <c r="O274" s="8"/>
      <c r="P274" s="8"/>
    </row>
    <row r="275" spans="1:16" ht="15.75">
      <c r="A275" s="40"/>
      <c r="B275" s="8"/>
      <c r="C275" s="8"/>
      <c r="D275" s="8"/>
      <c r="E275" s="8"/>
      <c r="F275" s="8"/>
      <c r="G275" s="8"/>
      <c r="H275" s="40"/>
      <c r="I275" s="40" t="s">
        <v>8</v>
      </c>
      <c r="J275" s="8"/>
      <c r="K275" s="8"/>
      <c r="L275" s="8"/>
      <c r="M275" s="8"/>
      <c r="N275" s="8"/>
      <c r="O275" s="8"/>
      <c r="P275" s="8"/>
    </row>
    <row r="276" spans="1:16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ht="21.75" customHeight="1">
      <c r="A277" s="122" t="s">
        <v>56</v>
      </c>
      <c r="B277" s="122" t="s">
        <v>33</v>
      </c>
      <c r="C277" s="122" t="s">
        <v>34</v>
      </c>
      <c r="D277" s="122" t="s">
        <v>162</v>
      </c>
      <c r="E277" s="122"/>
      <c r="F277" s="122"/>
      <c r="G277" s="122" t="s">
        <v>184</v>
      </c>
      <c r="H277" s="122"/>
      <c r="I277" s="122"/>
      <c r="J277" s="8"/>
      <c r="K277" s="8"/>
      <c r="L277" s="8"/>
      <c r="M277" s="8"/>
      <c r="N277" s="8"/>
      <c r="O277" s="8"/>
      <c r="P277" s="8"/>
    </row>
    <row r="278" spans="1:16" ht="33" customHeight="1">
      <c r="A278" s="122"/>
      <c r="B278" s="122"/>
      <c r="C278" s="122"/>
      <c r="D278" s="14" t="s">
        <v>11</v>
      </c>
      <c r="E278" s="14" t="s">
        <v>12</v>
      </c>
      <c r="F278" s="14" t="s">
        <v>61</v>
      </c>
      <c r="G278" s="14" t="s">
        <v>11</v>
      </c>
      <c r="H278" s="14" t="s">
        <v>12</v>
      </c>
      <c r="I278" s="14" t="s">
        <v>53</v>
      </c>
      <c r="J278" s="8"/>
      <c r="K278" s="8"/>
      <c r="L278" s="8"/>
      <c r="M278" s="8"/>
      <c r="N278" s="8"/>
      <c r="O278" s="8"/>
      <c r="P278" s="8"/>
    </row>
    <row r="279" spans="1:16" ht="15.75">
      <c r="A279" s="14">
        <v>1</v>
      </c>
      <c r="B279" s="14">
        <v>2</v>
      </c>
      <c r="C279" s="14">
        <v>3</v>
      </c>
      <c r="D279" s="14">
        <v>4</v>
      </c>
      <c r="E279" s="14">
        <v>5</v>
      </c>
      <c r="F279" s="14">
        <v>6</v>
      </c>
      <c r="G279" s="14">
        <v>7</v>
      </c>
      <c r="H279" s="14">
        <v>8</v>
      </c>
      <c r="I279" s="14">
        <v>9</v>
      </c>
      <c r="J279" s="8"/>
      <c r="K279" s="8"/>
      <c r="L279" s="8"/>
      <c r="M279" s="8"/>
      <c r="N279" s="8"/>
      <c r="O279" s="8"/>
      <c r="P279" s="8"/>
    </row>
    <row r="280" spans="1:16" ht="68.25" customHeight="1" hidden="1">
      <c r="A280" s="14">
        <v>1</v>
      </c>
      <c r="B280" s="54" t="s">
        <v>126</v>
      </c>
      <c r="C280" s="14" t="s">
        <v>144</v>
      </c>
      <c r="D280" s="77">
        <v>0</v>
      </c>
      <c r="E280" s="77">
        <v>0</v>
      </c>
      <c r="F280" s="77">
        <f>SUM(D280:E280)</f>
        <v>0</v>
      </c>
      <c r="G280" s="77">
        <v>0</v>
      </c>
      <c r="H280" s="77">
        <v>0</v>
      </c>
      <c r="I280" s="77">
        <f>SUM(G280:H280)</f>
        <v>0</v>
      </c>
      <c r="J280" s="65"/>
      <c r="K280" s="65"/>
      <c r="L280" s="65"/>
      <c r="M280" s="8"/>
      <c r="N280" s="8"/>
      <c r="O280" s="8"/>
      <c r="P280" s="8"/>
    </row>
    <row r="281" spans="1:16" ht="56.25" customHeight="1">
      <c r="A281" s="14">
        <v>2</v>
      </c>
      <c r="B281" s="23" t="s">
        <v>142</v>
      </c>
      <c r="C281" s="14" t="s">
        <v>143</v>
      </c>
      <c r="D281" s="77">
        <f>J269*1.062</f>
        <v>6286615.2</v>
      </c>
      <c r="E281" s="77">
        <v>0</v>
      </c>
      <c r="F281" s="77">
        <f>D281+E281</f>
        <v>6286615.2</v>
      </c>
      <c r="G281" s="77">
        <f>F281*1.053</f>
        <v>6619805.8056</v>
      </c>
      <c r="H281" s="77">
        <v>0</v>
      </c>
      <c r="I281" s="77">
        <f>G281+H281</f>
        <v>6619805.8056</v>
      </c>
      <c r="J281" s="8"/>
      <c r="K281" s="8"/>
      <c r="L281" s="8"/>
      <c r="M281" s="8"/>
      <c r="N281" s="8"/>
      <c r="O281" s="8"/>
      <c r="P281" s="8"/>
    </row>
    <row r="282" spans="1:16" ht="18.75">
      <c r="A282" s="14" t="s">
        <v>14</v>
      </c>
      <c r="B282" s="23" t="s">
        <v>14</v>
      </c>
      <c r="C282" s="23" t="s">
        <v>14</v>
      </c>
      <c r="D282" s="87"/>
      <c r="E282" s="87" t="s">
        <v>14</v>
      </c>
      <c r="F282" s="87" t="s">
        <v>14</v>
      </c>
      <c r="G282" s="87" t="s">
        <v>14</v>
      </c>
      <c r="H282" s="87" t="s">
        <v>14</v>
      </c>
      <c r="I282" s="87" t="s">
        <v>14</v>
      </c>
      <c r="J282" s="8"/>
      <c r="K282" s="8"/>
      <c r="L282" s="8"/>
      <c r="M282" s="8"/>
      <c r="N282" s="8"/>
      <c r="O282" s="8"/>
      <c r="P282" s="8"/>
    </row>
    <row r="283" spans="1:16" ht="18.75">
      <c r="A283" s="14" t="s">
        <v>14</v>
      </c>
      <c r="B283" s="41" t="s">
        <v>18</v>
      </c>
      <c r="C283" s="13" t="s">
        <v>14</v>
      </c>
      <c r="D283" s="79">
        <f>SUM(D281:D282)</f>
        <v>6286615.2</v>
      </c>
      <c r="E283" s="79">
        <f>SUM(E281:E282)</f>
        <v>0</v>
      </c>
      <c r="F283" s="79">
        <f>SUM(F281:F282)</f>
        <v>6286615.2</v>
      </c>
      <c r="G283" s="79">
        <f>SUM(G281:G282)</f>
        <v>6619805.8056</v>
      </c>
      <c r="H283" s="79">
        <v>0</v>
      </c>
      <c r="I283" s="79">
        <f>SUM(I281:I282)</f>
        <v>6619805.8056</v>
      </c>
      <c r="J283" s="8"/>
      <c r="K283" s="8"/>
      <c r="L283" s="8"/>
      <c r="M283" s="8"/>
      <c r="N283" s="8"/>
      <c r="O283" s="8"/>
      <c r="P283" s="8"/>
    </row>
    <row r="284" spans="1:16" ht="15.75">
      <c r="A284" s="8"/>
      <c r="B284" s="8"/>
      <c r="C284" s="8"/>
      <c r="D284" s="66"/>
      <c r="E284" s="66"/>
      <c r="F284" s="66"/>
      <c r="G284" s="66"/>
      <c r="H284" s="66"/>
      <c r="I284" s="66"/>
      <c r="J284" s="8"/>
      <c r="K284" s="8"/>
      <c r="L284" s="8"/>
      <c r="M284" s="8"/>
      <c r="N284" s="8"/>
      <c r="O284" s="8"/>
      <c r="P284" s="8"/>
    </row>
    <row r="285" spans="1:16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ht="15.75">
      <c r="A286" s="124" t="s">
        <v>201</v>
      </c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8"/>
      <c r="O286" s="8"/>
      <c r="P286" s="8"/>
    </row>
    <row r="287" spans="1:16" ht="15.75">
      <c r="A287" s="40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40"/>
      <c r="M288" s="40" t="s">
        <v>8</v>
      </c>
      <c r="N288" s="8"/>
      <c r="O288" s="8"/>
      <c r="P288" s="8"/>
    </row>
    <row r="289" spans="1:16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ht="120" customHeight="1">
      <c r="A290" s="131" t="s">
        <v>63</v>
      </c>
      <c r="B290" s="131" t="s">
        <v>62</v>
      </c>
      <c r="C290" s="122" t="s">
        <v>35</v>
      </c>
      <c r="D290" s="122" t="s">
        <v>180</v>
      </c>
      <c r="E290" s="122"/>
      <c r="F290" s="122" t="s">
        <v>202</v>
      </c>
      <c r="G290" s="122"/>
      <c r="H290" s="122" t="s">
        <v>182</v>
      </c>
      <c r="I290" s="122"/>
      <c r="J290" s="122" t="s">
        <v>163</v>
      </c>
      <c r="K290" s="122"/>
      <c r="L290" s="122" t="s">
        <v>190</v>
      </c>
      <c r="M290" s="122"/>
      <c r="N290" s="8"/>
      <c r="O290" s="8"/>
      <c r="P290" s="8"/>
    </row>
    <row r="291" spans="1:16" ht="124.5" customHeight="1">
      <c r="A291" s="132"/>
      <c r="B291" s="132"/>
      <c r="C291" s="122"/>
      <c r="D291" s="14" t="s">
        <v>37</v>
      </c>
      <c r="E291" s="14" t="s">
        <v>36</v>
      </c>
      <c r="F291" s="14" t="s">
        <v>37</v>
      </c>
      <c r="G291" s="14" t="s">
        <v>36</v>
      </c>
      <c r="H291" s="14" t="s">
        <v>37</v>
      </c>
      <c r="I291" s="14" t="s">
        <v>36</v>
      </c>
      <c r="J291" s="14" t="s">
        <v>37</v>
      </c>
      <c r="K291" s="14" t="s">
        <v>36</v>
      </c>
      <c r="L291" s="14" t="s">
        <v>37</v>
      </c>
      <c r="M291" s="14" t="s">
        <v>36</v>
      </c>
      <c r="N291" s="8"/>
      <c r="O291" s="8"/>
      <c r="P291" s="8"/>
    </row>
    <row r="292" spans="1:16" ht="15.75">
      <c r="A292" s="14">
        <v>1</v>
      </c>
      <c r="B292" s="14">
        <v>2</v>
      </c>
      <c r="C292" s="14">
        <v>3</v>
      </c>
      <c r="D292" s="14">
        <v>4</v>
      </c>
      <c r="E292" s="14">
        <v>5</v>
      </c>
      <c r="F292" s="14">
        <v>6</v>
      </c>
      <c r="G292" s="14">
        <v>7</v>
      </c>
      <c r="H292" s="14">
        <v>8</v>
      </c>
      <c r="I292" s="14">
        <v>9</v>
      </c>
      <c r="J292" s="14">
        <v>10</v>
      </c>
      <c r="K292" s="14">
        <v>11</v>
      </c>
      <c r="L292" s="14">
        <v>12</v>
      </c>
      <c r="M292" s="14">
        <v>13</v>
      </c>
      <c r="N292" s="8"/>
      <c r="O292" s="8"/>
      <c r="P292" s="8"/>
    </row>
    <row r="293" spans="1:16" ht="15.75">
      <c r="A293" s="14" t="s">
        <v>14</v>
      </c>
      <c r="B293" s="14" t="s">
        <v>14</v>
      </c>
      <c r="C293" s="14" t="s">
        <v>14</v>
      </c>
      <c r="D293" s="14" t="s">
        <v>14</v>
      </c>
      <c r="E293" s="14" t="s">
        <v>14</v>
      </c>
      <c r="F293" s="14" t="s">
        <v>14</v>
      </c>
      <c r="G293" s="14" t="s">
        <v>14</v>
      </c>
      <c r="H293" s="14" t="s">
        <v>14</v>
      </c>
      <c r="I293" s="14" t="s">
        <v>14</v>
      </c>
      <c r="J293" s="14" t="s">
        <v>14</v>
      </c>
      <c r="K293" s="14" t="s">
        <v>14</v>
      </c>
      <c r="L293" s="14"/>
      <c r="M293" s="14" t="s">
        <v>14</v>
      </c>
      <c r="N293" s="8"/>
      <c r="O293" s="8"/>
      <c r="P293" s="8"/>
    </row>
    <row r="294" spans="1:16" ht="15.75">
      <c r="A294" s="14" t="s">
        <v>14</v>
      </c>
      <c r="B294" s="14" t="s">
        <v>14</v>
      </c>
      <c r="C294" s="14" t="s">
        <v>14</v>
      </c>
      <c r="D294" s="14" t="s">
        <v>14</v>
      </c>
      <c r="E294" s="14" t="s">
        <v>14</v>
      </c>
      <c r="F294" s="14" t="s">
        <v>14</v>
      </c>
      <c r="G294" s="14" t="s">
        <v>14</v>
      </c>
      <c r="H294" s="14" t="s">
        <v>14</v>
      </c>
      <c r="I294" s="14" t="s">
        <v>14</v>
      </c>
      <c r="J294" s="14" t="s">
        <v>14</v>
      </c>
      <c r="K294" s="14" t="s">
        <v>14</v>
      </c>
      <c r="L294" s="14"/>
      <c r="M294" s="14" t="s">
        <v>14</v>
      </c>
      <c r="N294" s="8"/>
      <c r="O294" s="8"/>
      <c r="P294" s="8"/>
    </row>
    <row r="295" spans="1:16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ht="48" customHeight="1">
      <c r="A297" s="112" t="s">
        <v>203</v>
      </c>
      <c r="B297" s="112"/>
      <c r="C297" s="112"/>
      <c r="D297" s="112"/>
      <c r="E297" s="112"/>
      <c r="F297" s="112"/>
      <c r="G297" s="112"/>
      <c r="H297" s="112"/>
      <c r="I297" s="112"/>
      <c r="J297" s="112"/>
      <c r="K297" s="8"/>
      <c r="L297" s="8"/>
      <c r="M297" s="8"/>
      <c r="N297" s="8"/>
      <c r="O297" s="8"/>
      <c r="P297" s="8"/>
    </row>
    <row r="298" spans="1:16" ht="90" customHeight="1">
      <c r="A298" s="139" t="s">
        <v>225</v>
      </c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8"/>
      <c r="O298" s="8"/>
      <c r="P298" s="8"/>
    </row>
    <row r="299" spans="1:16" ht="22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8"/>
      <c r="L299" s="8"/>
      <c r="M299" s="8"/>
      <c r="N299" s="8"/>
      <c r="O299" s="8"/>
      <c r="P299" s="8"/>
    </row>
    <row r="300" spans="1:16" ht="15.75">
      <c r="A300" s="112" t="s">
        <v>204</v>
      </c>
      <c r="B300" s="112"/>
      <c r="C300" s="112"/>
      <c r="D300" s="112"/>
      <c r="E300" s="112"/>
      <c r="F300" s="112"/>
      <c r="G300" s="112"/>
      <c r="H300" s="112"/>
      <c r="I300" s="112"/>
      <c r="J300" s="112"/>
      <c r="K300" s="8"/>
      <c r="L300" s="8"/>
      <c r="M300" s="8"/>
      <c r="N300" s="8"/>
      <c r="O300" s="8"/>
      <c r="P300" s="8"/>
    </row>
    <row r="301" spans="1:16" ht="15.75">
      <c r="A301" s="112" t="s">
        <v>205</v>
      </c>
      <c r="B301" s="112"/>
      <c r="C301" s="112"/>
      <c r="D301" s="112"/>
      <c r="E301" s="112"/>
      <c r="F301" s="112"/>
      <c r="G301" s="112"/>
      <c r="H301" s="112"/>
      <c r="I301" s="112"/>
      <c r="J301" s="112"/>
      <c r="K301" s="8"/>
      <c r="L301" s="8"/>
      <c r="M301" s="8"/>
      <c r="N301" s="8"/>
      <c r="O301" s="8"/>
      <c r="P301" s="8"/>
    </row>
    <row r="302" spans="1:16" ht="15.75">
      <c r="A302" s="40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ht="15.75">
      <c r="A303" s="8"/>
      <c r="B303" s="8"/>
      <c r="C303" s="8"/>
      <c r="D303" s="8"/>
      <c r="E303" s="8"/>
      <c r="F303" s="8"/>
      <c r="G303" s="8"/>
      <c r="H303" s="8"/>
      <c r="I303" s="8"/>
      <c r="J303" s="40" t="s">
        <v>8</v>
      </c>
      <c r="K303" s="8"/>
      <c r="L303" s="8"/>
      <c r="M303" s="8"/>
      <c r="N303" s="8"/>
      <c r="O303" s="8"/>
      <c r="P303" s="8"/>
    </row>
    <row r="304" spans="1:16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104"/>
      <c r="M304" s="8"/>
      <c r="N304" s="8"/>
      <c r="O304" s="8"/>
      <c r="P304" s="8"/>
    </row>
    <row r="305" spans="1:16" ht="72.75" customHeight="1">
      <c r="A305" s="122" t="s">
        <v>38</v>
      </c>
      <c r="B305" s="122" t="s">
        <v>10</v>
      </c>
      <c r="C305" s="122" t="s">
        <v>39</v>
      </c>
      <c r="D305" s="122" t="s">
        <v>64</v>
      </c>
      <c r="E305" s="122" t="s">
        <v>40</v>
      </c>
      <c r="F305" s="122" t="s">
        <v>41</v>
      </c>
      <c r="G305" s="122" t="s">
        <v>65</v>
      </c>
      <c r="H305" s="122" t="s">
        <v>42</v>
      </c>
      <c r="I305" s="122"/>
      <c r="J305" s="122" t="s">
        <v>66</v>
      </c>
      <c r="K305" s="8"/>
      <c r="L305" s="8"/>
      <c r="M305" s="8"/>
      <c r="N305" s="8"/>
      <c r="O305" s="8"/>
      <c r="P305" s="8"/>
    </row>
    <row r="306" spans="1:16" ht="31.5">
      <c r="A306" s="122"/>
      <c r="B306" s="122"/>
      <c r="C306" s="122"/>
      <c r="D306" s="122"/>
      <c r="E306" s="122"/>
      <c r="F306" s="122"/>
      <c r="G306" s="122"/>
      <c r="H306" s="14" t="s">
        <v>43</v>
      </c>
      <c r="I306" s="14" t="s">
        <v>44</v>
      </c>
      <c r="J306" s="122"/>
      <c r="K306" s="8"/>
      <c r="L306" s="8"/>
      <c r="M306" s="8"/>
      <c r="N306" s="8"/>
      <c r="O306" s="8"/>
      <c r="P306" s="8"/>
    </row>
    <row r="307" spans="1:16" ht="15.75">
      <c r="A307" s="14">
        <v>1</v>
      </c>
      <c r="B307" s="14">
        <v>2</v>
      </c>
      <c r="C307" s="14">
        <v>3</v>
      </c>
      <c r="D307" s="14">
        <v>4</v>
      </c>
      <c r="E307" s="14">
        <v>5</v>
      </c>
      <c r="F307" s="14">
        <v>6</v>
      </c>
      <c r="G307" s="14">
        <v>7</v>
      </c>
      <c r="H307" s="14">
        <v>8</v>
      </c>
      <c r="I307" s="14">
        <v>9</v>
      </c>
      <c r="J307" s="14">
        <v>10</v>
      </c>
      <c r="K307" s="8"/>
      <c r="L307" s="8"/>
      <c r="M307" s="8"/>
      <c r="N307" s="8"/>
      <c r="O307" s="8"/>
      <c r="P307" s="8"/>
    </row>
    <row r="308" spans="1:16" ht="97.5" customHeight="1">
      <c r="A308" s="12" t="s">
        <v>92</v>
      </c>
      <c r="B308" s="13" t="s">
        <v>222</v>
      </c>
      <c r="C308" s="14"/>
      <c r="D308" s="14"/>
      <c r="E308" s="14"/>
      <c r="F308" s="14"/>
      <c r="G308" s="14"/>
      <c r="H308" s="14"/>
      <c r="I308" s="14"/>
      <c r="J308" s="14"/>
      <c r="K308" s="8"/>
      <c r="L308" s="8"/>
      <c r="M308" s="8"/>
      <c r="N308" s="8"/>
      <c r="O308" s="8"/>
      <c r="P308" s="8"/>
    </row>
    <row r="309" spans="1:16" ht="18.75">
      <c r="A309" s="47">
        <v>2111</v>
      </c>
      <c r="B309" s="48" t="s">
        <v>70</v>
      </c>
      <c r="C309" s="67">
        <v>294259064</v>
      </c>
      <c r="D309" s="67">
        <v>290365394</v>
      </c>
      <c r="E309" s="77">
        <v>0</v>
      </c>
      <c r="F309" s="77">
        <v>0</v>
      </c>
      <c r="G309" s="77">
        <v>0</v>
      </c>
      <c r="H309" s="77">
        <v>0</v>
      </c>
      <c r="I309" s="77">
        <v>0</v>
      </c>
      <c r="J309" s="77">
        <f>D309+F309</f>
        <v>290365394</v>
      </c>
      <c r="K309" s="8"/>
      <c r="L309" s="8"/>
      <c r="M309" s="8"/>
      <c r="N309" s="8"/>
      <c r="O309" s="8"/>
      <c r="P309" s="8"/>
    </row>
    <row r="310" spans="1:16" ht="18.75">
      <c r="A310" s="47">
        <v>2120</v>
      </c>
      <c r="B310" s="48" t="s">
        <v>71</v>
      </c>
      <c r="C310" s="67">
        <v>64738074</v>
      </c>
      <c r="D310" s="67">
        <v>64036442</v>
      </c>
      <c r="E310" s="77">
        <v>0</v>
      </c>
      <c r="F310" s="77">
        <v>0</v>
      </c>
      <c r="G310" s="77">
        <v>0</v>
      </c>
      <c r="H310" s="77">
        <v>0</v>
      </c>
      <c r="I310" s="77">
        <v>0</v>
      </c>
      <c r="J310" s="77">
        <f aca="true" t="shared" si="19" ref="J310:J325">D310+F310</f>
        <v>64036442</v>
      </c>
      <c r="K310" s="8"/>
      <c r="L310" s="8"/>
      <c r="M310" s="8"/>
      <c r="N310" s="8"/>
      <c r="O310" s="8"/>
      <c r="P310" s="8"/>
    </row>
    <row r="311" spans="1:16" ht="31.5">
      <c r="A311" s="47">
        <v>2210</v>
      </c>
      <c r="B311" s="48" t="s">
        <v>72</v>
      </c>
      <c r="C311" s="67">
        <v>11550234</v>
      </c>
      <c r="D311" s="67">
        <v>11473842</v>
      </c>
      <c r="E311" s="77">
        <v>0</v>
      </c>
      <c r="F311" s="77">
        <v>0</v>
      </c>
      <c r="G311" s="77">
        <v>0</v>
      </c>
      <c r="H311" s="77">
        <v>0</v>
      </c>
      <c r="I311" s="77">
        <v>0</v>
      </c>
      <c r="J311" s="77">
        <f t="shared" si="19"/>
        <v>11473842</v>
      </c>
      <c r="K311" s="8"/>
      <c r="L311" s="8"/>
      <c r="M311" s="8"/>
      <c r="N311" s="8"/>
      <c r="O311" s="8"/>
      <c r="P311" s="8"/>
    </row>
    <row r="312" spans="1:16" ht="31.5">
      <c r="A312" s="47">
        <v>2220</v>
      </c>
      <c r="B312" s="48" t="s">
        <v>132</v>
      </c>
      <c r="C312" s="77">
        <v>239725</v>
      </c>
      <c r="D312" s="77">
        <v>232599</v>
      </c>
      <c r="E312" s="77">
        <v>0</v>
      </c>
      <c r="F312" s="77">
        <v>0</v>
      </c>
      <c r="G312" s="77">
        <v>0</v>
      </c>
      <c r="H312" s="77">
        <v>0</v>
      </c>
      <c r="I312" s="77">
        <v>0</v>
      </c>
      <c r="J312" s="77">
        <f t="shared" si="19"/>
        <v>232599</v>
      </c>
      <c r="K312" s="8"/>
      <c r="L312" s="8"/>
      <c r="M312" s="8"/>
      <c r="N312" s="8"/>
      <c r="O312" s="8"/>
      <c r="P312" s="8"/>
    </row>
    <row r="313" spans="1:16" ht="18.75">
      <c r="A313" s="47">
        <v>2230</v>
      </c>
      <c r="B313" s="48" t="s">
        <v>133</v>
      </c>
      <c r="C313" s="77">
        <v>17660400</v>
      </c>
      <c r="D313" s="77">
        <v>16742100</v>
      </c>
      <c r="E313" s="77">
        <v>0</v>
      </c>
      <c r="F313" s="77">
        <v>745549</v>
      </c>
      <c r="G313" s="77">
        <v>745549</v>
      </c>
      <c r="H313" s="77">
        <v>0</v>
      </c>
      <c r="I313" s="77">
        <v>0</v>
      </c>
      <c r="J313" s="77">
        <f t="shared" si="19"/>
        <v>17487649</v>
      </c>
      <c r="K313" s="8"/>
      <c r="L313" s="8"/>
      <c r="M313" s="8"/>
      <c r="N313" s="8"/>
      <c r="O313" s="8"/>
      <c r="P313" s="8"/>
    </row>
    <row r="314" spans="1:16" ht="18.75">
      <c r="A314" s="47">
        <v>2240</v>
      </c>
      <c r="B314" s="48" t="s">
        <v>73</v>
      </c>
      <c r="C314" s="77">
        <v>5495496</v>
      </c>
      <c r="D314" s="77">
        <v>5296849</v>
      </c>
      <c r="E314" s="77">
        <v>398515</v>
      </c>
      <c r="F314" s="77"/>
      <c r="G314" s="77">
        <v>-398515</v>
      </c>
      <c r="H314" s="77">
        <v>398515</v>
      </c>
      <c r="I314" s="77">
        <v>0</v>
      </c>
      <c r="J314" s="77">
        <f t="shared" si="19"/>
        <v>5296849</v>
      </c>
      <c r="K314" s="8"/>
      <c r="L314" s="8"/>
      <c r="M314" s="8"/>
      <c r="N314" s="8"/>
      <c r="O314" s="8"/>
      <c r="P314" s="8"/>
    </row>
    <row r="315" spans="1:16" ht="18.75">
      <c r="A315" s="47">
        <v>2250</v>
      </c>
      <c r="B315" s="48" t="s">
        <v>74</v>
      </c>
      <c r="C315" s="77">
        <v>95100</v>
      </c>
      <c r="D315" s="77">
        <v>48774</v>
      </c>
      <c r="E315" s="77">
        <v>0</v>
      </c>
      <c r="F315" s="77">
        <v>0</v>
      </c>
      <c r="G315" s="77">
        <v>0</v>
      </c>
      <c r="H315" s="77">
        <v>0</v>
      </c>
      <c r="I315" s="77">
        <v>0</v>
      </c>
      <c r="J315" s="77">
        <f t="shared" si="19"/>
        <v>48774</v>
      </c>
      <c r="K315" s="8"/>
      <c r="L315" s="8"/>
      <c r="M315" s="8"/>
      <c r="N315" s="8"/>
      <c r="O315" s="8"/>
      <c r="P315" s="8"/>
    </row>
    <row r="316" spans="1:16" ht="31.5">
      <c r="A316" s="47">
        <v>2270</v>
      </c>
      <c r="B316" s="48" t="s">
        <v>75</v>
      </c>
      <c r="C316" s="79">
        <f>C317+C318+C319+C320+C321</f>
        <v>32359365</v>
      </c>
      <c r="D316" s="79">
        <f>D317+D318+D319+D320+D321</f>
        <v>28607394</v>
      </c>
      <c r="E316" s="77">
        <v>0</v>
      </c>
      <c r="F316" s="79">
        <v>3194034</v>
      </c>
      <c r="G316" s="79">
        <v>3194034</v>
      </c>
      <c r="H316" s="79">
        <v>0</v>
      </c>
      <c r="I316" s="79">
        <v>0</v>
      </c>
      <c r="J316" s="79">
        <f t="shared" si="19"/>
        <v>31801428</v>
      </c>
      <c r="K316" s="8"/>
      <c r="L316" s="8"/>
      <c r="M316" s="8"/>
      <c r="N316" s="8"/>
      <c r="O316" s="8"/>
      <c r="P316" s="8"/>
    </row>
    <row r="317" spans="1:16" ht="18.75">
      <c r="A317" s="47">
        <v>2271</v>
      </c>
      <c r="B317" s="48" t="s">
        <v>76</v>
      </c>
      <c r="C317" s="77">
        <v>27742341</v>
      </c>
      <c r="D317" s="77">
        <v>24644296</v>
      </c>
      <c r="E317" s="77">
        <v>0</v>
      </c>
      <c r="F317" s="77">
        <v>2787925</v>
      </c>
      <c r="G317" s="77">
        <v>2787925</v>
      </c>
      <c r="H317" s="77">
        <v>0</v>
      </c>
      <c r="I317" s="77">
        <v>0</v>
      </c>
      <c r="J317" s="77">
        <f t="shared" si="19"/>
        <v>27432221</v>
      </c>
      <c r="K317" s="8"/>
      <c r="L317" s="8"/>
      <c r="M317" s="8"/>
      <c r="N317" s="8"/>
      <c r="O317" s="8"/>
      <c r="P317" s="8"/>
    </row>
    <row r="318" spans="1:16" ht="31.5">
      <c r="A318" s="47">
        <v>2272</v>
      </c>
      <c r="B318" s="48" t="s">
        <v>77</v>
      </c>
      <c r="C318" s="77">
        <v>1142050</v>
      </c>
      <c r="D318" s="77">
        <v>1018819</v>
      </c>
      <c r="E318" s="77">
        <v>0</v>
      </c>
      <c r="F318" s="77">
        <v>115789</v>
      </c>
      <c r="G318" s="77">
        <v>115789</v>
      </c>
      <c r="H318" s="77">
        <v>0</v>
      </c>
      <c r="I318" s="77">
        <v>0</v>
      </c>
      <c r="J318" s="77">
        <f t="shared" si="19"/>
        <v>1134608</v>
      </c>
      <c r="K318" s="8"/>
      <c r="L318" s="8"/>
      <c r="M318" s="8"/>
      <c r="N318" s="8"/>
      <c r="O318" s="8"/>
      <c r="P318" s="8"/>
    </row>
    <row r="319" spans="1:16" ht="21" customHeight="1">
      <c r="A319" s="47">
        <v>2273</v>
      </c>
      <c r="B319" s="48" t="s">
        <v>78</v>
      </c>
      <c r="C319" s="77">
        <v>2740526</v>
      </c>
      <c r="D319" s="77">
        <v>2210427</v>
      </c>
      <c r="E319" s="77">
        <v>0</v>
      </c>
      <c r="F319" s="77">
        <v>290320</v>
      </c>
      <c r="G319" s="77">
        <v>290320</v>
      </c>
      <c r="H319" s="77">
        <v>0</v>
      </c>
      <c r="I319" s="77">
        <v>0</v>
      </c>
      <c r="J319" s="77">
        <f t="shared" si="19"/>
        <v>2500747</v>
      </c>
      <c r="K319" s="8"/>
      <c r="L319" s="8"/>
      <c r="M319" s="8"/>
      <c r="N319" s="8"/>
      <c r="O319" s="8"/>
      <c r="P319" s="8"/>
    </row>
    <row r="320" spans="1:16" ht="30.75" customHeight="1">
      <c r="A320" s="47">
        <v>2274</v>
      </c>
      <c r="B320" s="48" t="s">
        <v>79</v>
      </c>
      <c r="C320" s="77">
        <v>102369</v>
      </c>
      <c r="D320" s="77">
        <v>102364</v>
      </c>
      <c r="E320" s="77">
        <v>0</v>
      </c>
      <c r="F320" s="77">
        <v>0</v>
      </c>
      <c r="G320" s="77">
        <v>0</v>
      </c>
      <c r="H320" s="77">
        <v>0</v>
      </c>
      <c r="I320" s="77">
        <v>0</v>
      </c>
      <c r="J320" s="77">
        <f t="shared" si="19"/>
        <v>102364</v>
      </c>
      <c r="K320" s="8"/>
      <c r="L320" s="8"/>
      <c r="M320" s="8"/>
      <c r="N320" s="8"/>
      <c r="O320" s="8"/>
      <c r="P320" s="8"/>
    </row>
    <row r="321" spans="1:16" ht="42" customHeight="1">
      <c r="A321" s="47">
        <v>2275</v>
      </c>
      <c r="B321" s="48" t="s">
        <v>167</v>
      </c>
      <c r="C321" s="77">
        <v>632079</v>
      </c>
      <c r="D321" s="77">
        <v>631488</v>
      </c>
      <c r="E321" s="77">
        <v>0</v>
      </c>
      <c r="F321" s="77">
        <v>0</v>
      </c>
      <c r="G321" s="77">
        <v>0</v>
      </c>
      <c r="H321" s="77">
        <v>0</v>
      </c>
      <c r="I321" s="77">
        <v>0</v>
      </c>
      <c r="J321" s="77">
        <f t="shared" si="19"/>
        <v>631488</v>
      </c>
      <c r="K321" s="8"/>
      <c r="L321" s="8"/>
      <c r="M321" s="8"/>
      <c r="N321" s="8"/>
      <c r="O321" s="8"/>
      <c r="P321" s="8"/>
    </row>
    <row r="322" spans="1:16" ht="60.75" customHeight="1">
      <c r="A322" s="47">
        <v>2282</v>
      </c>
      <c r="B322" s="48" t="s">
        <v>81</v>
      </c>
      <c r="C322" s="77">
        <v>19830</v>
      </c>
      <c r="D322" s="77">
        <v>15680</v>
      </c>
      <c r="E322" s="77">
        <v>7680</v>
      </c>
      <c r="F322" s="77">
        <v>0</v>
      </c>
      <c r="G322" s="77">
        <v>-7680</v>
      </c>
      <c r="H322" s="77">
        <v>7680</v>
      </c>
      <c r="I322" s="77">
        <v>0</v>
      </c>
      <c r="J322" s="77">
        <f t="shared" si="19"/>
        <v>15680</v>
      </c>
      <c r="K322" s="8"/>
      <c r="L322" s="8"/>
      <c r="M322" s="8"/>
      <c r="N322" s="8"/>
      <c r="O322" s="8"/>
      <c r="P322" s="8"/>
    </row>
    <row r="323" spans="1:16" ht="56.25" customHeight="1">
      <c r="A323" s="47">
        <v>2610</v>
      </c>
      <c r="B323" s="48" t="s">
        <v>134</v>
      </c>
      <c r="C323" s="77">
        <v>0</v>
      </c>
      <c r="D323" s="77">
        <v>0</v>
      </c>
      <c r="E323" s="77">
        <v>0</v>
      </c>
      <c r="F323" s="77">
        <v>0</v>
      </c>
      <c r="G323" s="77">
        <v>0</v>
      </c>
      <c r="H323" s="77">
        <v>0</v>
      </c>
      <c r="I323" s="77">
        <v>0</v>
      </c>
      <c r="J323" s="77">
        <f t="shared" si="19"/>
        <v>0</v>
      </c>
      <c r="K323" s="8"/>
      <c r="L323" s="8"/>
      <c r="M323" s="8"/>
      <c r="N323" s="8"/>
      <c r="O323" s="8"/>
      <c r="P323" s="8"/>
    </row>
    <row r="324" spans="1:16" ht="39" customHeight="1">
      <c r="A324" s="47">
        <v>2720</v>
      </c>
      <c r="B324" s="48" t="s">
        <v>135</v>
      </c>
      <c r="C324" s="77">
        <v>160000</v>
      </c>
      <c r="D324" s="77">
        <v>144800</v>
      </c>
      <c r="E324" s="77">
        <v>0</v>
      </c>
      <c r="F324" s="77">
        <v>0</v>
      </c>
      <c r="G324" s="77">
        <v>0</v>
      </c>
      <c r="H324" s="77">
        <v>0</v>
      </c>
      <c r="I324" s="77">
        <v>0</v>
      </c>
      <c r="J324" s="77">
        <f t="shared" si="19"/>
        <v>144800</v>
      </c>
      <c r="K324" s="8"/>
      <c r="L324" s="8"/>
      <c r="M324" s="8"/>
      <c r="N324" s="8"/>
      <c r="O324" s="8"/>
      <c r="P324" s="8"/>
    </row>
    <row r="325" spans="1:16" ht="18.75">
      <c r="A325" s="47">
        <v>2800</v>
      </c>
      <c r="B325" s="48" t="s">
        <v>82</v>
      </c>
      <c r="C325" s="77">
        <v>68274</v>
      </c>
      <c r="D325" s="77">
        <v>67436</v>
      </c>
      <c r="E325" s="77">
        <v>0</v>
      </c>
      <c r="F325" s="77">
        <v>0</v>
      </c>
      <c r="G325" s="77">
        <v>0</v>
      </c>
      <c r="H325" s="77">
        <v>0</v>
      </c>
      <c r="I325" s="77">
        <v>0</v>
      </c>
      <c r="J325" s="77">
        <f t="shared" si="19"/>
        <v>67436</v>
      </c>
      <c r="K325" s="8"/>
      <c r="L325" s="8"/>
      <c r="M325" s="8"/>
      <c r="N325" s="8"/>
      <c r="O325" s="8"/>
      <c r="P325" s="8"/>
    </row>
    <row r="326" spans="1:16" ht="23.25" customHeight="1">
      <c r="A326" s="46" t="s">
        <v>14</v>
      </c>
      <c r="B326" s="14" t="s">
        <v>18</v>
      </c>
      <c r="C326" s="79">
        <f>C325+C324+C323+C322+C316+C315+C314+C313+C312+C311+C310+C309</f>
        <v>426645562</v>
      </c>
      <c r="D326" s="79">
        <f>D325+D324+D323+D322+D316+D315+D314+D313+D312+D311+D310+D309</f>
        <v>417031310</v>
      </c>
      <c r="E326" s="79">
        <v>406195</v>
      </c>
      <c r="F326" s="79">
        <v>3939583</v>
      </c>
      <c r="G326" s="79">
        <v>3533388</v>
      </c>
      <c r="H326" s="79">
        <v>406195</v>
      </c>
      <c r="I326" s="77">
        <v>0</v>
      </c>
      <c r="J326" s="79">
        <f>D326+F326</f>
        <v>420970893</v>
      </c>
      <c r="K326" s="8"/>
      <c r="L326" s="8"/>
      <c r="M326" s="8"/>
      <c r="N326" s="8"/>
      <c r="O326" s="8"/>
      <c r="P326" s="8"/>
    </row>
    <row r="327" spans="1:16" ht="15.75">
      <c r="A327" s="8"/>
      <c r="B327" s="8"/>
      <c r="C327" s="8"/>
      <c r="D327" s="56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 ht="15.75">
      <c r="A328" s="124" t="s">
        <v>206</v>
      </c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42"/>
      <c r="M328" s="8"/>
      <c r="N328" s="8"/>
      <c r="O328" s="8"/>
      <c r="P328" s="8"/>
    </row>
    <row r="329" spans="1:16" ht="15.75">
      <c r="A329" s="40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 ht="15.75">
      <c r="A330" s="8"/>
      <c r="B330" s="8"/>
      <c r="C330" s="8"/>
      <c r="D330" s="8"/>
      <c r="E330" s="8"/>
      <c r="F330" s="8"/>
      <c r="G330" s="8"/>
      <c r="H330" s="8"/>
      <c r="I330" s="8"/>
      <c r="J330" s="40"/>
      <c r="K330" s="40" t="s">
        <v>8</v>
      </c>
      <c r="L330" s="8"/>
      <c r="M330" s="8"/>
      <c r="N330" s="8"/>
      <c r="O330" s="8"/>
      <c r="P330" s="8"/>
    </row>
    <row r="331" spans="1:16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 ht="15.75">
      <c r="A332" s="122" t="s">
        <v>38</v>
      </c>
      <c r="B332" s="122" t="s">
        <v>10</v>
      </c>
      <c r="C332" s="122" t="s">
        <v>88</v>
      </c>
      <c r="D332" s="122"/>
      <c r="E332" s="122"/>
      <c r="F332" s="122"/>
      <c r="G332" s="122"/>
      <c r="H332" s="122" t="s">
        <v>89</v>
      </c>
      <c r="I332" s="122"/>
      <c r="J332" s="122"/>
      <c r="K332" s="122"/>
      <c r="L332" s="45"/>
      <c r="M332" s="8"/>
      <c r="N332" s="8"/>
      <c r="O332" s="8"/>
      <c r="P332" s="8"/>
    </row>
    <row r="333" spans="1:16" ht="150.75" customHeight="1">
      <c r="A333" s="122"/>
      <c r="B333" s="122"/>
      <c r="C333" s="122" t="s">
        <v>214</v>
      </c>
      <c r="D333" s="122" t="s">
        <v>45</v>
      </c>
      <c r="E333" s="122" t="s">
        <v>46</v>
      </c>
      <c r="F333" s="122"/>
      <c r="G333" s="122" t="s">
        <v>67</v>
      </c>
      <c r="H333" s="122" t="s">
        <v>47</v>
      </c>
      <c r="I333" s="122" t="s">
        <v>68</v>
      </c>
      <c r="J333" s="122" t="s">
        <v>46</v>
      </c>
      <c r="K333" s="122"/>
      <c r="L333" s="45"/>
      <c r="M333" s="8"/>
      <c r="N333" s="8"/>
      <c r="O333" s="8"/>
      <c r="P333" s="8"/>
    </row>
    <row r="334" spans="1:16" ht="31.5">
      <c r="A334" s="122"/>
      <c r="B334" s="122"/>
      <c r="C334" s="122"/>
      <c r="D334" s="122"/>
      <c r="E334" s="14" t="s">
        <v>43</v>
      </c>
      <c r="F334" s="14" t="s">
        <v>44</v>
      </c>
      <c r="G334" s="122"/>
      <c r="H334" s="122"/>
      <c r="I334" s="122"/>
      <c r="J334" s="14" t="s">
        <v>43</v>
      </c>
      <c r="K334" s="14" t="s">
        <v>44</v>
      </c>
      <c r="L334" s="45"/>
      <c r="M334" s="8"/>
      <c r="N334" s="8"/>
      <c r="O334" s="8"/>
      <c r="P334" s="8"/>
    </row>
    <row r="335" spans="1:16" ht="15.75">
      <c r="A335" s="14">
        <v>1</v>
      </c>
      <c r="B335" s="14">
        <v>2</v>
      </c>
      <c r="C335" s="14">
        <v>3</v>
      </c>
      <c r="D335" s="14">
        <v>4</v>
      </c>
      <c r="E335" s="14">
        <v>5</v>
      </c>
      <c r="F335" s="14">
        <v>6</v>
      </c>
      <c r="G335" s="14">
        <v>7</v>
      </c>
      <c r="H335" s="14">
        <v>8</v>
      </c>
      <c r="I335" s="14">
        <v>9</v>
      </c>
      <c r="J335" s="14">
        <v>10</v>
      </c>
      <c r="K335" s="14">
        <v>11</v>
      </c>
      <c r="L335" s="45"/>
      <c r="M335" s="8"/>
      <c r="N335" s="8"/>
      <c r="O335" s="8"/>
      <c r="P335" s="8"/>
    </row>
    <row r="336" spans="1:16" ht="78.75">
      <c r="A336" s="12" t="s">
        <v>92</v>
      </c>
      <c r="B336" s="13" t="s">
        <v>222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45"/>
      <c r="M336" s="8"/>
      <c r="N336" s="8"/>
      <c r="O336" s="8"/>
      <c r="P336" s="8"/>
    </row>
    <row r="337" spans="1:16" ht="18.75">
      <c r="A337" s="47">
        <v>2111</v>
      </c>
      <c r="B337" s="48" t="s">
        <v>70</v>
      </c>
      <c r="C337" s="77">
        <v>360743476</v>
      </c>
      <c r="D337" s="77">
        <v>0</v>
      </c>
      <c r="E337" s="77">
        <v>0</v>
      </c>
      <c r="F337" s="77">
        <v>0</v>
      </c>
      <c r="G337" s="77">
        <f aca="true" t="shared" si="20" ref="G337:G355">C337-E337</f>
        <v>360743476</v>
      </c>
      <c r="H337" s="77">
        <f>K66</f>
        <v>448017870</v>
      </c>
      <c r="I337" s="77">
        <v>0</v>
      </c>
      <c r="J337" s="77">
        <v>0</v>
      </c>
      <c r="K337" s="77">
        <v>0</v>
      </c>
      <c r="L337" s="45"/>
      <c r="M337" s="8"/>
      <c r="N337" s="8"/>
      <c r="O337" s="8"/>
      <c r="P337" s="8"/>
    </row>
    <row r="338" spans="1:16" ht="18.75">
      <c r="A338" s="47">
        <v>2120</v>
      </c>
      <c r="B338" s="48" t="s">
        <v>71</v>
      </c>
      <c r="C338" s="77">
        <v>79363565</v>
      </c>
      <c r="D338" s="77">
        <v>0</v>
      </c>
      <c r="E338" s="77">
        <v>0</v>
      </c>
      <c r="F338" s="77">
        <v>0</v>
      </c>
      <c r="G338" s="77">
        <f t="shared" si="20"/>
        <v>79363565</v>
      </c>
      <c r="H338" s="77">
        <f aca="true" t="shared" si="21" ref="H338:H352">K67</f>
        <v>98563931</v>
      </c>
      <c r="I338" s="77">
        <v>0</v>
      </c>
      <c r="J338" s="77">
        <v>0</v>
      </c>
      <c r="K338" s="77">
        <v>0</v>
      </c>
      <c r="L338" s="45"/>
      <c r="M338" s="8"/>
      <c r="N338" s="8"/>
      <c r="O338" s="8"/>
      <c r="P338" s="8"/>
    </row>
    <row r="339" spans="1:16" ht="31.5">
      <c r="A339" s="47">
        <v>2210</v>
      </c>
      <c r="B339" s="48" t="s">
        <v>72</v>
      </c>
      <c r="C339" s="77">
        <v>11918061</v>
      </c>
      <c r="D339" s="77">
        <v>0</v>
      </c>
      <c r="E339" s="77">
        <v>0</v>
      </c>
      <c r="F339" s="77">
        <v>0</v>
      </c>
      <c r="G339" s="77">
        <f t="shared" si="20"/>
        <v>11918061</v>
      </c>
      <c r="H339" s="77">
        <f t="shared" si="21"/>
        <v>6740566</v>
      </c>
      <c r="I339" s="77">
        <v>0</v>
      </c>
      <c r="J339" s="77">
        <v>0</v>
      </c>
      <c r="K339" s="77">
        <v>0</v>
      </c>
      <c r="L339" s="45"/>
      <c r="M339" s="8"/>
      <c r="N339" s="8"/>
      <c r="O339" s="8"/>
      <c r="P339" s="8"/>
    </row>
    <row r="340" spans="1:16" ht="31.5">
      <c r="A340" s="47">
        <v>2220</v>
      </c>
      <c r="B340" s="48" t="s">
        <v>132</v>
      </c>
      <c r="C340" s="77">
        <v>145930</v>
      </c>
      <c r="D340" s="77">
        <v>0</v>
      </c>
      <c r="E340" s="77">
        <v>0</v>
      </c>
      <c r="F340" s="77">
        <v>0</v>
      </c>
      <c r="G340" s="77">
        <f t="shared" si="20"/>
        <v>145930</v>
      </c>
      <c r="H340" s="77">
        <f t="shared" si="21"/>
        <v>198442</v>
      </c>
      <c r="I340" s="77">
        <v>0</v>
      </c>
      <c r="J340" s="77">
        <v>0</v>
      </c>
      <c r="K340" s="77">
        <v>0</v>
      </c>
      <c r="L340" s="45"/>
      <c r="M340" s="8"/>
      <c r="N340" s="8"/>
      <c r="O340" s="8"/>
      <c r="P340" s="8"/>
    </row>
    <row r="341" spans="1:16" ht="18.75">
      <c r="A341" s="47">
        <v>2230</v>
      </c>
      <c r="B341" s="48" t="s">
        <v>133</v>
      </c>
      <c r="C341" s="77">
        <v>11587138</v>
      </c>
      <c r="D341" s="77">
        <v>745549</v>
      </c>
      <c r="E341" s="77">
        <v>745549</v>
      </c>
      <c r="F341" s="77">
        <v>0</v>
      </c>
      <c r="G341" s="77">
        <f t="shared" si="20"/>
        <v>10841589</v>
      </c>
      <c r="H341" s="77">
        <f t="shared" si="21"/>
        <v>17147000</v>
      </c>
      <c r="I341" s="77">
        <v>0</v>
      </c>
      <c r="J341" s="77">
        <v>0</v>
      </c>
      <c r="K341" s="77">
        <v>0</v>
      </c>
      <c r="L341" s="45"/>
      <c r="M341" s="8"/>
      <c r="N341" s="8"/>
      <c r="O341" s="8"/>
      <c r="P341" s="8"/>
    </row>
    <row r="342" spans="1:16" ht="18.75">
      <c r="A342" s="47">
        <v>2240</v>
      </c>
      <c r="B342" s="48" t="s">
        <v>73</v>
      </c>
      <c r="C342" s="77">
        <v>6090088</v>
      </c>
      <c r="D342" s="77"/>
      <c r="E342" s="77"/>
      <c r="F342" s="77">
        <v>0</v>
      </c>
      <c r="G342" s="77">
        <f t="shared" si="20"/>
        <v>6090088</v>
      </c>
      <c r="H342" s="77">
        <f t="shared" si="21"/>
        <v>5895783</v>
      </c>
      <c r="I342" s="77">
        <v>0</v>
      </c>
      <c r="J342" s="77">
        <v>0</v>
      </c>
      <c r="K342" s="77">
        <v>0</v>
      </c>
      <c r="L342" s="45"/>
      <c r="M342" s="8"/>
      <c r="N342" s="8"/>
      <c r="O342" s="8"/>
      <c r="P342" s="8"/>
    </row>
    <row r="343" spans="1:16" ht="18.75">
      <c r="A343" s="47">
        <v>2250</v>
      </c>
      <c r="B343" s="48" t="s">
        <v>74</v>
      </c>
      <c r="C343" s="77">
        <v>113380</v>
      </c>
      <c r="D343" s="77">
        <v>0</v>
      </c>
      <c r="E343" s="77">
        <v>0</v>
      </c>
      <c r="F343" s="77">
        <v>0</v>
      </c>
      <c r="G343" s="77">
        <f t="shared" si="20"/>
        <v>113380</v>
      </c>
      <c r="H343" s="77">
        <f t="shared" si="21"/>
        <v>24200</v>
      </c>
      <c r="I343" s="77">
        <v>0</v>
      </c>
      <c r="J343" s="77">
        <v>0</v>
      </c>
      <c r="K343" s="77">
        <v>0</v>
      </c>
      <c r="L343" s="45"/>
      <c r="M343" s="8"/>
      <c r="N343" s="8"/>
      <c r="O343" s="8"/>
      <c r="P343" s="8"/>
    </row>
    <row r="344" spans="1:16" ht="31.5">
      <c r="A344" s="47">
        <v>2270</v>
      </c>
      <c r="B344" s="48" t="s">
        <v>75</v>
      </c>
      <c r="C344" s="77">
        <f>C345+C346+C347+C348+C349</f>
        <v>31423213</v>
      </c>
      <c r="D344" s="77">
        <v>3194034</v>
      </c>
      <c r="E344" s="77">
        <v>3194034</v>
      </c>
      <c r="F344" s="77">
        <v>0</v>
      </c>
      <c r="G344" s="77">
        <f t="shared" si="20"/>
        <v>28229179</v>
      </c>
      <c r="H344" s="77">
        <f t="shared" si="21"/>
        <v>40440338</v>
      </c>
      <c r="I344" s="77">
        <v>0</v>
      </c>
      <c r="J344" s="77">
        <v>0</v>
      </c>
      <c r="K344" s="77">
        <v>0</v>
      </c>
      <c r="L344" s="45"/>
      <c r="M344" s="8"/>
      <c r="N344" s="8"/>
      <c r="O344" s="8"/>
      <c r="P344" s="8"/>
    </row>
    <row r="345" spans="1:16" ht="18.75">
      <c r="A345" s="47">
        <v>2271</v>
      </c>
      <c r="B345" s="48" t="s">
        <v>76</v>
      </c>
      <c r="C345" s="77">
        <v>24766768</v>
      </c>
      <c r="D345" s="77">
        <v>2787925</v>
      </c>
      <c r="E345" s="77">
        <v>2787925</v>
      </c>
      <c r="F345" s="77">
        <v>0</v>
      </c>
      <c r="G345" s="77">
        <f t="shared" si="20"/>
        <v>21978843</v>
      </c>
      <c r="H345" s="77">
        <f t="shared" si="21"/>
        <v>31827466</v>
      </c>
      <c r="I345" s="77">
        <v>0</v>
      </c>
      <c r="J345" s="77">
        <v>0</v>
      </c>
      <c r="K345" s="77">
        <v>0</v>
      </c>
      <c r="L345" s="45"/>
      <c r="M345" s="8"/>
      <c r="N345" s="8"/>
      <c r="O345" s="8"/>
      <c r="P345" s="8"/>
    </row>
    <row r="346" spans="1:16" ht="31.5">
      <c r="A346" s="47">
        <v>2272</v>
      </c>
      <c r="B346" s="48" t="s">
        <v>77</v>
      </c>
      <c r="C346" s="77">
        <v>1389660</v>
      </c>
      <c r="D346" s="77">
        <v>115789</v>
      </c>
      <c r="E346" s="77">
        <v>115789</v>
      </c>
      <c r="F346" s="77">
        <v>0</v>
      </c>
      <c r="G346" s="77">
        <f t="shared" si="20"/>
        <v>1273871</v>
      </c>
      <c r="H346" s="77">
        <f t="shared" si="21"/>
        <v>1773882</v>
      </c>
      <c r="I346" s="77">
        <v>0</v>
      </c>
      <c r="J346" s="77">
        <v>0</v>
      </c>
      <c r="K346" s="77">
        <v>0</v>
      </c>
      <c r="L346" s="45"/>
      <c r="M346" s="8"/>
      <c r="N346" s="8"/>
      <c r="O346" s="8"/>
      <c r="P346" s="8"/>
    </row>
    <row r="347" spans="1:16" ht="18.75">
      <c r="A347" s="47">
        <v>2273</v>
      </c>
      <c r="B347" s="48" t="s">
        <v>78</v>
      </c>
      <c r="C347" s="77">
        <v>4373816</v>
      </c>
      <c r="D347" s="77">
        <v>290320</v>
      </c>
      <c r="E347" s="77">
        <v>290320</v>
      </c>
      <c r="F347" s="77">
        <v>0</v>
      </c>
      <c r="G347" s="77">
        <f t="shared" si="20"/>
        <v>4083496</v>
      </c>
      <c r="H347" s="77">
        <f t="shared" si="21"/>
        <v>5883460</v>
      </c>
      <c r="I347" s="77">
        <v>0</v>
      </c>
      <c r="J347" s="77">
        <v>0</v>
      </c>
      <c r="K347" s="77">
        <v>0</v>
      </c>
      <c r="L347" s="45"/>
      <c r="M347" s="8"/>
      <c r="N347" s="8"/>
      <c r="O347" s="8"/>
      <c r="P347" s="8"/>
    </row>
    <row r="348" spans="1:16" ht="18.75">
      <c r="A348" s="47">
        <v>2274</v>
      </c>
      <c r="B348" s="48" t="s">
        <v>79</v>
      </c>
      <c r="C348" s="77">
        <v>0</v>
      </c>
      <c r="D348" s="77">
        <v>0</v>
      </c>
      <c r="E348" s="77">
        <v>0</v>
      </c>
      <c r="F348" s="77">
        <v>0</v>
      </c>
      <c r="G348" s="77">
        <f t="shared" si="20"/>
        <v>0</v>
      </c>
      <c r="H348" s="77">
        <f t="shared" si="21"/>
        <v>0</v>
      </c>
      <c r="I348" s="77">
        <v>0</v>
      </c>
      <c r="J348" s="77">
        <v>0</v>
      </c>
      <c r="K348" s="77">
        <v>0</v>
      </c>
      <c r="L348" s="45"/>
      <c r="M348" s="8"/>
      <c r="N348" s="8"/>
      <c r="O348" s="8"/>
      <c r="P348" s="8"/>
    </row>
    <row r="349" spans="1:16" ht="31.5">
      <c r="A349" s="47">
        <v>2275</v>
      </c>
      <c r="B349" s="48" t="s">
        <v>167</v>
      </c>
      <c r="C349" s="77">
        <v>892969</v>
      </c>
      <c r="D349" s="77">
        <v>0</v>
      </c>
      <c r="E349" s="77">
        <v>0</v>
      </c>
      <c r="F349" s="77">
        <v>0</v>
      </c>
      <c r="G349" s="77">
        <v>0</v>
      </c>
      <c r="H349" s="77">
        <f t="shared" si="21"/>
        <v>955530</v>
      </c>
      <c r="I349" s="77"/>
      <c r="J349" s="77"/>
      <c r="K349" s="77"/>
      <c r="L349" s="45"/>
      <c r="M349" s="8"/>
      <c r="N349" s="8"/>
      <c r="O349" s="8"/>
      <c r="P349" s="8"/>
    </row>
    <row r="350" spans="1:16" ht="47.25">
      <c r="A350" s="47">
        <v>2280</v>
      </c>
      <c r="B350" s="48" t="s">
        <v>80</v>
      </c>
      <c r="C350" s="77">
        <v>24201</v>
      </c>
      <c r="D350" s="77">
        <v>0</v>
      </c>
      <c r="E350" s="77">
        <v>0</v>
      </c>
      <c r="F350" s="77">
        <v>0</v>
      </c>
      <c r="G350" s="77">
        <f t="shared" si="20"/>
        <v>24201</v>
      </c>
      <c r="H350" s="77">
        <f t="shared" si="21"/>
        <v>57880</v>
      </c>
      <c r="I350" s="77">
        <v>0</v>
      </c>
      <c r="J350" s="77">
        <v>0</v>
      </c>
      <c r="K350" s="77">
        <v>0</v>
      </c>
      <c r="L350" s="45"/>
      <c r="M350" s="8"/>
      <c r="N350" s="8"/>
      <c r="O350" s="8"/>
      <c r="P350" s="8"/>
    </row>
    <row r="351" spans="1:16" ht="47.25">
      <c r="A351" s="47">
        <v>2282</v>
      </c>
      <c r="B351" s="48" t="s">
        <v>81</v>
      </c>
      <c r="C351" s="77">
        <v>24201</v>
      </c>
      <c r="D351" s="77">
        <v>0</v>
      </c>
      <c r="E351" s="77">
        <v>0</v>
      </c>
      <c r="F351" s="77">
        <v>0</v>
      </c>
      <c r="G351" s="77">
        <f t="shared" si="20"/>
        <v>24201</v>
      </c>
      <c r="H351" s="77">
        <v>0</v>
      </c>
      <c r="I351" s="77">
        <v>0</v>
      </c>
      <c r="J351" s="77">
        <v>0</v>
      </c>
      <c r="K351" s="77">
        <v>0</v>
      </c>
      <c r="L351" s="45"/>
      <c r="M351" s="8"/>
      <c r="N351" s="8"/>
      <c r="O351" s="8"/>
      <c r="P351" s="8"/>
    </row>
    <row r="352" spans="1:16" ht="47.25">
      <c r="A352" s="47">
        <v>2610</v>
      </c>
      <c r="B352" s="48" t="s">
        <v>215</v>
      </c>
      <c r="C352" s="77">
        <v>381900</v>
      </c>
      <c r="D352" s="77">
        <v>0</v>
      </c>
      <c r="E352" s="77">
        <v>0</v>
      </c>
      <c r="F352" s="77">
        <v>0</v>
      </c>
      <c r="G352" s="77">
        <f t="shared" si="20"/>
        <v>381900</v>
      </c>
      <c r="H352" s="77">
        <f t="shared" si="21"/>
        <v>0</v>
      </c>
      <c r="I352" s="77"/>
      <c r="J352" s="77"/>
      <c r="K352" s="77"/>
      <c r="L352" s="45"/>
      <c r="M352" s="8"/>
      <c r="N352" s="8"/>
      <c r="O352" s="8"/>
      <c r="P352" s="8"/>
    </row>
    <row r="353" spans="1:16" ht="18.75">
      <c r="A353" s="47">
        <v>2720</v>
      </c>
      <c r="B353" s="48" t="s">
        <v>135</v>
      </c>
      <c r="C353" s="77">
        <v>235000</v>
      </c>
      <c r="D353" s="77">
        <v>0</v>
      </c>
      <c r="E353" s="77">
        <v>0</v>
      </c>
      <c r="F353" s="77">
        <v>0</v>
      </c>
      <c r="G353" s="77">
        <f t="shared" si="20"/>
        <v>235000</v>
      </c>
      <c r="H353" s="77">
        <v>91000</v>
      </c>
      <c r="I353" s="77">
        <v>0</v>
      </c>
      <c r="J353" s="77">
        <v>0</v>
      </c>
      <c r="K353" s="77">
        <v>0</v>
      </c>
      <c r="L353" s="45"/>
      <c r="M353" s="8"/>
      <c r="N353" s="8"/>
      <c r="O353" s="8"/>
      <c r="P353" s="8"/>
    </row>
    <row r="354" spans="1:16" ht="18.75">
      <c r="A354" s="47">
        <v>2800</v>
      </c>
      <c r="B354" s="48" t="s">
        <v>82</v>
      </c>
      <c r="C354" s="77">
        <v>603</v>
      </c>
      <c r="D354" s="77">
        <v>0</v>
      </c>
      <c r="E354" s="77">
        <v>0</v>
      </c>
      <c r="F354" s="77">
        <v>0</v>
      </c>
      <c r="G354" s="77">
        <f>C354-E354</f>
        <v>603</v>
      </c>
      <c r="H354" s="77">
        <v>6300</v>
      </c>
      <c r="I354" s="77">
        <v>0</v>
      </c>
      <c r="J354" s="77">
        <v>0</v>
      </c>
      <c r="K354" s="77">
        <v>0</v>
      </c>
      <c r="L354" s="45"/>
      <c r="M354" s="8"/>
      <c r="N354" s="8"/>
      <c r="O354" s="8"/>
      <c r="P354" s="8"/>
    </row>
    <row r="355" spans="1:16" ht="18.75">
      <c r="A355" s="14"/>
      <c r="B355" s="48"/>
      <c r="C355" s="79">
        <f>C354+C353+C350+C344+C343+C342+C341+C340+C339+C338+C337+C352</f>
        <v>502026555</v>
      </c>
      <c r="D355" s="79">
        <v>3939583</v>
      </c>
      <c r="E355" s="79">
        <v>3939583</v>
      </c>
      <c r="F355" s="77">
        <v>0</v>
      </c>
      <c r="G355" s="79">
        <f t="shared" si="20"/>
        <v>498086972</v>
      </c>
      <c r="H355" s="79">
        <f>H354+H353+H350+H344+H343+H342+H341+H340+H339+H338+H337</f>
        <v>617183310</v>
      </c>
      <c r="I355" s="77">
        <v>0</v>
      </c>
      <c r="J355" s="77">
        <v>0</v>
      </c>
      <c r="K355" s="77">
        <v>0</v>
      </c>
      <c r="L355" s="45"/>
      <c r="M355" s="8"/>
      <c r="N355" s="8"/>
      <c r="O355" s="8"/>
      <c r="P355" s="8"/>
    </row>
    <row r="356" spans="1:16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ht="15" customHeight="1">
      <c r="A357" s="124" t="s">
        <v>207</v>
      </c>
      <c r="B357" s="124"/>
      <c r="C357" s="124"/>
      <c r="D357" s="124"/>
      <c r="E357" s="124"/>
      <c r="F357" s="124"/>
      <c r="G357" s="124"/>
      <c r="H357" s="124"/>
      <c r="I357" s="124"/>
      <c r="J357" s="8"/>
      <c r="K357" s="8"/>
      <c r="L357" s="8"/>
      <c r="M357" s="8"/>
      <c r="N357" s="8"/>
      <c r="O357" s="8"/>
      <c r="P357" s="8"/>
    </row>
    <row r="358" spans="1:16" ht="15.75">
      <c r="A358" s="40"/>
      <c r="B358" s="8"/>
      <c r="C358" s="8"/>
      <c r="D358" s="8"/>
      <c r="E358" s="8"/>
      <c r="F358" s="8"/>
      <c r="G358" s="8"/>
      <c r="H358" s="8"/>
      <c r="I358" s="40" t="s">
        <v>8</v>
      </c>
      <c r="J358" s="8"/>
      <c r="K358" s="8"/>
      <c r="L358" s="8"/>
      <c r="M358" s="8"/>
      <c r="N358" s="8"/>
      <c r="O358" s="8"/>
      <c r="P358" s="8"/>
    </row>
    <row r="359" spans="1:16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 ht="94.5">
      <c r="A360" s="14" t="s">
        <v>38</v>
      </c>
      <c r="B360" s="14" t="s">
        <v>10</v>
      </c>
      <c r="C360" s="14" t="s">
        <v>39</v>
      </c>
      <c r="D360" s="14" t="s">
        <v>48</v>
      </c>
      <c r="E360" s="14" t="s">
        <v>166</v>
      </c>
      <c r="F360" s="14" t="s">
        <v>208</v>
      </c>
      <c r="G360" s="14" t="s">
        <v>209</v>
      </c>
      <c r="H360" s="14" t="s">
        <v>49</v>
      </c>
      <c r="I360" s="14" t="s">
        <v>50</v>
      </c>
      <c r="J360" s="8"/>
      <c r="K360" s="8"/>
      <c r="L360" s="8"/>
      <c r="M360" s="8"/>
      <c r="N360" s="8"/>
      <c r="O360" s="8"/>
      <c r="P360" s="8"/>
    </row>
    <row r="361" spans="1:16" ht="15.75">
      <c r="A361" s="14">
        <v>1</v>
      </c>
      <c r="B361" s="14">
        <v>2</v>
      </c>
      <c r="C361" s="14">
        <v>3</v>
      </c>
      <c r="D361" s="14">
        <v>4</v>
      </c>
      <c r="E361" s="14">
        <v>5</v>
      </c>
      <c r="F361" s="14">
        <v>6</v>
      </c>
      <c r="G361" s="14">
        <v>7</v>
      </c>
      <c r="H361" s="14">
        <v>8</v>
      </c>
      <c r="I361" s="14">
        <v>9</v>
      </c>
      <c r="J361" s="8"/>
      <c r="K361" s="8"/>
      <c r="L361" s="8"/>
      <c r="M361" s="8"/>
      <c r="N361" s="8"/>
      <c r="O361" s="8"/>
      <c r="P361" s="8"/>
    </row>
    <row r="362" spans="1:16" ht="85.5" customHeight="1">
      <c r="A362" s="12" t="s">
        <v>92</v>
      </c>
      <c r="B362" s="13" t="s">
        <v>222</v>
      </c>
      <c r="C362" s="14"/>
      <c r="D362" s="14"/>
      <c r="E362" s="14"/>
      <c r="F362" s="14"/>
      <c r="G362" s="14"/>
      <c r="H362" s="14"/>
      <c r="I362" s="14"/>
      <c r="J362" s="8"/>
      <c r="K362" s="8"/>
      <c r="L362" s="8"/>
      <c r="M362" s="8"/>
      <c r="N362" s="8"/>
      <c r="O362" s="8"/>
      <c r="P362" s="8"/>
    </row>
    <row r="363" spans="1:16" ht="18.75">
      <c r="A363" s="47">
        <v>2111</v>
      </c>
      <c r="B363" s="48" t="s">
        <v>70</v>
      </c>
      <c r="C363" s="67">
        <v>294259064</v>
      </c>
      <c r="D363" s="67">
        <v>290365394</v>
      </c>
      <c r="E363" s="77">
        <v>0</v>
      </c>
      <c r="F363" s="77">
        <v>0</v>
      </c>
      <c r="G363" s="77">
        <v>0</v>
      </c>
      <c r="H363" s="77">
        <v>0</v>
      </c>
      <c r="I363" s="14"/>
      <c r="J363" s="8"/>
      <c r="K363" s="8"/>
      <c r="L363" s="8"/>
      <c r="M363" s="8"/>
      <c r="N363" s="8"/>
      <c r="O363" s="8"/>
      <c r="P363" s="8"/>
    </row>
    <row r="364" spans="1:16" ht="18.75">
      <c r="A364" s="47">
        <v>2120</v>
      </c>
      <c r="B364" s="48" t="s">
        <v>71</v>
      </c>
      <c r="C364" s="67">
        <v>64738074</v>
      </c>
      <c r="D364" s="67">
        <v>64036442</v>
      </c>
      <c r="E364" s="77">
        <v>0</v>
      </c>
      <c r="F364" s="77">
        <v>0</v>
      </c>
      <c r="G364" s="77">
        <v>0</v>
      </c>
      <c r="H364" s="77">
        <v>0</v>
      </c>
      <c r="I364" s="14"/>
      <c r="J364" s="8"/>
      <c r="K364" s="8"/>
      <c r="L364" s="8"/>
      <c r="M364" s="8"/>
      <c r="N364" s="8"/>
      <c r="O364" s="8"/>
      <c r="P364" s="8"/>
    </row>
    <row r="365" spans="1:16" ht="31.5">
      <c r="A365" s="47">
        <v>2210</v>
      </c>
      <c r="B365" s="48" t="s">
        <v>72</v>
      </c>
      <c r="C365" s="67">
        <v>11550234</v>
      </c>
      <c r="D365" s="67">
        <v>11473842</v>
      </c>
      <c r="E365" s="77">
        <v>55054</v>
      </c>
      <c r="F365" s="77">
        <v>63007</v>
      </c>
      <c r="G365" s="77">
        <v>0</v>
      </c>
      <c r="H365" s="77">
        <v>0</v>
      </c>
      <c r="I365" s="14"/>
      <c r="J365" s="8"/>
      <c r="K365" s="8"/>
      <c r="L365" s="8"/>
      <c r="M365" s="8"/>
      <c r="N365" s="8"/>
      <c r="O365" s="8"/>
      <c r="P365" s="8"/>
    </row>
    <row r="366" spans="1:16" ht="31.5">
      <c r="A366" s="47">
        <v>2220</v>
      </c>
      <c r="B366" s="48" t="s">
        <v>132</v>
      </c>
      <c r="C366" s="77">
        <v>239725</v>
      </c>
      <c r="D366" s="77">
        <v>232599</v>
      </c>
      <c r="E366" s="77">
        <v>0</v>
      </c>
      <c r="F366" s="77">
        <v>0</v>
      </c>
      <c r="G366" s="77">
        <v>0</v>
      </c>
      <c r="H366" s="77">
        <v>0</v>
      </c>
      <c r="I366" s="14"/>
      <c r="J366" s="8"/>
      <c r="K366" s="8"/>
      <c r="L366" s="8"/>
      <c r="M366" s="8"/>
      <c r="N366" s="8"/>
      <c r="O366" s="8"/>
      <c r="P366" s="8"/>
    </row>
    <row r="367" spans="1:16" ht="18.75">
      <c r="A367" s="47">
        <v>2230</v>
      </c>
      <c r="B367" s="48" t="s">
        <v>133</v>
      </c>
      <c r="C367" s="77">
        <v>17660400</v>
      </c>
      <c r="D367" s="77">
        <v>16742100</v>
      </c>
      <c r="E367" s="77">
        <v>0</v>
      </c>
      <c r="F367" s="77">
        <v>0</v>
      </c>
      <c r="G367" s="77">
        <v>0</v>
      </c>
      <c r="H367" s="77">
        <v>0</v>
      </c>
      <c r="I367" s="14"/>
      <c r="J367" s="8"/>
      <c r="K367" s="8"/>
      <c r="L367" s="8"/>
      <c r="M367" s="8"/>
      <c r="N367" s="8"/>
      <c r="O367" s="8"/>
      <c r="P367" s="8"/>
    </row>
    <row r="368" spans="1:16" ht="18.75">
      <c r="A368" s="47">
        <v>2240</v>
      </c>
      <c r="B368" s="48" t="s">
        <v>73</v>
      </c>
      <c r="C368" s="77">
        <v>5495496</v>
      </c>
      <c r="D368" s="77">
        <v>5296849</v>
      </c>
      <c r="E368" s="77">
        <v>0</v>
      </c>
      <c r="F368" s="77">
        <v>0</v>
      </c>
      <c r="G368" s="77">
        <v>0</v>
      </c>
      <c r="H368" s="77">
        <v>0</v>
      </c>
      <c r="I368" s="14"/>
      <c r="J368" s="8"/>
      <c r="K368" s="8"/>
      <c r="L368" s="8"/>
      <c r="M368" s="8"/>
      <c r="N368" s="8"/>
      <c r="O368" s="8"/>
      <c r="P368" s="8"/>
    </row>
    <row r="369" spans="1:16" ht="18.75">
      <c r="A369" s="47">
        <v>2250</v>
      </c>
      <c r="B369" s="48" t="s">
        <v>74</v>
      </c>
      <c r="C369" s="77">
        <v>95100</v>
      </c>
      <c r="D369" s="77">
        <v>48774</v>
      </c>
      <c r="E369" s="77">
        <v>0</v>
      </c>
      <c r="F369" s="77">
        <v>0</v>
      </c>
      <c r="G369" s="77">
        <v>0</v>
      </c>
      <c r="H369" s="77">
        <v>0</v>
      </c>
      <c r="I369" s="14"/>
      <c r="J369" s="8"/>
      <c r="K369" s="8"/>
      <c r="L369" s="8"/>
      <c r="M369" s="8"/>
      <c r="N369" s="8"/>
      <c r="O369" s="8"/>
      <c r="P369" s="8"/>
    </row>
    <row r="370" spans="1:16" ht="31.5">
      <c r="A370" s="47">
        <v>2270</v>
      </c>
      <c r="B370" s="48" t="s">
        <v>75</v>
      </c>
      <c r="C370" s="79">
        <f>C371+C372+C373+C374+C375</f>
        <v>32359365</v>
      </c>
      <c r="D370" s="79">
        <f>D371+D372+D373+D374+D375</f>
        <v>28607394</v>
      </c>
      <c r="E370" s="77">
        <v>0</v>
      </c>
      <c r="F370" s="77">
        <v>0</v>
      </c>
      <c r="G370" s="77">
        <v>0</v>
      </c>
      <c r="H370" s="77">
        <v>0</v>
      </c>
      <c r="I370" s="14"/>
      <c r="J370" s="8"/>
      <c r="K370" s="8"/>
      <c r="L370" s="8"/>
      <c r="M370" s="8"/>
      <c r="N370" s="8"/>
      <c r="O370" s="8"/>
      <c r="P370" s="8"/>
    </row>
    <row r="371" spans="1:16" ht="18.75">
      <c r="A371" s="47">
        <v>2271</v>
      </c>
      <c r="B371" s="48" t="s">
        <v>76</v>
      </c>
      <c r="C371" s="77">
        <v>27742341</v>
      </c>
      <c r="D371" s="77">
        <v>24644296</v>
      </c>
      <c r="E371" s="77">
        <v>0</v>
      </c>
      <c r="F371" s="77">
        <v>0</v>
      </c>
      <c r="G371" s="77">
        <v>0</v>
      </c>
      <c r="H371" s="77">
        <v>0</v>
      </c>
      <c r="I371" s="14"/>
      <c r="J371" s="8"/>
      <c r="K371" s="8"/>
      <c r="L371" s="8"/>
      <c r="M371" s="8"/>
      <c r="N371" s="8"/>
      <c r="O371" s="8"/>
      <c r="P371" s="8"/>
    </row>
    <row r="372" spans="1:16" ht="31.5">
      <c r="A372" s="47">
        <v>2272</v>
      </c>
      <c r="B372" s="48" t="s">
        <v>77</v>
      </c>
      <c r="C372" s="77">
        <v>1142050</v>
      </c>
      <c r="D372" s="77">
        <v>1018819</v>
      </c>
      <c r="E372" s="77">
        <v>0</v>
      </c>
      <c r="F372" s="77">
        <v>0</v>
      </c>
      <c r="G372" s="77">
        <v>0</v>
      </c>
      <c r="H372" s="77">
        <v>0</v>
      </c>
      <c r="I372" s="14"/>
      <c r="J372" s="8"/>
      <c r="K372" s="8"/>
      <c r="L372" s="8"/>
      <c r="M372" s="8"/>
      <c r="N372" s="8"/>
      <c r="O372" s="8"/>
      <c r="P372" s="8"/>
    </row>
    <row r="373" spans="1:16" ht="18.75">
      <c r="A373" s="47">
        <v>2273</v>
      </c>
      <c r="B373" s="48" t="s">
        <v>78</v>
      </c>
      <c r="C373" s="77">
        <v>2740526</v>
      </c>
      <c r="D373" s="77">
        <v>2210427</v>
      </c>
      <c r="E373" s="77">
        <v>0</v>
      </c>
      <c r="F373" s="77">
        <v>0</v>
      </c>
      <c r="G373" s="77">
        <v>0</v>
      </c>
      <c r="H373" s="77">
        <v>0</v>
      </c>
      <c r="I373" s="14"/>
      <c r="J373" s="8"/>
      <c r="K373" s="8"/>
      <c r="L373" s="8"/>
      <c r="M373" s="8"/>
      <c r="N373" s="8"/>
      <c r="O373" s="8"/>
      <c r="P373" s="8"/>
    </row>
    <row r="374" spans="1:16" ht="18.75">
      <c r="A374" s="47">
        <v>2274</v>
      </c>
      <c r="B374" s="48" t="s">
        <v>79</v>
      </c>
      <c r="C374" s="77">
        <v>102369</v>
      </c>
      <c r="D374" s="77">
        <v>102364</v>
      </c>
      <c r="E374" s="77">
        <v>0</v>
      </c>
      <c r="F374" s="77">
        <v>0</v>
      </c>
      <c r="G374" s="77">
        <v>0</v>
      </c>
      <c r="H374" s="77">
        <v>0</v>
      </c>
      <c r="I374" s="14"/>
      <c r="J374" s="8"/>
      <c r="K374" s="8"/>
      <c r="L374" s="8"/>
      <c r="M374" s="8"/>
      <c r="N374" s="8"/>
      <c r="O374" s="8"/>
      <c r="P374" s="8"/>
    </row>
    <row r="375" spans="1:16" ht="31.5">
      <c r="A375" s="47">
        <v>2275</v>
      </c>
      <c r="B375" s="48" t="s">
        <v>167</v>
      </c>
      <c r="C375" s="77">
        <v>632079</v>
      </c>
      <c r="D375" s="77">
        <v>631488</v>
      </c>
      <c r="E375" s="77">
        <v>0</v>
      </c>
      <c r="F375" s="77">
        <v>0</v>
      </c>
      <c r="G375" s="77">
        <v>0</v>
      </c>
      <c r="H375" s="77">
        <v>0</v>
      </c>
      <c r="I375" s="14"/>
      <c r="J375" s="8"/>
      <c r="K375" s="8"/>
      <c r="L375" s="8"/>
      <c r="M375" s="8"/>
      <c r="N375" s="8"/>
      <c r="O375" s="8"/>
      <c r="P375" s="8"/>
    </row>
    <row r="376" spans="1:16" ht="47.25">
      <c r="A376" s="47">
        <v>2282</v>
      </c>
      <c r="B376" s="48" t="s">
        <v>81</v>
      </c>
      <c r="C376" s="77">
        <v>19830</v>
      </c>
      <c r="D376" s="77">
        <v>15680</v>
      </c>
      <c r="E376" s="77">
        <v>0</v>
      </c>
      <c r="F376" s="77"/>
      <c r="G376" s="77"/>
      <c r="H376" s="77"/>
      <c r="I376" s="14"/>
      <c r="J376" s="8"/>
      <c r="K376" s="8"/>
      <c r="L376" s="8"/>
      <c r="M376" s="8"/>
      <c r="N376" s="8"/>
      <c r="O376" s="8"/>
      <c r="P376" s="8"/>
    </row>
    <row r="377" spans="1:16" ht="47.25">
      <c r="A377" s="47">
        <v>2610</v>
      </c>
      <c r="B377" s="48" t="s">
        <v>134</v>
      </c>
      <c r="C377" s="79"/>
      <c r="D377" s="69"/>
      <c r="E377" s="77"/>
      <c r="F377" s="77"/>
      <c r="G377" s="77"/>
      <c r="H377" s="77"/>
      <c r="I377" s="14"/>
      <c r="J377" s="8"/>
      <c r="K377" s="8"/>
      <c r="L377" s="8"/>
      <c r="M377" s="8"/>
      <c r="N377" s="8"/>
      <c r="O377" s="8"/>
      <c r="P377" s="8"/>
    </row>
    <row r="378" spans="1:16" ht="18.75">
      <c r="A378" s="47">
        <v>2720</v>
      </c>
      <c r="B378" s="48" t="s">
        <v>135</v>
      </c>
      <c r="C378" s="77">
        <v>160000</v>
      </c>
      <c r="D378" s="77">
        <v>144800</v>
      </c>
      <c r="E378" s="77">
        <v>0</v>
      </c>
      <c r="F378" s="77">
        <v>0</v>
      </c>
      <c r="G378" s="77">
        <v>0</v>
      </c>
      <c r="H378" s="77">
        <v>0</v>
      </c>
      <c r="I378" s="14"/>
      <c r="J378" s="8"/>
      <c r="K378" s="8"/>
      <c r="L378" s="8"/>
      <c r="M378" s="8"/>
      <c r="N378" s="8"/>
      <c r="O378" s="8"/>
      <c r="P378" s="8"/>
    </row>
    <row r="379" spans="1:16" ht="18.75">
      <c r="A379" s="47">
        <v>2800</v>
      </c>
      <c r="B379" s="48" t="s">
        <v>82</v>
      </c>
      <c r="C379" s="77">
        <v>68274</v>
      </c>
      <c r="D379" s="77">
        <v>67436</v>
      </c>
      <c r="E379" s="77">
        <v>0</v>
      </c>
      <c r="F379" s="77">
        <v>0</v>
      </c>
      <c r="G379" s="77">
        <v>0</v>
      </c>
      <c r="H379" s="77">
        <v>0</v>
      </c>
      <c r="I379" s="14"/>
      <c r="J379" s="8"/>
      <c r="K379" s="8"/>
      <c r="L379" s="8"/>
      <c r="M379" s="8"/>
      <c r="N379" s="8"/>
      <c r="O379" s="8"/>
      <c r="P379" s="8"/>
    </row>
    <row r="380" spans="1:16" ht="18.75">
      <c r="A380" s="14" t="s">
        <v>14</v>
      </c>
      <c r="B380" s="14" t="s">
        <v>18</v>
      </c>
      <c r="C380" s="79">
        <f>C379+C378+C377+C376+C370+C369+C368+C367+C366+C365+C364+C363</f>
        <v>426645562</v>
      </c>
      <c r="D380" s="79">
        <f>D379+D378+D377+D376+D370+D369+D368+D367+D366+D365+D364+D363</f>
        <v>417031310</v>
      </c>
      <c r="E380" s="79">
        <f>E378+E377+E376+E375+E370+E369+E368+E367+E366+E365+E364+E363</f>
        <v>55054</v>
      </c>
      <c r="F380" s="79">
        <f>F375+F370+F369+F368+F365+F364+F363</f>
        <v>63007</v>
      </c>
      <c r="G380" s="77">
        <v>0</v>
      </c>
      <c r="H380" s="77">
        <v>0</v>
      </c>
      <c r="I380" s="59" t="s">
        <v>14</v>
      </c>
      <c r="J380" s="8"/>
      <c r="K380" s="8"/>
      <c r="L380" s="8"/>
      <c r="M380" s="8"/>
      <c r="N380" s="8"/>
      <c r="O380" s="8"/>
      <c r="P380" s="8"/>
    </row>
    <row r="381" spans="1:16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 ht="15.75">
      <c r="A383" s="141" t="s">
        <v>210</v>
      </c>
      <c r="B383" s="141"/>
      <c r="C383" s="141"/>
      <c r="D383" s="141"/>
      <c r="E383" s="141"/>
      <c r="F383" s="141"/>
      <c r="G383" s="141"/>
      <c r="H383" s="141"/>
      <c r="I383" s="141"/>
      <c r="J383" s="8"/>
      <c r="K383" s="8"/>
      <c r="L383" s="8"/>
      <c r="M383" s="8"/>
      <c r="N383" s="8"/>
      <c r="O383" s="8"/>
      <c r="P383" s="8"/>
    </row>
    <row r="384" spans="1:16" ht="15.75">
      <c r="A384" s="57"/>
      <c r="B384" s="57"/>
      <c r="C384" s="57"/>
      <c r="D384" s="57"/>
      <c r="E384" s="57"/>
      <c r="F384" s="57"/>
      <c r="G384" s="57"/>
      <c r="H384" s="57"/>
      <c r="I384" s="57"/>
      <c r="J384" s="8"/>
      <c r="K384" s="8"/>
      <c r="L384" s="8"/>
      <c r="M384" s="8"/>
      <c r="N384" s="8"/>
      <c r="O384" s="8"/>
      <c r="P384" s="8"/>
    </row>
    <row r="385" spans="1:16" ht="15.75">
      <c r="A385" s="57"/>
      <c r="B385" s="57"/>
      <c r="C385" s="57"/>
      <c r="D385" s="57"/>
      <c r="E385" s="57"/>
      <c r="F385" s="57"/>
      <c r="G385" s="57"/>
      <c r="H385" s="57"/>
      <c r="I385" s="57"/>
      <c r="J385" s="8"/>
      <c r="K385" s="8"/>
      <c r="L385" s="8"/>
      <c r="M385" s="8"/>
      <c r="N385" s="8"/>
      <c r="O385" s="8"/>
      <c r="P385" s="8"/>
    </row>
    <row r="386" spans="1:16" ht="45.75" customHeight="1">
      <c r="A386" s="112" t="s">
        <v>211</v>
      </c>
      <c r="B386" s="112"/>
      <c r="C386" s="112"/>
      <c r="D386" s="112"/>
      <c r="E386" s="112"/>
      <c r="F386" s="112"/>
      <c r="G386" s="112"/>
      <c r="H386" s="112"/>
      <c r="I386" s="112"/>
      <c r="J386" s="8"/>
      <c r="K386" s="8"/>
      <c r="L386" s="8"/>
      <c r="M386" s="8"/>
      <c r="N386" s="8"/>
      <c r="O386" s="8"/>
      <c r="P386" s="8"/>
    </row>
    <row r="387" spans="1:16" ht="45.7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8"/>
      <c r="K387" s="8"/>
      <c r="L387" s="8"/>
      <c r="M387" s="8"/>
      <c r="N387" s="8"/>
      <c r="O387" s="8"/>
      <c r="P387" s="8"/>
    </row>
    <row r="388" spans="1:16" ht="15.75">
      <c r="A388" s="8"/>
      <c r="B388" s="8"/>
      <c r="C388" s="44"/>
      <c r="D388" s="44"/>
      <c r="E388" s="8"/>
      <c r="F388" s="8"/>
      <c r="G388" s="44"/>
      <c r="H388" s="44"/>
      <c r="I388" s="44"/>
      <c r="J388" s="8"/>
      <c r="K388" s="8"/>
      <c r="L388" s="8"/>
      <c r="M388" s="8"/>
      <c r="N388" s="8"/>
      <c r="O388" s="8"/>
      <c r="P388" s="8"/>
    </row>
    <row r="389" spans="1:16" ht="15" customHeight="1">
      <c r="A389" s="9" t="s">
        <v>151</v>
      </c>
      <c r="B389" s="9"/>
      <c r="C389" s="27"/>
      <c r="D389" s="29"/>
      <c r="E389" s="27" t="s">
        <v>175</v>
      </c>
      <c r="F389" s="88"/>
      <c r="G389" s="44"/>
      <c r="H389" s="44"/>
      <c r="I389" s="44"/>
      <c r="J389" s="8"/>
      <c r="K389" s="8"/>
      <c r="L389" s="8"/>
      <c r="M389" s="8"/>
      <c r="N389" s="8"/>
      <c r="O389" s="8"/>
      <c r="P389" s="8"/>
    </row>
    <row r="390" spans="1:16" s="10" customFormat="1" ht="15.75">
      <c r="A390" s="9"/>
      <c r="B390" s="9"/>
      <c r="C390" s="9" t="s">
        <v>51</v>
      </c>
      <c r="D390" s="9"/>
      <c r="E390" s="9" t="s">
        <v>52</v>
      </c>
      <c r="F390" s="8"/>
      <c r="G390" s="140"/>
      <c r="H390" s="140"/>
      <c r="I390" s="140"/>
      <c r="J390" s="8"/>
      <c r="K390" s="8"/>
      <c r="L390" s="8"/>
      <c r="M390" s="8"/>
      <c r="N390" s="8"/>
      <c r="O390" s="8"/>
      <c r="P390" s="8"/>
    </row>
    <row r="391" spans="1:16" s="10" customFormat="1" ht="15.75">
      <c r="A391" s="9"/>
      <c r="B391" s="9"/>
      <c r="C391" s="9"/>
      <c r="D391" s="9"/>
      <c r="E391" s="9"/>
      <c r="F391" s="8"/>
      <c r="G391" s="45"/>
      <c r="H391" s="45"/>
      <c r="I391" s="45"/>
      <c r="J391" s="8"/>
      <c r="K391" s="8"/>
      <c r="L391" s="8"/>
      <c r="M391" s="8"/>
      <c r="N391" s="8"/>
      <c r="O391" s="8"/>
      <c r="P391" s="8"/>
    </row>
    <row r="392" spans="1:16" ht="15" customHeight="1">
      <c r="A392" s="58"/>
      <c r="B392" s="58"/>
      <c r="C392" s="58"/>
      <c r="D392" s="58"/>
      <c r="E392" s="58"/>
      <c r="F392" s="8"/>
      <c r="G392" s="44"/>
      <c r="H392" s="44"/>
      <c r="I392" s="44"/>
      <c r="J392" s="8"/>
      <c r="K392" s="8"/>
      <c r="L392" s="8"/>
      <c r="M392" s="8"/>
      <c r="N392" s="8"/>
      <c r="O392" s="8"/>
      <c r="P392" s="8"/>
    </row>
    <row r="393" spans="1:16" ht="15.75">
      <c r="A393" s="9" t="s">
        <v>90</v>
      </c>
      <c r="B393" s="9"/>
      <c r="C393" s="27"/>
      <c r="D393" s="28"/>
      <c r="E393" s="27" t="s">
        <v>176</v>
      </c>
      <c r="F393" s="88"/>
      <c r="G393" s="140"/>
      <c r="H393" s="140"/>
      <c r="I393" s="140"/>
      <c r="J393" s="8"/>
      <c r="K393" s="8"/>
      <c r="L393" s="8"/>
      <c r="M393" s="8"/>
      <c r="N393" s="8"/>
      <c r="O393" s="8"/>
      <c r="P393" s="8"/>
    </row>
    <row r="394" spans="1:16" s="10" customFormat="1" ht="15.75">
      <c r="A394" s="9"/>
      <c r="B394" s="9"/>
      <c r="C394" s="9" t="s">
        <v>51</v>
      </c>
      <c r="D394" s="9"/>
      <c r="E394" s="9" t="s">
        <v>52</v>
      </c>
      <c r="F394" s="8"/>
      <c r="G394" s="44"/>
      <c r="H394" s="44"/>
      <c r="I394" s="44"/>
      <c r="J394" s="8"/>
      <c r="K394" s="8"/>
      <c r="L394" s="8"/>
      <c r="M394" s="8"/>
      <c r="N394" s="8"/>
      <c r="O394" s="8"/>
      <c r="P394" s="8"/>
    </row>
  </sheetData>
  <sheetProtection/>
  <mergeCells count="165">
    <mergeCell ref="G393:I393"/>
    <mergeCell ref="L290:M290"/>
    <mergeCell ref="A300:J300"/>
    <mergeCell ref="F305:F306"/>
    <mergeCell ref="H305:I305"/>
    <mergeCell ref="G390:I390"/>
    <mergeCell ref="A383:I383"/>
    <mergeCell ref="J290:K290"/>
    <mergeCell ref="D305:D306"/>
    <mergeCell ref="A386:I386"/>
    <mergeCell ref="A101:J101"/>
    <mergeCell ref="G136:J136"/>
    <mergeCell ref="A228:K228"/>
    <mergeCell ref="A104:A105"/>
    <mergeCell ref="A198:J198"/>
    <mergeCell ref="C202:C203"/>
    <mergeCell ref="D171:D172"/>
    <mergeCell ref="E171:G171"/>
    <mergeCell ref="A202:A203"/>
    <mergeCell ref="K148:N148"/>
    <mergeCell ref="A290:A291"/>
    <mergeCell ref="B290:B291"/>
    <mergeCell ref="A357:I357"/>
    <mergeCell ref="C290:C291"/>
    <mergeCell ref="A328:K328"/>
    <mergeCell ref="C333:C334"/>
    <mergeCell ref="A298:M298"/>
    <mergeCell ref="J305:J306"/>
    <mergeCell ref="D333:D334"/>
    <mergeCell ref="G305:G306"/>
    <mergeCell ref="D231:E231"/>
    <mergeCell ref="F231:G231"/>
    <mergeCell ref="D202:D203"/>
    <mergeCell ref="J231:K231"/>
    <mergeCell ref="B231:C231"/>
    <mergeCell ref="K171:M171"/>
    <mergeCell ref="A277:A278"/>
    <mergeCell ref="A245:A247"/>
    <mergeCell ref="E246:F246"/>
    <mergeCell ref="I246:J246"/>
    <mergeCell ref="D263:F263"/>
    <mergeCell ref="H171:J171"/>
    <mergeCell ref="A231:A232"/>
    <mergeCell ref="G246:H246"/>
    <mergeCell ref="C246:D246"/>
    <mergeCell ref="A243:P243"/>
    <mergeCell ref="G148:J148"/>
    <mergeCell ref="G161:J161"/>
    <mergeCell ref="A148:A149"/>
    <mergeCell ref="A274:I274"/>
    <mergeCell ref="B245:B247"/>
    <mergeCell ref="A263:A264"/>
    <mergeCell ref="C263:C264"/>
    <mergeCell ref="B263:B264"/>
    <mergeCell ref="C161:F161"/>
    <mergeCell ref="A168:M168"/>
    <mergeCell ref="A136:A137"/>
    <mergeCell ref="B136:B137"/>
    <mergeCell ref="C136:F136"/>
    <mergeCell ref="J263:L263"/>
    <mergeCell ref="C148:F148"/>
    <mergeCell ref="B148:B149"/>
    <mergeCell ref="B161:B162"/>
    <mergeCell ref="A158:J158"/>
    <mergeCell ref="A161:A162"/>
    <mergeCell ref="A171:A172"/>
    <mergeCell ref="L246:L247"/>
    <mergeCell ref="O245:P245"/>
    <mergeCell ref="C104:F104"/>
    <mergeCell ref="G104:J104"/>
    <mergeCell ref="A133:J133"/>
    <mergeCell ref="A144:N144"/>
    <mergeCell ref="B104:B105"/>
    <mergeCell ref="P246:P247"/>
    <mergeCell ref="M246:M247"/>
    <mergeCell ref="N246:N247"/>
    <mergeCell ref="O246:O247"/>
    <mergeCell ref="M245:N245"/>
    <mergeCell ref="B44:B45"/>
    <mergeCell ref="C44:F44"/>
    <mergeCell ref="A91:N91"/>
    <mergeCell ref="K94:N94"/>
    <mergeCell ref="K62:N62"/>
    <mergeCell ref="A94:A95"/>
    <mergeCell ref="G62:J62"/>
    <mergeCell ref="B94:B95"/>
    <mergeCell ref="A286:M286"/>
    <mergeCell ref="B277:B278"/>
    <mergeCell ref="A167:M167"/>
    <mergeCell ref="C245:F245"/>
    <mergeCell ref="K245:L245"/>
    <mergeCell ref="G245:J245"/>
    <mergeCell ref="E202:G202"/>
    <mergeCell ref="B202:B203"/>
    <mergeCell ref="A259:K259"/>
    <mergeCell ref="K246:K247"/>
    <mergeCell ref="D277:F277"/>
    <mergeCell ref="C277:C278"/>
    <mergeCell ref="H231:I231"/>
    <mergeCell ref="G263:I263"/>
    <mergeCell ref="G277:I277"/>
    <mergeCell ref="A145:N145"/>
    <mergeCell ref="B171:B172"/>
    <mergeCell ref="C171:C172"/>
    <mergeCell ref="A258:K258"/>
    <mergeCell ref="H202:J202"/>
    <mergeCell ref="A15:P15"/>
    <mergeCell ref="A18:I18"/>
    <mergeCell ref="A62:A63"/>
    <mergeCell ref="A27:A28"/>
    <mergeCell ref="C62:F62"/>
    <mergeCell ref="B62:B63"/>
    <mergeCell ref="A59:N59"/>
    <mergeCell ref="G27:J27"/>
    <mergeCell ref="K27:N27"/>
    <mergeCell ref="A60:N60"/>
    <mergeCell ref="C27:F27"/>
    <mergeCell ref="G44:J44"/>
    <mergeCell ref="A44:A45"/>
    <mergeCell ref="A41:J41"/>
    <mergeCell ref="B27:B28"/>
    <mergeCell ref="C94:F94"/>
    <mergeCell ref="G94:J94"/>
    <mergeCell ref="C305:C306"/>
    <mergeCell ref="E333:F333"/>
    <mergeCell ref="A297:J297"/>
    <mergeCell ref="I333:I334"/>
    <mergeCell ref="H333:H334"/>
    <mergeCell ref="J333:K333"/>
    <mergeCell ref="H332:K332"/>
    <mergeCell ref="B305:B306"/>
    <mergeCell ref="D290:E290"/>
    <mergeCell ref="F290:G290"/>
    <mergeCell ref="B332:B334"/>
    <mergeCell ref="H290:I290"/>
    <mergeCell ref="A301:J301"/>
    <mergeCell ref="G333:G334"/>
    <mergeCell ref="E305:E306"/>
    <mergeCell ref="A332:A334"/>
    <mergeCell ref="C332:G332"/>
    <mergeCell ref="A305:A306"/>
    <mergeCell ref="A7:P7"/>
    <mergeCell ref="O8:P8"/>
    <mergeCell ref="O9:P9"/>
    <mergeCell ref="O10:P10"/>
    <mergeCell ref="A8:I8"/>
    <mergeCell ref="A10:I10"/>
    <mergeCell ref="K8:L8"/>
    <mergeCell ref="A23:P23"/>
    <mergeCell ref="L25:M25"/>
    <mergeCell ref="A20:M20"/>
    <mergeCell ref="A22:H22"/>
    <mergeCell ref="A21:P21"/>
    <mergeCell ref="A25:B25"/>
    <mergeCell ref="A24:P24"/>
    <mergeCell ref="A17:P17"/>
    <mergeCell ref="A19:P19"/>
    <mergeCell ref="K9:L9"/>
    <mergeCell ref="I13:L13"/>
    <mergeCell ref="I12:L12"/>
    <mergeCell ref="K11:L11"/>
    <mergeCell ref="A9:I9"/>
    <mergeCell ref="A11:I11"/>
    <mergeCell ref="K10:L10"/>
    <mergeCell ref="O11:P11"/>
  </mergeCells>
  <printOptions/>
  <pageMargins left="0.9448818897637796" right="0" top="0" bottom="0" header="0" footer="0"/>
  <pageSetup fitToHeight="8" horizontalDpi="600" verticalDpi="600" orientation="landscape" paperSize="9" scale="34" r:id="rId1"/>
  <rowBreaks count="8" manualBreakCount="8">
    <brk id="40" max="255" man="1"/>
    <brk id="88" max="15" man="1"/>
    <brk id="143" max="15" man="1"/>
    <brk id="195" max="15" man="1"/>
    <brk id="227" max="15" man="1"/>
    <brk id="272" max="15" man="1"/>
    <brk id="326" max="15" man="1"/>
    <brk id="3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2019-11-28T10:15:04Z</cp:lastPrinted>
  <dcterms:created xsi:type="dcterms:W3CDTF">2018-08-27T10:46:38Z</dcterms:created>
  <dcterms:modified xsi:type="dcterms:W3CDTF">2020-12-07T20:13:49Z</dcterms:modified>
  <cp:category/>
  <cp:version/>
  <cp:contentType/>
  <cp:contentStatus/>
</cp:coreProperties>
</file>