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ои документы\2026 рік\ФІН ПЛАНИ КНП 2026 рік\ПРОЄКТИ РІШЕНЬ ФІН ПЛАНИ 2026\КНП МСТП ЧМР\"/>
    </mc:Choice>
  </mc:AlternateContent>
  <xr:revisionPtr revIDLastSave="0" documentId="8_{DCBEB8D9-ABEE-43DE-9ED2-689946645414}" xr6:coauthVersionLast="47" xr6:coauthVersionMax="47" xr10:uidLastSave="{00000000-0000-0000-0000-000000000000}"/>
  <bookViews>
    <workbookView xWindow="-120" yWindow="-120" windowWidth="29040" windowHeight="15720" tabRatio="837" xr2:uid="{D80BA676-158C-4A1F-A8AA-BAFFEDD55BA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пок.'!$34:$36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фін.плану'!$A$1:$O$113</definedName>
    <definedName name="_xlnm.Print_Area" localSheetId="5">'VI-VII джер.кап.інв.'!$A$2:$AE$46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пок.'!$A$1:$J$133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26" l="1"/>
  <c r="I22" i="26"/>
  <c r="J22" i="26"/>
  <c r="G22" i="26"/>
  <c r="K43" i="23" l="1"/>
  <c r="L43" i="23"/>
  <c r="M43" i="23"/>
  <c r="J43" i="23"/>
  <c r="K34" i="23"/>
  <c r="L34" i="23"/>
  <c r="M34" i="23"/>
  <c r="J34" i="23"/>
  <c r="E118" i="14" l="1"/>
  <c r="E119" i="14" s="1"/>
  <c r="C24" i="26" l="1"/>
  <c r="F11" i="23"/>
  <c r="D127" i="14" l="1"/>
  <c r="H34" i="23" l="1"/>
  <c r="H42" i="23" l="1"/>
  <c r="E30" i="20" l="1"/>
  <c r="E49" i="20"/>
  <c r="J49" i="20" l="1"/>
  <c r="I49" i="20"/>
  <c r="H49" i="20"/>
  <c r="G49" i="20"/>
  <c r="E27" i="20" l="1"/>
  <c r="G81" i="26" l="1"/>
  <c r="H24" i="26" l="1"/>
  <c r="H34" i="26"/>
  <c r="H28" i="26" s="1"/>
  <c r="H11" i="26" l="1"/>
  <c r="I11" i="26"/>
  <c r="J11" i="26"/>
  <c r="G11" i="26"/>
  <c r="D11" i="26"/>
  <c r="E11" i="26"/>
  <c r="C11" i="26"/>
  <c r="F11" i="26" l="1"/>
  <c r="F98" i="20"/>
  <c r="H101" i="20"/>
  <c r="I101" i="20"/>
  <c r="J101" i="20"/>
  <c r="G101" i="20"/>
  <c r="D101" i="20"/>
  <c r="E101" i="20"/>
  <c r="F101" i="20" l="1"/>
  <c r="C101" i="20" l="1"/>
  <c r="C108" i="20" s="1"/>
  <c r="C35" i="20"/>
  <c r="H60" i="14" l="1"/>
  <c r="C62" i="14"/>
  <c r="D62" i="14"/>
  <c r="E62" i="14"/>
  <c r="F62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D10" i="25"/>
  <c r="AE10" i="25"/>
  <c r="G11" i="25"/>
  <c r="L11" i="25"/>
  <c r="Q11" i="25"/>
  <c r="V11" i="25"/>
  <c r="AB11" i="25"/>
  <c r="AC11" i="25"/>
  <c r="AD11" i="25"/>
  <c r="AE11" i="25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E13" i="25"/>
  <c r="G14" i="25"/>
  <c r="L14" i="25"/>
  <c r="Q14" i="25"/>
  <c r="V14" i="25"/>
  <c r="AB14" i="25"/>
  <c r="AC14" i="25"/>
  <c r="AD14" i="25"/>
  <c r="AE14" i="25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4" i="25"/>
  <c r="M35" i="25"/>
  <c r="E36" i="25"/>
  <c r="G36" i="25"/>
  <c r="I36" i="25"/>
  <c r="K36" i="25"/>
  <c r="O36" i="25"/>
  <c r="Q36" i="25"/>
  <c r="S36" i="25"/>
  <c r="F7" i="24"/>
  <c r="C51" i="14" s="1"/>
  <c r="G7" i="24"/>
  <c r="D51" i="14" s="1"/>
  <c r="H7" i="24"/>
  <c r="E51" i="14" s="1"/>
  <c r="J7" i="24"/>
  <c r="K7" i="24"/>
  <c r="L7" i="24"/>
  <c r="M7" i="24"/>
  <c r="I8" i="24"/>
  <c r="I9" i="24"/>
  <c r="I10" i="24"/>
  <c r="I11" i="24"/>
  <c r="I12" i="24"/>
  <c r="I13" i="24"/>
  <c r="B28" i="24"/>
  <c r="L28" i="24"/>
  <c r="M28" i="24"/>
  <c r="K28" i="24" s="1"/>
  <c r="B29" i="24"/>
  <c r="L29" i="24"/>
  <c r="M29" i="24"/>
  <c r="B30" i="24"/>
  <c r="L30" i="24"/>
  <c r="M30" i="24"/>
  <c r="B31" i="24"/>
  <c r="L31" i="24"/>
  <c r="M31" i="24"/>
  <c r="B32" i="24"/>
  <c r="L32" i="24"/>
  <c r="M32" i="24"/>
  <c r="K32" i="24" s="1"/>
  <c r="B33" i="24"/>
  <c r="L33" i="24"/>
  <c r="M33" i="24"/>
  <c r="B34" i="24"/>
  <c r="L34" i="24"/>
  <c r="M34" i="24"/>
  <c r="K34" i="24" s="1"/>
  <c r="B35" i="24"/>
  <c r="L35" i="24"/>
  <c r="M35" i="24"/>
  <c r="B36" i="24"/>
  <c r="L36" i="24"/>
  <c r="M36" i="24"/>
  <c r="K36" i="24" s="1"/>
  <c r="C37" i="24"/>
  <c r="F97" i="14"/>
  <c r="D37" i="24"/>
  <c r="E37" i="24"/>
  <c r="F37" i="24"/>
  <c r="G37" i="24"/>
  <c r="H37" i="24"/>
  <c r="I37" i="24"/>
  <c r="J37" i="24"/>
  <c r="F8" i="26"/>
  <c r="F9" i="26"/>
  <c r="F10" i="26"/>
  <c r="F12" i="26"/>
  <c r="F13" i="26"/>
  <c r="F14" i="26"/>
  <c r="C15" i="26"/>
  <c r="C7" i="26" s="1"/>
  <c r="D15" i="26"/>
  <c r="D7" i="26" s="1"/>
  <c r="E15" i="26"/>
  <c r="E7" i="26" s="1"/>
  <c r="G15" i="26"/>
  <c r="G7" i="26" s="1"/>
  <c r="H15" i="26"/>
  <c r="H7" i="26" s="1"/>
  <c r="I15" i="26"/>
  <c r="I7" i="26" s="1"/>
  <c r="J15" i="26"/>
  <c r="J7" i="26" s="1"/>
  <c r="F16" i="26"/>
  <c r="F17" i="26"/>
  <c r="F18" i="26"/>
  <c r="F19" i="26"/>
  <c r="F21" i="26"/>
  <c r="F22" i="26"/>
  <c r="F23" i="26"/>
  <c r="D24" i="26"/>
  <c r="E24" i="26"/>
  <c r="G24" i="26"/>
  <c r="I24" i="26"/>
  <c r="J24" i="26"/>
  <c r="F25" i="26"/>
  <c r="F26" i="26"/>
  <c r="F27" i="26"/>
  <c r="F29" i="26"/>
  <c r="F30" i="26"/>
  <c r="F31" i="26"/>
  <c r="F32" i="26"/>
  <c r="F33" i="26"/>
  <c r="C34" i="26"/>
  <c r="C28" i="26" s="1"/>
  <c r="C20" i="26" s="1"/>
  <c r="D34" i="26"/>
  <c r="D28" i="26" s="1"/>
  <c r="E34" i="26"/>
  <c r="E28" i="26" s="1"/>
  <c r="G34" i="26"/>
  <c r="G28" i="26" s="1"/>
  <c r="I34" i="26"/>
  <c r="I28" i="26" s="1"/>
  <c r="J34" i="26"/>
  <c r="J28" i="26" s="1"/>
  <c r="F36" i="26"/>
  <c r="F34" i="26" s="1"/>
  <c r="F37" i="26"/>
  <c r="F38" i="26"/>
  <c r="F39" i="26"/>
  <c r="C42" i="26"/>
  <c r="D42" i="26"/>
  <c r="E42" i="26"/>
  <c r="G42" i="26"/>
  <c r="F42" i="26" s="1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D53" i="26"/>
  <c r="D50" i="26" s="1"/>
  <c r="E53" i="26"/>
  <c r="E50" i="26" s="1"/>
  <c r="G53" i="26"/>
  <c r="G50" i="26" s="1"/>
  <c r="H53" i="26"/>
  <c r="H50" i="26" s="1"/>
  <c r="I53" i="26"/>
  <c r="I50" i="26" s="1"/>
  <c r="I60" i="26" s="1"/>
  <c r="J53" i="26"/>
  <c r="J50" i="26" s="1"/>
  <c r="J6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D79" i="26" s="1"/>
  <c r="E71" i="26"/>
  <c r="E69" i="26" s="1"/>
  <c r="G71" i="26"/>
  <c r="G69" i="26" s="1"/>
  <c r="H71" i="26"/>
  <c r="H69" i="26" s="1"/>
  <c r="I71" i="26"/>
  <c r="I69" i="26" s="1"/>
  <c r="J71" i="26"/>
  <c r="J69" i="26" s="1"/>
  <c r="F72" i="26"/>
  <c r="F73" i="26"/>
  <c r="F74" i="26"/>
  <c r="F75" i="26"/>
  <c r="F76" i="26"/>
  <c r="F77" i="26"/>
  <c r="F78" i="26"/>
  <c r="F82" i="26"/>
  <c r="I10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G24" i="23"/>
  <c r="H24" i="23"/>
  <c r="J24" i="23"/>
  <c r="K24" i="23"/>
  <c r="L24" i="23"/>
  <c r="M24" i="23"/>
  <c r="I25" i="23"/>
  <c r="F44" i="14" s="1"/>
  <c r="I26" i="23"/>
  <c r="F45" i="14" s="1"/>
  <c r="I27" i="23"/>
  <c r="I28" i="23"/>
  <c r="I39" i="23"/>
  <c r="F47" i="14" s="1"/>
  <c r="I29" i="23"/>
  <c r="I30" i="23"/>
  <c r="I31" i="23"/>
  <c r="I32" i="23"/>
  <c r="F33" i="23"/>
  <c r="G33" i="23"/>
  <c r="H33" i="23"/>
  <c r="J33" i="23"/>
  <c r="K33" i="23"/>
  <c r="L33" i="23"/>
  <c r="M33" i="23"/>
  <c r="I34" i="23"/>
  <c r="I35" i="23"/>
  <c r="I36" i="23"/>
  <c r="I37" i="23"/>
  <c r="I40" i="23"/>
  <c r="F48" i="14" s="1"/>
  <c r="I42" i="23"/>
  <c r="I43" i="23"/>
  <c r="F44" i="23"/>
  <c r="G44" i="23"/>
  <c r="H44" i="23"/>
  <c r="I44" i="23"/>
  <c r="I45" i="23"/>
  <c r="I46" i="23"/>
  <c r="D16" i="20"/>
  <c r="G16" i="20"/>
  <c r="J16" i="20"/>
  <c r="F23" i="20"/>
  <c r="C24" i="20"/>
  <c r="C39" i="14" s="1"/>
  <c r="C72" i="14" s="1"/>
  <c r="D24" i="20"/>
  <c r="E24" i="20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D35" i="20"/>
  <c r="E35" i="20"/>
  <c r="G35" i="20"/>
  <c r="H35" i="20"/>
  <c r="I35" i="20"/>
  <c r="J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C58" i="20"/>
  <c r="D58" i="20"/>
  <c r="E58" i="20"/>
  <c r="G58" i="20"/>
  <c r="H58" i="20"/>
  <c r="I58" i="20"/>
  <c r="J58" i="20"/>
  <c r="F59" i="20"/>
  <c r="F60" i="20"/>
  <c r="F61" i="20"/>
  <c r="F62" i="20"/>
  <c r="F63" i="20"/>
  <c r="F64" i="20"/>
  <c r="F65" i="20"/>
  <c r="C66" i="20"/>
  <c r="D66" i="20"/>
  <c r="E66" i="20"/>
  <c r="G66" i="20"/>
  <c r="H66" i="20"/>
  <c r="I66" i="20"/>
  <c r="J66" i="20"/>
  <c r="F67" i="20"/>
  <c r="F68" i="20"/>
  <c r="F69" i="20"/>
  <c r="C70" i="20"/>
  <c r="D70" i="20"/>
  <c r="E70" i="20"/>
  <c r="G70" i="20"/>
  <c r="H70" i="20"/>
  <c r="I70" i="20"/>
  <c r="J70" i="20"/>
  <c r="F71" i="20"/>
  <c r="F72" i="20"/>
  <c r="F73" i="20"/>
  <c r="F74" i="20"/>
  <c r="F75" i="20"/>
  <c r="F76" i="20"/>
  <c r="F78" i="20"/>
  <c r="F79" i="20"/>
  <c r="F80" i="20"/>
  <c r="F81" i="20"/>
  <c r="C82" i="20"/>
  <c r="D82" i="20"/>
  <c r="E82" i="20"/>
  <c r="G82" i="20"/>
  <c r="H82" i="20"/>
  <c r="I82" i="20"/>
  <c r="J82" i="20"/>
  <c r="F83" i="20"/>
  <c r="F84" i="20"/>
  <c r="C85" i="20"/>
  <c r="D85" i="20"/>
  <c r="E85" i="20"/>
  <c r="G85" i="20"/>
  <c r="H85" i="20"/>
  <c r="I85" i="20"/>
  <c r="J85" i="20"/>
  <c r="F86" i="20"/>
  <c r="F87" i="20"/>
  <c r="F89" i="20"/>
  <c r="F90" i="20"/>
  <c r="F91" i="20"/>
  <c r="F92" i="20"/>
  <c r="F102" i="20"/>
  <c r="F103" i="20"/>
  <c r="F104" i="20"/>
  <c r="F114" i="14" s="1"/>
  <c r="F105" i="20"/>
  <c r="F106" i="20"/>
  <c r="F107" i="20"/>
  <c r="D108" i="20"/>
  <c r="E108" i="20"/>
  <c r="G108" i="20"/>
  <c r="H108" i="20"/>
  <c r="I108" i="20"/>
  <c r="J108" i="20"/>
  <c r="C38" i="14"/>
  <c r="C71" i="14" s="1"/>
  <c r="D38" i="14"/>
  <c r="D71" i="14" s="1"/>
  <c r="E38" i="14"/>
  <c r="E71" i="14" s="1"/>
  <c r="G40" i="14"/>
  <c r="H40" i="14"/>
  <c r="I40" i="14"/>
  <c r="J40" i="14"/>
  <c r="C44" i="14"/>
  <c r="D44" i="14"/>
  <c r="E44" i="14"/>
  <c r="C45" i="14"/>
  <c r="D45" i="14"/>
  <c r="E45" i="14"/>
  <c r="C46" i="14"/>
  <c r="D46" i="14"/>
  <c r="E46" i="14"/>
  <c r="F46" i="14"/>
  <c r="C47" i="14"/>
  <c r="D47" i="14"/>
  <c r="E47" i="14"/>
  <c r="C48" i="14"/>
  <c r="D48" i="14"/>
  <c r="E48" i="14"/>
  <c r="G54" i="14"/>
  <c r="H54" i="14"/>
  <c r="I54" i="14"/>
  <c r="J54" i="14"/>
  <c r="C65" i="14"/>
  <c r="D65" i="14"/>
  <c r="E65" i="14"/>
  <c r="F65" i="14"/>
  <c r="C66" i="14"/>
  <c r="D66" i="14"/>
  <c r="E66" i="14"/>
  <c r="F66" i="14"/>
  <c r="C68" i="14"/>
  <c r="D68" i="14"/>
  <c r="E68" i="14"/>
  <c r="F68" i="14"/>
  <c r="C69" i="14"/>
  <c r="D69" i="14"/>
  <c r="E69" i="14"/>
  <c r="F69" i="14"/>
  <c r="C70" i="14"/>
  <c r="D70" i="14"/>
  <c r="E70" i="14"/>
  <c r="F70" i="14"/>
  <c r="C76" i="14"/>
  <c r="D76" i="14"/>
  <c r="E76" i="14"/>
  <c r="F76" i="14"/>
  <c r="C98" i="14"/>
  <c r="D98" i="14"/>
  <c r="E98" i="14"/>
  <c r="F99" i="14"/>
  <c r="F100" i="14"/>
  <c r="F101" i="14"/>
  <c r="C102" i="14"/>
  <c r="D102" i="14"/>
  <c r="E102" i="14"/>
  <c r="F103" i="14"/>
  <c r="F104" i="14"/>
  <c r="F105" i="14"/>
  <c r="C108" i="14"/>
  <c r="D108" i="14"/>
  <c r="E108" i="14"/>
  <c r="F108" i="14"/>
  <c r="C114" i="14"/>
  <c r="D114" i="14"/>
  <c r="E114" i="14"/>
  <c r="G120" i="14"/>
  <c r="H120" i="14"/>
  <c r="I120" i="14"/>
  <c r="J120" i="14"/>
  <c r="C121" i="14"/>
  <c r="D121" i="14"/>
  <c r="E121" i="14"/>
  <c r="F121" i="14"/>
  <c r="C122" i="14"/>
  <c r="D122" i="14"/>
  <c r="E122" i="14"/>
  <c r="F122" i="14"/>
  <c r="C123" i="14"/>
  <c r="D123" i="14"/>
  <c r="E123" i="14"/>
  <c r="F123" i="14"/>
  <c r="C127" i="14"/>
  <c r="E127" i="14"/>
  <c r="F127" i="14"/>
  <c r="C128" i="14"/>
  <c r="D128" i="14"/>
  <c r="E128" i="14"/>
  <c r="F128" i="14"/>
  <c r="AA10" i="25"/>
  <c r="H20" i="26"/>
  <c r="AA13" i="25"/>
  <c r="G20" i="26" l="1"/>
  <c r="AA15" i="25"/>
  <c r="K30" i="24"/>
  <c r="H40" i="26"/>
  <c r="L47" i="23"/>
  <c r="H96" i="20"/>
  <c r="I12" i="23"/>
  <c r="AC16" i="25"/>
  <c r="E60" i="26"/>
  <c r="L37" i="24"/>
  <c r="F106" i="14" s="1"/>
  <c r="AA14" i="25"/>
  <c r="G40" i="26"/>
  <c r="Q16" i="25"/>
  <c r="E120" i="14"/>
  <c r="G60" i="26"/>
  <c r="C34" i="20"/>
  <c r="C77" i="20" s="1"/>
  <c r="C40" i="26"/>
  <c r="M36" i="25"/>
  <c r="L16" i="25"/>
  <c r="E96" i="20"/>
  <c r="F47" i="23"/>
  <c r="C49" i="14" s="1"/>
  <c r="H60" i="26"/>
  <c r="AD16" i="25"/>
  <c r="F70" i="20"/>
  <c r="B37" i="24"/>
  <c r="K47" i="23"/>
  <c r="G79" i="26"/>
  <c r="I79" i="26"/>
  <c r="K35" i="24"/>
  <c r="K33" i="24"/>
  <c r="K31" i="24"/>
  <c r="K29" i="24"/>
  <c r="F98" i="14"/>
  <c r="I24" i="23"/>
  <c r="D60" i="26"/>
  <c r="I77" i="20"/>
  <c r="I99" i="20" s="1"/>
  <c r="G97" i="20"/>
  <c r="F62" i="26"/>
  <c r="E20" i="26"/>
  <c r="E40" i="26" s="1"/>
  <c r="I97" i="20"/>
  <c r="C120" i="14"/>
  <c r="H97" i="20"/>
  <c r="E79" i="26"/>
  <c r="AA11" i="25"/>
  <c r="G47" i="23"/>
  <c r="D49" i="14" s="1"/>
  <c r="F71" i="26"/>
  <c r="C96" i="20"/>
  <c r="F38" i="14"/>
  <c r="F71" i="14" s="1"/>
  <c r="M14" i="20"/>
  <c r="M16" i="20" s="1"/>
  <c r="F53" i="26"/>
  <c r="I38" i="23"/>
  <c r="J97" i="20"/>
  <c r="C60" i="26"/>
  <c r="M37" i="24"/>
  <c r="AB16" i="25"/>
  <c r="M47" i="23"/>
  <c r="J79" i="26"/>
  <c r="H47" i="23"/>
  <c r="E49" i="14" s="1"/>
  <c r="D20" i="26"/>
  <c r="D40" i="26" s="1"/>
  <c r="D80" i="26" s="1"/>
  <c r="D83" i="26" s="1"/>
  <c r="D39" i="14"/>
  <c r="D72" i="14" s="1"/>
  <c r="D120" i="14"/>
  <c r="F120" i="14"/>
  <c r="F50" i="26"/>
  <c r="F7" i="26"/>
  <c r="I33" i="23"/>
  <c r="F24" i="20"/>
  <c r="F34" i="20" s="1"/>
  <c r="F82" i="20"/>
  <c r="I96" i="20"/>
  <c r="G96" i="20"/>
  <c r="J96" i="20"/>
  <c r="J77" i="20"/>
  <c r="E97" i="20"/>
  <c r="D96" i="20"/>
  <c r="D97" i="20"/>
  <c r="E34" i="20"/>
  <c r="E77" i="20" s="1"/>
  <c r="E55" i="14" s="1"/>
  <c r="E39" i="14"/>
  <c r="E72" i="14" s="1"/>
  <c r="D34" i="20"/>
  <c r="D77" i="20" s="1"/>
  <c r="D88" i="20" s="1"/>
  <c r="D93" i="20" s="1"/>
  <c r="C97" i="20"/>
  <c r="C40" i="14"/>
  <c r="E60" i="14"/>
  <c r="F102" i="14"/>
  <c r="F108" i="20"/>
  <c r="F85" i="20"/>
  <c r="F66" i="20"/>
  <c r="F96" i="20" s="1"/>
  <c r="H77" i="20"/>
  <c r="F58" i="20"/>
  <c r="F35" i="20"/>
  <c r="G77" i="20"/>
  <c r="E56" i="14"/>
  <c r="J47" i="23"/>
  <c r="F69" i="26"/>
  <c r="H79" i="26"/>
  <c r="F64" i="26"/>
  <c r="C79" i="26"/>
  <c r="F28" i="26"/>
  <c r="J20" i="26"/>
  <c r="J40" i="26" s="1"/>
  <c r="I20" i="26"/>
  <c r="F24" i="26"/>
  <c r="F15" i="26"/>
  <c r="K37" i="24"/>
  <c r="I7" i="24"/>
  <c r="F51" i="14" s="1"/>
  <c r="AE16" i="25"/>
  <c r="G16" i="25"/>
  <c r="AA12" i="25"/>
  <c r="V16" i="25"/>
  <c r="F20" i="26" l="1"/>
  <c r="J80" i="26"/>
  <c r="G80" i="26"/>
  <c r="G83" i="26" s="1"/>
  <c r="H81" i="26" s="1"/>
  <c r="F60" i="26"/>
  <c r="D40" i="14"/>
  <c r="E80" i="26"/>
  <c r="E83" i="26" s="1"/>
  <c r="C80" i="26"/>
  <c r="C83" i="26" s="1"/>
  <c r="AA16" i="25"/>
  <c r="L17" i="25" s="1"/>
  <c r="I88" i="20"/>
  <c r="I93" i="20" s="1"/>
  <c r="L8" i="23" s="1"/>
  <c r="G60" i="14"/>
  <c r="F60" i="14"/>
  <c r="C55" i="14"/>
  <c r="C99" i="20"/>
  <c r="C41" i="14" s="1"/>
  <c r="C57" i="14" s="1"/>
  <c r="I47" i="23"/>
  <c r="F49" i="14" s="1"/>
  <c r="F39" i="14"/>
  <c r="F72" i="14" s="1"/>
  <c r="J99" i="20"/>
  <c r="J88" i="20"/>
  <c r="J93" i="20" s="1"/>
  <c r="M8" i="23" s="1"/>
  <c r="E99" i="20"/>
  <c r="E41" i="14" s="1"/>
  <c r="E57" i="14" s="1"/>
  <c r="E88" i="20"/>
  <c r="E93" i="20" s="1"/>
  <c r="E95" i="20" s="1"/>
  <c r="E40" i="14"/>
  <c r="D55" i="14"/>
  <c r="D99" i="20"/>
  <c r="D41" i="14" s="1"/>
  <c r="G8" i="23"/>
  <c r="G22" i="23" s="1"/>
  <c r="D95" i="20"/>
  <c r="D94" i="20"/>
  <c r="D42" i="14"/>
  <c r="D54" i="14" s="1"/>
  <c r="C88" i="20"/>
  <c r="C93" i="20" s="1"/>
  <c r="F8" i="23" s="1"/>
  <c r="I40" i="26"/>
  <c r="F79" i="26"/>
  <c r="H80" i="26"/>
  <c r="G88" i="20"/>
  <c r="G93" i="20" s="1"/>
  <c r="G99" i="20"/>
  <c r="F97" i="20"/>
  <c r="F77" i="20"/>
  <c r="F56" i="14"/>
  <c r="H88" i="20"/>
  <c r="H93" i="20" s="1"/>
  <c r="K8" i="23" s="1"/>
  <c r="H99" i="20"/>
  <c r="H83" i="26" l="1"/>
  <c r="I81" i="26" s="1"/>
  <c r="V17" i="25"/>
  <c r="G17" i="25"/>
  <c r="Q17" i="25"/>
  <c r="C42" i="14"/>
  <c r="C54" i="14" s="1"/>
  <c r="I95" i="20"/>
  <c r="I94" i="20"/>
  <c r="F40" i="14"/>
  <c r="F22" i="23"/>
  <c r="H9" i="23"/>
  <c r="H11" i="23" s="1"/>
  <c r="J95" i="20"/>
  <c r="J94" i="20"/>
  <c r="H8" i="23"/>
  <c r="E94" i="20"/>
  <c r="E42" i="14"/>
  <c r="E59" i="14" s="1"/>
  <c r="E64" i="14"/>
  <c r="E63" i="14"/>
  <c r="D57" i="14"/>
  <c r="D64" i="14"/>
  <c r="D63" i="14"/>
  <c r="D58" i="14"/>
  <c r="D59" i="14"/>
  <c r="C94" i="20"/>
  <c r="C95" i="20"/>
  <c r="C64" i="14"/>
  <c r="C63" i="14"/>
  <c r="H94" i="20"/>
  <c r="H95" i="20"/>
  <c r="F55" i="14"/>
  <c r="F99" i="20"/>
  <c r="F41" i="14" s="1"/>
  <c r="F88" i="20"/>
  <c r="F93" i="20" s="1"/>
  <c r="G95" i="20"/>
  <c r="G94" i="20"/>
  <c r="I80" i="26"/>
  <c r="F40" i="26"/>
  <c r="F80" i="26" s="1"/>
  <c r="F83" i="26" s="1"/>
  <c r="I83" i="26" l="1"/>
  <c r="J81" i="26" s="1"/>
  <c r="J83" i="26" s="1"/>
  <c r="AA17" i="25"/>
  <c r="C59" i="14"/>
  <c r="C58" i="14"/>
  <c r="H22" i="23"/>
  <c r="I9" i="23" s="1"/>
  <c r="J9" i="23" s="1"/>
  <c r="J11" i="23" s="1"/>
  <c r="J22" i="23" s="1"/>
  <c r="K9" i="23" s="1"/>
  <c r="K11" i="23" s="1"/>
  <c r="K22" i="23" s="1"/>
  <c r="L9" i="23" s="1"/>
  <c r="L11" i="23" s="1"/>
  <c r="L22" i="23" s="1"/>
  <c r="M9" i="23" s="1"/>
  <c r="M11" i="23" s="1"/>
  <c r="M22" i="23" s="1"/>
  <c r="E58" i="14"/>
  <c r="E54" i="14"/>
  <c r="I8" i="23"/>
  <c r="F94" i="20"/>
  <c r="F95" i="20"/>
  <c r="F42" i="14"/>
  <c r="F64" i="14"/>
  <c r="F63" i="14"/>
  <c r="F57" i="14"/>
  <c r="I11" i="23" l="1"/>
  <c r="I22" i="23" s="1"/>
  <c r="F58" i="14"/>
  <c r="F59" i="14"/>
  <c r="F54" i="14"/>
</calcChain>
</file>

<file path=xl/sharedStrings.xml><?xml version="1.0" encoding="utf-8"?>
<sst xmlns="http://schemas.openxmlformats.org/spreadsheetml/2006/main" count="1335" uniqueCount="450">
  <si>
    <t>ТИПОВА ФОРМА подання даних щодо фінансового плану суб’єкта господарювання державного сектору економіки</t>
  </si>
  <si>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</si>
  <si>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</si>
  <si>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</si>
  <si>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</si>
  <si>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</si>
  <si>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</si>
  <si>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</si>
  <si>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</si>
  <si>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</si>
  <si>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</si>
  <si>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</si>
  <si>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</si>
  <si>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</si>
  <si>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</si>
  <si>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</si>
  <si>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</si>
  <si>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</si>
  <si>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</si>
  <si>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</si>
  <si>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</si>
  <si>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</si>
  <si>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>Основні фінансові показники</t>
  </si>
  <si>
    <t>Найменування показника</t>
  </si>
  <si>
    <t xml:space="preserve">Код рядка </t>
  </si>
  <si>
    <t>Плановий
рік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</si>
  <si>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</si>
  <si>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</si>
  <si>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</si>
  <si>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</si>
  <si>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</si>
  <si>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</si>
  <si>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</si>
  <si>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</si>
  <si>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</si>
  <si>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</si>
  <si>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</si>
  <si>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</si>
  <si>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</si>
  <si>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</si>
  <si>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</si>
  <si>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</si>
  <si>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</si>
  <si>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</si>
  <si>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</si>
  <si>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</si>
  <si>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</si>
  <si>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</si>
  <si>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</si>
  <si>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</si>
  <si>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</si>
  <si>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</si>
  <si>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</si>
  <si>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</si>
  <si>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</si>
  <si>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</si>
  <si>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</si>
  <si>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</si>
  <si>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</si>
  <si>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</si>
  <si>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</si>
  <si>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</si>
  <si>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</si>
  <si>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</si>
  <si>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</si>
  <si>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</si>
  <si>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</si>
  <si>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</si>
  <si>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</si>
  <si>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</si>
  <si>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</si>
  <si>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</si>
  <si>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</si>
  <si>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</si>
  <si>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</si>
  <si>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</si>
  <si>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</si>
  <si>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</si>
  <si>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</si>
  <si>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</si>
  <si>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</si>
  <si>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</si>
  <si>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</si>
  <si>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</si>
  <si>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</si>
  <si>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</si>
  <si>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</si>
  <si>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</si>
  <si>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</si>
  <si>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</si>
  <si>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</si>
  <si>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</si>
  <si>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</si>
  <si>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</si>
  <si>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</si>
  <si>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</si>
  <si>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</si>
  <si>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</si>
  <si>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</si>
  <si>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</si>
  <si>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</si>
  <si>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</si>
  <si>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</si>
  <si>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</si>
  <si>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</si>
  <si>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</si>
  <si>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</si>
  <si>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</si>
  <si>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</si>
  <si>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</si>
  <si>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</si>
  <si>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</si>
  <si>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</si>
  <si>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</si>
  <si>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</si>
  <si>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</si>
  <si>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</si>
  <si>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</si>
  <si>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</si>
  <si>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</si>
  <si>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</si>
  <si>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</si>
  <si>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</si>
  <si>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</si>
  <si>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</si>
  <si>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</si>
  <si>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</si>
  <si>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</si>
  <si>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</si>
  <si>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</si>
  <si>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</si>
  <si>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</si>
  <si>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</si>
  <si>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</si>
  <si>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</si>
  <si>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</si>
  <si>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</si>
  <si>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</si>
  <si>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</si>
  <si>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</si>
  <si>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</si>
  <si>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</si>
  <si>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</si>
  <si>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</si>
  <si>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</si>
  <si>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</si>
  <si>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</si>
  <si>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</si>
  <si>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</si>
  <si>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</si>
  <si>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</si>
  <si>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</si>
  <si>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</si>
  <si>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</si>
  <si>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</si>
  <si>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</si>
  <si>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</si>
  <si>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</si>
  <si>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</si>
  <si>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</si>
  <si>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</si>
  <si>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</si>
  <si>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</si>
  <si>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</si>
  <si>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</si>
  <si>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</si>
  <si>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</si>
  <si>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</si>
  <si>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</si>
  <si>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</si>
  <si>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</si>
  <si>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</si>
  <si>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</si>
  <si>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</si>
  <si>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</si>
  <si>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</si>
  <si>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</si>
  <si>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</si>
  <si>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</si>
  <si>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</si>
  <si>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</si>
  <si>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</si>
  <si>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</si>
  <si>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</si>
  <si>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</si>
  <si>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</si>
  <si>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</si>
  <si>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</si>
  <si>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</si>
  <si>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</si>
  <si>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</si>
  <si>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</si>
  <si>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</si>
  <si>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</si>
  <si>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</si>
  <si>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</si>
  <si>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</si>
  <si>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</si>
  <si>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</si>
  <si>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</si>
  <si>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</si>
  <si>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</si>
  <si>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</si>
  <si>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</si>
  <si>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</si>
  <si>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</si>
  <si>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</si>
  <si>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</si>
  <si>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</si>
  <si>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</si>
  <si>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</si>
  <si>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</si>
  <si>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</si>
  <si>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</si>
  <si>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</si>
  <si>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</si>
  <si>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</si>
  <si>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</si>
  <si>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</si>
  <si>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</si>
  <si>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</si>
  <si>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</si>
  <si>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</si>
  <si>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</si>
  <si>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</si>
  <si>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</si>
  <si>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</si>
  <si>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</si>
  <si>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</si>
  <si>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</si>
  <si>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</si>
  <si>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</si>
  <si>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</si>
  <si>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</si>
  <si>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</si>
  <si>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</si>
  <si>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</si>
  <si>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</si>
  <si>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</si>
  <si>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</si>
  <si>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</si>
  <si>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</si>
  <si>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</si>
  <si>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</si>
  <si>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</si>
  <si>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</si>
  <si>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</si>
  <si>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</si>
  <si>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</si>
  <si>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</si>
  <si>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</si>
  <si>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</si>
  <si>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</si>
  <si>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</si>
  <si>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</si>
  <si>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</si>
  <si>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</si>
  <si>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</si>
  <si>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</si>
  <si>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</si>
  <si>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</si>
  <si>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</si>
  <si>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</si>
  <si>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</si>
  <si>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</si>
  <si>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</si>
  <si>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</si>
  <si>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</si>
  <si>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</si>
  <si>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</si>
  <si>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</si>
  <si>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</si>
  <si>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</si>
  <si>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</si>
  <si>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</si>
  <si>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</si>
  <si>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</si>
  <si>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</si>
  <si>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</si>
  <si>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</si>
  <si>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</si>
  <si>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</si>
  <si>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</si>
  <si>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Плановий рік
(усього)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</si>
  <si>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</si>
  <si>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</si>
  <si>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</si>
  <si>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</si>
  <si>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</si>
  <si>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</si>
  <si>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</si>
  <si>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</si>
  <si>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</si>
  <si>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</si>
  <si>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</si>
  <si>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</si>
  <si>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</si>
  <si>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</si>
  <si>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</si>
  <si>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</si>
  <si>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</si>
  <si>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</si>
  <si>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</si>
  <si>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</si>
  <si>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</si>
  <si>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</si>
  <si>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</si>
  <si>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</si>
  <si>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</si>
  <si>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</si>
  <si>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</si>
  <si>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</si>
  <si>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</si>
  <si>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</si>
  <si>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</si>
  <si>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</si>
  <si>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</si>
  <si>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</si>
  <si>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</si>
  <si>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</si>
  <si>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</si>
  <si>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</si>
  <si>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</si>
  <si>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</si>
  <si>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</si>
  <si>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</si>
  <si>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</si>
  <si>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</si>
  <si>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</si>
  <si>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</si>
  <si>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</si>
  <si>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</si>
  <si>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</si>
  <si>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</si>
  <si>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</si>
  <si>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</si>
  <si>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</si>
  <si>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</si>
  <si>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</si>
  <si>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</si>
  <si>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</si>
  <si>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</si>
  <si>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</si>
  <si>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</si>
  <si>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</si>
  <si>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</si>
  <si>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</si>
  <si>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</si>
  <si>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</si>
  <si>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</si>
  <si>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</si>
  <si>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</si>
  <si>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</si>
  <si>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</si>
  <si>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</si>
  <si>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</si>
  <si>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</si>
  <si>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</si>
  <si>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</si>
  <si>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</si>
  <si>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</si>
  <si>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</si>
  <si>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</si>
  <si>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</si>
  <si>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</si>
  <si>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</si>
  <si>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</si>
  <si>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</si>
  <si>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</si>
  <si>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</si>
  <si>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</si>
  <si>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</si>
  <si>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</si>
  <si>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</si>
  <si>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</si>
  <si>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</si>
  <si>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</si>
  <si>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</si>
  <si>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</si>
  <si>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</si>
  <si>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</si>
  <si>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</si>
  <si>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</si>
  <si>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</si>
  <si>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</si>
  <si>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</si>
  <si>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</si>
  <si>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</si>
  <si>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</si>
  <si>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</si>
  <si>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</si>
  <si>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</si>
  <si>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</si>
  <si>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</si>
  <si>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</si>
  <si>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</si>
  <si>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</si>
  <si>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</si>
  <si>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</si>
  <si>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</si>
  <si>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</si>
  <si>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</si>
  <si>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</si>
  <si>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</si>
  <si>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</si>
  <si>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(підпис)       </t>
  </si>
  <si>
    <t>Комунальне некомерційне підприємство "Міська стоматологічна поліклініка" Чернігівської міської ради</t>
  </si>
  <si>
    <t>Комунальне підприємство</t>
  </si>
  <si>
    <t>місцевий</t>
  </si>
  <si>
    <t>Стоматологічна практика</t>
  </si>
  <si>
    <t>Віктор СТРУЦ</t>
  </si>
  <si>
    <t>інші податки, збори та платежі (військовий збір)</t>
  </si>
  <si>
    <t>Плановий
рік 2025
(усього)</t>
  </si>
  <si>
    <t xml:space="preserve"> </t>
  </si>
  <si>
    <t>Прогноз
на поточний 2025 рік</t>
  </si>
  <si>
    <t>Медична</t>
  </si>
  <si>
    <t>Тис.грн.</t>
  </si>
  <si>
    <t>м. Чернігів, проспект Перемоги, 154</t>
  </si>
  <si>
    <t>Струц Віктор Володимирович</t>
  </si>
  <si>
    <t>Віктор</t>
  </si>
  <si>
    <t>СТРУЦ</t>
  </si>
  <si>
    <t>на 2026 рік</t>
  </si>
  <si>
    <t>Факт
минулого 2024 року</t>
  </si>
  <si>
    <t>План
поточного 2025 року</t>
  </si>
  <si>
    <t>Фактичний показник за __2024___ минулий рік</t>
  </si>
  <si>
    <t>Плановий показник поточного_2025____ року</t>
  </si>
  <si>
    <t>Плановий рік 
(усього) 2026</t>
  </si>
  <si>
    <t>Прогноз
на поточний 2025
 рік</t>
  </si>
  <si>
    <t>План
поточного року 2025</t>
  </si>
  <si>
    <t>Факт
минулого року 2024</t>
  </si>
  <si>
    <t>Фактичний показник поточного року за останній звітний період ____________9 міс 2025_____________</t>
  </si>
  <si>
    <t>Витрати на електроенергію, ком. послуги</t>
  </si>
  <si>
    <t>Факт минулого 2024 року</t>
  </si>
  <si>
    <t>План поточного 2025 року</t>
  </si>
  <si>
    <t>Плановий рік 2026 
(усього)</t>
  </si>
  <si>
    <t>-</t>
  </si>
  <si>
    <t>Плановий ____2026__  рік</t>
  </si>
  <si>
    <t>Генеральний директор</t>
  </si>
  <si>
    <t xml:space="preserve">Рішення виконавчого комітету </t>
  </si>
  <si>
    <t xml:space="preserve">Чернігівської міської ради </t>
  </si>
  <si>
    <t>"___"_____________2026 року № ______</t>
  </si>
  <si>
    <t xml:space="preserve">Генеральний директор </t>
  </si>
  <si>
    <t xml:space="preserve">                                                (посада)</t>
  </si>
  <si>
    <t xml:space="preserve">                                                          (посада)</t>
  </si>
  <si>
    <t xml:space="preserve">                                Власне ім'я ПРІЗВИЩЕ </t>
  </si>
  <si>
    <t xml:space="preserve">  Власне ім'я ПРІЗВИЩЕ </t>
  </si>
  <si>
    <t xml:space="preserve">                                                     (посада)</t>
  </si>
  <si>
    <t>ФІНАНСОВИЙ ПЛАН</t>
  </si>
  <si>
    <t xml:space="preserve"> Генеральний директор</t>
  </si>
  <si>
    <t xml:space="preserve">  Генеральний 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</si>
</sst>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7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6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3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top" wrapText="1"/>
    </xf>
    <xf numFmtId="0" fontId="5" fillId="30" borderId="0" xfId="0" applyFont="1" applyFill="1" applyBorder="1" applyAlignment="1"/>
    <xf numFmtId="0" fontId="5" fillId="0" borderId="0" xfId="0" applyFont="1" applyFill="1" applyAlignment="1"/>
    <xf numFmtId="173" fontId="5" fillId="0" borderId="16" xfId="0" applyNumberFormat="1" applyFont="1" applyFill="1" applyBorder="1" applyAlignment="1"/>
    <xf numFmtId="0" fontId="5" fillId="0" borderId="16" xfId="0" applyFont="1" applyFill="1" applyBorder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72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4" fillId="0" borderId="13" xfId="243" applyFont="1" applyFill="1" applyBorder="1" applyAlignment="1">
      <alignment horizontal="center" vertical="center" wrapText="1"/>
    </xf>
    <xf numFmtId="0" fontId="4" fillId="0" borderId="19" xfId="243" applyFont="1" applyFill="1" applyBorder="1" applyAlignment="1">
      <alignment horizontal="center" vertical="center" wrapText="1"/>
    </xf>
    <xf numFmtId="0" fontId="4" fillId="0" borderId="20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30" borderId="16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16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Font="1" applyAlignment="1">
      <alignment horizontal="center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</cellXfs>
  <cellStyles count="351">
    <cellStyle name="_Fakt_2" xfId="1" xr:uid="{705011EA-0037-47E8-B770-55E84BC2808C}"/>
    <cellStyle name="_rozhufrovka 2009" xfId="2" xr:uid="{3415B895-1A6E-489D-B448-0A112DD58C9C}"/>
    <cellStyle name="_АТиСТ 5а МТР липень 2008" xfId="3" xr:uid="{571C9800-0518-4D84-9836-A630DDB417B7}"/>
    <cellStyle name="_ПРГК сводний_" xfId="4" xr:uid="{3687E381-032E-4D8D-B5CD-250186E160FB}"/>
    <cellStyle name="_УТГ" xfId="5" xr:uid="{B212EE92-D6FD-4E15-A038-268DC6F66B9C}"/>
    <cellStyle name="_Феодосия 5а МТР липень 2008" xfId="6" xr:uid="{845F70D6-8592-43B9-AB3B-8B2BDC5DD6C5}"/>
    <cellStyle name="_ХТГ довідка." xfId="7" xr:uid="{1057F9E0-9A18-405E-9334-97DB850348BB}"/>
    <cellStyle name="_Шебелинка 5а МТР липень 2008" xfId="8" xr:uid="{4AC6F672-1CC4-42FC-9D6B-06E48B1E72B2}"/>
    <cellStyle name="20% - Accent1" xfId="9" xr:uid="{ABA39CE9-1A9E-4343-898C-9E0F0FB4BA13}"/>
    <cellStyle name="20% - Accent2" xfId="10" xr:uid="{0C91349C-7CDB-42E2-9B76-255692C4BBF4}"/>
    <cellStyle name="20% - Accent3" xfId="11" xr:uid="{FC562EB4-C6CE-4C7F-9A5D-37C7317554B2}"/>
    <cellStyle name="20% - Accent4" xfId="12" xr:uid="{58312A63-AFC3-4B6F-BF7B-4157324B5673}"/>
    <cellStyle name="20% - Accent5" xfId="13" xr:uid="{943EEDF5-B9AF-478D-867A-DE2E0A8F8102}"/>
    <cellStyle name="20% - Accent6" xfId="14" xr:uid="{EAF9DB86-B6D4-4485-8DB3-F96951357B3E}"/>
    <cellStyle name="20% - Акцент1 2" xfId="15" xr:uid="{DB5F5E3E-3449-4DE9-B6FE-A73EA6E78F5D}"/>
    <cellStyle name="20% - Акцент1 3" xfId="16" xr:uid="{BD03136A-A6C9-4FBE-89A3-D1155D9C76B6}"/>
    <cellStyle name="20% - Акцент2 2" xfId="17" xr:uid="{14B1E731-C3A5-49E1-811F-7E1C6BC96334}"/>
    <cellStyle name="20% - Акцент2 3" xfId="18" xr:uid="{5B81B3A3-570C-4A2C-9D06-47057169C232}"/>
    <cellStyle name="20% - Акцент3 2" xfId="19" xr:uid="{F7BC02E7-BBD1-4CB6-988A-BEAFEE09EF2B}"/>
    <cellStyle name="20% - Акцент3 3" xfId="20" xr:uid="{71810049-0EAE-425C-8D09-21D65430D734}"/>
    <cellStyle name="20% - Акцент4 2" xfId="21" xr:uid="{4A1A6441-E681-4465-A795-7FC719544ECD}"/>
    <cellStyle name="20% - Акцент4 3" xfId="22" xr:uid="{3C411A2E-845B-4D9A-AF9E-BB387A4BE70D}"/>
    <cellStyle name="20% - Акцент5 2" xfId="23" xr:uid="{59BC600A-EE02-4549-B02E-6AEE9FCF6611}"/>
    <cellStyle name="20% - Акцент5 3" xfId="24" xr:uid="{C50CB5EC-73FC-4245-8238-B9001D0979A3}"/>
    <cellStyle name="20% - Акцент6 2" xfId="25" xr:uid="{4F226E83-E354-4E8F-95CD-585D7CE77185}"/>
    <cellStyle name="20% - Акцент6 3" xfId="26" xr:uid="{3160E73E-5343-4658-AED4-E5DE210B7A74}"/>
    <cellStyle name="40% - Accent1" xfId="27" xr:uid="{EC208B6F-54EF-4296-8219-94D4C5D769B1}"/>
    <cellStyle name="40% - Accent2" xfId="28" xr:uid="{CF18DFF2-7E84-48F7-BFC4-FB05EC9C37CF}"/>
    <cellStyle name="40% - Accent3" xfId="29" xr:uid="{0357C83D-E88C-43EB-94C3-A951F85F9B82}"/>
    <cellStyle name="40% - Accent4" xfId="30" xr:uid="{8B4BFF4E-06C6-4715-B01F-C4580FDDB656}"/>
    <cellStyle name="40% - Accent5" xfId="31" xr:uid="{D879B52B-C658-4EED-9FB3-9E4E99E81B08}"/>
    <cellStyle name="40% - Accent6" xfId="32" xr:uid="{BD932746-5E58-4FE4-A0D9-57C5C33BF7E0}"/>
    <cellStyle name="40% - Акцент1 2" xfId="33" xr:uid="{AB521FAF-4D1D-4096-99D4-CD80CC320A9C}"/>
    <cellStyle name="40% - Акцент1 3" xfId="34" xr:uid="{493286C3-E15F-4F60-837D-4F16A4AA2F54}"/>
    <cellStyle name="40% - Акцент2 2" xfId="35" xr:uid="{A26DA63F-D5BC-4442-920E-65788354EDFE}"/>
    <cellStyle name="40% - Акцент2 3" xfId="36" xr:uid="{1BE392BD-787E-4650-9D19-5D3CE5C04CEB}"/>
    <cellStyle name="40% - Акцент3 2" xfId="37" xr:uid="{AEDD9324-879A-4774-941A-E695870A0768}"/>
    <cellStyle name="40% - Акцент3 3" xfId="38" xr:uid="{2152E142-D72B-444B-A9E5-166C34D4BA1F}"/>
    <cellStyle name="40% - Акцент4 2" xfId="39" xr:uid="{B6349335-287E-4005-87FE-0575203D7B59}"/>
    <cellStyle name="40% - Акцент4 3" xfId="40" xr:uid="{78A2360A-2DC1-4D82-89A0-E67BE8A326FB}"/>
    <cellStyle name="40% - Акцент5 2" xfId="41" xr:uid="{276BE201-2D71-4CE4-A470-4ECC521498CE}"/>
    <cellStyle name="40% - Акцент5 3" xfId="42" xr:uid="{C41DB474-305C-441D-8854-2B7BEF613E4D}"/>
    <cellStyle name="40% - Акцент6 2" xfId="43" xr:uid="{B36E0BA6-2888-4B34-AEC7-D1A61220FBB5}"/>
    <cellStyle name="40% - Акцент6 3" xfId="44" xr:uid="{67E2600F-906E-48AE-8FF3-481607A64E61}"/>
    <cellStyle name="60% - Accent1" xfId="45" xr:uid="{047FE520-F506-4446-A992-423ED3EF3220}"/>
    <cellStyle name="60% - Accent2" xfId="46" xr:uid="{8F70E6FC-473C-4BC6-B555-7A518FE0272A}"/>
    <cellStyle name="60% - Accent3" xfId="47" xr:uid="{B53F4913-A753-4D98-8320-B8DE0DF15CEA}"/>
    <cellStyle name="60% - Accent4" xfId="48" xr:uid="{6D931B07-2556-4048-B0CF-B18663884BF5}"/>
    <cellStyle name="60% - Accent5" xfId="49" xr:uid="{A9006746-404B-465B-A323-CF47097321A6}"/>
    <cellStyle name="60% - Accent6" xfId="50" xr:uid="{65C20887-A6B1-49B9-95E8-59D6E829A98A}"/>
    <cellStyle name="60% - Акцент1 2" xfId="51" xr:uid="{28894F7D-FBE9-477B-8747-AC7F26C4AD64}"/>
    <cellStyle name="60% - Акцент1 3" xfId="52" xr:uid="{0EECF9B1-7462-48C4-9039-56C9F3EB3A41}"/>
    <cellStyle name="60% - Акцент2 2" xfId="53" xr:uid="{197DE64D-9A2B-440D-85C3-98A61DE8983F}"/>
    <cellStyle name="60% - Акцент2 3" xfId="54" xr:uid="{E4561271-B506-41B4-9F63-9984D70A7976}"/>
    <cellStyle name="60% - Акцент3 2" xfId="55" xr:uid="{8B4D0232-F26A-4659-939A-F085883F2D9D}"/>
    <cellStyle name="60% - Акцент3 3" xfId="56" xr:uid="{E873DE70-3140-465E-B6D2-8CB0CB800967}"/>
    <cellStyle name="60% - Акцент4 2" xfId="57" xr:uid="{CC0EF431-5F04-42C6-8DA5-960C87829296}"/>
    <cellStyle name="60% - Акцент4 3" xfId="58" xr:uid="{2E10A39B-910B-44B3-A71A-745250D018AA}"/>
    <cellStyle name="60% - Акцент5 2" xfId="59" xr:uid="{DD7DCD06-F834-4DE7-B9A2-D0A45DAADDFE}"/>
    <cellStyle name="60% - Акцент5 3" xfId="60" xr:uid="{7E2210F5-FD57-47B4-8513-C6CA157BE613}"/>
    <cellStyle name="60% - Акцент6 2" xfId="61" xr:uid="{E49C5978-C9ED-42BD-8DA7-57BBE6F375A2}"/>
    <cellStyle name="60% - Акцент6 3" xfId="62" xr:uid="{A15296AC-B18E-4DB3-9807-789F4EB21487}"/>
    <cellStyle name="Accent1" xfId="63" xr:uid="{C6B00A36-D41D-4039-B668-6C9C8F09631F}"/>
    <cellStyle name="Accent2" xfId="64" xr:uid="{11E8B0F8-BB19-4FD4-9B2A-53CD2FD84D34}"/>
    <cellStyle name="Accent3" xfId="65" xr:uid="{25ED229D-8BEB-4CB2-904C-2C65854B3A77}"/>
    <cellStyle name="Accent4" xfId="66" xr:uid="{48718292-5E80-4409-9555-F43095C28E6D}"/>
    <cellStyle name="Accent5" xfId="67" xr:uid="{09C46AEA-A2BD-4781-ACC4-C5F3B37A0F6E}"/>
    <cellStyle name="Accent6" xfId="68" xr:uid="{0E7CA219-8704-4C8B-887C-4848A124628F}"/>
    <cellStyle name="Bad" xfId="69" xr:uid="{11B81996-82C0-44FE-AA8F-1491279C6F08}"/>
    <cellStyle name="Calculation" xfId="70" xr:uid="{2291D40E-1B1A-479C-B473-1350F1030455}"/>
    <cellStyle name="Check Cell" xfId="71" xr:uid="{D5F8D36C-80C5-48AE-976A-AB2F3BBB5B9D}"/>
    <cellStyle name="Column-Header" xfId="72" xr:uid="{37367352-97E3-47B6-BE6D-30829CA4D398}"/>
    <cellStyle name="Column-Header 2" xfId="73" xr:uid="{30D14546-7D85-4932-8CB5-CC3FD192E0BE}"/>
    <cellStyle name="Column-Header 3" xfId="74" xr:uid="{4A8E2A27-7CA9-4AFE-BC1C-DD2E6C8406A3}"/>
    <cellStyle name="Column-Header 4" xfId="75" xr:uid="{8CB68D28-D802-4CEB-9037-D38F54FBCA1B}"/>
    <cellStyle name="Column-Header 5" xfId="76" xr:uid="{5ACAC346-4BAB-4CEC-99A0-0DC22D1F3EAC}"/>
    <cellStyle name="Column-Header 6" xfId="77" xr:uid="{CCF56C5B-9F42-474A-AEE2-26684301F34B}"/>
    <cellStyle name="Column-Header 7" xfId="78" xr:uid="{27D82EC0-0B8F-4564-B388-236F38158842}"/>
    <cellStyle name="Column-Header 7 2" xfId="79" xr:uid="{5FB0E08C-6911-4210-97FA-C84EEE715C03}"/>
    <cellStyle name="Column-Header 8" xfId="80" xr:uid="{112945BF-1BF3-404A-9E5B-3F4638854788}"/>
    <cellStyle name="Column-Header 8 2" xfId="81" xr:uid="{5F511082-5FF6-4DD3-B42A-FDD35F1345AB}"/>
    <cellStyle name="Column-Header 9" xfId="82" xr:uid="{995EFB58-C5EC-4BA6-8EB7-16B7C34407CB}"/>
    <cellStyle name="Column-Header 9 2" xfId="83" xr:uid="{47D45C63-630B-4549-A3CD-2C8D4E609954}"/>
    <cellStyle name="Column-Header_Zvit rux-koshtiv 2010 Департамент " xfId="84" xr:uid="{408817FB-408D-40F5-A7F7-A5BFB78CAACD}"/>
    <cellStyle name="Define-Column" xfId="85" xr:uid="{1C97CB51-59E3-40C0-849C-1D07C71B5B46}"/>
    <cellStyle name="Define-Column 10" xfId="86" xr:uid="{04FC365D-4915-410E-90CE-AE55F7625E63}"/>
    <cellStyle name="Define-Column 2" xfId="87" xr:uid="{D2A3F7EE-5303-4E7B-BFCD-6D2B0BA66671}"/>
    <cellStyle name="Define-Column 3" xfId="88" xr:uid="{709B3067-9B16-4215-A715-1DC32FCA9ACE}"/>
    <cellStyle name="Define-Column 4" xfId="89" xr:uid="{24248A86-3FC8-4CF2-BE2D-43E5D9353872}"/>
    <cellStyle name="Define-Column 5" xfId="90" xr:uid="{E748CF6E-7148-4776-9553-5FD026B3FC0A}"/>
    <cellStyle name="Define-Column 6" xfId="91" xr:uid="{3395B4D0-422F-48B3-A389-CB58F339C3AB}"/>
    <cellStyle name="Define-Column 7" xfId="92" xr:uid="{B52C77A2-B085-4110-8345-6D09370D1A43}"/>
    <cellStyle name="Define-Column 7 2" xfId="93" xr:uid="{563EE597-CC0E-4EE3-8456-7B2CF11724DB}"/>
    <cellStyle name="Define-Column 7 3" xfId="94" xr:uid="{9F4E58D2-5976-4714-940A-A09E74039C7F}"/>
    <cellStyle name="Define-Column 8" xfId="95" xr:uid="{551A37F9-29F2-4E54-BD51-E2AB7FF90AA4}"/>
    <cellStyle name="Define-Column 8 2" xfId="96" xr:uid="{D51D946B-2CA1-488D-917B-650823A7568F}"/>
    <cellStyle name="Define-Column 8 3" xfId="97" xr:uid="{3D358B55-6C4A-4A2B-9DFF-9AEA6BFB4F0D}"/>
    <cellStyle name="Define-Column 9" xfId="98" xr:uid="{4E89193C-787A-45D0-8C87-53CAA664C9D8}"/>
    <cellStyle name="Define-Column 9 2" xfId="99" xr:uid="{1A507BF5-A881-4ACF-8521-E8D120BC10B1}"/>
    <cellStyle name="Define-Column 9 3" xfId="100" xr:uid="{AEF287FE-1467-4919-8BFF-8939F33E0525}"/>
    <cellStyle name="Define-Column_Zvit rux-koshtiv 2010 Департамент " xfId="101" xr:uid="{D664E253-0974-4BDD-8BB4-9809E2EA00A6}"/>
    <cellStyle name="Explanatory Text" xfId="102" xr:uid="{C4C785BD-AA7D-46A1-AC0A-30989A6D4C01}"/>
    <cellStyle name="FS10" xfId="103" xr:uid="{BC48C1A8-7F7D-4A0C-9ECF-BF8527266D68}"/>
    <cellStyle name="Good" xfId="104" xr:uid="{1125BC79-B05B-4D39-9431-8BB059BCA042}"/>
    <cellStyle name="Heading 1" xfId="105" xr:uid="{B5967D4B-2A9C-4EAB-BA05-8A2B85A2D4DC}"/>
    <cellStyle name="Heading 2" xfId="106" xr:uid="{7B026E22-AE25-432D-8BB4-909AD9282D39}"/>
    <cellStyle name="Heading 3" xfId="107" xr:uid="{F27CCA2D-D8AA-48EB-92F5-4542574FFA93}"/>
    <cellStyle name="Heading 4" xfId="108" xr:uid="{F0C8D189-AAA6-4DF4-9554-CB595093A6F1}"/>
    <cellStyle name="Hyperlink 2" xfId="109" xr:uid="{73035BFD-912A-4444-8ED8-9F61C0F26CB6}"/>
    <cellStyle name="Input" xfId="110" xr:uid="{406CE4FE-6402-4F07-8FB0-334B566FEB7B}"/>
    <cellStyle name="Level0" xfId="111" xr:uid="{50F14AFF-0318-4571-915C-1D86011C3544}"/>
    <cellStyle name="Level0 10" xfId="112" xr:uid="{6DAE0B17-18ED-40F6-9A20-6728B8A8C36A}"/>
    <cellStyle name="Level0 2" xfId="113" xr:uid="{A95D63E0-79A4-4F47-B449-88B36FD5E95E}"/>
    <cellStyle name="Level0 2 2" xfId="114" xr:uid="{83A0E073-29CF-4AE0-976A-C95DD8E98EC6}"/>
    <cellStyle name="Level0 3" xfId="115" xr:uid="{4B0090C6-32E3-4DC2-A3F5-EAE32CAD66E9}"/>
    <cellStyle name="Level0 3 2" xfId="116" xr:uid="{8A11108B-D575-403C-8899-3FFF5A8AAFAD}"/>
    <cellStyle name="Level0 4" xfId="117" xr:uid="{97C0675D-DCA7-4E7F-B157-3A149AF02342}"/>
    <cellStyle name="Level0 4 2" xfId="118" xr:uid="{8D989860-D8CB-44A2-9574-E8B9E42313AD}"/>
    <cellStyle name="Level0 5" xfId="119" xr:uid="{4E2F55EE-A0C5-4261-BE35-490CAB7FC037}"/>
    <cellStyle name="Level0 6" xfId="120" xr:uid="{3A3E1EC3-533F-41CA-B4BE-5496A2192C1F}"/>
    <cellStyle name="Level0 7" xfId="121" xr:uid="{B6C74BE5-19F4-49F7-8894-9DF4B7AAAC1B}"/>
    <cellStyle name="Level0 7 2" xfId="122" xr:uid="{B34DB2AB-A6F8-4DB2-B1F7-8A0A8BFA1F7F}"/>
    <cellStyle name="Level0 7 3" xfId="123" xr:uid="{0A979531-E5C2-44F5-9953-6A87F92D3B53}"/>
    <cellStyle name="Level0 8" xfId="124" xr:uid="{84ED96C1-A350-4A9B-8359-34A2D7D85C2E}"/>
    <cellStyle name="Level0 8 2" xfId="125" xr:uid="{A7284C65-6342-43D0-9DCB-5D85A8F06D4F}"/>
    <cellStyle name="Level0 8 3" xfId="126" xr:uid="{DB44C33C-B7E4-4B24-8ACF-43DB0A919058}"/>
    <cellStyle name="Level0 9" xfId="127" xr:uid="{5BAA6645-3F4F-4DC2-8C12-99857E2AD5D9}"/>
    <cellStyle name="Level0 9 2" xfId="128" xr:uid="{2434F143-E329-4672-9356-89F661096216}"/>
    <cellStyle name="Level0 9 3" xfId="129" xr:uid="{80F005E0-6768-4FF7-864E-2BEF2B8FAAFB}"/>
    <cellStyle name="Level0_Zvit rux-koshtiv 2010 Департамент " xfId="130" xr:uid="{30260E9F-D84F-4324-813B-D5651384D1FA}"/>
    <cellStyle name="Level1" xfId="131" xr:uid="{C97ADB48-5394-44FF-9E56-4ECEA4405B61}"/>
    <cellStyle name="Level1 2" xfId="132" xr:uid="{E76C87FE-5E18-4755-A42E-60711FB70BE1}"/>
    <cellStyle name="Level1-Numbers" xfId="133" xr:uid="{216E2800-F10E-4D2C-B50C-E93E5E698A42}"/>
    <cellStyle name="Level1-Numbers 2" xfId="134" xr:uid="{08113ADC-0B8A-41E2-A630-6E92D7E6D6F7}"/>
    <cellStyle name="Level1-Numbers-Hide" xfId="135" xr:uid="{9962C211-3057-43DA-A473-784DCD2FBBB8}"/>
    <cellStyle name="Level2" xfId="136" xr:uid="{D1B1E618-87D4-4FD0-8F5C-A3306C2DF6BC}"/>
    <cellStyle name="Level2 2" xfId="137" xr:uid="{325EAEF1-B3F8-4E26-89F6-12CE461DE40D}"/>
    <cellStyle name="Level2-Hide" xfId="138" xr:uid="{F8895ACC-AD24-43B3-A2A8-D8F3E4157756}"/>
    <cellStyle name="Level2-Hide 2" xfId="139" xr:uid="{0EBDC09A-AB19-473D-8C92-856EE4064854}"/>
    <cellStyle name="Level2-Numbers" xfId="140" xr:uid="{3573F984-4AA6-43FE-A669-510B561E35BD}"/>
    <cellStyle name="Level2-Numbers 2" xfId="141" xr:uid="{F358019B-4AD8-4881-A64B-9E967ECD0829}"/>
    <cellStyle name="Level2-Numbers-Hide" xfId="142" xr:uid="{72701884-AC0D-411A-82FF-60E55EBF4874}"/>
    <cellStyle name="Level3" xfId="143" xr:uid="{329BD412-44E4-4A39-ABFA-6C88E1917A65}"/>
    <cellStyle name="Level3 2" xfId="144" xr:uid="{8E93895B-CF15-4321-BB46-D08A8BA48AB3}"/>
    <cellStyle name="Level3 3" xfId="145" xr:uid="{00B02082-AA39-452A-A58D-C0A29F2F530C}"/>
    <cellStyle name="Level3_План департамент_2010_1207" xfId="146" xr:uid="{C1C28AE7-E357-4142-9D21-3A61186C198F}"/>
    <cellStyle name="Level3-Hide" xfId="147" xr:uid="{853B31DA-B6F1-401E-9DB9-C53B4F588439}"/>
    <cellStyle name="Level3-Hide 2" xfId="148" xr:uid="{F452525D-8810-474B-AC52-41E278461A37}"/>
    <cellStyle name="Level3-Numbers" xfId="149" xr:uid="{B836E06B-23B6-4718-A43A-037339133E8C}"/>
    <cellStyle name="Level3-Numbers 2" xfId="150" xr:uid="{0A0C8EAA-94B9-47D4-A186-ED94BDDCEC6A}"/>
    <cellStyle name="Level3-Numbers 3" xfId="151" xr:uid="{4AD1FD40-4653-4EC8-B122-75D2246E0EB0}"/>
    <cellStyle name="Level3-Numbers_План департамент_2010_1207" xfId="152" xr:uid="{218B8D01-C032-4933-9285-E9E40C944FBA}"/>
    <cellStyle name="Level3-Numbers-Hide" xfId="153" xr:uid="{6BEAF46D-2D1A-402A-B424-3788CECE341D}"/>
    <cellStyle name="Level4" xfId="154" xr:uid="{11659BB2-0A30-4CF9-BB30-F699DF1CA746}"/>
    <cellStyle name="Level4 2" xfId="155" xr:uid="{FB18C335-4517-4474-B11F-6B261EF7A29C}"/>
    <cellStyle name="Level4-Hide" xfId="156" xr:uid="{4D9FC709-D692-41A6-81A5-6B60B6658C2F}"/>
    <cellStyle name="Level4-Hide 2" xfId="157" xr:uid="{6BA1A080-70BE-479B-AA33-40A06B78B8D4}"/>
    <cellStyle name="Level4-Numbers" xfId="158" xr:uid="{4AF2B9A4-1492-4833-A549-3DECE24DBC4C}"/>
    <cellStyle name="Level4-Numbers 2" xfId="159" xr:uid="{D17D70E8-E7E5-4762-9E8E-F253DDA75E56}"/>
    <cellStyle name="Level4-Numbers-Hide" xfId="160" xr:uid="{8965BE79-39E8-46DB-81A5-3CF37AFA18F8}"/>
    <cellStyle name="Level5" xfId="161" xr:uid="{4CAD868C-4143-4FE9-801B-F71313224234}"/>
    <cellStyle name="Level5 2" xfId="162" xr:uid="{25B8CF02-F13B-4AD2-BB32-70A74B05B31D}"/>
    <cellStyle name="Level5-Hide" xfId="163" xr:uid="{975BFBA3-9E2C-42EB-B3DD-F9931AED06C7}"/>
    <cellStyle name="Level5-Hide 2" xfId="164" xr:uid="{4698E5FE-EF35-4D5E-B003-BE657F653189}"/>
    <cellStyle name="Level5-Numbers" xfId="165" xr:uid="{B64E763E-A5F4-4556-8044-AC21633402C1}"/>
    <cellStyle name="Level5-Numbers 2" xfId="166" xr:uid="{3602968A-BCA9-4346-957F-72119623BAFD}"/>
    <cellStyle name="Level5-Numbers-Hide" xfId="167" xr:uid="{A76ACEAD-8ADF-4C8D-A1ED-F9B951C60B75}"/>
    <cellStyle name="Level6" xfId="168" xr:uid="{9763489D-0EA7-4B74-B690-379D5CEA82AB}"/>
    <cellStyle name="Level6 2" xfId="169" xr:uid="{104979FF-B35B-459B-967F-170C5EB5DCBF}"/>
    <cellStyle name="Level6-Hide" xfId="170" xr:uid="{208A7A60-2CE3-4977-B80F-835C6146E4CB}"/>
    <cellStyle name="Level6-Hide 2" xfId="171" xr:uid="{BB03C244-F1F4-46AF-8777-BC8EE83C6A0D}"/>
    <cellStyle name="Level6-Numbers" xfId="172" xr:uid="{58AC032D-6682-4677-81C5-DCDC6C9509FF}"/>
    <cellStyle name="Level6-Numbers 2" xfId="173" xr:uid="{EFF6A474-228B-4DC9-973C-E2D80B271F20}"/>
    <cellStyle name="Level7" xfId="174" xr:uid="{200502F3-B309-415A-A3AE-D8A69203A129}"/>
    <cellStyle name="Level7-Hide" xfId="175" xr:uid="{CA2407C0-DDD0-4661-8269-A177B83A75EE}"/>
    <cellStyle name="Level7-Numbers" xfId="176" xr:uid="{5BC71883-C7FF-48CE-A479-1796B32D575C}"/>
    <cellStyle name="Linked Cell" xfId="177" xr:uid="{B66EC83C-409A-4AD8-B09C-BE9B6EB3563C}"/>
    <cellStyle name="Neutral" xfId="178" xr:uid="{B200511E-EE36-477A-8AFA-36758C0D1763}"/>
    <cellStyle name="Normal 2" xfId="179" xr:uid="{1CD4BEF2-0146-44A8-8462-2AA3AE2300D1}"/>
    <cellStyle name="Normal_GSE DCF_Model_31_07_09 final" xfId="180" xr:uid="{771BA168-EBC9-48BC-AE64-CD49C3912707}"/>
    <cellStyle name="Note" xfId="181" xr:uid="{86FBAC91-82B6-4D8A-AAD0-291DAEBEE361}"/>
    <cellStyle name="Number-Cells" xfId="182" xr:uid="{4AD0C296-8A4F-49D4-8979-4F24F00C2C3E}"/>
    <cellStyle name="Number-Cells-Column2" xfId="183" xr:uid="{54076040-9441-43B9-A2C8-B8DEDD2DE714}"/>
    <cellStyle name="Number-Cells-Column5" xfId="184" xr:uid="{8F789008-50C7-482B-886C-6DA2982B7BC4}"/>
    <cellStyle name="Output" xfId="185" xr:uid="{DEE2207D-D9B1-4EC3-A46F-2EB78C726986}"/>
    <cellStyle name="Row-Header" xfId="186" xr:uid="{D4370B3D-79D7-4F24-96C8-FF4116F7042E}"/>
    <cellStyle name="Row-Header 2" xfId="187" xr:uid="{16AC18F6-8DFD-43A2-9A21-8BF9D8AE843B}"/>
    <cellStyle name="Title" xfId="188" xr:uid="{B931A658-1B3F-4B57-ADC6-31634D9CF9C5}"/>
    <cellStyle name="Total" xfId="189" xr:uid="{561A3819-BF78-4113-AAF0-9898C0AAE0F8}"/>
    <cellStyle name="Warning Text" xfId="190" xr:uid="{9FFDDE0A-9B2E-4367-92D3-09F08DB6BF76}"/>
    <cellStyle name="Акцент1 2" xfId="191" xr:uid="{80BD3C8E-70AD-4DCA-A521-B8E2559EF93E}"/>
    <cellStyle name="Акцент1 3" xfId="192" xr:uid="{FF2EB617-FC68-449E-A55A-06967C8BE6ED}"/>
    <cellStyle name="Акцент2 2" xfId="193" xr:uid="{38A10F6C-3F78-4D08-9B0B-F7E283673F9B}"/>
    <cellStyle name="Акцент2 3" xfId="194" xr:uid="{BBA1F617-09F8-4A2B-966E-C59905BE1A9D}"/>
    <cellStyle name="Акцент3 2" xfId="195" xr:uid="{727FE5FC-AD67-4652-A642-8C4E117E2E6B}"/>
    <cellStyle name="Акцент3 3" xfId="196" xr:uid="{23E2231A-DCC5-4FB9-BEA7-2A42C23BA235}"/>
    <cellStyle name="Акцент4 2" xfId="197" xr:uid="{F385FB59-C7EE-4F4C-836F-795EB055B39A}"/>
    <cellStyle name="Акцент4 3" xfId="198" xr:uid="{50610CFD-772A-40C2-A608-B82A7F65A61B}"/>
    <cellStyle name="Акцент5 2" xfId="199" xr:uid="{35B1C08B-D473-4285-A386-606E468B6173}"/>
    <cellStyle name="Акцент5 3" xfId="200" xr:uid="{81D1C76B-6CE7-4D3E-85DA-E8615AC8E501}"/>
    <cellStyle name="Акцент6 2" xfId="201" xr:uid="{50B50BDE-5A78-4EA7-8290-3F6FDD69B9A6}"/>
    <cellStyle name="Акцент6 3" xfId="202" xr:uid="{0DA782EF-AC97-4E3D-8D61-0D3F0FED7D01}"/>
    <cellStyle name="Ввод  2" xfId="203" xr:uid="{87D08D6D-0FAB-4964-B6C2-7323CDAE9291}"/>
    <cellStyle name="Ввод  3" xfId="204" xr:uid="{1349D12A-8531-4FD2-902E-69193FF5928E}"/>
    <cellStyle name="Вывод 2" xfId="205" xr:uid="{B97E8ABE-1CD3-4537-9E82-62065F9D45ED}"/>
    <cellStyle name="Вывод 3" xfId="206" xr:uid="{03C1CC31-EF6F-4F43-A96D-2FBD321D707E}"/>
    <cellStyle name="Вычисление 2" xfId="207" xr:uid="{853BBEE0-73DF-4021-A719-1FAEE2027CFB}"/>
    <cellStyle name="Вычисление 3" xfId="208" xr:uid="{D6503F70-C5FE-4771-9779-F4493D29CED8}"/>
    <cellStyle name="Денежный 2" xfId="209" xr:uid="{E6BFC845-42F4-4599-B254-E69659F5C9E2}"/>
    <cellStyle name="Заголовок 1 2" xfId="210" xr:uid="{BA71E0EA-059C-4FF4-A8B1-8D64B4A89E13}"/>
    <cellStyle name="Заголовок 1 3" xfId="211" xr:uid="{F9E86876-FADA-48B6-9AE8-A411F42A4693}"/>
    <cellStyle name="Заголовок 2 2" xfId="212" xr:uid="{F977A05F-3B12-43C4-8EA6-4E97978F621F}"/>
    <cellStyle name="Заголовок 2 3" xfId="213" xr:uid="{C013D0F7-35F3-429E-8B45-93B87F5D8C7B}"/>
    <cellStyle name="Заголовок 3 2" xfId="214" xr:uid="{50218E10-BE10-4949-9AB8-B3DDC8B8B318}"/>
    <cellStyle name="Заголовок 3 3" xfId="215" xr:uid="{1CC626BC-91A2-4B63-9EB2-FAD65E5FFEEA}"/>
    <cellStyle name="Заголовок 4 2" xfId="216" xr:uid="{5E16BF3F-8A13-4213-98A4-3CB0C808994F}"/>
    <cellStyle name="Заголовок 4 3" xfId="217" xr:uid="{B9ABE5B9-CBE6-4EAD-B7FD-5A406B1C6C43}"/>
    <cellStyle name="Итог 2" xfId="218" xr:uid="{31440031-0B63-4E83-92A2-4C6B61DC8FEE}"/>
    <cellStyle name="Итог 3" xfId="219" xr:uid="{DC4B8D03-DE2D-4DA1-BCE4-7C3C93BECD0B}"/>
    <cellStyle name="Контрольная ячейка 2" xfId="220" xr:uid="{1C8FAC48-469D-4F9A-BA91-01948C790885}"/>
    <cellStyle name="Контрольная ячейка 3" xfId="221" xr:uid="{2D3EF97F-C183-4322-B14E-A5AD326B40D2}"/>
    <cellStyle name="Название 2" xfId="222" xr:uid="{FF4EED50-78B6-40F1-867C-11FBF13AEAFC}"/>
    <cellStyle name="Название 3" xfId="223" xr:uid="{3B50A1DC-B3FD-4794-89CB-39073F6A9817}"/>
    <cellStyle name="Нейтральный 2" xfId="224" xr:uid="{E4C4758E-5D28-408B-B0E5-7DB3B6352C73}"/>
    <cellStyle name="Нейтральный 3" xfId="225" xr:uid="{7FC44E3C-A19F-4C9E-9099-69B90F26CF8C}"/>
    <cellStyle name="Обычный" xfId="0" builtinId="0"/>
    <cellStyle name="Обычный 10" xfId="226" xr:uid="{6BA502BC-317E-45E3-9EEB-63A9FCEBFFE3}"/>
    <cellStyle name="Обычный 11" xfId="227" xr:uid="{8AC3E460-B912-472E-9A2E-8A296F07F7BB}"/>
    <cellStyle name="Обычный 12" xfId="228" xr:uid="{EC7AE449-AC14-408B-A431-8BC678F18AF8}"/>
    <cellStyle name="Обычный 13" xfId="229" xr:uid="{DFB58764-40D4-4307-883C-7B849A06A981}"/>
    <cellStyle name="Обычный 14" xfId="230" xr:uid="{41F4DBAC-2C51-4557-B0A3-E26A141EF4D7}"/>
    <cellStyle name="Обычный 15" xfId="231" xr:uid="{DD1658E5-5CBA-4302-AFB1-D565F573A5C6}"/>
    <cellStyle name="Обычный 16" xfId="232" xr:uid="{752AA619-9C15-4753-BE0F-97FD0FA13DF4}"/>
    <cellStyle name="Обычный 17" xfId="233" xr:uid="{C6E800BD-AE69-4BAE-8A05-E84E755B6DA3}"/>
    <cellStyle name="Обычный 18" xfId="234" xr:uid="{D2F866A2-AE79-44EA-A993-0BBFA3AF073E}"/>
    <cellStyle name="Обычный 2" xfId="235" xr:uid="{20DB8DAA-FA39-476A-BA3B-ECE844AFE7E4}"/>
    <cellStyle name="Обычный 2 10" xfId="236" xr:uid="{BE5645C5-8CF8-4A3F-9BA9-058A305520F3}"/>
    <cellStyle name="Обычный 2 11" xfId="237" xr:uid="{1E6C842A-9E4D-4997-996E-AE3D68B110AD}"/>
    <cellStyle name="Обычный 2 12" xfId="238" xr:uid="{EC90ACB1-4D11-45D7-9E2A-954931164179}"/>
    <cellStyle name="Обычный 2 13" xfId="239" xr:uid="{88129FAA-1794-4406-A3A0-A6B1F7916EA1}"/>
    <cellStyle name="Обычный 2 14" xfId="240" xr:uid="{ED574CA5-5A37-4D09-9CB0-D5B0EB8B0225}"/>
    <cellStyle name="Обычный 2 15" xfId="241" xr:uid="{2991D9F7-CCCF-460F-81C0-07766AEF5BF7}"/>
    <cellStyle name="Обычный 2 16" xfId="242" xr:uid="{1147D6BC-6F16-47E2-866B-44521DC794EF}"/>
    <cellStyle name="Обычный 2 2" xfId="243" xr:uid="{1315E5ED-4FE0-449A-8DE8-0BE69AD1E0DD}"/>
    <cellStyle name="Обычный 2 2 2" xfId="244" xr:uid="{8E0AA064-21A4-4FB0-B81D-987890BEA0B4}"/>
    <cellStyle name="Обычный 2 2 3" xfId="245" xr:uid="{F704A1AE-690B-49E7-A7C8-3CF1E548F46E}"/>
    <cellStyle name="Обычный 2 2_Расшифровка прочих" xfId="246" xr:uid="{4D6F5508-8C78-4187-BF6A-235631A43487}"/>
    <cellStyle name="Обычный 2 3" xfId="247" xr:uid="{1C4C5B14-0CA9-4B6C-BA43-5F55A2326EFC}"/>
    <cellStyle name="Обычный 2 4" xfId="248" xr:uid="{7C20ECAF-AD15-4719-8EB7-BC3F7338AB92}"/>
    <cellStyle name="Обычный 2 5" xfId="249" xr:uid="{53B2E6EA-C9E4-496B-AD86-D7E9B856D3AD}"/>
    <cellStyle name="Обычный 2 6" xfId="250" xr:uid="{B0FE0DF8-1C08-4060-BE94-E98795C2E6F5}"/>
    <cellStyle name="Обычный 2 7" xfId="251" xr:uid="{513D9499-BA77-49BF-B1F7-97906FC9BC1D}"/>
    <cellStyle name="Обычный 2 8" xfId="252" xr:uid="{A7972AC2-3E34-4F88-BB92-CA78DEA8D309}"/>
    <cellStyle name="Обычный 2 9" xfId="253" xr:uid="{D0A6F156-8D92-4D33-9CE4-71ABB7C53CBA}"/>
    <cellStyle name="Обычный 2_2604-2010" xfId="254" xr:uid="{9B27FD8F-4E3D-4562-94F9-120C44597262}"/>
    <cellStyle name="Обычный 3" xfId="255" xr:uid="{31BEAF29-BBE7-4CFC-9D60-DE9C7D8CDF62}"/>
    <cellStyle name="Обычный 3 10" xfId="256" xr:uid="{FA86D33A-FDEF-4C63-ACF5-92F3F6603C69}"/>
    <cellStyle name="Обычный 3 11" xfId="257" xr:uid="{BA82D870-235C-4630-A8CB-CEE6D22E4E37}"/>
    <cellStyle name="Обычный 3 12" xfId="258" xr:uid="{4C9DA34B-E114-48AC-A5DB-781CC3507DD7}"/>
    <cellStyle name="Обычный 3 13" xfId="259" xr:uid="{26C255BF-36CE-4458-AF17-3624069EC3DE}"/>
    <cellStyle name="Обычный 3 14" xfId="260" xr:uid="{8C071AE7-46E2-485D-9E49-C3A1A18AAAA7}"/>
    <cellStyle name="Обычный 3 2" xfId="261" xr:uid="{42331FB5-C44A-41A7-A80F-61D17B5B99F6}"/>
    <cellStyle name="Обычный 3 3" xfId="262" xr:uid="{E3692D66-85B2-404D-927B-799FE65C8EF5}"/>
    <cellStyle name="Обычный 3 4" xfId="263" xr:uid="{6BA8F01B-1F3B-4F52-9D1E-8A134F0A7D13}"/>
    <cellStyle name="Обычный 3 5" xfId="264" xr:uid="{4C6625F4-7DF9-492E-8B09-D76C343359DA}"/>
    <cellStyle name="Обычный 3 6" xfId="265" xr:uid="{B34A494C-7523-4A4F-962D-5EF1C9B55468}"/>
    <cellStyle name="Обычный 3 7" xfId="266" xr:uid="{5CDB9A85-BF0F-40D4-B35B-7E2833A28052}"/>
    <cellStyle name="Обычный 3 8" xfId="267" xr:uid="{B282FDD7-E4AA-41AA-BED5-672A13537571}"/>
    <cellStyle name="Обычный 3 9" xfId="268" xr:uid="{A93D6B69-F9C6-4E54-B530-CD64711A875F}"/>
    <cellStyle name="Обычный 3_Дефицит_7 млрд_0608_бс" xfId="269" xr:uid="{11F23FC3-256A-46D7-917A-367335BBEFF8}"/>
    <cellStyle name="Обычный 4" xfId="270" xr:uid="{0E539D66-B2A4-4DAB-92D7-AC05EEDC08E4}"/>
    <cellStyle name="Обычный 5" xfId="271" xr:uid="{2E4DA4DF-05EF-42FD-85EC-EB84576C0C6B}"/>
    <cellStyle name="Обычный 5 2" xfId="272" xr:uid="{AD8E8A6B-E75E-4090-9FC3-680CD4E5F057}"/>
    <cellStyle name="Обычный 6" xfId="273" xr:uid="{FF869155-57EA-4862-9C74-95E956229A2C}"/>
    <cellStyle name="Обычный 6 2" xfId="274" xr:uid="{295B8395-FB81-41BF-90F7-60B63DE9206E}"/>
    <cellStyle name="Обычный 6 3" xfId="275" xr:uid="{3B7939F1-6887-41B8-93D9-0EECB01DD6C7}"/>
    <cellStyle name="Обычный 6 4" xfId="276" xr:uid="{3B6894DA-06CF-4E50-AAED-AC5340A4E929}"/>
    <cellStyle name="Обычный 6_Дефицит_7 млрд_0608_бс" xfId="277" xr:uid="{A2B59771-0E78-4C5D-9E0C-36C1FEC24516}"/>
    <cellStyle name="Обычный 7" xfId="278" xr:uid="{257850F5-4386-4317-B9D4-8BA668E0183D}"/>
    <cellStyle name="Обычный 7 2" xfId="279" xr:uid="{07EE8D09-59FE-46A7-BF3C-74061C6F8768}"/>
    <cellStyle name="Обычный 8" xfId="280" xr:uid="{1120F1CB-3BF5-4C0F-8F7B-EA734C434124}"/>
    <cellStyle name="Обычный 9" xfId="281" xr:uid="{8602C0A3-4B59-42B3-B2F7-80519DC7F89F}"/>
    <cellStyle name="Обычный 9 2" xfId="282" xr:uid="{A978F10F-0284-4C95-B0ED-9901802006F5}"/>
    <cellStyle name="Плохой 2" xfId="283" xr:uid="{093CFF72-AF63-48C2-820F-820F319DB581}"/>
    <cellStyle name="Плохой 3" xfId="284" xr:uid="{B16319C2-4663-442C-A88D-15DB424DAC65}"/>
    <cellStyle name="Пояснение 2" xfId="285" xr:uid="{3FC86EC5-E65D-4521-A31B-242D27987AC9}"/>
    <cellStyle name="Пояснение 3" xfId="286" xr:uid="{B145D3A2-FB56-4B36-A045-C3B1390ADF1B}"/>
    <cellStyle name="Примечание 2" xfId="287" xr:uid="{A9DCD1E3-825C-4CAD-A3F4-AA1079007A69}"/>
    <cellStyle name="Примечание 3" xfId="288" xr:uid="{5496648D-1F99-4CB4-9467-797EB1BE3D05}"/>
    <cellStyle name="Процентный 2" xfId="289" xr:uid="{6B5DECC2-B4B0-4684-8307-E7BB668B4B80}"/>
    <cellStyle name="Процентный 2 10" xfId="290" xr:uid="{07F73B44-C3F7-4097-A20C-C8B059B2A18A}"/>
    <cellStyle name="Процентный 2 11" xfId="291" xr:uid="{C501A24F-018A-4F8E-8D39-6F31912A60FB}"/>
    <cellStyle name="Процентный 2 12" xfId="292" xr:uid="{214D35DF-7A61-466C-816C-9085DF499704}"/>
    <cellStyle name="Процентный 2 13" xfId="293" xr:uid="{DDAC8A94-6486-47E2-9EF2-0B55523BC521}"/>
    <cellStyle name="Процентный 2 14" xfId="294" xr:uid="{8CCE258C-3D3F-43D4-8EE9-21AA18F947E2}"/>
    <cellStyle name="Процентный 2 15" xfId="295" xr:uid="{38718C98-939A-4C8C-A954-860F5C1A67CA}"/>
    <cellStyle name="Процентный 2 16" xfId="296" xr:uid="{8ADE417F-9720-419D-8D3A-74FC8382D8C6}"/>
    <cellStyle name="Процентный 2 2" xfId="297" xr:uid="{40D0AEB9-C37A-4D50-A935-AAB36E93F8EB}"/>
    <cellStyle name="Процентный 2 3" xfId="298" xr:uid="{5A42A45D-03B0-469E-BBEB-547B09564FE4}"/>
    <cellStyle name="Процентный 2 4" xfId="299" xr:uid="{CD7311DF-DE12-4A8D-B7F9-888CB361711A}"/>
    <cellStyle name="Процентный 2 5" xfId="300" xr:uid="{5B08110C-407B-4499-BF07-3094A476AA11}"/>
    <cellStyle name="Процентный 2 6" xfId="301" xr:uid="{01DBAB8F-2801-4F8F-9B32-F914B3671D20}"/>
    <cellStyle name="Процентный 2 7" xfId="302" xr:uid="{865C01E6-FB72-4340-B901-F6F86F45195D}"/>
    <cellStyle name="Процентный 2 8" xfId="303" xr:uid="{C68FD2C8-8E5B-4159-B39E-1AC2C8E2BFEC}"/>
    <cellStyle name="Процентный 2 9" xfId="304" xr:uid="{00FDD1A1-4717-4723-8A26-BC11770D2A0A}"/>
    <cellStyle name="Процентный 3" xfId="305" xr:uid="{E0E752AD-7D4E-48B8-836B-70F9885FD1A2}"/>
    <cellStyle name="Процентный 4" xfId="306" xr:uid="{BFC45459-C22F-477A-B25D-E127E3872CCC}"/>
    <cellStyle name="Процентный 4 2" xfId="307" xr:uid="{1CE96E16-88AD-4502-A0B5-FF5179F05C59}"/>
    <cellStyle name="Связанная ячейка 2" xfId="308" xr:uid="{1A0F9287-0153-4828-820A-0AF8A0695BBE}"/>
    <cellStyle name="Связанная ячейка 3" xfId="309" xr:uid="{42D21C73-0320-4202-8871-1F75BAB74A1E}"/>
    <cellStyle name="Стиль 1" xfId="310" xr:uid="{2012CA44-4BF2-4286-BE8D-FFCC01C4196F}"/>
    <cellStyle name="Стиль 1 2" xfId="311" xr:uid="{6F7136A1-8B03-4AFE-B86F-51C9CE3A2A0A}"/>
    <cellStyle name="Стиль 1 3" xfId="312" xr:uid="{B378B787-A196-494F-894B-7640E073095A}"/>
    <cellStyle name="Стиль 1 4" xfId="313" xr:uid="{40E52BD2-8FE5-4478-A538-CD65EEF42816}"/>
    <cellStyle name="Стиль 1 5" xfId="314" xr:uid="{49D4DD24-E688-47E0-8EF1-5517E83E2557}"/>
    <cellStyle name="Стиль 1 6" xfId="315" xr:uid="{E5400F86-646D-491C-91E6-F2DA7E5FBE5C}"/>
    <cellStyle name="Стиль 1 7" xfId="316" xr:uid="{148F3B2D-948F-47A7-B538-61E359CD3CE2}"/>
    <cellStyle name="Текст предупреждения 2" xfId="317" xr:uid="{F6895CD8-08C2-4A1C-A887-ADEE6EACBF67}"/>
    <cellStyle name="Текст предупреждения 3" xfId="318" xr:uid="{03E7F9D5-261B-44F7-83FE-DFFCBDA9B440}"/>
    <cellStyle name="Тысячи [0]_1.62" xfId="319" xr:uid="{35BDFC86-4C18-4F0E-AF4D-2117D0F9761E}"/>
    <cellStyle name="Тысячи_1.62" xfId="320" xr:uid="{BF48044A-0805-4ED3-9153-0E7A1DC5235C}"/>
    <cellStyle name="Финансовый 2" xfId="321" xr:uid="{6685D87E-0E73-4CCC-AB02-AAB43AB8F152}"/>
    <cellStyle name="Финансовый 2 10" xfId="322" xr:uid="{491C6C2E-E088-4FF1-9467-6B751322ABB4}"/>
    <cellStyle name="Финансовый 2 11" xfId="323" xr:uid="{F314E80D-7503-4E54-B257-A7DF5BB02592}"/>
    <cellStyle name="Финансовый 2 12" xfId="324" xr:uid="{8C8C4186-2F0A-4845-B596-3E7DBE13E1BD}"/>
    <cellStyle name="Финансовый 2 13" xfId="325" xr:uid="{F9E0282F-EEA3-45F8-B08E-F480FDB5335F}"/>
    <cellStyle name="Финансовый 2 14" xfId="326" xr:uid="{53208ADF-3F16-47EB-AF82-F389912D5200}"/>
    <cellStyle name="Финансовый 2 15" xfId="327" xr:uid="{5F0A43F6-FD9B-44A3-841C-0ABF9790569E}"/>
    <cellStyle name="Финансовый 2 16" xfId="328" xr:uid="{35CC09DB-0436-4C23-8000-0440D1AADC93}"/>
    <cellStyle name="Финансовый 2 17" xfId="329" xr:uid="{8D66C2E8-B77C-4ADB-96D5-8BCAE3051230}"/>
    <cellStyle name="Финансовый 2 2" xfId="330" xr:uid="{1AFA1E09-E8F4-491C-B5B5-03BB70727549}"/>
    <cellStyle name="Финансовый 2 3" xfId="331" xr:uid="{A7A4147F-0DAE-469E-BC73-4F878B1C6D20}"/>
    <cellStyle name="Финансовый 2 4" xfId="332" xr:uid="{56A65CF1-63FA-421E-A76D-590B3079A536}"/>
    <cellStyle name="Финансовый 2 5" xfId="333" xr:uid="{6FAA5225-E7E9-4EE7-94A1-4B390C1A13A7}"/>
    <cellStyle name="Финансовый 2 6" xfId="334" xr:uid="{0DD9DBEC-29EA-4B54-B022-2339E255CB4B}"/>
    <cellStyle name="Финансовый 2 7" xfId="335" xr:uid="{13FF4929-6EDB-4193-8BEA-9D4E852F6992}"/>
    <cellStyle name="Финансовый 2 8" xfId="336" xr:uid="{61C2B4F8-06AC-411E-8FD7-23DCF4986B68}"/>
    <cellStyle name="Финансовый 2 9" xfId="337" xr:uid="{EC83CE61-4D6F-489D-8861-E90AED07D1F2}"/>
    <cellStyle name="Финансовый 3" xfId="338" xr:uid="{DCD45F1E-B1B2-4422-8CCD-A7B225655F75}"/>
    <cellStyle name="Финансовый 3 2" xfId="339" xr:uid="{0FFC3A62-1C8E-4709-8212-BE2F2D502F47}"/>
    <cellStyle name="Финансовый 4" xfId="340" xr:uid="{F60797DA-EF93-4926-A386-D73F506A53E5}"/>
    <cellStyle name="Финансовый 4 2" xfId="341" xr:uid="{4D4F7DA4-8D4F-4CD2-A324-606FFFF83EF2}"/>
    <cellStyle name="Финансовый 4 3" xfId="342" xr:uid="{5B5A76C9-2077-449C-A3AB-CE980D1B05E0}"/>
    <cellStyle name="Финансовый 5" xfId="343" xr:uid="{0160EA7E-625D-4047-AC50-1C07F5658285}"/>
    <cellStyle name="Финансовый 6" xfId="344" xr:uid="{B3C7BBB9-AE1A-4193-9D52-DD2D58368190}"/>
    <cellStyle name="Финансовый 7" xfId="345" xr:uid="{A8776902-262D-4525-81CF-D695DA4A901F}"/>
    <cellStyle name="Хороший 2" xfId="346" xr:uid="{96E8F0B0-3700-4A3C-AAAE-80EA4C5EA765}"/>
    <cellStyle name="Хороший 3" xfId="347" xr:uid="{980C47C2-C794-41A7-BC70-FD8425F0D143}"/>
    <cellStyle name="числовой" xfId="348" xr:uid="{8AD35A29-6AEA-4660-8011-6AF9DE125EA9}"/>
    <cellStyle name="Ю" xfId="349" xr:uid="{E620BB9A-5EC5-4525-BD0E-029C1DE7E9F5}"/>
    <cellStyle name="Ю-FreeSet_10" xfId="350" xr:uid="{690B3301-6667-46DB-ADA9-7D6A7547A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535D-2381-42BB-8CB9-93175F952C40}">
  <sheetPr>
    <pageSetUpPr fitToPage="1"/>
  </sheetPr>
  <dimension ref="A1:J283"/>
  <sheetViews>
    <sheetView tabSelected="1" topLeftCell="A101" zoomScale="70" zoomScaleNormal="70" zoomScaleSheetLayoutView="65" workbookViewId="0">
      <selection activeCell="F134" sqref="F134"/>
    </sheetView>
  </sheetViews>
  <sheetFormatPr defaultRowHeight="18.75"/>
  <cols>
    <col min="1" max="1" width="81" style="3" customWidth="1"/>
    <col min="2" max="2" width="10" style="14" customWidth="1"/>
    <col min="3" max="5" width="23" style="14" customWidth="1"/>
    <col min="6" max="6" width="23" style="3" customWidth="1"/>
    <col min="7" max="7" width="23.5703125" style="3" customWidth="1"/>
    <col min="8" max="8" width="22.85546875" style="3" customWidth="1"/>
    <col min="9" max="9" width="24" style="3" customWidth="1"/>
    <col min="10" max="10" width="25.8554687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6"/>
      <c r="C1" s="176"/>
      <c r="D1" s="176"/>
      <c r="E1" s="176"/>
      <c r="G1" s="112" t="s">
        <v>1</v>
      </c>
    </row>
    <row r="2" spans="1:10" ht="18" customHeight="1">
      <c r="A2" s="48"/>
      <c r="B2" s="186"/>
      <c r="C2" s="186"/>
      <c r="D2" s="186"/>
      <c r="E2" s="186"/>
      <c r="G2" s="112"/>
    </row>
    <row r="3" spans="1:10" ht="18" customHeight="1">
      <c r="A3" s="48"/>
      <c r="B3" s="176"/>
      <c r="C3" s="176"/>
      <c r="D3" s="176"/>
      <c r="E3" s="176"/>
      <c r="G3" s="241" t="s">
        <v>438</v>
      </c>
      <c r="H3" s="241"/>
      <c r="I3" s="241"/>
      <c r="J3" s="241"/>
    </row>
    <row r="4" spans="1:10" ht="18" customHeight="1">
      <c r="A4" s="245"/>
      <c r="B4" s="245"/>
      <c r="C4" s="50"/>
      <c r="D4" s="48"/>
      <c r="E4" s="48"/>
      <c r="F4" s="48"/>
      <c r="G4" s="242" t="s">
        <v>439</v>
      </c>
      <c r="H4" s="242"/>
      <c r="I4" s="242"/>
      <c r="J4" s="242"/>
    </row>
    <row r="5" spans="1:10" ht="22.5" customHeight="1">
      <c r="A5" s="241"/>
      <c r="B5" s="241"/>
      <c r="C5" s="50"/>
      <c r="D5" s="48"/>
      <c r="E5" s="48"/>
      <c r="F5" s="48"/>
      <c r="G5" s="185" t="s">
        <v>440</v>
      </c>
      <c r="H5" s="97"/>
      <c r="I5" s="97"/>
      <c r="J5" s="97"/>
    </row>
    <row r="6" spans="1:10" ht="18" hidden="1" customHeight="1">
      <c r="A6" s="199" t="s">
        <v>0</v>
      </c>
      <c r="B6" s="199"/>
      <c r="C6" s="199"/>
      <c r="D6" s="199"/>
      <c r="E6" s="199"/>
      <c r="F6" s="199"/>
      <c r="G6" s="199"/>
      <c r="H6" s="199"/>
      <c r="I6" s="199"/>
      <c r="J6" s="199"/>
    </row>
    <row r="7" spans="1:10" ht="18" hidden="1" customHeight="1">
      <c r="A7" s="245"/>
      <c r="B7" s="246"/>
      <c r="C7" s="48"/>
      <c r="D7" s="49"/>
      <c r="E7" s="49"/>
      <c r="F7" s="49"/>
      <c r="G7" s="48"/>
      <c r="H7" s="48"/>
      <c r="I7" s="149"/>
      <c r="J7" s="149"/>
    </row>
    <row r="8" spans="1:10" ht="18" hidden="1" customHeight="1">
      <c r="A8" s="153"/>
      <c r="B8" s="50"/>
      <c r="C8" s="50"/>
      <c r="D8" s="49"/>
      <c r="E8" s="49"/>
      <c r="F8" s="49"/>
      <c r="I8" s="153"/>
      <c r="J8" s="153"/>
    </row>
    <row r="9" spans="1:10" ht="18" hidden="1" customHeight="1">
      <c r="A9" s="50"/>
      <c r="B9" s="50"/>
      <c r="C9" s="50"/>
      <c r="D9" s="153"/>
      <c r="E9" s="150"/>
      <c r="F9" s="150"/>
    </row>
    <row r="10" spans="1:10" ht="18" hidden="1" customHeight="1">
      <c r="A10" s="50"/>
      <c r="B10" s="50"/>
      <c r="C10" s="50"/>
      <c r="D10" s="153"/>
      <c r="E10" s="150"/>
      <c r="F10" s="150"/>
    </row>
    <row r="11" spans="1:10" ht="18" customHeight="1">
      <c r="A11" s="109"/>
      <c r="B11" s="48"/>
      <c r="C11" s="48"/>
      <c r="D11" s="48"/>
      <c r="E11" s="110"/>
      <c r="F11" s="111"/>
      <c r="G11" s="112"/>
      <c r="H11" s="112"/>
      <c r="I11" s="112"/>
      <c r="J11" s="112"/>
    </row>
    <row r="12" spans="1:10" ht="18" customHeight="1">
      <c r="A12" s="149"/>
      <c r="B12" s="151"/>
      <c r="C12" s="149"/>
      <c r="D12" s="151"/>
      <c r="E12" s="50"/>
      <c r="F12" s="49"/>
      <c r="G12" s="241"/>
      <c r="H12" s="241"/>
      <c r="I12" s="241"/>
      <c r="J12" s="241"/>
    </row>
    <row r="13" spans="1:10" ht="18" customHeight="1">
      <c r="A13" s="149"/>
      <c r="B13" s="151"/>
      <c r="C13" s="149"/>
      <c r="D13" s="151"/>
      <c r="E13" s="50"/>
      <c r="F13" s="49"/>
      <c r="G13" s="149"/>
      <c r="H13" s="149"/>
      <c r="I13" s="149"/>
      <c r="J13" s="149"/>
    </row>
    <row r="14" spans="1:10" ht="18" customHeight="1">
      <c r="A14" s="149"/>
      <c r="B14" s="151"/>
      <c r="C14" s="149"/>
      <c r="D14" s="151"/>
      <c r="E14" s="50"/>
      <c r="F14" s="49"/>
      <c r="G14" s="113"/>
      <c r="H14" s="113"/>
      <c r="I14" s="113"/>
      <c r="J14" s="113"/>
    </row>
    <row r="15" spans="1:10" ht="43.5" customHeight="1">
      <c r="A15" s="230"/>
      <c r="B15" s="230"/>
      <c r="C15" s="230"/>
      <c r="D15" s="230"/>
      <c r="E15" s="49"/>
      <c r="F15" s="49"/>
      <c r="G15" s="223" t="s">
        <v>2</v>
      </c>
      <c r="H15" s="225"/>
      <c r="I15" s="232" t="s">
        <v>3</v>
      </c>
      <c r="J15" s="232"/>
    </row>
    <row r="16" spans="1:10" ht="28.5" customHeight="1">
      <c r="A16" s="229" t="s">
        <v>4</v>
      </c>
      <c r="B16" s="233" t="s">
        <v>406</v>
      </c>
      <c r="C16" s="234"/>
      <c r="D16" s="234"/>
      <c r="E16" s="234"/>
      <c r="F16" s="235"/>
      <c r="G16" s="247" t="s">
        <v>5</v>
      </c>
      <c r="H16" s="239">
        <v>5480625</v>
      </c>
      <c r="I16" s="200" t="s">
        <v>6</v>
      </c>
      <c r="J16" s="231"/>
    </row>
    <row r="17" spans="1:10" ht="28.5" customHeight="1">
      <c r="A17" s="229"/>
      <c r="B17" s="236"/>
      <c r="C17" s="237"/>
      <c r="D17" s="237"/>
      <c r="E17" s="237"/>
      <c r="F17" s="238"/>
      <c r="G17" s="248"/>
      <c r="H17" s="240"/>
      <c r="I17" s="200"/>
      <c r="J17" s="232"/>
    </row>
    <row r="18" spans="1:10" ht="28.5" customHeight="1">
      <c r="A18" s="126" t="s">
        <v>7</v>
      </c>
      <c r="B18" s="223" t="s">
        <v>407</v>
      </c>
      <c r="C18" s="224"/>
      <c r="D18" s="224"/>
      <c r="E18" s="224"/>
      <c r="F18" s="225"/>
      <c r="G18" s="126" t="s">
        <v>8</v>
      </c>
      <c r="H18" s="126">
        <v>150</v>
      </c>
      <c r="I18" s="200" t="s">
        <v>6</v>
      </c>
      <c r="J18" s="231"/>
    </row>
    <row r="19" spans="1:10" ht="28.5" customHeight="1">
      <c r="A19" s="126" t="s">
        <v>9</v>
      </c>
      <c r="B19" s="223" t="s">
        <v>408</v>
      </c>
      <c r="C19" s="224"/>
      <c r="D19" s="224"/>
      <c r="E19" s="224"/>
      <c r="F19" s="225"/>
      <c r="G19" s="126" t="s">
        <v>10</v>
      </c>
      <c r="H19" s="126">
        <v>1000</v>
      </c>
      <c r="I19" s="200"/>
      <c r="J19" s="232"/>
    </row>
    <row r="20" spans="1:10" ht="28.5" customHeight="1">
      <c r="A20" s="126" t="s">
        <v>11</v>
      </c>
      <c r="B20" s="223" t="s">
        <v>409</v>
      </c>
      <c r="C20" s="224"/>
      <c r="D20" s="224"/>
      <c r="E20" s="224"/>
      <c r="F20" s="225"/>
      <c r="G20" s="126" t="s">
        <v>12</v>
      </c>
      <c r="H20" s="126">
        <v>86.23</v>
      </c>
      <c r="I20" s="200" t="s">
        <v>6</v>
      </c>
      <c r="J20" s="243"/>
    </row>
    <row r="21" spans="1:10" ht="28.5" customHeight="1">
      <c r="A21" s="126" t="s">
        <v>13</v>
      </c>
      <c r="B21" s="223" t="s">
        <v>415</v>
      </c>
      <c r="C21" s="224"/>
      <c r="D21" s="224"/>
      <c r="E21" s="224"/>
      <c r="F21" s="224"/>
      <c r="G21" s="224"/>
      <c r="H21" s="225"/>
      <c r="I21" s="200"/>
      <c r="J21" s="244"/>
    </row>
    <row r="22" spans="1:10" ht="28.5" customHeight="1">
      <c r="A22" s="126" t="s">
        <v>14</v>
      </c>
      <c r="B22" s="223" t="s">
        <v>416</v>
      </c>
      <c r="C22" s="224"/>
      <c r="D22" s="224"/>
      <c r="E22" s="224"/>
      <c r="F22" s="224"/>
      <c r="G22" s="224"/>
      <c r="H22" s="225"/>
      <c r="I22" s="200" t="s">
        <v>6</v>
      </c>
      <c r="J22" s="222"/>
    </row>
    <row r="23" spans="1:10" ht="28.5" customHeight="1">
      <c r="A23" s="126" t="s">
        <v>15</v>
      </c>
      <c r="B23" s="223"/>
      <c r="C23" s="224"/>
      <c r="D23" s="224"/>
      <c r="E23" s="224"/>
      <c r="F23" s="224"/>
      <c r="G23" s="224"/>
      <c r="H23" s="225"/>
      <c r="I23" s="200"/>
      <c r="J23" s="222"/>
    </row>
    <row r="24" spans="1:10" ht="28.5" customHeight="1">
      <c r="A24" s="126" t="s">
        <v>16</v>
      </c>
      <c r="B24" s="223">
        <v>262</v>
      </c>
      <c r="C24" s="224"/>
      <c r="D24" s="224"/>
      <c r="E24" s="224"/>
      <c r="F24" s="224"/>
      <c r="G24" s="224"/>
      <c r="H24" s="225"/>
      <c r="I24" s="200" t="s">
        <v>6</v>
      </c>
      <c r="J24" s="222"/>
    </row>
    <row r="25" spans="1:10" ht="28.5" customHeight="1">
      <c r="A25" s="126" t="s">
        <v>17</v>
      </c>
      <c r="B25" s="223" t="s">
        <v>417</v>
      </c>
      <c r="C25" s="224"/>
      <c r="D25" s="224"/>
      <c r="E25" s="224"/>
      <c r="F25" s="224"/>
      <c r="G25" s="224"/>
      <c r="H25" s="225"/>
      <c r="I25" s="200"/>
      <c r="J25" s="222"/>
    </row>
    <row r="26" spans="1:10" ht="28.5" customHeight="1">
      <c r="A26" s="126" t="s">
        <v>18</v>
      </c>
      <c r="B26" s="223"/>
      <c r="C26" s="224"/>
      <c r="D26" s="224"/>
      <c r="E26" s="224"/>
      <c r="F26" s="224"/>
      <c r="G26" s="225"/>
      <c r="H26" s="229" t="s">
        <v>19</v>
      </c>
      <c r="I26" s="229"/>
      <c r="J26" s="51"/>
    </row>
    <row r="27" spans="1:10" ht="28.5" customHeight="1">
      <c r="A27" s="126" t="s">
        <v>20</v>
      </c>
      <c r="B27" s="223" t="s">
        <v>418</v>
      </c>
      <c r="C27" s="224"/>
      <c r="D27" s="224"/>
      <c r="E27" s="224"/>
      <c r="F27" s="224"/>
      <c r="G27" s="225"/>
      <c r="H27" s="229" t="s">
        <v>21</v>
      </c>
      <c r="I27" s="229"/>
      <c r="J27" s="51"/>
    </row>
    <row r="28" spans="1:10" ht="18.75" customHeight="1">
      <c r="A28" s="99"/>
      <c r="B28" s="99"/>
      <c r="C28" s="99"/>
      <c r="D28" s="99"/>
      <c r="E28" s="99"/>
      <c r="F28" s="99"/>
      <c r="G28" s="99"/>
      <c r="H28" s="97"/>
      <c r="I28" s="48"/>
      <c r="J28" s="50"/>
    </row>
    <row r="29" spans="1:10" ht="18.95" customHeight="1">
      <c r="B29" s="176"/>
      <c r="C29" s="176"/>
      <c r="D29" s="176"/>
      <c r="E29" s="176"/>
    </row>
    <row r="30" spans="1:10" ht="24" customHeight="1">
      <c r="A30" s="199" t="s">
        <v>447</v>
      </c>
      <c r="B30" s="199"/>
      <c r="C30" s="199"/>
      <c r="D30" s="199"/>
      <c r="E30" s="199"/>
      <c r="F30" s="199"/>
      <c r="G30" s="199"/>
      <c r="H30" s="199"/>
      <c r="I30" s="199"/>
      <c r="J30" s="199"/>
    </row>
    <row r="31" spans="1:10" ht="18" customHeight="1">
      <c r="A31" s="199" t="s">
        <v>421</v>
      </c>
      <c r="B31" s="199"/>
      <c r="C31" s="199"/>
      <c r="D31" s="199"/>
      <c r="E31" s="199"/>
      <c r="F31" s="199"/>
      <c r="G31" s="199"/>
      <c r="H31" s="199"/>
      <c r="I31" s="199"/>
      <c r="J31" s="199"/>
    </row>
    <row r="32" spans="1:10" ht="18" customHeight="1">
      <c r="A32" s="199" t="s">
        <v>22</v>
      </c>
      <c r="B32" s="199"/>
      <c r="C32" s="199"/>
      <c r="D32" s="199"/>
      <c r="E32" s="199"/>
      <c r="F32" s="199"/>
      <c r="G32" s="199"/>
      <c r="H32" s="199"/>
      <c r="I32" s="199"/>
      <c r="J32" s="199"/>
    </row>
    <row r="33" spans="1:10" ht="13.5" customHeight="1">
      <c r="B33" s="15"/>
      <c r="C33" s="4"/>
      <c r="D33" s="15"/>
      <c r="E33" s="15"/>
      <c r="F33" s="15"/>
      <c r="G33" s="15"/>
      <c r="H33" s="15"/>
      <c r="I33" s="15"/>
      <c r="J33" s="15"/>
    </row>
    <row r="34" spans="1:10" ht="31.5" customHeight="1">
      <c r="A34" s="212" t="s">
        <v>23</v>
      </c>
      <c r="B34" s="200" t="s">
        <v>24</v>
      </c>
      <c r="C34" s="207" t="s">
        <v>422</v>
      </c>
      <c r="D34" s="207" t="s">
        <v>423</v>
      </c>
      <c r="E34" s="217" t="s">
        <v>414</v>
      </c>
      <c r="F34" s="200" t="s">
        <v>25</v>
      </c>
      <c r="G34" s="226" t="s">
        <v>26</v>
      </c>
      <c r="H34" s="227"/>
      <c r="I34" s="227"/>
      <c r="J34" s="228"/>
    </row>
    <row r="35" spans="1:10" ht="54.75" customHeight="1">
      <c r="A35" s="212"/>
      <c r="B35" s="200"/>
      <c r="C35" s="208"/>
      <c r="D35" s="208"/>
      <c r="E35" s="218"/>
      <c r="F35" s="200"/>
      <c r="G35" s="152" t="s">
        <v>27</v>
      </c>
      <c r="H35" s="152" t="s">
        <v>28</v>
      </c>
      <c r="I35" s="152" t="s">
        <v>29</v>
      </c>
      <c r="J35" s="152" t="s">
        <v>30</v>
      </c>
    </row>
    <row r="36" spans="1:10" ht="20.100000000000001" customHeight="1">
      <c r="A36" s="157">
        <v>1</v>
      </c>
      <c r="B36" s="152">
        <v>2</v>
      </c>
      <c r="C36" s="152">
        <v>3</v>
      </c>
      <c r="D36" s="152">
        <v>4</v>
      </c>
      <c r="E36" s="152" t="s">
        <v>413</v>
      </c>
      <c r="F36" s="152">
        <v>6</v>
      </c>
      <c r="G36" s="152">
        <v>7</v>
      </c>
      <c r="H36" s="152">
        <v>8</v>
      </c>
      <c r="I36" s="152">
        <v>9</v>
      </c>
      <c r="J36" s="152">
        <v>10</v>
      </c>
    </row>
    <row r="37" spans="1:10" ht="24.95" customHeight="1">
      <c r="A37" s="209" t="s">
        <v>31</v>
      </c>
      <c r="B37" s="210"/>
      <c r="C37" s="210"/>
      <c r="D37" s="210"/>
      <c r="E37" s="210"/>
      <c r="F37" s="210"/>
      <c r="G37" s="210"/>
      <c r="H37" s="210"/>
      <c r="I37" s="210"/>
      <c r="J37" s="211"/>
    </row>
    <row r="38" spans="1:10" ht="18.75" customHeight="1">
      <c r="A38" s="27" t="s">
        <v>32</v>
      </c>
      <c r="B38" s="53">
        <v>1000</v>
      </c>
      <c r="C38" s="44">
        <f>'I. Інф. до фін.плану'!C23</f>
        <v>63220</v>
      </c>
      <c r="D38" s="44">
        <f>'I. Інф. до фін.плану'!D23</f>
        <v>65151</v>
      </c>
      <c r="E38" s="44">
        <f>'I. Інф. до фін.плану'!E23</f>
        <v>72102</v>
      </c>
      <c r="F38" s="44">
        <f>'I. Інф. до фін.плану'!F23</f>
        <v>71120</v>
      </c>
      <c r="G38" s="55"/>
      <c r="H38" s="55"/>
      <c r="I38" s="55"/>
      <c r="J38" s="55"/>
    </row>
    <row r="39" spans="1:10" ht="18.75" customHeight="1">
      <c r="A39" s="27" t="s">
        <v>33</v>
      </c>
      <c r="B39" s="157">
        <v>1010</v>
      </c>
      <c r="C39" s="44">
        <f>'I. Інф. до фін.плану'!C24</f>
        <v>-58629</v>
      </c>
      <c r="D39" s="44">
        <f>'I. Інф. до фін.плану'!D24</f>
        <v>-64947</v>
      </c>
      <c r="E39" s="44">
        <f>'I. Інф. до фін.плану'!E24</f>
        <v>-64896</v>
      </c>
      <c r="F39" s="44">
        <f>'I. Інф. до фін.плану'!F24</f>
        <v>-70610</v>
      </c>
      <c r="G39" s="31"/>
      <c r="H39" s="31"/>
      <c r="I39" s="31"/>
      <c r="J39" s="31"/>
    </row>
    <row r="40" spans="1:10" ht="18.75" customHeight="1">
      <c r="A40" s="28" t="s">
        <v>34</v>
      </c>
      <c r="B40" s="154">
        <v>1020</v>
      </c>
      <c r="C40" s="44">
        <f t="shared" ref="C40:J40" si="0">SUM(C38,C39)</f>
        <v>4591</v>
      </c>
      <c r="D40" s="44">
        <f t="shared" si="0"/>
        <v>204</v>
      </c>
      <c r="E40" s="44">
        <f t="shared" si="0"/>
        <v>7206</v>
      </c>
      <c r="F40" s="44">
        <f t="shared" si="0"/>
        <v>510</v>
      </c>
      <c r="G40" s="44">
        <f t="shared" si="0"/>
        <v>0</v>
      </c>
      <c r="H40" s="44">
        <f t="shared" si="0"/>
        <v>0</v>
      </c>
      <c r="I40" s="44">
        <f t="shared" si="0"/>
        <v>0</v>
      </c>
      <c r="J40" s="44">
        <f t="shared" si="0"/>
        <v>0</v>
      </c>
    </row>
    <row r="41" spans="1:10" ht="18.75" customHeight="1">
      <c r="A41" s="29" t="s">
        <v>35</v>
      </c>
      <c r="B41" s="154">
        <v>1300</v>
      </c>
      <c r="C41" s="44">
        <f>'I. Інф. до фін.плану'!C99</f>
        <v>5997</v>
      </c>
      <c r="D41" s="44">
        <f>'I. Інф. до фін.плану'!D99</f>
        <v>2267</v>
      </c>
      <c r="E41" s="44">
        <f>'I. Інф. до фін.плану'!E99</f>
        <v>8514</v>
      </c>
      <c r="F41" s="44">
        <f>'I. Інф. до фін.плану'!F99</f>
        <v>3152</v>
      </c>
      <c r="G41" s="108" t="s">
        <v>36</v>
      </c>
      <c r="H41" s="108" t="s">
        <v>36</v>
      </c>
      <c r="I41" s="108" t="s">
        <v>36</v>
      </c>
      <c r="J41" s="108" t="s">
        <v>36</v>
      </c>
    </row>
    <row r="42" spans="1:10" ht="18.75" customHeight="1">
      <c r="A42" s="16" t="s">
        <v>37</v>
      </c>
      <c r="B42" s="54">
        <v>1200</v>
      </c>
      <c r="C42" s="44">
        <f>'I. Інф. до фін.плану'!C93</f>
        <v>4002</v>
      </c>
      <c r="D42" s="44">
        <f>'I. Інф. до фін.плану'!D93</f>
        <v>347</v>
      </c>
      <c r="E42" s="44">
        <f>'I. Інф. до фін.плану'!E93</f>
        <v>6361</v>
      </c>
      <c r="F42" s="44">
        <f>'I. Інф. до фін.плану'!F93</f>
        <v>768</v>
      </c>
      <c r="G42" s="42"/>
      <c r="H42" s="42"/>
      <c r="I42" s="42"/>
      <c r="J42" s="42"/>
    </row>
    <row r="43" spans="1:10" ht="24" customHeight="1">
      <c r="A43" s="214" t="s">
        <v>38</v>
      </c>
      <c r="B43" s="215"/>
      <c r="C43" s="215"/>
      <c r="D43" s="215"/>
      <c r="E43" s="215"/>
      <c r="F43" s="215"/>
      <c r="G43" s="215"/>
      <c r="H43" s="215"/>
      <c r="I43" s="215"/>
      <c r="J43" s="216"/>
    </row>
    <row r="44" spans="1:10" ht="18.75" customHeight="1">
      <c r="A44" s="57" t="s">
        <v>39</v>
      </c>
      <c r="B44" s="157">
        <v>2111</v>
      </c>
      <c r="C44" s="44">
        <f>'ІІ. Розп. ч.п. та розр. з бюд.'!F25</f>
        <v>0</v>
      </c>
      <c r="D44" s="44">
        <f>'ІІ. Розп. ч.п. та розр. з бюд.'!G25</f>
        <v>0</v>
      </c>
      <c r="E44" s="44">
        <f>'ІІ. Розп. ч.п. та розр. з бюд.'!H25</f>
        <v>0</v>
      </c>
      <c r="F44" s="44">
        <f>'ІІ. Розп. ч.п. та розр. з бюд.'!I25</f>
        <v>0</v>
      </c>
      <c r="G44" s="31" t="s">
        <v>36</v>
      </c>
      <c r="H44" s="31" t="s">
        <v>36</v>
      </c>
      <c r="I44" s="31" t="s">
        <v>36</v>
      </c>
      <c r="J44" s="31" t="s">
        <v>36</v>
      </c>
    </row>
    <row r="45" spans="1:10" ht="37.5" customHeight="1">
      <c r="A45" s="57" t="s">
        <v>40</v>
      </c>
      <c r="B45" s="157">
        <v>2112</v>
      </c>
      <c r="C45" s="44">
        <f>'ІІ. Розп. ч.п. та розр. з бюд.'!F26</f>
        <v>0</v>
      </c>
      <c r="D45" s="44">
        <f>'ІІ. Розп. ч.п. та розр. з бюд.'!G26</f>
        <v>0</v>
      </c>
      <c r="E45" s="44">
        <f>'ІІ. Розп. ч.п. та розр. з бюд.'!H26</f>
        <v>0</v>
      </c>
      <c r="F45" s="44">
        <f>'ІІ. Розп. ч.п. та розр. з бюд.'!I26</f>
        <v>0</v>
      </c>
      <c r="G45" s="31" t="s">
        <v>36</v>
      </c>
      <c r="H45" s="31" t="s">
        <v>36</v>
      </c>
      <c r="I45" s="31" t="s">
        <v>36</v>
      </c>
      <c r="J45" s="31" t="s">
        <v>36</v>
      </c>
    </row>
    <row r="46" spans="1:10" ht="37.5" customHeight="1">
      <c r="A46" s="58" t="s">
        <v>41</v>
      </c>
      <c r="B46" s="19">
        <v>2113</v>
      </c>
      <c r="C46" s="45" t="str">
        <f>'ІІ. Розп. ч.п. та розр. з бюд.'!F27</f>
        <v>(    )</v>
      </c>
      <c r="D46" s="45" t="str">
        <f>'ІІ. Розп. ч.п. та розр. з бюд.'!G27</f>
        <v>(    )</v>
      </c>
      <c r="E46" s="45" t="str">
        <f>'ІІ. Розп. ч.п. та розр. з бюд.'!H27</f>
        <v>(    )</v>
      </c>
      <c r="F46" s="45">
        <f>'ІІ. Розп. ч.п. та розр. з бюд.'!I27</f>
        <v>0</v>
      </c>
      <c r="G46" s="31" t="s">
        <v>36</v>
      </c>
      <c r="H46" s="31" t="s">
        <v>36</v>
      </c>
      <c r="I46" s="31" t="s">
        <v>36</v>
      </c>
      <c r="J46" s="31" t="s">
        <v>36</v>
      </c>
    </row>
    <row r="47" spans="1:10" ht="37.5" customHeight="1">
      <c r="A47" s="58" t="s">
        <v>42</v>
      </c>
      <c r="B47" s="19">
        <v>2131</v>
      </c>
      <c r="C47" s="44">
        <f>'ІІ. Розп. ч.п. та розр. з бюд.'!F39</f>
        <v>0</v>
      </c>
      <c r="D47" s="44">
        <f>'ІІ. Розп. ч.п. та розр. з бюд.'!G39</f>
        <v>0</v>
      </c>
      <c r="E47" s="44">
        <f>'ІІ. Розп. ч.п. та розр. з бюд.'!H39</f>
        <v>0</v>
      </c>
      <c r="F47" s="44">
        <f>'ІІ. Розп. ч.п. та розр. з бюд.'!I39</f>
        <v>0</v>
      </c>
      <c r="G47" s="31" t="s">
        <v>36</v>
      </c>
      <c r="H47" s="31" t="s">
        <v>36</v>
      </c>
      <c r="I47" s="31" t="s">
        <v>36</v>
      </c>
      <c r="J47" s="31" t="s">
        <v>36</v>
      </c>
    </row>
    <row r="48" spans="1:10" ht="63" customHeight="1">
      <c r="A48" s="58" t="s">
        <v>43</v>
      </c>
      <c r="B48" s="19">
        <v>2132</v>
      </c>
      <c r="C48" s="44">
        <f>'ІІ. Розп. ч.п. та розр. з бюд.'!F40</f>
        <v>0</v>
      </c>
      <c r="D48" s="44">
        <f>'ІІ. Розп. ч.п. та розр. з бюд.'!G40</f>
        <v>0</v>
      </c>
      <c r="E48" s="44">
        <f>'ІІ. Розп. ч.п. та розр. з бюд.'!H40</f>
        <v>0</v>
      </c>
      <c r="F48" s="44">
        <f>'ІІ. Розп. ч.п. та розр. з бюд.'!I40</f>
        <v>0</v>
      </c>
      <c r="G48" s="31" t="s">
        <v>36</v>
      </c>
      <c r="H48" s="31" t="s">
        <v>36</v>
      </c>
      <c r="I48" s="31" t="s">
        <v>36</v>
      </c>
      <c r="J48" s="31" t="s">
        <v>36</v>
      </c>
    </row>
    <row r="49" spans="1:10" ht="25.15" customHeight="1">
      <c r="A49" s="56" t="s">
        <v>44</v>
      </c>
      <c r="B49" s="41">
        <v>2200</v>
      </c>
      <c r="C49" s="44">
        <f>'ІІ. Розп. ч.п. та розр. з бюд.'!F47</f>
        <v>15648</v>
      </c>
      <c r="D49" s="44">
        <f>'ІІ. Розп. ч.п. та розр. з бюд.'!G47</f>
        <v>19076</v>
      </c>
      <c r="E49" s="44">
        <f>'ІІ. Розп. ч.п. та розр. з бюд.'!H47</f>
        <v>16473</v>
      </c>
      <c r="F49" s="44">
        <f>'ІІ. Розп. ч.п. та розр. з бюд.'!I47</f>
        <v>19624</v>
      </c>
      <c r="G49" s="55"/>
      <c r="H49" s="55"/>
      <c r="I49" s="55"/>
      <c r="J49" s="55"/>
    </row>
    <row r="50" spans="1:10" ht="24.95" customHeight="1">
      <c r="A50" s="219" t="s">
        <v>45</v>
      </c>
      <c r="B50" s="220"/>
      <c r="C50" s="220"/>
      <c r="D50" s="220"/>
      <c r="E50" s="220"/>
      <c r="F50" s="220"/>
      <c r="G50" s="220"/>
      <c r="H50" s="220"/>
      <c r="I50" s="220"/>
      <c r="J50" s="221"/>
    </row>
    <row r="51" spans="1:10" s="5" customFormat="1" ht="20.100000000000001" customHeight="1">
      <c r="A51" s="25" t="s">
        <v>46</v>
      </c>
      <c r="B51" s="9">
        <v>4000</v>
      </c>
      <c r="C51" s="44">
        <f>'ІV кап. інвеат. V кред. '!F7</f>
        <v>1519</v>
      </c>
      <c r="D51" s="44">
        <f>'ІV кап. інвеат. V кред. '!G7</f>
        <v>2000</v>
      </c>
      <c r="E51" s="44">
        <f>'ІV кап. інвеат. V кред. '!H7</f>
        <v>2512</v>
      </c>
      <c r="F51" s="44">
        <f>'ІV кап. інвеат. V кред. '!I7</f>
        <v>3232</v>
      </c>
      <c r="G51" s="43"/>
      <c r="H51" s="43"/>
      <c r="I51" s="43"/>
      <c r="J51" s="43"/>
    </row>
    <row r="52" spans="1:10" ht="24.95" customHeight="1">
      <c r="A52" s="201" t="s">
        <v>47</v>
      </c>
      <c r="B52" s="202"/>
      <c r="C52" s="202"/>
      <c r="D52" s="202"/>
      <c r="E52" s="202"/>
      <c r="F52" s="202"/>
      <c r="G52" s="202"/>
      <c r="H52" s="202"/>
      <c r="I52" s="202"/>
      <c r="J52" s="203"/>
    </row>
    <row r="53" spans="1:10" ht="19.5" customHeight="1">
      <c r="A53" s="138" t="s">
        <v>48</v>
      </c>
      <c r="B53" s="137"/>
      <c r="C53" s="158"/>
      <c r="D53" s="158"/>
      <c r="E53" s="158"/>
      <c r="F53" s="158"/>
      <c r="G53" s="158"/>
      <c r="H53" s="158"/>
      <c r="I53" s="158"/>
      <c r="J53" s="159"/>
    </row>
    <row r="54" spans="1:10" ht="56.25" customHeight="1">
      <c r="A54" s="38" t="s">
        <v>49</v>
      </c>
      <c r="B54" s="166">
        <v>5010</v>
      </c>
      <c r="C54" s="141">
        <f t="shared" ref="C54:J54" si="1">C42/C38</f>
        <v>6.3302752293577985E-2</v>
      </c>
      <c r="D54" s="141">
        <f>D42/D38</f>
        <v>5.3260886248868017E-3</v>
      </c>
      <c r="E54" s="141">
        <f t="shared" si="1"/>
        <v>8.8222240714543279E-2</v>
      </c>
      <c r="F54" s="141">
        <f t="shared" si="1"/>
        <v>1.0798650168728909E-2</v>
      </c>
      <c r="G54" s="141" t="e">
        <f t="shared" si="1"/>
        <v>#DIV/0!</v>
      </c>
      <c r="H54" s="141" t="e">
        <f t="shared" si="1"/>
        <v>#DIV/0!</v>
      </c>
      <c r="I54" s="141" t="e">
        <f t="shared" si="1"/>
        <v>#DIV/0!</v>
      </c>
      <c r="J54" s="141" t="e">
        <f t="shared" si="1"/>
        <v>#DIV/0!</v>
      </c>
    </row>
    <row r="55" spans="1:10" ht="93.75">
      <c r="A55" s="38" t="s">
        <v>50</v>
      </c>
      <c r="B55" s="166">
        <v>5011</v>
      </c>
      <c r="C55" s="141">
        <f>'I. Інф. до фін.плану'!C77/ABS('I. Інф. до фін.плану'!C24+'I. Інф. до фін.плану'!C35+'I. Інф. до фін.плану'!C58+'I. Інф. до фін.плану'!C70)</f>
        <v>6.1398858710904614E-2</v>
      </c>
      <c r="D55" s="141">
        <f>'I. Інф. до фін.плану'!D77/ABS('I. Інф. до фін.плану'!D24+'I. Інф. до фін.плану'!D35+'I. Інф. до фін.плану'!D58+'I. Інф. до фін.плану'!D70)</f>
        <v>3.8058584562753904E-3</v>
      </c>
      <c r="E55" s="141">
        <f>'I. Інф. до фін.плану'!E77/ABS('I. Інф. до фін.плану'!E24+'I. Інф. до фін.плану'!E35+'I. Інф. до фін.плану'!E58+'I. Інф. до фін.плану'!E70)</f>
        <v>8.7778029959146617E-2</v>
      </c>
      <c r="F55" s="141">
        <f>'I. Інф. до фін.плану'!F77/ABS('I. Інф. до фін.плану'!F24+'I. Інф. до фін.плану'!F35+'I. Інф. до фін.плану'!F58+'I. Інф. до фін.плану'!F70)</f>
        <v>9.0340879247859662E-3</v>
      </c>
      <c r="G55" s="142"/>
      <c r="H55" s="142"/>
      <c r="I55" s="143" t="s">
        <v>36</v>
      </c>
      <c r="J55" s="143" t="s">
        <v>36</v>
      </c>
    </row>
    <row r="56" spans="1:10" ht="234.75" customHeight="1">
      <c r="A56" s="38" t="s">
        <v>51</v>
      </c>
      <c r="B56" s="166">
        <v>5012</v>
      </c>
      <c r="C56" s="142"/>
      <c r="D56" s="141">
        <v>1.9599999999999999E-2</v>
      </c>
      <c r="E56" s="141">
        <f>((('I. Інф. до фін.плану'!E24+'I. Інф. до фін.плану'!E35+'I. Інф. до фін.плану'!E58+'I. Інф. до фін.плану'!E70)-('I. Інф. до фін.плану'!C24+'I. Інф. до фін.плану'!C35+'I. Інф. до фін.плану'!C58+'I. Інф. до фін.плану'!C70))/('I. Інф. до фін.плану'!C24+'I. Інф. до фін.плану'!C35+'I. Інф. до фін.плану'!C58+'I. Інф. до фін.плану'!C70))-((E73-100)/100)</f>
        <v>-2.0869999064517128E-2</v>
      </c>
      <c r="F56" s="141">
        <f>((('I. Інф. до фін.плану'!F24+'I. Інф. до фін.плану'!F35+'I. Інф. до фін.плану'!F58+'I. Інф. до фін.плану'!F70)-('I. Інф. до фін.плану'!D24+'I. Інф. до фін.плану'!D35+'I. Інф. до фін.плану'!D58+'I. Інф. до фін.плану'!D70))/('I. Інф. до фін.плану'!D24+'I. Інф. до фін.плану'!D35+'I. Інф. до фін.плану'!D58+'I. Інф. до фін.плану'!D70))-((F73-100)/100)</f>
        <v>-9.4608367186943265E-3</v>
      </c>
      <c r="G56" s="142"/>
      <c r="H56" s="142"/>
      <c r="I56" s="143" t="s">
        <v>36</v>
      </c>
      <c r="J56" s="143" t="s">
        <v>36</v>
      </c>
    </row>
    <row r="57" spans="1:10" ht="56.25">
      <c r="A57" s="26" t="s">
        <v>52</v>
      </c>
      <c r="B57" s="166">
        <v>5013</v>
      </c>
      <c r="C57" s="141">
        <f>C41/C38</f>
        <v>9.4859221765264151E-2</v>
      </c>
      <c r="D57" s="141">
        <f>D41/D38</f>
        <v>3.4796089085355558E-2</v>
      </c>
      <c r="E57" s="141">
        <f>E41/E38</f>
        <v>0.11808271615211784</v>
      </c>
      <c r="F57" s="141">
        <f>F41/F38</f>
        <v>4.4319460067491566E-2</v>
      </c>
      <c r="G57" s="142"/>
      <c r="H57" s="142"/>
      <c r="I57" s="143" t="s">
        <v>36</v>
      </c>
      <c r="J57" s="143" t="s">
        <v>36</v>
      </c>
    </row>
    <row r="58" spans="1:10" ht="45.75" customHeight="1">
      <c r="A58" s="26" t="s">
        <v>53</v>
      </c>
      <c r="B58" s="166">
        <v>5014</v>
      </c>
      <c r="C58" s="141">
        <f>IF(AND(C42&lt;0,C95&lt;0),C42/C95*-1,C42/C95)</f>
        <v>0.23912523900573615</v>
      </c>
      <c r="D58" s="141">
        <f>IF(AND(D42&lt;0,D95&lt;0),D42/D95*-1,D42/D95)</f>
        <v>2.5703703703703704E-2</v>
      </c>
      <c r="E58" s="141">
        <f>IF(AND(E42&lt;0,E95&lt;0),E42/E95*-1,E42/E95)</f>
        <v>0.27680591818973022</v>
      </c>
      <c r="F58" s="141">
        <f>IF(AND(F42&lt;0,F95&lt;0),F42/F95*-1,F42/F95)</f>
        <v>3.3391304347826084E-2</v>
      </c>
      <c r="G58" s="144"/>
      <c r="H58" s="144"/>
      <c r="I58" s="145" t="s">
        <v>36</v>
      </c>
      <c r="J58" s="145" t="s">
        <v>36</v>
      </c>
    </row>
    <row r="59" spans="1:10" ht="45.75" customHeight="1">
      <c r="A59" s="38" t="s">
        <v>54</v>
      </c>
      <c r="B59" s="166">
        <v>5015</v>
      </c>
      <c r="C59" s="141">
        <f>(C42/C85)</f>
        <v>0.29318681318681317</v>
      </c>
      <c r="D59" s="141">
        <f>(D42/D85)</f>
        <v>2.1030303030303031E-2</v>
      </c>
      <c r="E59" s="141">
        <f>(E42/E85)</f>
        <v>0.23913533834586467</v>
      </c>
      <c r="F59" s="141">
        <f>(F42/F85)</f>
        <v>2.8550185873605947E-2</v>
      </c>
      <c r="G59" s="144"/>
      <c r="H59" s="144"/>
      <c r="I59" s="145" t="s">
        <v>36</v>
      </c>
      <c r="J59" s="145" t="s">
        <v>36</v>
      </c>
    </row>
    <row r="60" spans="1:10" ht="131.25" customHeight="1">
      <c r="A60" s="38" t="s">
        <v>55</v>
      </c>
      <c r="B60" s="166">
        <v>5016</v>
      </c>
      <c r="C60" s="142"/>
      <c r="D60" s="141">
        <v>3.9300000000000002E-2</v>
      </c>
      <c r="E60" s="141">
        <f>((E38-C38)/C38)-((E73-100)/100)</f>
        <v>2.0493514710534649E-2</v>
      </c>
      <c r="F60" s="141">
        <f>((F38-D38)/D38)-((F73-100)/100)</f>
        <v>-3.3820662768031251E-3</v>
      </c>
      <c r="G60" s="141">
        <f>((G38-F38)/F38)-((G73-100)/100)</f>
        <v>0</v>
      </c>
      <c r="H60" s="141" t="e">
        <f>((H38-G38)/G38)-((H73-100)/100)</f>
        <v>#DIV/0!</v>
      </c>
      <c r="I60" s="144"/>
      <c r="J60" s="144"/>
    </row>
    <row r="61" spans="1:10">
      <c r="A61" s="37" t="s">
        <v>56</v>
      </c>
      <c r="B61" s="166"/>
      <c r="C61" s="142"/>
      <c r="D61" s="142"/>
      <c r="E61" s="142"/>
      <c r="F61" s="142"/>
      <c r="G61" s="144"/>
      <c r="H61" s="144"/>
      <c r="I61" s="144"/>
      <c r="J61" s="144"/>
    </row>
    <row r="62" spans="1:10" ht="75">
      <c r="A62" s="39" t="s">
        <v>57</v>
      </c>
      <c r="B62" s="165">
        <v>5020</v>
      </c>
      <c r="C62" s="141">
        <f>C95/(C86+C88)</f>
        <v>11.752808988764045</v>
      </c>
      <c r="D62" s="141">
        <f>D95/(D86+D88)</f>
        <v>4.8214285714285712</v>
      </c>
      <c r="E62" s="141">
        <f>E95/(E86+E88)</f>
        <v>6.3797890061077176</v>
      </c>
      <c r="F62" s="141">
        <f>F95/(F86+F88)</f>
        <v>6.3888888888888893</v>
      </c>
      <c r="G62" s="142"/>
      <c r="H62" s="142"/>
      <c r="I62" s="143" t="s">
        <v>36</v>
      </c>
      <c r="J62" s="143" t="s">
        <v>36</v>
      </c>
    </row>
    <row r="63" spans="1:10" ht="37.5">
      <c r="A63" s="26" t="s">
        <v>58</v>
      </c>
      <c r="B63" s="165">
        <v>5021</v>
      </c>
      <c r="C63" s="141" t="e">
        <f>C41/ABS('I. Інф. до фін.плану'!C81)</f>
        <v>#VALUE!</v>
      </c>
      <c r="D63" s="141" t="e">
        <f>D41/ABS('I. Інф. до фін.плану'!D81)</f>
        <v>#VALUE!</v>
      </c>
      <c r="E63" s="141" t="e">
        <f>E41/ABS('I. Інф. до фін.плану'!E81)</f>
        <v>#VALUE!</v>
      </c>
      <c r="F63" s="141" t="e">
        <f>F41/ABS('I. Інф. до фін.плану'!F81)</f>
        <v>#DIV/0!</v>
      </c>
      <c r="G63" s="142"/>
      <c r="H63" s="142"/>
      <c r="I63" s="143" t="s">
        <v>36</v>
      </c>
      <c r="J63" s="143" t="s">
        <v>36</v>
      </c>
    </row>
    <row r="64" spans="1:10" ht="93.75">
      <c r="A64" s="26" t="s">
        <v>59</v>
      </c>
      <c r="B64" s="165">
        <v>5022</v>
      </c>
      <c r="C64" s="141">
        <f>((C89+C87)-(C84+C83))/C41</f>
        <v>-0.55377688844422213</v>
      </c>
      <c r="D64" s="141">
        <f>((D89+D87)-(D84+D83))/D41</f>
        <v>-0.4411116012351125</v>
      </c>
      <c r="E64" s="141">
        <f>((E89+E87)-(E84+E83))/E41</f>
        <v>-1.3507164669955367</v>
      </c>
      <c r="F64" s="141">
        <f>((F89+F87)-(F84+F83))/F41</f>
        <v>-3.3883248730964466</v>
      </c>
      <c r="G64" s="142"/>
      <c r="H64" s="142"/>
      <c r="I64" s="143" t="s">
        <v>36</v>
      </c>
      <c r="J64" s="143" t="s">
        <v>36</v>
      </c>
    </row>
    <row r="65" spans="1:10" ht="63" customHeight="1">
      <c r="A65" s="26" t="s">
        <v>60</v>
      </c>
      <c r="B65" s="165">
        <v>5023</v>
      </c>
      <c r="C65" s="141">
        <f>(C89+C87)/C95</f>
        <v>0</v>
      </c>
      <c r="D65" s="141">
        <f>(D89+D87)/D95</f>
        <v>0</v>
      </c>
      <c r="E65" s="141">
        <f>(E89+E87)/E95</f>
        <v>0</v>
      </c>
      <c r="F65" s="141">
        <f>(F89+F87)/F95</f>
        <v>0</v>
      </c>
      <c r="G65" s="142"/>
      <c r="H65" s="142"/>
      <c r="I65" s="143" t="s">
        <v>36</v>
      </c>
      <c r="J65" s="143" t="s">
        <v>36</v>
      </c>
    </row>
    <row r="66" spans="1:10" ht="75">
      <c r="A66" s="26" t="s">
        <v>61</v>
      </c>
      <c r="B66" s="165">
        <v>5024</v>
      </c>
      <c r="C66" s="141">
        <f>(C86+C88)/C85</f>
        <v>0.10432234432234433</v>
      </c>
      <c r="D66" s="141">
        <f>(D86+D88)/D85</f>
        <v>0.16969696969696971</v>
      </c>
      <c r="E66" s="141">
        <f>(E86+E88)/E85</f>
        <v>0.13541353383458646</v>
      </c>
      <c r="F66" s="141">
        <f>(F86+F88)/F85</f>
        <v>0.13382899628252787</v>
      </c>
      <c r="G66" s="144"/>
      <c r="H66" s="144"/>
      <c r="I66" s="145" t="s">
        <v>36</v>
      </c>
      <c r="J66" s="145" t="s">
        <v>36</v>
      </c>
    </row>
    <row r="67" spans="1:10">
      <c r="A67" s="37" t="s">
        <v>62</v>
      </c>
      <c r="B67" s="165"/>
      <c r="C67" s="142"/>
      <c r="D67" s="142"/>
      <c r="E67" s="142"/>
      <c r="F67" s="142"/>
      <c r="G67" s="144"/>
      <c r="H67" s="144"/>
      <c r="I67" s="145"/>
      <c r="J67" s="145"/>
    </row>
    <row r="68" spans="1:10" ht="58.5" customHeight="1">
      <c r="A68" s="26" t="s">
        <v>63</v>
      </c>
      <c r="B68" s="165">
        <v>5030</v>
      </c>
      <c r="C68" s="141">
        <f>C79/C88</f>
        <v>6.4396067415730336</v>
      </c>
      <c r="D68" s="141">
        <f>D79/D88</f>
        <v>3.1428571428571428</v>
      </c>
      <c r="E68" s="141">
        <f>E79/E88</f>
        <v>4.7777777777777777</v>
      </c>
      <c r="F68" s="141">
        <f>F79/F88</f>
        <v>4.8055555555555554</v>
      </c>
      <c r="G68" s="144"/>
      <c r="H68" s="144"/>
      <c r="I68" s="145" t="s">
        <v>36</v>
      </c>
      <c r="J68" s="145" t="s">
        <v>36</v>
      </c>
    </row>
    <row r="69" spans="1:10" ht="56.25">
      <c r="A69" s="26" t="s">
        <v>64</v>
      </c>
      <c r="B69" s="165">
        <v>5031</v>
      </c>
      <c r="C69" s="141">
        <f>(C79-C80)/C88</f>
        <v>6.4396067415730336</v>
      </c>
      <c r="D69" s="141">
        <f>(D79-D80)/D88</f>
        <v>3.1428571428571428</v>
      </c>
      <c r="E69" s="141">
        <f>(E79-E80)/E88</f>
        <v>4.7777777777777777</v>
      </c>
      <c r="F69" s="141">
        <f>(F79-F80)/F88</f>
        <v>4.8055555555555554</v>
      </c>
      <c r="G69" s="144"/>
      <c r="H69" s="144"/>
      <c r="I69" s="145" t="s">
        <v>36</v>
      </c>
      <c r="J69" s="145" t="s">
        <v>36</v>
      </c>
    </row>
    <row r="70" spans="1:10" ht="75">
      <c r="A70" s="26" t="s">
        <v>65</v>
      </c>
      <c r="B70" s="165">
        <v>5032</v>
      </c>
      <c r="C70" s="141">
        <f>(C84+C83)/C88</f>
        <v>2.3321629213483148</v>
      </c>
      <c r="D70" s="141">
        <f>(D84+D83)/D88</f>
        <v>0.35714285714285715</v>
      </c>
      <c r="E70" s="141">
        <f>(E84+E83)/E88</f>
        <v>3.1944444444444446</v>
      </c>
      <c r="F70" s="141">
        <f>(F84+F83)/F88</f>
        <v>2.9666666666666668</v>
      </c>
      <c r="G70" s="144"/>
      <c r="H70" s="144"/>
      <c r="I70" s="145" t="s">
        <v>36</v>
      </c>
      <c r="J70" s="145" t="s">
        <v>36</v>
      </c>
    </row>
    <row r="71" spans="1:10" ht="75">
      <c r="A71" s="26" t="s">
        <v>66</v>
      </c>
      <c r="B71" s="165">
        <v>5033</v>
      </c>
      <c r="C71" s="141">
        <f>C81*365/C38</f>
        <v>9.237583043340715E-2</v>
      </c>
      <c r="D71" s="141">
        <f>D81*365/D38</f>
        <v>5.6023698792036961E-2</v>
      </c>
      <c r="E71" s="141">
        <f>E81*365/E38</f>
        <v>0.12655682227954843</v>
      </c>
      <c r="F71" s="141">
        <f>F81*365/F38</f>
        <v>0.15396512935883014</v>
      </c>
      <c r="G71" s="144"/>
      <c r="H71" s="144"/>
      <c r="I71" s="145" t="s">
        <v>36</v>
      </c>
      <c r="J71" s="145" t="s">
        <v>36</v>
      </c>
    </row>
    <row r="72" spans="1:10" ht="75">
      <c r="A72" s="26" t="s">
        <v>67</v>
      </c>
      <c r="B72" s="165">
        <v>5034</v>
      </c>
      <c r="C72" s="141">
        <f>C90*365/ABS(C39)</f>
        <v>8.0932644254549796E-2</v>
      </c>
      <c r="D72" s="141">
        <f>D90*365/ABS(D39)</f>
        <v>13.487920920134879</v>
      </c>
      <c r="E72" s="141">
        <f>E90*365/ABS(E39)</f>
        <v>2.2497534516765287</v>
      </c>
      <c r="F72" s="141">
        <f>F90*365/ABS(F39)</f>
        <v>2.0676957937969127</v>
      </c>
      <c r="G72" s="144"/>
      <c r="H72" s="144"/>
      <c r="I72" s="145" t="s">
        <v>36</v>
      </c>
      <c r="J72" s="145" t="s">
        <v>36</v>
      </c>
    </row>
    <row r="73" spans="1:10" ht="37.5">
      <c r="A73" s="26" t="s">
        <v>68</v>
      </c>
      <c r="B73" s="165">
        <v>5040</v>
      </c>
      <c r="C73" s="146">
        <v>105.5</v>
      </c>
      <c r="D73" s="146">
        <v>109.5</v>
      </c>
      <c r="E73" s="146">
        <v>112</v>
      </c>
      <c r="F73" s="146">
        <v>109.5</v>
      </c>
      <c r="G73" s="147"/>
      <c r="H73" s="147"/>
      <c r="I73" s="148" t="s">
        <v>36</v>
      </c>
      <c r="J73" s="148" t="s">
        <v>36</v>
      </c>
    </row>
    <row r="74" spans="1:10" ht="24.95" customHeight="1">
      <c r="A74" s="204" t="s">
        <v>69</v>
      </c>
      <c r="B74" s="205"/>
      <c r="C74" s="205"/>
      <c r="D74" s="205"/>
      <c r="E74" s="205"/>
      <c r="F74" s="205"/>
      <c r="G74" s="205"/>
      <c r="H74" s="205"/>
      <c r="I74" s="205"/>
      <c r="J74" s="206"/>
    </row>
    <row r="75" spans="1:10" ht="18.75" customHeight="1">
      <c r="A75" s="26" t="s">
        <v>70</v>
      </c>
      <c r="B75" s="157">
        <v>6000</v>
      </c>
      <c r="C75" s="31">
        <v>8990</v>
      </c>
      <c r="D75" s="31">
        <v>9000</v>
      </c>
      <c r="E75" s="31">
        <v>9400</v>
      </c>
      <c r="F75" s="31">
        <v>9600</v>
      </c>
      <c r="G75" s="10" t="s">
        <v>36</v>
      </c>
      <c r="H75" s="10" t="s">
        <v>36</v>
      </c>
      <c r="I75" s="10" t="s">
        <v>36</v>
      </c>
      <c r="J75" s="10" t="s">
        <v>36</v>
      </c>
    </row>
    <row r="76" spans="1:10" ht="18.75" customHeight="1">
      <c r="A76" s="26" t="s">
        <v>71</v>
      </c>
      <c r="B76" s="157">
        <v>6001</v>
      </c>
      <c r="C76" s="44">
        <f>C77-C78</f>
        <v>8985</v>
      </c>
      <c r="D76" s="44">
        <f>D77-D78</f>
        <v>9000</v>
      </c>
      <c r="E76" s="44">
        <f>E77-E78</f>
        <v>9330</v>
      </c>
      <c r="F76" s="44">
        <f>F77-F78</f>
        <v>9500</v>
      </c>
      <c r="G76" s="10" t="s">
        <v>36</v>
      </c>
      <c r="H76" s="10" t="s">
        <v>36</v>
      </c>
      <c r="I76" s="10" t="s">
        <v>36</v>
      </c>
      <c r="J76" s="10" t="s">
        <v>36</v>
      </c>
    </row>
    <row r="77" spans="1:10" ht="18.75" customHeight="1">
      <c r="A77" s="26" t="s">
        <v>72</v>
      </c>
      <c r="B77" s="157">
        <v>6002</v>
      </c>
      <c r="C77" s="31">
        <v>23227</v>
      </c>
      <c r="D77" s="31">
        <v>23000</v>
      </c>
      <c r="E77" s="31">
        <v>25000</v>
      </c>
      <c r="F77" s="31">
        <v>25200</v>
      </c>
      <c r="G77" s="10" t="s">
        <v>36</v>
      </c>
      <c r="H77" s="10" t="s">
        <v>36</v>
      </c>
      <c r="I77" s="10" t="s">
        <v>36</v>
      </c>
      <c r="J77" s="10" t="s">
        <v>36</v>
      </c>
    </row>
    <row r="78" spans="1:10" ht="18.75" customHeight="1">
      <c r="A78" s="26" t="s">
        <v>73</v>
      </c>
      <c r="B78" s="157">
        <v>6003</v>
      </c>
      <c r="C78" s="31">
        <v>14242</v>
      </c>
      <c r="D78" s="31">
        <v>14000</v>
      </c>
      <c r="E78" s="31">
        <v>15670</v>
      </c>
      <c r="F78" s="31">
        <v>15700</v>
      </c>
      <c r="G78" s="10" t="s">
        <v>36</v>
      </c>
      <c r="H78" s="10" t="s">
        <v>36</v>
      </c>
      <c r="I78" s="10" t="s">
        <v>36</v>
      </c>
      <c r="J78" s="10" t="s">
        <v>36</v>
      </c>
    </row>
    <row r="79" spans="1:10" ht="18.75" customHeight="1">
      <c r="A79" s="26" t="s">
        <v>74</v>
      </c>
      <c r="B79" s="157">
        <v>6010</v>
      </c>
      <c r="C79" s="31">
        <v>9170</v>
      </c>
      <c r="D79" s="31">
        <v>8800</v>
      </c>
      <c r="E79" s="31">
        <v>17200</v>
      </c>
      <c r="F79" s="31">
        <v>17300</v>
      </c>
      <c r="G79" s="10" t="s">
        <v>36</v>
      </c>
      <c r="H79" s="10" t="s">
        <v>36</v>
      </c>
      <c r="I79" s="10" t="s">
        <v>36</v>
      </c>
      <c r="J79" s="10" t="s">
        <v>36</v>
      </c>
    </row>
    <row r="80" spans="1:10" ht="18.75" customHeight="1">
      <c r="A80" s="26" t="s">
        <v>75</v>
      </c>
      <c r="B80" s="157">
        <v>6011</v>
      </c>
      <c r="C80" s="31"/>
      <c r="D80" s="31"/>
      <c r="E80" s="31"/>
      <c r="F80" s="31"/>
      <c r="G80" s="10" t="s">
        <v>36</v>
      </c>
      <c r="H80" s="10" t="s">
        <v>36</v>
      </c>
      <c r="I80" s="10" t="s">
        <v>36</v>
      </c>
      <c r="J80" s="10" t="s">
        <v>36</v>
      </c>
    </row>
    <row r="81" spans="1:10" ht="18.75" customHeight="1">
      <c r="A81" s="26" t="s">
        <v>76</v>
      </c>
      <c r="B81" s="157">
        <v>6012</v>
      </c>
      <c r="C81" s="31">
        <v>16</v>
      </c>
      <c r="D81" s="31">
        <v>10</v>
      </c>
      <c r="E81" s="31">
        <v>25</v>
      </c>
      <c r="F81" s="31">
        <v>30</v>
      </c>
      <c r="G81" s="10" t="s">
        <v>36</v>
      </c>
      <c r="H81" s="10" t="s">
        <v>36</v>
      </c>
      <c r="I81" s="10" t="s">
        <v>36</v>
      </c>
      <c r="J81" s="10" t="s">
        <v>36</v>
      </c>
    </row>
    <row r="82" spans="1:10" ht="18.600000000000001" customHeight="1">
      <c r="A82" s="26" t="s">
        <v>77</v>
      </c>
      <c r="B82" s="157">
        <v>6013</v>
      </c>
      <c r="C82" s="31"/>
      <c r="D82" s="31"/>
      <c r="E82" s="31"/>
      <c r="F82" s="31"/>
      <c r="G82" s="10" t="s">
        <v>36</v>
      </c>
      <c r="H82" s="10" t="s">
        <v>36</v>
      </c>
      <c r="I82" s="10" t="s">
        <v>36</v>
      </c>
      <c r="J82" s="10" t="s">
        <v>36</v>
      </c>
    </row>
    <row r="83" spans="1:10" ht="18.600000000000001" customHeight="1">
      <c r="A83" s="26" t="s">
        <v>78</v>
      </c>
      <c r="B83" s="157">
        <v>6014</v>
      </c>
      <c r="C83" s="31"/>
      <c r="D83" s="31"/>
      <c r="E83" s="31"/>
      <c r="F83" s="31"/>
      <c r="G83" s="10" t="s">
        <v>36</v>
      </c>
      <c r="H83" s="10" t="s">
        <v>36</v>
      </c>
      <c r="I83" s="10" t="s">
        <v>36</v>
      </c>
      <c r="J83" s="10" t="s">
        <v>36</v>
      </c>
    </row>
    <row r="84" spans="1:10" ht="18.600000000000001" customHeight="1">
      <c r="A84" s="26" t="s">
        <v>79</v>
      </c>
      <c r="B84" s="157">
        <v>6015</v>
      </c>
      <c r="C84" s="31">
        <v>3321</v>
      </c>
      <c r="D84" s="31">
        <v>1000</v>
      </c>
      <c r="E84" s="31">
        <v>11500</v>
      </c>
      <c r="F84" s="31">
        <v>10680</v>
      </c>
      <c r="G84" s="10" t="s">
        <v>36</v>
      </c>
      <c r="H84" s="10" t="s">
        <v>36</v>
      </c>
      <c r="I84" s="10" t="s">
        <v>36</v>
      </c>
      <c r="J84" s="10" t="s">
        <v>36</v>
      </c>
    </row>
    <row r="85" spans="1:10" s="5" customFormat="1" ht="20.100000000000001" customHeight="1">
      <c r="A85" s="25" t="s">
        <v>80</v>
      </c>
      <c r="B85" s="154">
        <v>6020</v>
      </c>
      <c r="C85" s="43">
        <v>13650</v>
      </c>
      <c r="D85" s="43">
        <v>16500</v>
      </c>
      <c r="E85" s="43">
        <v>26600</v>
      </c>
      <c r="F85" s="43">
        <v>26900</v>
      </c>
      <c r="G85" s="42" t="s">
        <v>36</v>
      </c>
      <c r="H85" s="42" t="s">
        <v>36</v>
      </c>
      <c r="I85" s="42" t="s">
        <v>36</v>
      </c>
      <c r="J85" s="42" t="s">
        <v>36</v>
      </c>
    </row>
    <row r="86" spans="1:10" ht="18.600000000000001" customHeight="1">
      <c r="A86" s="26" t="s">
        <v>81</v>
      </c>
      <c r="B86" s="157">
        <v>6030</v>
      </c>
      <c r="C86" s="31"/>
      <c r="D86" s="31"/>
      <c r="E86" s="31">
        <v>2</v>
      </c>
      <c r="F86" s="31"/>
      <c r="G86" s="10" t="s">
        <v>36</v>
      </c>
      <c r="H86" s="10" t="s">
        <v>36</v>
      </c>
      <c r="I86" s="10" t="s">
        <v>36</v>
      </c>
      <c r="J86" s="10" t="s">
        <v>36</v>
      </c>
    </row>
    <row r="87" spans="1:10" ht="18.600000000000001" customHeight="1">
      <c r="A87" s="26" t="s">
        <v>82</v>
      </c>
      <c r="B87" s="157">
        <v>6031</v>
      </c>
      <c r="C87" s="31"/>
      <c r="D87" s="31"/>
      <c r="E87" s="31"/>
      <c r="F87" s="31"/>
      <c r="G87" s="10" t="s">
        <v>36</v>
      </c>
      <c r="H87" s="10" t="s">
        <v>36</v>
      </c>
      <c r="I87" s="10" t="s">
        <v>36</v>
      </c>
      <c r="J87" s="10" t="s">
        <v>36</v>
      </c>
    </row>
    <row r="88" spans="1:10" ht="18.600000000000001" customHeight="1">
      <c r="A88" s="26" t="s">
        <v>83</v>
      </c>
      <c r="B88" s="157">
        <v>6040</v>
      </c>
      <c r="C88" s="31">
        <v>1424</v>
      </c>
      <c r="D88" s="31">
        <v>2800</v>
      </c>
      <c r="E88" s="31">
        <v>3600</v>
      </c>
      <c r="F88" s="31">
        <v>3600</v>
      </c>
      <c r="G88" s="10" t="s">
        <v>36</v>
      </c>
      <c r="H88" s="10" t="s">
        <v>36</v>
      </c>
      <c r="I88" s="10" t="s">
        <v>36</v>
      </c>
      <c r="J88" s="10" t="s">
        <v>36</v>
      </c>
    </row>
    <row r="89" spans="1:10" ht="18.600000000000001" customHeight="1">
      <c r="A89" s="26" t="s">
        <v>84</v>
      </c>
      <c r="B89" s="157">
        <v>6041</v>
      </c>
      <c r="C89" s="31"/>
      <c r="D89" s="31"/>
      <c r="E89" s="31"/>
      <c r="F89" s="31"/>
      <c r="G89" s="10" t="s">
        <v>36</v>
      </c>
      <c r="H89" s="10" t="s">
        <v>36</v>
      </c>
      <c r="I89" s="10" t="s">
        <v>36</v>
      </c>
      <c r="J89" s="10" t="s">
        <v>36</v>
      </c>
    </row>
    <row r="90" spans="1:10" ht="18.75" customHeight="1">
      <c r="A90" s="26" t="s">
        <v>85</v>
      </c>
      <c r="B90" s="157">
        <v>6042</v>
      </c>
      <c r="C90" s="31">
        <v>13</v>
      </c>
      <c r="D90" s="31">
        <v>2400</v>
      </c>
      <c r="E90" s="31">
        <v>400</v>
      </c>
      <c r="F90" s="31">
        <v>400</v>
      </c>
      <c r="G90" s="10" t="s">
        <v>36</v>
      </c>
      <c r="H90" s="10" t="s">
        <v>36</v>
      </c>
      <c r="I90" s="10" t="s">
        <v>36</v>
      </c>
      <c r="J90" s="10" t="s">
        <v>36</v>
      </c>
    </row>
    <row r="91" spans="1:10" ht="19.5" customHeight="1">
      <c r="A91" s="26" t="s">
        <v>86</v>
      </c>
      <c r="B91" s="157">
        <v>6043</v>
      </c>
      <c r="C91" s="31">
        <v>1</v>
      </c>
      <c r="D91" s="31">
        <v>400</v>
      </c>
      <c r="E91" s="31">
        <v>300</v>
      </c>
      <c r="F91" s="31">
        <v>400</v>
      </c>
      <c r="G91" s="10" t="s">
        <v>36</v>
      </c>
      <c r="H91" s="10" t="s">
        <v>36</v>
      </c>
      <c r="I91" s="10" t="s">
        <v>36</v>
      </c>
      <c r="J91" s="10" t="s">
        <v>36</v>
      </c>
    </row>
    <row r="92" spans="1:10" s="5" customFormat="1" ht="18.75" customHeight="1">
      <c r="A92" s="25" t="s">
        <v>87</v>
      </c>
      <c r="B92" s="154">
        <v>6050</v>
      </c>
      <c r="C92" s="55">
        <v>1424</v>
      </c>
      <c r="D92" s="55">
        <v>16500</v>
      </c>
      <c r="E92" s="55">
        <v>26600</v>
      </c>
      <c r="F92" s="55">
        <v>26900</v>
      </c>
      <c r="G92" s="42" t="s">
        <v>36</v>
      </c>
      <c r="H92" s="42" t="s">
        <v>36</v>
      </c>
      <c r="I92" s="42" t="s">
        <v>36</v>
      </c>
      <c r="J92" s="42" t="s">
        <v>36</v>
      </c>
    </row>
    <row r="93" spans="1:10" ht="18.75" customHeight="1">
      <c r="A93" s="26" t="s">
        <v>88</v>
      </c>
      <c r="B93" s="157">
        <v>6060</v>
      </c>
      <c r="C93" s="31"/>
      <c r="D93" s="31"/>
      <c r="E93" s="31"/>
      <c r="F93" s="31"/>
      <c r="G93" s="10" t="s">
        <v>36</v>
      </c>
      <c r="H93" s="10" t="s">
        <v>36</v>
      </c>
      <c r="I93" s="10" t="s">
        <v>36</v>
      </c>
      <c r="J93" s="10" t="s">
        <v>36</v>
      </c>
    </row>
    <row r="94" spans="1:10" ht="18.75" customHeight="1">
      <c r="A94" s="26" t="s">
        <v>89</v>
      </c>
      <c r="B94" s="157">
        <v>6070</v>
      </c>
      <c r="C94" s="31"/>
      <c r="D94" s="31"/>
      <c r="E94" s="31"/>
      <c r="F94" s="31"/>
      <c r="G94" s="10" t="s">
        <v>36</v>
      </c>
      <c r="H94" s="10" t="s">
        <v>36</v>
      </c>
      <c r="I94" s="10" t="s">
        <v>36</v>
      </c>
      <c r="J94" s="10" t="s">
        <v>36</v>
      </c>
    </row>
    <row r="95" spans="1:10" s="5" customFormat="1" ht="18.75" customHeight="1">
      <c r="A95" s="25" t="s">
        <v>90</v>
      </c>
      <c r="B95" s="154">
        <v>6080</v>
      </c>
      <c r="C95" s="43">
        <v>16736</v>
      </c>
      <c r="D95" s="43">
        <v>13500</v>
      </c>
      <c r="E95" s="43">
        <v>22980</v>
      </c>
      <c r="F95" s="43">
        <v>23000</v>
      </c>
      <c r="G95" s="42" t="s">
        <v>36</v>
      </c>
      <c r="H95" s="42" t="s">
        <v>36</v>
      </c>
      <c r="I95" s="42" t="s">
        <v>36</v>
      </c>
      <c r="J95" s="42" t="s">
        <v>36</v>
      </c>
    </row>
    <row r="96" spans="1:10" s="5" customFormat="1" ht="27" customHeight="1">
      <c r="A96" s="204" t="s">
        <v>91</v>
      </c>
      <c r="B96" s="205"/>
      <c r="C96" s="205"/>
      <c r="D96" s="205"/>
      <c r="E96" s="205"/>
      <c r="F96" s="205"/>
      <c r="G96" s="205"/>
      <c r="H96" s="205"/>
      <c r="I96" s="205"/>
      <c r="J96" s="206"/>
    </row>
    <row r="97" spans="1:10" s="5" customFormat="1" ht="18.75" customHeight="1">
      <c r="A97" s="116" t="s">
        <v>92</v>
      </c>
      <c r="B97" s="155">
        <v>7000</v>
      </c>
      <c r="C97" s="154"/>
      <c r="D97" s="154"/>
      <c r="E97" s="154"/>
      <c r="F97" s="44">
        <f>'ІV кап. інвеат. V кред. '!C37</f>
        <v>0</v>
      </c>
      <c r="G97" s="154"/>
      <c r="H97" s="154"/>
      <c r="I97" s="154"/>
      <c r="J97" s="154"/>
    </row>
    <row r="98" spans="1:10" s="5" customFormat="1" ht="18.75" customHeight="1">
      <c r="A98" s="37" t="s">
        <v>93</v>
      </c>
      <c r="B98" s="117" t="s">
        <v>94</v>
      </c>
      <c r="C98" s="44">
        <f>SUM(C99:C101)</f>
        <v>0</v>
      </c>
      <c r="D98" s="44">
        <f>SUM(D99:D101)</f>
        <v>0</v>
      </c>
      <c r="E98" s="44">
        <f>SUM(E99:E101)</f>
        <v>0</v>
      </c>
      <c r="F98" s="44">
        <f>SUM(F99:F101)</f>
        <v>0</v>
      </c>
      <c r="G98" s="43"/>
      <c r="H98" s="43"/>
      <c r="I98" s="43"/>
      <c r="J98" s="43"/>
    </row>
    <row r="99" spans="1:10" s="5" customFormat="1" ht="18.75" customHeight="1">
      <c r="A99" s="26" t="s">
        <v>95</v>
      </c>
      <c r="B99" s="118" t="s">
        <v>96</v>
      </c>
      <c r="C99" s="47"/>
      <c r="D99" s="47"/>
      <c r="E99" s="47"/>
      <c r="F99" s="31">
        <f>'ІV кап. інвеат. V кред. '!E28</f>
        <v>0</v>
      </c>
      <c r="G99" s="31" t="s">
        <v>36</v>
      </c>
      <c r="H99" s="31" t="s">
        <v>36</v>
      </c>
      <c r="I99" s="31" t="s">
        <v>36</v>
      </c>
      <c r="J99" s="31" t="s">
        <v>36</v>
      </c>
    </row>
    <row r="100" spans="1:10" s="5" customFormat="1" ht="18.75" customHeight="1">
      <c r="A100" s="26" t="s">
        <v>97</v>
      </c>
      <c r="B100" s="118" t="s">
        <v>98</v>
      </c>
      <c r="C100" s="31"/>
      <c r="D100" s="31"/>
      <c r="E100" s="31"/>
      <c r="F100" s="31">
        <f>'ІV кап. інвеат. V кред. '!E31</f>
        <v>0</v>
      </c>
      <c r="G100" s="31" t="s">
        <v>36</v>
      </c>
      <c r="H100" s="31" t="s">
        <v>36</v>
      </c>
      <c r="I100" s="31" t="s">
        <v>36</v>
      </c>
      <c r="J100" s="31" t="s">
        <v>36</v>
      </c>
    </row>
    <row r="101" spans="1:10" s="5" customFormat="1" ht="18.75" customHeight="1">
      <c r="A101" s="26" t="s">
        <v>99</v>
      </c>
      <c r="B101" s="118" t="s">
        <v>100</v>
      </c>
      <c r="C101" s="31"/>
      <c r="D101" s="31"/>
      <c r="E101" s="31"/>
      <c r="F101" s="31">
        <f>'ІV кап. інвеат. V кред. '!E34</f>
        <v>0</v>
      </c>
      <c r="G101" s="31" t="s">
        <v>36</v>
      </c>
      <c r="H101" s="31" t="s">
        <v>36</v>
      </c>
      <c r="I101" s="31" t="s">
        <v>36</v>
      </c>
      <c r="J101" s="31" t="s">
        <v>36</v>
      </c>
    </row>
    <row r="102" spans="1:10" s="5" customFormat="1" ht="18.75" customHeight="1">
      <c r="A102" s="25" t="s">
        <v>101</v>
      </c>
      <c r="B102" s="119" t="s">
        <v>102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95</v>
      </c>
      <c r="B103" s="118" t="s">
        <v>103</v>
      </c>
      <c r="C103" s="31"/>
      <c r="D103" s="31"/>
      <c r="E103" s="31"/>
      <c r="F103" s="31" t="str">
        <f>'ІV кап. інвеат. V кред. '!F28</f>
        <v>(    )</v>
      </c>
      <c r="G103" s="31" t="s">
        <v>36</v>
      </c>
      <c r="H103" s="31" t="s">
        <v>36</v>
      </c>
      <c r="I103" s="31" t="s">
        <v>36</v>
      </c>
      <c r="J103" s="31" t="s">
        <v>36</v>
      </c>
    </row>
    <row r="104" spans="1:10" s="5" customFormat="1" ht="18.75" customHeight="1">
      <c r="A104" s="26" t="s">
        <v>97</v>
      </c>
      <c r="B104" s="118" t="s">
        <v>104</v>
      </c>
      <c r="C104" s="31"/>
      <c r="D104" s="31"/>
      <c r="E104" s="31"/>
      <c r="F104" s="31" t="str">
        <f>'ІV кап. інвеат. V кред. '!F31</f>
        <v>(    )</v>
      </c>
      <c r="G104" s="31" t="s">
        <v>36</v>
      </c>
      <c r="H104" s="31" t="s">
        <v>36</v>
      </c>
      <c r="I104" s="31" t="s">
        <v>36</v>
      </c>
      <c r="J104" s="31" t="s">
        <v>36</v>
      </c>
    </row>
    <row r="105" spans="1:10" ht="18.75" customHeight="1">
      <c r="A105" s="26" t="s">
        <v>99</v>
      </c>
      <c r="B105" s="118" t="s">
        <v>105</v>
      </c>
      <c r="C105" s="31"/>
      <c r="D105" s="31"/>
      <c r="E105" s="31"/>
      <c r="F105" s="31" t="str">
        <f>'ІV кап. інвеат. V кред. '!F34</f>
        <v>(    )</v>
      </c>
      <c r="G105" s="31" t="s">
        <v>36</v>
      </c>
      <c r="H105" s="31" t="s">
        <v>36</v>
      </c>
      <c r="I105" s="31" t="s">
        <v>36</v>
      </c>
      <c r="J105" s="31" t="s">
        <v>36</v>
      </c>
    </row>
    <row r="106" spans="1:10" ht="18.75" customHeight="1">
      <c r="A106" s="120" t="s">
        <v>106</v>
      </c>
      <c r="B106" s="155">
        <v>7030</v>
      </c>
      <c r="C106" s="43"/>
      <c r="D106" s="43"/>
      <c r="E106" s="43"/>
      <c r="F106" s="44">
        <f>'ІV кап. інвеат. V кред. '!L37</f>
        <v>0</v>
      </c>
      <c r="G106" s="43"/>
      <c r="H106" s="43"/>
      <c r="I106" s="43"/>
      <c r="J106" s="43"/>
    </row>
    <row r="107" spans="1:10" ht="27" customHeight="1">
      <c r="A107" s="204" t="s">
        <v>107</v>
      </c>
      <c r="B107" s="205"/>
      <c r="C107" s="205"/>
      <c r="D107" s="205"/>
      <c r="E107" s="205"/>
      <c r="F107" s="205"/>
      <c r="G107" s="205"/>
      <c r="H107" s="205"/>
      <c r="I107" s="205"/>
      <c r="J107" s="206"/>
    </row>
    <row r="108" spans="1:10" s="14" customFormat="1" ht="60.75" customHeight="1">
      <c r="A108" s="131" t="s">
        <v>108</v>
      </c>
      <c r="B108" s="52" t="s">
        <v>109</v>
      </c>
      <c r="C108" s="44">
        <f>SUM(C109:C113)</f>
        <v>206</v>
      </c>
      <c r="D108" s="44">
        <f>SUM(D109:D113)</f>
        <v>213</v>
      </c>
      <c r="E108" s="44">
        <f>SUM(E109:E113)</f>
        <v>206</v>
      </c>
      <c r="F108" s="44">
        <f>SUM(F109:F113)</f>
        <v>208</v>
      </c>
      <c r="G108" s="42"/>
      <c r="H108" s="42"/>
      <c r="I108" s="42"/>
      <c r="J108" s="42"/>
    </row>
    <row r="109" spans="1:10" s="14" customFormat="1" ht="18.75" customHeight="1">
      <c r="A109" s="132" t="s">
        <v>110</v>
      </c>
      <c r="B109" s="40" t="s">
        <v>111</v>
      </c>
      <c r="C109" s="31"/>
      <c r="D109" s="31"/>
      <c r="E109" s="31"/>
      <c r="F109" s="31"/>
      <c r="G109" s="10" t="s">
        <v>36</v>
      </c>
      <c r="H109" s="10" t="s">
        <v>36</v>
      </c>
      <c r="I109" s="10" t="s">
        <v>36</v>
      </c>
      <c r="J109" s="10" t="s">
        <v>36</v>
      </c>
    </row>
    <row r="110" spans="1:10" s="14" customFormat="1" ht="18.75" customHeight="1">
      <c r="A110" s="132" t="s">
        <v>112</v>
      </c>
      <c r="B110" s="40" t="s">
        <v>113</v>
      </c>
      <c r="C110" s="31"/>
      <c r="D110" s="31"/>
      <c r="E110" s="31"/>
      <c r="F110" s="31"/>
      <c r="G110" s="10" t="s">
        <v>36</v>
      </c>
      <c r="H110" s="10" t="s">
        <v>36</v>
      </c>
      <c r="I110" s="10" t="s">
        <v>36</v>
      </c>
      <c r="J110" s="10" t="s">
        <v>36</v>
      </c>
    </row>
    <row r="111" spans="1:10" s="14" customFormat="1" ht="18.75" customHeight="1">
      <c r="A111" s="57" t="s">
        <v>114</v>
      </c>
      <c r="B111" s="40" t="s">
        <v>115</v>
      </c>
      <c r="C111" s="31">
        <v>1</v>
      </c>
      <c r="D111" s="31">
        <v>1</v>
      </c>
      <c r="E111" s="31">
        <v>1</v>
      </c>
      <c r="F111" s="31">
        <v>1</v>
      </c>
      <c r="G111" s="10" t="s">
        <v>36</v>
      </c>
      <c r="H111" s="10" t="s">
        <v>36</v>
      </c>
      <c r="I111" s="10" t="s">
        <v>36</v>
      </c>
      <c r="J111" s="10" t="s">
        <v>36</v>
      </c>
    </row>
    <row r="112" spans="1:10" s="14" customFormat="1" ht="18.75" customHeight="1">
      <c r="A112" s="57" t="s">
        <v>116</v>
      </c>
      <c r="B112" s="40" t="s">
        <v>117</v>
      </c>
      <c r="C112" s="31">
        <v>14</v>
      </c>
      <c r="D112" s="31">
        <v>14</v>
      </c>
      <c r="E112" s="31">
        <v>14</v>
      </c>
      <c r="F112" s="31">
        <v>14</v>
      </c>
      <c r="G112" s="10" t="s">
        <v>36</v>
      </c>
      <c r="H112" s="10" t="s">
        <v>36</v>
      </c>
      <c r="I112" s="10" t="s">
        <v>36</v>
      </c>
      <c r="J112" s="10" t="s">
        <v>36</v>
      </c>
    </row>
    <row r="113" spans="1:10" s="14" customFormat="1" ht="18.75" customHeight="1">
      <c r="A113" s="57" t="s">
        <v>118</v>
      </c>
      <c r="B113" s="40" t="s">
        <v>119</v>
      </c>
      <c r="C113" s="31">
        <v>191</v>
      </c>
      <c r="D113" s="31">
        <v>198</v>
      </c>
      <c r="E113" s="31">
        <v>191</v>
      </c>
      <c r="F113" s="31">
        <v>193</v>
      </c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4" customFormat="1" ht="18.75" customHeight="1">
      <c r="A114" s="131" t="s">
        <v>120</v>
      </c>
      <c r="B114" s="52" t="s">
        <v>121</v>
      </c>
      <c r="C114" s="44">
        <f>'I. Інф. до фін.плану'!C104</f>
        <v>39625</v>
      </c>
      <c r="D114" s="44">
        <f>'I. Інф. до фін.плану'!D104</f>
        <v>42440</v>
      </c>
      <c r="E114" s="44">
        <f>'I. Інф. до фін.плану'!E104</f>
        <v>42719</v>
      </c>
      <c r="F114" s="44">
        <f>'I. Інф. до фін.плану'!F104</f>
        <v>44740</v>
      </c>
      <c r="G114" s="42"/>
      <c r="H114" s="42"/>
      <c r="I114" s="42"/>
      <c r="J114" s="42"/>
    </row>
    <row r="115" spans="1:10" s="14" customFormat="1" ht="18.75" customHeight="1">
      <c r="A115" s="26" t="s">
        <v>110</v>
      </c>
      <c r="B115" s="40" t="s">
        <v>122</v>
      </c>
      <c r="C115" s="31"/>
      <c r="D115" s="31"/>
      <c r="E115" s="31"/>
      <c r="F115" s="31"/>
      <c r="G115" s="10" t="s">
        <v>36</v>
      </c>
      <c r="H115" s="10" t="s">
        <v>36</v>
      </c>
      <c r="I115" s="10" t="s">
        <v>36</v>
      </c>
      <c r="J115" s="10" t="s">
        <v>36</v>
      </c>
    </row>
    <row r="116" spans="1:10" s="14" customFormat="1" ht="18.75" customHeight="1">
      <c r="A116" s="26" t="s">
        <v>112</v>
      </c>
      <c r="B116" s="40" t="s">
        <v>123</v>
      </c>
      <c r="C116" s="31"/>
      <c r="D116" s="31"/>
      <c r="E116" s="31"/>
      <c r="F116" s="31"/>
      <c r="G116" s="10" t="s">
        <v>36</v>
      </c>
      <c r="H116" s="10" t="s">
        <v>36</v>
      </c>
      <c r="I116" s="10" t="s">
        <v>36</v>
      </c>
      <c r="J116" s="10" t="s">
        <v>36</v>
      </c>
    </row>
    <row r="117" spans="1:10" s="14" customFormat="1" ht="18.75" customHeight="1">
      <c r="A117" s="6" t="s">
        <v>114</v>
      </c>
      <c r="B117" s="40" t="s">
        <v>124</v>
      </c>
      <c r="C117" s="31">
        <v>471</v>
      </c>
      <c r="D117" s="31">
        <v>556</v>
      </c>
      <c r="E117" s="31">
        <v>500</v>
      </c>
      <c r="F117" s="31">
        <v>556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4" customFormat="1" ht="18.75" customHeight="1">
      <c r="A118" s="6" t="s">
        <v>116</v>
      </c>
      <c r="B118" s="40" t="s">
        <v>125</v>
      </c>
      <c r="C118" s="31">
        <v>3127</v>
      </c>
      <c r="D118" s="31">
        <v>3284</v>
      </c>
      <c r="E118" s="31">
        <f>3689-E117</f>
        <v>3189</v>
      </c>
      <c r="F118" s="31">
        <v>3284</v>
      </c>
      <c r="G118" s="10" t="s">
        <v>36</v>
      </c>
      <c r="H118" s="10" t="s">
        <v>36</v>
      </c>
      <c r="I118" s="10" t="s">
        <v>36</v>
      </c>
      <c r="J118" s="10" t="s">
        <v>36</v>
      </c>
    </row>
    <row r="119" spans="1:10" s="14" customFormat="1" ht="18.75" customHeight="1">
      <c r="A119" s="6" t="s">
        <v>118</v>
      </c>
      <c r="B119" s="40" t="s">
        <v>126</v>
      </c>
      <c r="C119" s="31">
        <v>36027</v>
      </c>
      <c r="D119" s="31">
        <v>38600</v>
      </c>
      <c r="E119" s="31">
        <f>'I. Інф. до фін.плану'!E104-'Осн. фін. пок.'!E118-'Осн. фін. пок.'!E117</f>
        <v>39030</v>
      </c>
      <c r="F119" s="31">
        <v>38600</v>
      </c>
      <c r="G119" s="10" t="s">
        <v>36</v>
      </c>
      <c r="H119" s="10" t="s">
        <v>36</v>
      </c>
      <c r="I119" s="10" t="s">
        <v>36</v>
      </c>
      <c r="J119" s="10" t="s">
        <v>36</v>
      </c>
    </row>
    <row r="120" spans="1:10" s="14" customFormat="1" ht="37.5">
      <c r="A120" s="25" t="s">
        <v>127</v>
      </c>
      <c r="B120" s="52" t="s">
        <v>128</v>
      </c>
      <c r="C120" s="90">
        <f t="shared" ref="C120:J122" si="2">(C114/C108)/12*1000</f>
        <v>16029.530744336569</v>
      </c>
      <c r="D120" s="44">
        <f t="shared" si="2"/>
        <v>16604.068857589984</v>
      </c>
      <c r="E120" s="44">
        <f t="shared" si="2"/>
        <v>17281.148867313917</v>
      </c>
      <c r="F120" s="44">
        <f t="shared" si="2"/>
        <v>17924.679487179485</v>
      </c>
      <c r="G120" s="44" t="e">
        <f t="shared" si="2"/>
        <v>#DIV/0!</v>
      </c>
      <c r="H120" s="44" t="e">
        <f t="shared" si="2"/>
        <v>#DIV/0!</v>
      </c>
      <c r="I120" s="44" t="e">
        <f t="shared" si="2"/>
        <v>#DIV/0!</v>
      </c>
      <c r="J120" s="44" t="e">
        <f t="shared" si="2"/>
        <v>#DIV/0!</v>
      </c>
    </row>
    <row r="121" spans="1:10" s="14" customFormat="1" ht="18.75" customHeight="1">
      <c r="A121" s="26" t="s">
        <v>129</v>
      </c>
      <c r="B121" s="40" t="s">
        <v>130</v>
      </c>
      <c r="C121" s="139" t="e">
        <f t="shared" si="2"/>
        <v>#DIV/0!</v>
      </c>
      <c r="D121" s="139" t="e">
        <f t="shared" si="2"/>
        <v>#DIV/0!</v>
      </c>
      <c r="E121" s="139" t="e">
        <f t="shared" si="2"/>
        <v>#DIV/0!</v>
      </c>
      <c r="F121" s="139" t="e">
        <f t="shared" si="2"/>
        <v>#DIV/0!</v>
      </c>
      <c r="G121" s="10" t="s">
        <v>36</v>
      </c>
      <c r="H121" s="10" t="s">
        <v>36</v>
      </c>
      <c r="I121" s="10" t="s">
        <v>36</v>
      </c>
      <c r="J121" s="10" t="s">
        <v>36</v>
      </c>
    </row>
    <row r="122" spans="1:10" s="14" customFormat="1" ht="18.75" customHeight="1">
      <c r="A122" s="26" t="s">
        <v>131</v>
      </c>
      <c r="B122" s="40" t="s">
        <v>132</v>
      </c>
      <c r="C122" s="139" t="e">
        <f t="shared" si="2"/>
        <v>#DIV/0!</v>
      </c>
      <c r="D122" s="139" t="e">
        <f t="shared" si="2"/>
        <v>#DIV/0!</v>
      </c>
      <c r="E122" s="139" t="e">
        <f t="shared" si="2"/>
        <v>#DIV/0!</v>
      </c>
      <c r="F122" s="139" t="e">
        <f t="shared" si="2"/>
        <v>#DIV/0!</v>
      </c>
      <c r="G122" s="10" t="s">
        <v>36</v>
      </c>
      <c r="H122" s="10" t="s">
        <v>36</v>
      </c>
      <c r="I122" s="10" t="s">
        <v>36</v>
      </c>
      <c r="J122" s="10" t="s">
        <v>36</v>
      </c>
    </row>
    <row r="123" spans="1:10" s="14" customFormat="1" ht="18.75" customHeight="1">
      <c r="A123" s="6" t="s">
        <v>133</v>
      </c>
      <c r="B123" s="40" t="s">
        <v>134</v>
      </c>
      <c r="C123" s="139">
        <f>(C117/C111)/12*1000</f>
        <v>39250</v>
      </c>
      <c r="D123" s="139">
        <f>(D117/D111)/12*1000</f>
        <v>46333.333333333336</v>
      </c>
      <c r="E123" s="139">
        <f>(E117/E111)/12*1000</f>
        <v>41666.666666666664</v>
      </c>
      <c r="F123" s="139">
        <f>(F117/F111)/12*1000</f>
        <v>46333.333333333336</v>
      </c>
      <c r="G123" s="10" t="s">
        <v>36</v>
      </c>
      <c r="H123" s="10" t="s">
        <v>36</v>
      </c>
      <c r="I123" s="10" t="s">
        <v>36</v>
      </c>
      <c r="J123" s="10" t="s">
        <v>36</v>
      </c>
    </row>
    <row r="124" spans="1:10" s="125" customFormat="1" ht="18.75" customHeight="1">
      <c r="A124" s="122" t="s">
        <v>135</v>
      </c>
      <c r="B124" s="123" t="s">
        <v>136</v>
      </c>
      <c r="C124" s="140">
        <v>23630</v>
      </c>
      <c r="D124" s="140">
        <v>27900</v>
      </c>
      <c r="E124" s="140">
        <v>27900</v>
      </c>
      <c r="F124" s="140">
        <v>27900</v>
      </c>
      <c r="G124" s="124" t="s">
        <v>36</v>
      </c>
      <c r="H124" s="124" t="s">
        <v>36</v>
      </c>
      <c r="I124" s="124" t="s">
        <v>36</v>
      </c>
      <c r="J124" s="124" t="s">
        <v>36</v>
      </c>
    </row>
    <row r="125" spans="1:10" s="125" customFormat="1" ht="18.75" customHeight="1">
      <c r="A125" s="122" t="s">
        <v>137</v>
      </c>
      <c r="B125" s="123" t="s">
        <v>138</v>
      </c>
      <c r="C125" s="140">
        <v>13642</v>
      </c>
      <c r="D125" s="140">
        <v>18433</v>
      </c>
      <c r="E125" s="140">
        <v>13767</v>
      </c>
      <c r="F125" s="140">
        <v>18433</v>
      </c>
      <c r="G125" s="124" t="s">
        <v>36</v>
      </c>
      <c r="H125" s="124" t="s">
        <v>36</v>
      </c>
      <c r="I125" s="124" t="s">
        <v>36</v>
      </c>
      <c r="J125" s="124" t="s">
        <v>36</v>
      </c>
    </row>
    <row r="126" spans="1:10" s="125" customFormat="1" ht="18.75" customHeight="1">
      <c r="A126" s="122" t="s">
        <v>139</v>
      </c>
      <c r="B126" s="123" t="s">
        <v>140</v>
      </c>
      <c r="C126" s="140">
        <v>1978</v>
      </c>
      <c r="D126" s="140"/>
      <c r="E126" s="140"/>
      <c r="F126" s="140"/>
      <c r="G126" s="124" t="s">
        <v>36</v>
      </c>
      <c r="H126" s="124" t="s">
        <v>36</v>
      </c>
      <c r="I126" s="124" t="s">
        <v>36</v>
      </c>
      <c r="J126" s="124" t="s">
        <v>36</v>
      </c>
    </row>
    <row r="127" spans="1:10" s="14" customFormat="1" ht="18.75" customHeight="1">
      <c r="A127" s="6" t="s">
        <v>141</v>
      </c>
      <c r="B127" s="40" t="s">
        <v>142</v>
      </c>
      <c r="C127" s="139">
        <f t="shared" ref="C127:F128" si="3">(C118/C112)/12*1000</f>
        <v>18613.095238095237</v>
      </c>
      <c r="D127" s="139">
        <f>(D118/D112)/12*1000</f>
        <v>19547.619047619046</v>
      </c>
      <c r="E127" s="139">
        <f t="shared" si="3"/>
        <v>18982.142857142859</v>
      </c>
      <c r="F127" s="139">
        <f t="shared" si="3"/>
        <v>19547.619047619046</v>
      </c>
      <c r="G127" s="10" t="s">
        <v>36</v>
      </c>
      <c r="H127" s="10" t="s">
        <v>36</v>
      </c>
      <c r="I127" s="10" t="s">
        <v>36</v>
      </c>
      <c r="J127" s="10" t="s">
        <v>36</v>
      </c>
    </row>
    <row r="128" spans="1:10" s="14" customFormat="1" ht="18.75" customHeight="1">
      <c r="A128" s="6" t="s">
        <v>143</v>
      </c>
      <c r="B128" s="40" t="s">
        <v>144</v>
      </c>
      <c r="C128" s="139">
        <f t="shared" si="3"/>
        <v>15718.586387434556</v>
      </c>
      <c r="D128" s="139">
        <f t="shared" si="3"/>
        <v>16245.791245791246</v>
      </c>
      <c r="E128" s="139">
        <f t="shared" si="3"/>
        <v>17028.795811518325</v>
      </c>
      <c r="F128" s="139">
        <f t="shared" si="3"/>
        <v>16666.666666666668</v>
      </c>
      <c r="G128" s="10" t="s">
        <v>36</v>
      </c>
      <c r="H128" s="10" t="s">
        <v>36</v>
      </c>
      <c r="I128" s="10" t="s">
        <v>36</v>
      </c>
      <c r="J128" s="10" t="s">
        <v>36</v>
      </c>
    </row>
    <row r="129" spans="1:10" s="14" customFormat="1" ht="18.75" customHeight="1">
      <c r="A129" s="21"/>
      <c r="B129" s="176"/>
      <c r="C129" s="20"/>
      <c r="D129" s="22"/>
      <c r="E129" s="22"/>
      <c r="F129" s="22"/>
      <c r="G129" s="175"/>
      <c r="H129" s="175"/>
      <c r="I129" s="175"/>
      <c r="J129" s="175"/>
    </row>
    <row r="130" spans="1:10" s="14" customFormat="1" ht="18.75" customHeight="1">
      <c r="A130" s="21"/>
      <c r="B130" s="176"/>
      <c r="C130" s="96"/>
      <c r="D130" s="22"/>
      <c r="E130" s="22"/>
      <c r="F130" s="22"/>
      <c r="G130" s="175"/>
      <c r="H130" s="175"/>
      <c r="I130" s="175"/>
      <c r="J130" s="175"/>
    </row>
    <row r="131" spans="1:10" s="14" customFormat="1" ht="18.75" customHeight="1">
      <c r="A131" s="188" t="s">
        <v>441</v>
      </c>
      <c r="B131" s="103"/>
      <c r="C131" s="197" t="s">
        <v>145</v>
      </c>
      <c r="D131" s="198"/>
      <c r="E131" s="198"/>
      <c r="F131" s="198"/>
      <c r="G131" s="102"/>
      <c r="H131" s="213" t="s">
        <v>410</v>
      </c>
      <c r="I131" s="213"/>
      <c r="J131" s="213"/>
    </row>
    <row r="132" spans="1:10" s="14" customFormat="1" ht="18.75" customHeight="1">
      <c r="A132" s="184" t="s">
        <v>146</v>
      </c>
      <c r="B132" s="104"/>
      <c r="C132" s="195" t="s">
        <v>147</v>
      </c>
      <c r="D132" s="195"/>
      <c r="E132" s="195"/>
      <c r="F132" s="195"/>
      <c r="G132" s="101"/>
      <c r="H132" s="196" t="s">
        <v>148</v>
      </c>
      <c r="I132" s="196"/>
      <c r="J132" s="196"/>
    </row>
    <row r="133" spans="1:10" s="14" customFormat="1">
      <c r="A133" s="18"/>
      <c r="B133" s="176"/>
      <c r="C133" s="176"/>
      <c r="D133" s="176"/>
      <c r="E133" s="176"/>
      <c r="F133" s="3"/>
      <c r="G133" s="3"/>
      <c r="H133" s="3"/>
      <c r="I133" s="3"/>
      <c r="J133" s="3"/>
    </row>
    <row r="134" spans="1:10" s="14" customFormat="1">
      <c r="A134" s="18"/>
      <c r="B134" s="176"/>
      <c r="C134" s="176"/>
      <c r="D134" s="176"/>
      <c r="E134" s="176"/>
      <c r="F134" s="3"/>
      <c r="G134" s="3"/>
      <c r="H134" s="3"/>
      <c r="I134" s="3"/>
      <c r="J134" s="3"/>
    </row>
    <row r="135" spans="1:10" s="14" customFormat="1">
      <c r="A135" s="18"/>
      <c r="B135" s="176"/>
      <c r="C135" s="176"/>
      <c r="D135" s="176"/>
      <c r="E135" s="176"/>
      <c r="F135" s="3"/>
      <c r="G135" s="3"/>
      <c r="H135" s="3"/>
      <c r="I135" s="3"/>
      <c r="J135" s="3"/>
    </row>
    <row r="136" spans="1:10" s="14" customFormat="1">
      <c r="A136" s="18"/>
      <c r="B136" s="176"/>
      <c r="C136" s="176"/>
      <c r="D136" s="176"/>
      <c r="E136" s="176"/>
      <c r="F136" s="3"/>
      <c r="G136" s="3"/>
      <c r="H136" s="3"/>
      <c r="I136" s="3"/>
      <c r="J136" s="3"/>
    </row>
    <row r="137" spans="1:10" s="14" customFormat="1">
      <c r="A137" s="18"/>
      <c r="B137" s="176"/>
      <c r="C137" s="176"/>
      <c r="D137" s="176"/>
      <c r="E137" s="176"/>
      <c r="F137" s="3"/>
      <c r="G137" s="3"/>
      <c r="H137" s="3"/>
      <c r="I137" s="3"/>
      <c r="J137" s="3"/>
    </row>
    <row r="138" spans="1:10" s="14" customFormat="1">
      <c r="A138" s="18"/>
      <c r="B138" s="176"/>
      <c r="C138" s="176"/>
      <c r="D138" s="176"/>
      <c r="E138" s="176"/>
      <c r="F138" s="3"/>
      <c r="G138" s="3"/>
      <c r="H138" s="3"/>
      <c r="I138" s="3"/>
      <c r="J138" s="3"/>
    </row>
    <row r="139" spans="1:10" s="14" customFormat="1">
      <c r="A139" s="18"/>
      <c r="B139" s="176"/>
      <c r="C139" s="176"/>
      <c r="D139" s="176"/>
      <c r="E139" s="176"/>
      <c r="F139" s="3"/>
      <c r="G139" s="3"/>
      <c r="H139" s="3"/>
      <c r="I139" s="3"/>
      <c r="J139" s="3"/>
    </row>
    <row r="140" spans="1:10" s="14" customFormat="1">
      <c r="A140" s="18"/>
      <c r="B140" s="176"/>
      <c r="C140" s="176"/>
      <c r="D140" s="176"/>
      <c r="E140" s="176"/>
      <c r="F140" s="3"/>
      <c r="G140" s="3"/>
      <c r="H140" s="3"/>
      <c r="I140" s="3"/>
      <c r="J140" s="3"/>
    </row>
    <row r="141" spans="1:10" s="14" customFormat="1">
      <c r="A141" s="18"/>
      <c r="B141" s="176"/>
      <c r="C141" s="176"/>
      <c r="D141" s="176"/>
      <c r="E141" s="176"/>
      <c r="F141" s="3"/>
      <c r="G141" s="3"/>
      <c r="H141" s="3"/>
      <c r="I141" s="3"/>
      <c r="J141" s="3"/>
    </row>
    <row r="142" spans="1:10" s="14" customFormat="1">
      <c r="A142" s="18"/>
      <c r="B142" s="176"/>
      <c r="C142" s="176"/>
      <c r="D142" s="176"/>
      <c r="E142" s="176"/>
      <c r="F142" s="3"/>
      <c r="G142" s="3"/>
      <c r="H142" s="3"/>
      <c r="I142" s="3"/>
      <c r="J142" s="3"/>
    </row>
    <row r="143" spans="1:10" s="14" customFormat="1">
      <c r="A143" s="18"/>
      <c r="B143" s="176"/>
      <c r="C143" s="176"/>
      <c r="D143" s="176"/>
      <c r="E143" s="176"/>
      <c r="F143" s="3"/>
      <c r="G143" s="3"/>
      <c r="H143" s="3"/>
      <c r="I143" s="3"/>
      <c r="J143" s="3"/>
    </row>
    <row r="144" spans="1:10" s="14" customFormat="1">
      <c r="A144" s="18"/>
      <c r="B144" s="176"/>
      <c r="C144" s="176"/>
      <c r="D144" s="176"/>
      <c r="E144" s="176"/>
      <c r="F144" s="3"/>
      <c r="G144" s="3"/>
      <c r="H144" s="3"/>
      <c r="I144" s="3"/>
      <c r="J144" s="3"/>
    </row>
    <row r="145" spans="1:10" s="14" customFormat="1">
      <c r="A145" s="18"/>
      <c r="B145" s="176"/>
      <c r="C145" s="176"/>
      <c r="D145" s="176"/>
      <c r="E145" s="176"/>
      <c r="F145" s="3"/>
      <c r="G145" s="3"/>
      <c r="H145" s="3"/>
      <c r="I145" s="3"/>
      <c r="J145" s="3"/>
    </row>
    <row r="146" spans="1:10" s="14" customFormat="1">
      <c r="A146" s="18"/>
      <c r="B146" s="176"/>
      <c r="C146" s="176"/>
      <c r="D146" s="176"/>
      <c r="E146" s="176"/>
      <c r="F146" s="3"/>
      <c r="G146" s="3"/>
      <c r="H146" s="3"/>
      <c r="I146" s="3"/>
      <c r="J146" s="3"/>
    </row>
    <row r="147" spans="1:10" s="14" customFormat="1">
      <c r="A147" s="18"/>
      <c r="B147" s="176"/>
      <c r="C147" s="176"/>
      <c r="D147" s="176"/>
      <c r="E147" s="176"/>
      <c r="F147" s="3"/>
      <c r="G147" s="3"/>
      <c r="H147" s="3"/>
      <c r="I147" s="3"/>
      <c r="J147" s="3"/>
    </row>
    <row r="148" spans="1:10" s="14" customFormat="1">
      <c r="A148" s="18"/>
      <c r="B148" s="176"/>
      <c r="C148" s="176"/>
      <c r="D148" s="176"/>
      <c r="E148" s="176"/>
      <c r="F148" s="3"/>
      <c r="G148" s="3"/>
      <c r="H148" s="3"/>
      <c r="I148" s="3"/>
      <c r="J148" s="3"/>
    </row>
    <row r="149" spans="1:10" s="14" customFormat="1">
      <c r="A149" s="18"/>
      <c r="B149" s="176"/>
      <c r="C149" s="176"/>
      <c r="D149" s="176"/>
      <c r="E149" s="176"/>
      <c r="F149" s="3"/>
      <c r="G149" s="3"/>
      <c r="H149" s="3"/>
      <c r="I149" s="3"/>
      <c r="J149" s="3"/>
    </row>
    <row r="150" spans="1:10" s="14" customFormat="1">
      <c r="A150" s="18"/>
      <c r="B150" s="176"/>
      <c r="C150" s="176"/>
      <c r="D150" s="176"/>
      <c r="E150" s="176"/>
      <c r="F150" s="3"/>
      <c r="G150" s="3"/>
      <c r="H150" s="3"/>
      <c r="I150" s="3"/>
      <c r="J150" s="3"/>
    </row>
    <row r="151" spans="1:10" s="14" customFormat="1">
      <c r="A151" s="18"/>
      <c r="B151" s="176"/>
      <c r="C151" s="176"/>
      <c r="D151" s="176"/>
      <c r="E151" s="176"/>
      <c r="F151" s="3"/>
      <c r="G151" s="3"/>
      <c r="H151" s="3"/>
      <c r="I151" s="3"/>
      <c r="J151" s="3"/>
    </row>
    <row r="152" spans="1:10" s="14" customFormat="1">
      <c r="A152" s="18"/>
      <c r="B152" s="176"/>
      <c r="C152" s="176"/>
      <c r="D152" s="176"/>
      <c r="E152" s="176"/>
      <c r="F152" s="3"/>
      <c r="G152" s="3"/>
      <c r="H152" s="3"/>
      <c r="I152" s="3"/>
      <c r="J152" s="3"/>
    </row>
    <row r="153" spans="1:10" s="14" customFormat="1">
      <c r="A153" s="18"/>
      <c r="B153" s="176"/>
      <c r="C153" s="176"/>
      <c r="D153" s="176"/>
      <c r="E153" s="176"/>
      <c r="F153" s="3"/>
      <c r="G153" s="3"/>
      <c r="H153" s="3"/>
      <c r="I153" s="3"/>
      <c r="J153" s="3"/>
    </row>
    <row r="154" spans="1:10" s="14" customFormat="1">
      <c r="A154" s="18"/>
      <c r="B154" s="176"/>
      <c r="C154" s="176"/>
      <c r="D154" s="176"/>
      <c r="E154" s="176"/>
      <c r="F154" s="3"/>
      <c r="G154" s="3"/>
      <c r="H154" s="3"/>
      <c r="I154" s="3"/>
      <c r="J154" s="3"/>
    </row>
    <row r="155" spans="1:10" s="14" customFormat="1">
      <c r="A155" s="18"/>
      <c r="B155" s="176"/>
      <c r="C155" s="176"/>
      <c r="D155" s="176"/>
      <c r="E155" s="176"/>
      <c r="F155" s="3"/>
      <c r="G155" s="3"/>
      <c r="H155" s="3"/>
      <c r="I155" s="3"/>
      <c r="J155" s="3"/>
    </row>
    <row r="156" spans="1:10" s="14" customFormat="1">
      <c r="A156" s="18"/>
      <c r="B156" s="176"/>
      <c r="C156" s="176"/>
      <c r="D156" s="176"/>
      <c r="E156" s="176"/>
      <c r="F156" s="3"/>
      <c r="G156" s="3"/>
      <c r="H156" s="3"/>
      <c r="I156" s="3"/>
      <c r="J156" s="3"/>
    </row>
    <row r="157" spans="1:10" s="14" customFormat="1">
      <c r="A157" s="18"/>
      <c r="B157" s="176"/>
      <c r="C157" s="176"/>
      <c r="D157" s="176"/>
      <c r="E157" s="176"/>
      <c r="F157" s="3"/>
      <c r="G157" s="3"/>
      <c r="H157" s="3"/>
      <c r="I157" s="3"/>
      <c r="J157" s="3"/>
    </row>
    <row r="158" spans="1:10" s="14" customFormat="1">
      <c r="A158" s="18"/>
      <c r="B158" s="176"/>
      <c r="C158" s="176"/>
      <c r="D158" s="176"/>
      <c r="E158" s="176"/>
      <c r="F158" s="3"/>
      <c r="G158" s="3"/>
      <c r="H158" s="3"/>
      <c r="I158" s="3"/>
      <c r="J158" s="3"/>
    </row>
    <row r="159" spans="1:10" s="14" customFormat="1">
      <c r="A159" s="18"/>
      <c r="B159" s="176"/>
      <c r="C159" s="176"/>
      <c r="D159" s="176"/>
      <c r="E159" s="176"/>
      <c r="F159" s="3"/>
      <c r="G159" s="3"/>
      <c r="H159" s="3"/>
      <c r="I159" s="3"/>
      <c r="J159" s="3"/>
    </row>
    <row r="160" spans="1:10" s="14" customFormat="1">
      <c r="A160" s="18"/>
      <c r="B160" s="176"/>
      <c r="C160" s="176"/>
      <c r="D160" s="176"/>
      <c r="E160" s="176"/>
      <c r="F160" s="3"/>
      <c r="G160" s="3"/>
      <c r="H160" s="3"/>
      <c r="I160" s="3"/>
      <c r="J160" s="3"/>
    </row>
    <row r="161" spans="1:10" s="14" customFormat="1">
      <c r="A161" s="18"/>
      <c r="B161" s="176"/>
      <c r="C161" s="176"/>
      <c r="D161" s="176"/>
      <c r="E161" s="176"/>
      <c r="F161" s="3"/>
      <c r="G161" s="3"/>
      <c r="H161" s="3"/>
      <c r="I161" s="3"/>
      <c r="J161" s="3"/>
    </row>
    <row r="162" spans="1:10" s="14" customFormat="1">
      <c r="A162" s="18"/>
      <c r="B162" s="176"/>
      <c r="C162" s="176"/>
      <c r="D162" s="176"/>
      <c r="E162" s="176"/>
      <c r="F162" s="3"/>
      <c r="G162" s="3"/>
      <c r="H162" s="3"/>
      <c r="I162" s="3"/>
      <c r="J162" s="3"/>
    </row>
    <row r="163" spans="1:10" s="14" customFormat="1">
      <c r="A163" s="18"/>
      <c r="B163" s="176"/>
      <c r="C163" s="176"/>
      <c r="D163" s="176"/>
      <c r="E163" s="176"/>
      <c r="F163" s="3"/>
      <c r="G163" s="3"/>
      <c r="H163" s="3"/>
      <c r="I163" s="3"/>
      <c r="J163" s="3"/>
    </row>
    <row r="164" spans="1:10" s="14" customFormat="1">
      <c r="A164" s="18"/>
      <c r="B164" s="176"/>
      <c r="C164" s="176"/>
      <c r="D164" s="176"/>
      <c r="E164" s="176"/>
      <c r="F164" s="3"/>
      <c r="G164" s="3"/>
      <c r="H164" s="3"/>
      <c r="I164" s="3"/>
      <c r="J164" s="3"/>
    </row>
    <row r="165" spans="1:10" s="14" customFormat="1">
      <c r="A165" s="18"/>
      <c r="B165" s="176"/>
      <c r="C165" s="176"/>
      <c r="D165" s="176"/>
      <c r="E165" s="176"/>
      <c r="F165" s="3"/>
      <c r="G165" s="3"/>
      <c r="H165" s="3"/>
      <c r="I165" s="3"/>
      <c r="J165" s="3"/>
    </row>
    <row r="166" spans="1:10" s="14" customFormat="1">
      <c r="A166" s="18"/>
      <c r="B166" s="176"/>
      <c r="C166" s="176"/>
      <c r="D166" s="176"/>
      <c r="E166" s="176"/>
      <c r="F166" s="3"/>
      <c r="G166" s="3"/>
      <c r="H166" s="3"/>
      <c r="I166" s="3"/>
      <c r="J166" s="3"/>
    </row>
    <row r="167" spans="1:10" s="14" customFormat="1">
      <c r="A167" s="18"/>
      <c r="B167" s="176"/>
      <c r="C167" s="176"/>
      <c r="D167" s="176"/>
      <c r="E167" s="176"/>
      <c r="F167" s="3"/>
      <c r="G167" s="3"/>
      <c r="H167" s="3"/>
      <c r="I167" s="3"/>
      <c r="J167" s="3"/>
    </row>
    <row r="168" spans="1:10" s="14" customFormat="1">
      <c r="A168" s="18"/>
      <c r="B168" s="176"/>
      <c r="C168" s="176"/>
      <c r="D168" s="176"/>
      <c r="E168" s="176"/>
      <c r="F168" s="3"/>
      <c r="G168" s="3"/>
      <c r="H168" s="3"/>
      <c r="I168" s="3"/>
      <c r="J168" s="3"/>
    </row>
    <row r="169" spans="1:10" s="14" customFormat="1">
      <c r="A169" s="18"/>
      <c r="B169" s="176"/>
      <c r="C169" s="176"/>
      <c r="D169" s="176"/>
      <c r="E169" s="176"/>
      <c r="F169" s="3"/>
      <c r="G169" s="3"/>
      <c r="H169" s="3"/>
      <c r="I169" s="3"/>
      <c r="J169" s="3"/>
    </row>
    <row r="170" spans="1:10" s="14" customFormat="1">
      <c r="A170" s="18"/>
      <c r="B170" s="176"/>
      <c r="C170" s="176"/>
      <c r="D170" s="176"/>
      <c r="E170" s="176"/>
      <c r="F170" s="3"/>
      <c r="G170" s="3"/>
      <c r="H170" s="3"/>
      <c r="I170" s="3"/>
      <c r="J170" s="3"/>
    </row>
    <row r="171" spans="1:10" s="14" customFormat="1">
      <c r="A171" s="18"/>
      <c r="B171" s="176"/>
      <c r="C171" s="176"/>
      <c r="D171" s="176"/>
      <c r="E171" s="176"/>
      <c r="F171" s="3"/>
      <c r="G171" s="3"/>
      <c r="H171" s="3"/>
      <c r="I171" s="3"/>
      <c r="J171" s="3"/>
    </row>
    <row r="172" spans="1:10" s="14" customFormat="1">
      <c r="A172" s="18"/>
      <c r="B172" s="176"/>
      <c r="C172" s="176"/>
      <c r="D172" s="176"/>
      <c r="E172" s="176"/>
      <c r="F172" s="3"/>
      <c r="G172" s="3"/>
      <c r="H172" s="3"/>
      <c r="I172" s="3"/>
      <c r="J172" s="3"/>
    </row>
    <row r="173" spans="1:10" s="14" customFormat="1">
      <c r="A173" s="18"/>
      <c r="B173" s="176"/>
      <c r="C173" s="176"/>
      <c r="D173" s="176"/>
      <c r="E173" s="176"/>
      <c r="F173" s="3"/>
      <c r="G173" s="3"/>
      <c r="H173" s="3"/>
      <c r="I173" s="3"/>
      <c r="J173" s="3"/>
    </row>
    <row r="174" spans="1:10" s="14" customFormat="1">
      <c r="A174" s="18"/>
      <c r="B174" s="176"/>
      <c r="C174" s="176"/>
      <c r="D174" s="176"/>
      <c r="E174" s="176"/>
      <c r="F174" s="3"/>
      <c r="G174" s="3"/>
      <c r="H174" s="3"/>
      <c r="I174" s="3"/>
      <c r="J174" s="3"/>
    </row>
    <row r="175" spans="1:10" s="14" customFormat="1">
      <c r="A175" s="18"/>
      <c r="B175" s="176"/>
      <c r="C175" s="176"/>
      <c r="D175" s="176"/>
      <c r="E175" s="176"/>
      <c r="F175" s="3"/>
      <c r="G175" s="3"/>
      <c r="H175" s="3"/>
      <c r="I175" s="3"/>
      <c r="J175" s="3"/>
    </row>
    <row r="176" spans="1:10" s="14" customFormat="1">
      <c r="A176" s="18"/>
      <c r="B176" s="176"/>
      <c r="C176" s="176"/>
      <c r="D176" s="176"/>
      <c r="E176" s="176"/>
      <c r="F176" s="3"/>
      <c r="G176" s="3"/>
      <c r="H176" s="3"/>
      <c r="I176" s="3"/>
      <c r="J176" s="3"/>
    </row>
    <row r="177" spans="1:10" s="14" customFormat="1">
      <c r="A177" s="18"/>
      <c r="B177" s="176"/>
      <c r="C177" s="176"/>
      <c r="D177" s="176"/>
      <c r="E177" s="176"/>
      <c r="F177" s="3"/>
      <c r="G177" s="3"/>
      <c r="H177" s="3"/>
      <c r="I177" s="3"/>
      <c r="J177" s="3"/>
    </row>
    <row r="178" spans="1:10" s="14" customFormat="1">
      <c r="A178" s="18"/>
      <c r="B178" s="176"/>
      <c r="C178" s="176"/>
      <c r="D178" s="176"/>
      <c r="E178" s="176"/>
      <c r="F178" s="3"/>
      <c r="G178" s="3"/>
      <c r="H178" s="3"/>
      <c r="I178" s="3"/>
      <c r="J178" s="3"/>
    </row>
    <row r="179" spans="1:10" s="14" customFormat="1">
      <c r="A179" s="18"/>
      <c r="B179" s="176"/>
      <c r="C179" s="176"/>
      <c r="D179" s="176"/>
      <c r="E179" s="176"/>
      <c r="F179" s="3"/>
      <c r="G179" s="3"/>
      <c r="H179" s="3"/>
      <c r="I179" s="3"/>
      <c r="J179" s="3"/>
    </row>
    <row r="180" spans="1:10" s="14" customFormat="1">
      <c r="A180" s="18"/>
      <c r="B180" s="176"/>
      <c r="C180" s="176"/>
      <c r="D180" s="176"/>
      <c r="E180" s="176"/>
      <c r="F180" s="3"/>
      <c r="G180" s="3"/>
      <c r="H180" s="3"/>
      <c r="I180" s="3"/>
      <c r="J180" s="3"/>
    </row>
    <row r="181" spans="1:10" s="14" customFormat="1">
      <c r="A181" s="18"/>
      <c r="B181" s="176"/>
      <c r="C181" s="176"/>
      <c r="D181" s="176"/>
      <c r="E181" s="176"/>
      <c r="F181" s="3"/>
      <c r="G181" s="3"/>
      <c r="H181" s="3"/>
      <c r="I181" s="3"/>
      <c r="J181" s="3"/>
    </row>
    <row r="182" spans="1:10" s="14" customFormat="1">
      <c r="A182" s="18"/>
      <c r="B182" s="176"/>
      <c r="C182" s="176"/>
      <c r="D182" s="176"/>
      <c r="E182" s="176"/>
      <c r="F182" s="3"/>
      <c r="G182" s="3"/>
      <c r="H182" s="3"/>
      <c r="I182" s="3"/>
      <c r="J182" s="3"/>
    </row>
    <row r="183" spans="1:10" s="14" customFormat="1">
      <c r="A183" s="18"/>
      <c r="B183" s="176"/>
      <c r="C183" s="176"/>
      <c r="D183" s="176"/>
      <c r="E183" s="176"/>
      <c r="F183" s="3"/>
      <c r="G183" s="3"/>
      <c r="H183" s="3"/>
      <c r="I183" s="3"/>
      <c r="J183" s="3"/>
    </row>
    <row r="184" spans="1:10" s="14" customFormat="1">
      <c r="A184" s="18"/>
      <c r="B184" s="176"/>
      <c r="C184" s="176"/>
      <c r="D184" s="176"/>
      <c r="E184" s="176"/>
      <c r="F184" s="3"/>
      <c r="G184" s="3"/>
      <c r="H184" s="3"/>
      <c r="I184" s="3"/>
      <c r="J184" s="3"/>
    </row>
    <row r="185" spans="1:10" s="14" customFormat="1">
      <c r="A185" s="18"/>
      <c r="B185" s="176"/>
      <c r="C185" s="176"/>
      <c r="D185" s="176"/>
      <c r="E185" s="176"/>
      <c r="F185" s="3"/>
      <c r="G185" s="3"/>
      <c r="H185" s="3"/>
      <c r="I185" s="3"/>
      <c r="J185" s="3"/>
    </row>
    <row r="186" spans="1:10" s="14" customFormat="1">
      <c r="A186" s="18"/>
      <c r="B186" s="176"/>
      <c r="C186" s="176"/>
      <c r="D186" s="176"/>
      <c r="E186" s="176"/>
      <c r="F186" s="3"/>
      <c r="G186" s="3"/>
      <c r="H186" s="3"/>
      <c r="I186" s="3"/>
      <c r="J186" s="3"/>
    </row>
    <row r="187" spans="1:10" s="14" customFormat="1">
      <c r="A187" s="18"/>
      <c r="B187" s="176"/>
      <c r="C187" s="176"/>
      <c r="D187" s="176"/>
      <c r="E187" s="176"/>
      <c r="F187" s="3"/>
      <c r="G187" s="3"/>
      <c r="H187" s="3"/>
      <c r="I187" s="3"/>
      <c r="J187" s="3"/>
    </row>
    <row r="188" spans="1:10" s="14" customFormat="1">
      <c r="A188" s="18"/>
      <c r="B188" s="176"/>
      <c r="C188" s="176"/>
      <c r="D188" s="176"/>
      <c r="E188" s="176"/>
      <c r="F188" s="3"/>
      <c r="G188" s="3"/>
      <c r="H188" s="3"/>
      <c r="I188" s="3"/>
      <c r="J188" s="3"/>
    </row>
    <row r="189" spans="1:10" s="14" customFormat="1">
      <c r="A189" s="18"/>
      <c r="B189" s="176"/>
      <c r="C189" s="176"/>
      <c r="D189" s="176"/>
      <c r="E189" s="176"/>
      <c r="F189" s="3"/>
      <c r="G189" s="3"/>
      <c r="H189" s="3"/>
      <c r="I189" s="3"/>
      <c r="J189" s="3"/>
    </row>
    <row r="190" spans="1:10" s="14" customFormat="1">
      <c r="A190" s="18"/>
      <c r="B190" s="176"/>
      <c r="C190" s="176"/>
      <c r="D190" s="176"/>
      <c r="E190" s="176"/>
      <c r="F190" s="3"/>
      <c r="G190" s="3"/>
      <c r="H190" s="3"/>
      <c r="I190" s="3"/>
      <c r="J190" s="3"/>
    </row>
    <row r="191" spans="1:10" s="14" customFormat="1">
      <c r="A191" s="18"/>
      <c r="B191" s="176"/>
      <c r="C191" s="176"/>
      <c r="D191" s="176"/>
      <c r="E191" s="176"/>
      <c r="F191" s="3"/>
      <c r="G191" s="3"/>
      <c r="H191" s="3"/>
      <c r="I191" s="3"/>
      <c r="J191" s="3"/>
    </row>
    <row r="192" spans="1:10" s="14" customFormat="1">
      <c r="A192" s="18"/>
      <c r="B192" s="176"/>
      <c r="C192" s="176"/>
      <c r="D192" s="176"/>
      <c r="E192" s="176"/>
      <c r="F192" s="3"/>
      <c r="G192" s="3"/>
      <c r="H192" s="3"/>
      <c r="I192" s="3"/>
      <c r="J192" s="3"/>
    </row>
    <row r="193" spans="1:10" s="14" customFormat="1">
      <c r="A193" s="18"/>
      <c r="B193" s="176"/>
      <c r="C193" s="176"/>
      <c r="D193" s="176"/>
      <c r="E193" s="176"/>
      <c r="F193" s="3"/>
      <c r="G193" s="3"/>
      <c r="H193" s="3"/>
      <c r="I193" s="3"/>
      <c r="J193" s="3"/>
    </row>
    <row r="194" spans="1:10" s="14" customFormat="1">
      <c r="A194" s="18"/>
      <c r="B194" s="176"/>
      <c r="C194" s="176"/>
      <c r="D194" s="176"/>
      <c r="E194" s="176"/>
      <c r="F194" s="3"/>
      <c r="G194" s="3"/>
      <c r="H194" s="3"/>
      <c r="I194" s="3"/>
      <c r="J194" s="3"/>
    </row>
    <row r="195" spans="1:10" s="14" customFormat="1">
      <c r="A195" s="18"/>
      <c r="B195" s="176"/>
      <c r="C195" s="176"/>
      <c r="D195" s="176"/>
      <c r="E195" s="176"/>
      <c r="F195" s="3"/>
      <c r="G195" s="3"/>
      <c r="H195" s="3"/>
      <c r="I195" s="3"/>
      <c r="J195" s="3"/>
    </row>
    <row r="196" spans="1:10" s="14" customFormat="1">
      <c r="A196" s="18"/>
      <c r="B196" s="176"/>
      <c r="C196" s="176"/>
      <c r="D196" s="176"/>
      <c r="E196" s="176"/>
      <c r="F196" s="3"/>
      <c r="G196" s="3"/>
      <c r="H196" s="3"/>
      <c r="I196" s="3"/>
      <c r="J196" s="3"/>
    </row>
    <row r="197" spans="1:10" s="14" customFormat="1">
      <c r="A197" s="18"/>
      <c r="B197" s="176"/>
      <c r="C197" s="176"/>
      <c r="D197" s="176"/>
      <c r="E197" s="176"/>
      <c r="F197" s="3"/>
      <c r="G197" s="3"/>
      <c r="H197" s="3"/>
      <c r="I197" s="3"/>
      <c r="J197" s="3"/>
    </row>
    <row r="198" spans="1:10" s="14" customFormat="1">
      <c r="A198" s="18"/>
      <c r="B198" s="176"/>
      <c r="C198" s="176"/>
      <c r="D198" s="176"/>
      <c r="E198" s="176"/>
      <c r="F198" s="3"/>
      <c r="G198" s="3"/>
      <c r="H198" s="3"/>
      <c r="I198" s="3"/>
      <c r="J198" s="3"/>
    </row>
    <row r="199" spans="1:10" s="14" customFormat="1">
      <c r="A199" s="18"/>
      <c r="B199" s="176"/>
      <c r="C199" s="176"/>
      <c r="D199" s="176"/>
      <c r="E199" s="176"/>
      <c r="F199" s="3"/>
      <c r="G199" s="3"/>
      <c r="H199" s="3"/>
      <c r="I199" s="3"/>
      <c r="J199" s="3"/>
    </row>
    <row r="200" spans="1:10" s="14" customFormat="1">
      <c r="A200" s="18"/>
      <c r="B200" s="176"/>
      <c r="C200" s="176"/>
      <c r="D200" s="176"/>
      <c r="E200" s="176"/>
      <c r="F200" s="3"/>
      <c r="G200" s="3"/>
      <c r="H200" s="3"/>
      <c r="I200" s="3"/>
      <c r="J200" s="3"/>
    </row>
    <row r="201" spans="1:10" s="14" customFormat="1">
      <c r="A201" s="18"/>
      <c r="B201" s="176"/>
      <c r="C201" s="176"/>
      <c r="D201" s="176"/>
      <c r="E201" s="176"/>
      <c r="F201" s="3"/>
      <c r="G201" s="3"/>
      <c r="H201" s="3"/>
      <c r="I201" s="3"/>
      <c r="J201" s="3"/>
    </row>
    <row r="202" spans="1:10" s="14" customFormat="1">
      <c r="A202" s="18"/>
      <c r="B202" s="176"/>
      <c r="C202" s="176"/>
      <c r="D202" s="176"/>
      <c r="E202" s="176"/>
      <c r="F202" s="3"/>
      <c r="G202" s="3"/>
      <c r="H202" s="3"/>
      <c r="I202" s="3"/>
      <c r="J202" s="3"/>
    </row>
    <row r="203" spans="1:10" s="14" customFormat="1">
      <c r="A203" s="18"/>
      <c r="B203" s="176"/>
      <c r="C203" s="176"/>
      <c r="D203" s="176"/>
      <c r="E203" s="176"/>
      <c r="F203" s="3"/>
      <c r="G203" s="3"/>
      <c r="H203" s="3"/>
      <c r="I203" s="3"/>
      <c r="J203" s="3"/>
    </row>
    <row r="204" spans="1:10" s="14" customFormat="1">
      <c r="A204" s="18"/>
      <c r="B204" s="176"/>
      <c r="C204" s="176"/>
      <c r="D204" s="176"/>
      <c r="E204" s="176"/>
      <c r="F204" s="3"/>
      <c r="G204" s="3"/>
      <c r="H204" s="3"/>
      <c r="I204" s="3"/>
      <c r="J204" s="3"/>
    </row>
    <row r="205" spans="1:10" s="14" customFormat="1">
      <c r="A205" s="18"/>
      <c r="B205" s="176"/>
      <c r="C205" s="176"/>
      <c r="D205" s="176"/>
      <c r="E205" s="176"/>
      <c r="F205" s="3"/>
      <c r="G205" s="3"/>
      <c r="H205" s="3"/>
      <c r="I205" s="3"/>
      <c r="J205" s="3"/>
    </row>
    <row r="206" spans="1:10" s="14" customFormat="1">
      <c r="A206" s="18"/>
      <c r="B206" s="176"/>
      <c r="C206" s="176"/>
      <c r="D206" s="176"/>
      <c r="E206" s="176"/>
      <c r="F206" s="3"/>
      <c r="G206" s="3"/>
      <c r="H206" s="3"/>
      <c r="I206" s="3"/>
      <c r="J206" s="3"/>
    </row>
    <row r="207" spans="1:10" s="14" customFormat="1">
      <c r="A207" s="18"/>
      <c r="B207" s="176"/>
      <c r="C207" s="176"/>
      <c r="D207" s="176"/>
      <c r="E207" s="176"/>
      <c r="F207" s="3"/>
      <c r="G207" s="3"/>
      <c r="H207" s="3"/>
      <c r="I207" s="3"/>
      <c r="J207" s="3"/>
    </row>
    <row r="208" spans="1:10" s="14" customFormat="1">
      <c r="A208" s="18"/>
      <c r="B208" s="176"/>
      <c r="C208" s="176"/>
      <c r="D208" s="176"/>
      <c r="E208" s="176"/>
      <c r="F208" s="3"/>
      <c r="G208" s="3"/>
      <c r="H208" s="3"/>
      <c r="I208" s="3"/>
      <c r="J208" s="3"/>
    </row>
    <row r="209" spans="1:10" s="14" customFormat="1">
      <c r="A209" s="18"/>
      <c r="B209" s="176"/>
      <c r="C209" s="176"/>
      <c r="D209" s="176"/>
      <c r="E209" s="176"/>
      <c r="F209" s="3"/>
      <c r="G209" s="3"/>
      <c r="H209" s="3"/>
      <c r="I209" s="3"/>
      <c r="J209" s="3"/>
    </row>
    <row r="210" spans="1:10" s="14" customFormat="1">
      <c r="A210" s="18"/>
      <c r="B210" s="176"/>
      <c r="C210" s="176"/>
      <c r="D210" s="176"/>
      <c r="E210" s="176"/>
      <c r="F210" s="3"/>
      <c r="G210" s="3"/>
      <c r="H210" s="3"/>
      <c r="I210" s="3"/>
      <c r="J210" s="3"/>
    </row>
    <row r="211" spans="1:10" s="14" customFormat="1">
      <c r="A211" s="18"/>
      <c r="B211" s="176"/>
      <c r="C211" s="176"/>
      <c r="D211" s="176"/>
      <c r="E211" s="176"/>
      <c r="F211" s="3"/>
      <c r="G211" s="3"/>
      <c r="H211" s="3"/>
      <c r="I211" s="3"/>
      <c r="J211" s="3"/>
    </row>
    <row r="212" spans="1:10" s="14" customFormat="1">
      <c r="A212" s="18"/>
      <c r="B212" s="176"/>
      <c r="C212" s="176"/>
      <c r="D212" s="176"/>
      <c r="E212" s="176"/>
      <c r="F212" s="3"/>
      <c r="G212" s="3"/>
      <c r="H212" s="3"/>
      <c r="I212" s="3"/>
      <c r="J212" s="3"/>
    </row>
    <row r="213" spans="1:10" s="14" customFormat="1">
      <c r="A213" s="18"/>
      <c r="B213" s="176"/>
      <c r="C213" s="176"/>
      <c r="D213" s="176"/>
      <c r="E213" s="176"/>
      <c r="F213" s="3"/>
      <c r="G213" s="3"/>
      <c r="H213" s="3"/>
      <c r="I213" s="3"/>
      <c r="J213" s="3"/>
    </row>
    <row r="214" spans="1:10" s="14" customFormat="1">
      <c r="A214" s="18"/>
      <c r="B214" s="176"/>
      <c r="C214" s="176"/>
      <c r="D214" s="176"/>
      <c r="E214" s="176"/>
      <c r="F214" s="3"/>
      <c r="G214" s="3"/>
      <c r="H214" s="3"/>
      <c r="I214" s="3"/>
      <c r="J214" s="3"/>
    </row>
    <row r="215" spans="1:10" s="14" customFormat="1">
      <c r="A215" s="18"/>
      <c r="B215" s="176"/>
      <c r="C215" s="176"/>
      <c r="D215" s="176"/>
      <c r="E215" s="176"/>
      <c r="F215" s="3"/>
      <c r="G215" s="3"/>
      <c r="H215" s="3"/>
      <c r="I215" s="3"/>
      <c r="J215" s="3"/>
    </row>
    <row r="216" spans="1:10" s="14" customFormat="1">
      <c r="A216" s="18"/>
      <c r="B216" s="176"/>
      <c r="C216" s="176"/>
      <c r="D216" s="176"/>
      <c r="E216" s="176"/>
      <c r="F216" s="3"/>
      <c r="G216" s="3"/>
      <c r="H216" s="3"/>
      <c r="I216" s="3"/>
      <c r="J216" s="3"/>
    </row>
    <row r="217" spans="1:10" s="14" customFormat="1">
      <c r="A217" s="18"/>
      <c r="B217" s="176"/>
      <c r="C217" s="176"/>
      <c r="D217" s="176"/>
      <c r="E217" s="176"/>
      <c r="F217" s="3"/>
      <c r="G217" s="3"/>
      <c r="H217" s="3"/>
      <c r="I217" s="3"/>
      <c r="J217" s="3"/>
    </row>
    <row r="218" spans="1:10" s="14" customFormat="1">
      <c r="A218" s="18"/>
      <c r="B218" s="176"/>
      <c r="C218" s="176"/>
      <c r="D218" s="176"/>
      <c r="E218" s="176"/>
      <c r="F218" s="3"/>
      <c r="G218" s="3"/>
      <c r="H218" s="3"/>
      <c r="I218" s="3"/>
      <c r="J218" s="3"/>
    </row>
    <row r="219" spans="1:10" s="14" customFormat="1">
      <c r="A219" s="18"/>
      <c r="B219" s="176"/>
      <c r="C219" s="176"/>
      <c r="D219" s="176"/>
      <c r="E219" s="176"/>
      <c r="F219" s="3"/>
      <c r="G219" s="3"/>
      <c r="H219" s="3"/>
      <c r="I219" s="3"/>
      <c r="J219" s="3"/>
    </row>
    <row r="220" spans="1:10" s="14" customFormat="1">
      <c r="A220" s="18"/>
      <c r="B220" s="176"/>
      <c r="C220" s="176"/>
      <c r="D220" s="176"/>
      <c r="E220" s="176"/>
      <c r="F220" s="3"/>
      <c r="G220" s="3"/>
      <c r="H220" s="3"/>
      <c r="I220" s="3"/>
      <c r="J220" s="3"/>
    </row>
    <row r="221" spans="1:10" s="14" customFormat="1">
      <c r="A221" s="18"/>
      <c r="B221" s="176"/>
      <c r="C221" s="176"/>
      <c r="D221" s="176"/>
      <c r="E221" s="176"/>
      <c r="F221" s="3"/>
      <c r="G221" s="3"/>
      <c r="H221" s="3"/>
      <c r="I221" s="3"/>
      <c r="J221" s="3"/>
    </row>
    <row r="222" spans="1:10" s="14" customFormat="1">
      <c r="A222" s="18"/>
      <c r="B222" s="176"/>
      <c r="C222" s="176"/>
      <c r="D222" s="176"/>
      <c r="E222" s="176"/>
      <c r="F222" s="3"/>
      <c r="G222" s="3"/>
      <c r="H222" s="3"/>
      <c r="I222" s="3"/>
      <c r="J222" s="3"/>
    </row>
    <row r="223" spans="1:10" s="14" customFormat="1">
      <c r="A223" s="18"/>
      <c r="B223" s="176"/>
      <c r="C223" s="176"/>
      <c r="D223" s="176"/>
      <c r="E223" s="176"/>
      <c r="F223" s="3"/>
      <c r="G223" s="3"/>
      <c r="H223" s="3"/>
      <c r="I223" s="3"/>
      <c r="J223" s="3"/>
    </row>
    <row r="224" spans="1:10" s="14" customFormat="1">
      <c r="A224" s="18"/>
      <c r="B224" s="176"/>
      <c r="C224" s="176"/>
      <c r="D224" s="176"/>
      <c r="E224" s="176"/>
      <c r="F224" s="3"/>
      <c r="G224" s="3"/>
      <c r="H224" s="3"/>
      <c r="I224" s="3"/>
      <c r="J224" s="3"/>
    </row>
    <row r="225" spans="1:10" s="14" customFormat="1">
      <c r="A225" s="18"/>
      <c r="B225" s="176"/>
      <c r="C225" s="176"/>
      <c r="D225" s="176"/>
      <c r="E225" s="176"/>
      <c r="F225" s="3"/>
      <c r="G225" s="3"/>
      <c r="H225" s="3"/>
      <c r="I225" s="3"/>
      <c r="J225" s="3"/>
    </row>
    <row r="226" spans="1:10" s="14" customFormat="1">
      <c r="A226" s="18"/>
      <c r="B226" s="176"/>
      <c r="C226" s="176"/>
      <c r="D226" s="176"/>
      <c r="E226" s="176"/>
      <c r="F226" s="3"/>
      <c r="G226" s="3"/>
      <c r="H226" s="3"/>
      <c r="I226" s="3"/>
      <c r="J226" s="3"/>
    </row>
    <row r="227" spans="1:10" s="14" customFormat="1">
      <c r="A227" s="18"/>
      <c r="B227" s="176"/>
      <c r="C227" s="176"/>
      <c r="D227" s="176"/>
      <c r="E227" s="176"/>
      <c r="F227" s="3"/>
      <c r="G227" s="3"/>
      <c r="H227" s="3"/>
      <c r="I227" s="3"/>
      <c r="J227" s="3"/>
    </row>
    <row r="228" spans="1:10" s="14" customFormat="1">
      <c r="A228" s="18"/>
      <c r="B228" s="176"/>
      <c r="C228" s="176"/>
      <c r="D228" s="176"/>
      <c r="E228" s="176"/>
      <c r="F228" s="3"/>
      <c r="G228" s="3"/>
      <c r="H228" s="3"/>
      <c r="I228" s="3"/>
      <c r="J228" s="3"/>
    </row>
    <row r="229" spans="1:10" s="14" customFormat="1">
      <c r="A229" s="18"/>
      <c r="B229" s="176"/>
      <c r="C229" s="176"/>
      <c r="D229" s="176"/>
      <c r="E229" s="176"/>
      <c r="F229" s="3"/>
      <c r="G229" s="3"/>
      <c r="H229" s="3"/>
      <c r="I229" s="3"/>
      <c r="J229" s="3"/>
    </row>
    <row r="230" spans="1:10" s="14" customFormat="1">
      <c r="A230" s="18"/>
      <c r="B230" s="176"/>
      <c r="C230" s="176"/>
      <c r="D230" s="176"/>
      <c r="E230" s="176"/>
      <c r="F230" s="3"/>
      <c r="G230" s="3"/>
      <c r="H230" s="3"/>
      <c r="I230" s="3"/>
      <c r="J230" s="3"/>
    </row>
    <row r="231" spans="1:10" s="14" customFormat="1">
      <c r="A231" s="18"/>
      <c r="B231" s="176"/>
      <c r="C231" s="176"/>
      <c r="D231" s="176"/>
      <c r="E231" s="176"/>
      <c r="F231" s="3"/>
      <c r="G231" s="3"/>
      <c r="H231" s="3"/>
      <c r="I231" s="3"/>
      <c r="J231" s="3"/>
    </row>
    <row r="232" spans="1:10" s="14" customFormat="1">
      <c r="A232" s="18"/>
      <c r="B232" s="176"/>
      <c r="C232" s="176"/>
      <c r="D232" s="176"/>
      <c r="E232" s="176"/>
      <c r="F232" s="3"/>
      <c r="G232" s="3"/>
      <c r="H232" s="3"/>
      <c r="I232" s="3"/>
      <c r="J232" s="3"/>
    </row>
    <row r="233" spans="1:10" s="14" customFormat="1">
      <c r="A233" s="18"/>
      <c r="B233" s="176"/>
      <c r="C233" s="176"/>
      <c r="D233" s="176"/>
      <c r="E233" s="176"/>
      <c r="F233" s="3"/>
      <c r="G233" s="3"/>
      <c r="H233" s="3"/>
      <c r="I233" s="3"/>
      <c r="J233" s="3"/>
    </row>
    <row r="234" spans="1:10" s="14" customFormat="1">
      <c r="A234" s="18"/>
      <c r="B234" s="176"/>
      <c r="C234" s="176"/>
      <c r="D234" s="176"/>
      <c r="E234" s="176"/>
      <c r="F234" s="3"/>
      <c r="G234" s="3"/>
      <c r="H234" s="3"/>
      <c r="I234" s="3"/>
      <c r="J234" s="3"/>
    </row>
    <row r="235" spans="1:10" s="14" customFormat="1">
      <c r="A235" s="18"/>
      <c r="B235" s="176"/>
      <c r="C235" s="176"/>
      <c r="D235" s="176"/>
      <c r="E235" s="176"/>
      <c r="F235" s="3"/>
      <c r="G235" s="3"/>
      <c r="H235" s="3"/>
      <c r="I235" s="3"/>
      <c r="J235" s="3"/>
    </row>
    <row r="236" spans="1:10" s="14" customFormat="1">
      <c r="A236" s="18"/>
      <c r="B236" s="176"/>
      <c r="C236" s="176"/>
      <c r="D236" s="176"/>
      <c r="E236" s="176"/>
      <c r="F236" s="3"/>
      <c r="G236" s="3"/>
      <c r="H236" s="3"/>
      <c r="I236" s="3"/>
      <c r="J236" s="3"/>
    </row>
    <row r="237" spans="1:10" s="14" customFormat="1">
      <c r="A237" s="18"/>
      <c r="B237" s="176"/>
      <c r="C237" s="176"/>
      <c r="D237" s="176"/>
      <c r="E237" s="176"/>
      <c r="F237" s="3"/>
      <c r="G237" s="3"/>
      <c r="H237" s="3"/>
      <c r="I237" s="3"/>
      <c r="J237" s="3"/>
    </row>
    <row r="238" spans="1:10" s="14" customFormat="1">
      <c r="A238" s="18"/>
      <c r="B238" s="176"/>
      <c r="C238" s="176"/>
      <c r="D238" s="176"/>
      <c r="E238" s="176"/>
      <c r="F238" s="3"/>
      <c r="G238" s="3"/>
      <c r="H238" s="3"/>
      <c r="I238" s="3"/>
      <c r="J238" s="3"/>
    </row>
    <row r="239" spans="1:10" s="14" customFormat="1">
      <c r="A239" s="18"/>
      <c r="B239" s="176"/>
      <c r="C239" s="176"/>
      <c r="D239" s="176"/>
      <c r="E239" s="176"/>
      <c r="F239" s="3"/>
      <c r="G239" s="3"/>
      <c r="H239" s="3"/>
      <c r="I239" s="3"/>
      <c r="J239" s="3"/>
    </row>
    <row r="240" spans="1:10" s="14" customFormat="1">
      <c r="A240" s="18"/>
      <c r="B240" s="176"/>
      <c r="C240" s="176"/>
      <c r="D240" s="176"/>
      <c r="E240" s="176"/>
      <c r="F240" s="3"/>
      <c r="G240" s="3"/>
      <c r="H240" s="3"/>
      <c r="I240" s="3"/>
      <c r="J240" s="3"/>
    </row>
    <row r="241" spans="1:10" s="14" customFormat="1">
      <c r="A241" s="18"/>
      <c r="B241" s="176"/>
      <c r="C241" s="176"/>
      <c r="D241" s="176"/>
      <c r="E241" s="176"/>
      <c r="F241" s="3"/>
      <c r="G241" s="3"/>
      <c r="H241" s="3"/>
      <c r="I241" s="3"/>
      <c r="J241" s="3"/>
    </row>
    <row r="242" spans="1:10" s="14" customFormat="1">
      <c r="A242" s="18"/>
      <c r="B242" s="176"/>
      <c r="C242" s="176"/>
      <c r="D242" s="176"/>
      <c r="E242" s="176"/>
      <c r="F242" s="3"/>
      <c r="G242" s="3"/>
      <c r="H242" s="3"/>
      <c r="I242" s="3"/>
      <c r="J242" s="3"/>
    </row>
    <row r="243" spans="1:10" s="14" customFormat="1">
      <c r="A243" s="18"/>
      <c r="B243" s="176"/>
      <c r="C243" s="176"/>
      <c r="D243" s="176"/>
      <c r="E243" s="176"/>
      <c r="F243" s="3"/>
      <c r="G243" s="3"/>
      <c r="H243" s="3"/>
      <c r="I243" s="3"/>
      <c r="J243" s="3"/>
    </row>
    <row r="244" spans="1:10" s="14" customFormat="1">
      <c r="A244" s="18"/>
      <c r="B244" s="176"/>
      <c r="C244" s="176"/>
      <c r="D244" s="176"/>
      <c r="E244" s="176"/>
      <c r="F244" s="3"/>
      <c r="G244" s="3"/>
      <c r="H244" s="3"/>
      <c r="I244" s="3"/>
      <c r="J244" s="3"/>
    </row>
    <row r="245" spans="1:10" s="14" customFormat="1">
      <c r="A245" s="18"/>
      <c r="B245" s="176"/>
      <c r="C245" s="176"/>
      <c r="D245" s="176"/>
      <c r="E245" s="176"/>
      <c r="F245" s="3"/>
      <c r="G245" s="3"/>
      <c r="H245" s="3"/>
      <c r="I245" s="3"/>
      <c r="J245" s="3"/>
    </row>
    <row r="246" spans="1:10" s="14" customFormat="1">
      <c r="A246" s="18"/>
      <c r="B246" s="176"/>
      <c r="C246" s="176"/>
      <c r="D246" s="176"/>
      <c r="E246" s="176"/>
      <c r="F246" s="3"/>
      <c r="G246" s="3"/>
      <c r="H246" s="3"/>
      <c r="I246" s="3"/>
      <c r="J246" s="3"/>
    </row>
    <row r="247" spans="1:10" s="14" customFormat="1">
      <c r="A247" s="18"/>
      <c r="B247" s="176"/>
      <c r="C247" s="176"/>
      <c r="D247" s="176"/>
      <c r="E247" s="176"/>
      <c r="F247" s="3"/>
      <c r="G247" s="3"/>
      <c r="H247" s="3"/>
      <c r="I247" s="3"/>
      <c r="J247" s="3"/>
    </row>
    <row r="248" spans="1:10" s="14" customFormat="1">
      <c r="A248" s="18"/>
      <c r="B248" s="176"/>
      <c r="C248" s="176"/>
      <c r="D248" s="176"/>
      <c r="E248" s="176"/>
      <c r="F248" s="3"/>
      <c r="G248" s="3"/>
      <c r="H248" s="3"/>
      <c r="I248" s="3"/>
      <c r="J248" s="3"/>
    </row>
    <row r="249" spans="1:10" s="14" customFormat="1">
      <c r="A249" s="18"/>
      <c r="B249" s="176"/>
      <c r="C249" s="176"/>
      <c r="D249" s="176"/>
      <c r="E249" s="176"/>
      <c r="F249" s="3"/>
      <c r="G249" s="3"/>
      <c r="H249" s="3"/>
      <c r="I249" s="3"/>
      <c r="J249" s="3"/>
    </row>
    <row r="250" spans="1:10" s="14" customFormat="1">
      <c r="A250" s="18"/>
      <c r="B250" s="176"/>
      <c r="C250" s="176"/>
      <c r="D250" s="176"/>
      <c r="E250" s="176"/>
      <c r="F250" s="3"/>
      <c r="G250" s="3"/>
      <c r="H250" s="3"/>
      <c r="I250" s="3"/>
      <c r="J250" s="3"/>
    </row>
    <row r="251" spans="1:10" s="14" customFormat="1">
      <c r="A251" s="18"/>
      <c r="B251" s="176"/>
      <c r="C251" s="176"/>
      <c r="D251" s="176"/>
      <c r="E251" s="176"/>
      <c r="F251" s="3"/>
      <c r="G251" s="3"/>
      <c r="H251" s="3"/>
      <c r="I251" s="3"/>
      <c r="J251" s="3"/>
    </row>
    <row r="252" spans="1:10" s="14" customFormat="1">
      <c r="A252" s="18"/>
      <c r="B252" s="176"/>
      <c r="C252" s="176"/>
      <c r="D252" s="176"/>
      <c r="E252" s="176"/>
      <c r="F252" s="3"/>
      <c r="G252" s="3"/>
      <c r="H252" s="3"/>
      <c r="I252" s="3"/>
      <c r="J252" s="3"/>
    </row>
    <row r="253" spans="1:10" s="14" customFormat="1">
      <c r="A253" s="18"/>
      <c r="B253" s="176"/>
      <c r="C253" s="176"/>
      <c r="D253" s="176"/>
      <c r="E253" s="176"/>
      <c r="F253" s="3"/>
      <c r="G253" s="3"/>
      <c r="H253" s="3"/>
      <c r="I253" s="3"/>
      <c r="J253" s="3"/>
    </row>
    <row r="254" spans="1:10" s="14" customFormat="1">
      <c r="A254" s="18"/>
      <c r="B254" s="176"/>
      <c r="C254" s="176"/>
      <c r="D254" s="176"/>
      <c r="E254" s="176"/>
      <c r="F254" s="3"/>
      <c r="G254" s="3"/>
      <c r="H254" s="3"/>
      <c r="I254" s="3"/>
      <c r="J254" s="3"/>
    </row>
    <row r="255" spans="1:10" s="14" customFormat="1">
      <c r="A255" s="18"/>
      <c r="B255" s="176"/>
      <c r="C255" s="176"/>
      <c r="D255" s="176"/>
      <c r="E255" s="176"/>
      <c r="F255" s="3"/>
      <c r="G255" s="3"/>
      <c r="H255" s="3"/>
      <c r="I255" s="3"/>
      <c r="J255" s="3"/>
    </row>
    <row r="256" spans="1:10" s="14" customFormat="1">
      <c r="A256" s="18"/>
      <c r="B256" s="176"/>
      <c r="C256" s="176"/>
      <c r="D256" s="176"/>
      <c r="E256" s="176"/>
      <c r="F256" s="3"/>
      <c r="G256" s="3"/>
      <c r="H256" s="3"/>
      <c r="I256" s="3"/>
      <c r="J256" s="3"/>
    </row>
    <row r="257" spans="1:10" s="14" customFormat="1">
      <c r="A257" s="18"/>
      <c r="B257" s="176"/>
      <c r="C257" s="176"/>
      <c r="D257" s="176"/>
      <c r="E257" s="176"/>
      <c r="F257" s="3"/>
      <c r="G257" s="3"/>
      <c r="H257" s="3"/>
      <c r="I257" s="3"/>
      <c r="J257" s="3"/>
    </row>
    <row r="258" spans="1:10" s="14" customFormat="1">
      <c r="A258" s="18"/>
      <c r="B258" s="176"/>
      <c r="C258" s="176"/>
      <c r="D258" s="176"/>
      <c r="E258" s="176"/>
      <c r="F258" s="3"/>
      <c r="G258" s="3"/>
      <c r="H258" s="3"/>
      <c r="I258" s="3"/>
      <c r="J258" s="3"/>
    </row>
    <row r="259" spans="1:10" s="14" customFormat="1">
      <c r="A259" s="18"/>
      <c r="B259" s="176"/>
      <c r="C259" s="176"/>
      <c r="D259" s="176"/>
      <c r="E259" s="176"/>
      <c r="F259" s="3"/>
      <c r="G259" s="3"/>
      <c r="H259" s="3"/>
      <c r="I259" s="3"/>
      <c r="J259" s="3"/>
    </row>
    <row r="260" spans="1:10" s="14" customFormat="1">
      <c r="A260" s="18"/>
      <c r="B260" s="176"/>
      <c r="C260" s="176"/>
      <c r="D260" s="176"/>
      <c r="E260" s="176"/>
      <c r="F260" s="3"/>
      <c r="G260" s="3"/>
      <c r="H260" s="3"/>
      <c r="I260" s="3"/>
      <c r="J260" s="3"/>
    </row>
    <row r="261" spans="1:10" s="14" customFormat="1">
      <c r="A261" s="18"/>
      <c r="B261" s="176"/>
      <c r="C261" s="176"/>
      <c r="D261" s="176"/>
      <c r="E261" s="176"/>
      <c r="F261" s="3"/>
      <c r="G261" s="3"/>
      <c r="H261" s="3"/>
      <c r="I261" s="3"/>
      <c r="J261" s="3"/>
    </row>
    <row r="262" spans="1:10" s="14" customFormat="1">
      <c r="A262" s="18"/>
      <c r="B262" s="176"/>
      <c r="C262" s="176"/>
      <c r="D262" s="176"/>
      <c r="E262" s="176"/>
      <c r="F262" s="3"/>
      <c r="G262" s="3"/>
      <c r="H262" s="3"/>
      <c r="I262" s="3"/>
      <c r="J262" s="3"/>
    </row>
    <row r="263" spans="1:10" s="14" customFormat="1">
      <c r="A263" s="18"/>
      <c r="B263" s="176"/>
      <c r="C263" s="176"/>
      <c r="D263" s="176"/>
      <c r="E263" s="176"/>
      <c r="F263" s="3"/>
      <c r="G263" s="3"/>
      <c r="H263" s="3"/>
      <c r="I263" s="3"/>
      <c r="J263" s="3"/>
    </row>
    <row r="264" spans="1:10" s="14" customFormat="1">
      <c r="A264" s="18"/>
      <c r="B264" s="176"/>
      <c r="C264" s="176"/>
      <c r="D264" s="176"/>
      <c r="E264" s="176"/>
      <c r="F264" s="3"/>
      <c r="G264" s="3"/>
      <c r="H264" s="3"/>
      <c r="I264" s="3"/>
      <c r="J264" s="3"/>
    </row>
    <row r="265" spans="1:10" s="14" customFormat="1">
      <c r="A265" s="18"/>
      <c r="B265" s="176"/>
      <c r="C265" s="176"/>
      <c r="D265" s="176"/>
      <c r="E265" s="176"/>
      <c r="F265" s="3"/>
      <c r="G265" s="3"/>
      <c r="H265" s="3"/>
      <c r="I265" s="3"/>
      <c r="J265" s="3"/>
    </row>
    <row r="266" spans="1:10" s="14" customFormat="1">
      <c r="A266" s="18"/>
      <c r="B266" s="176"/>
      <c r="C266" s="176"/>
      <c r="D266" s="176"/>
      <c r="E266" s="176"/>
      <c r="F266" s="3"/>
      <c r="G266" s="3"/>
      <c r="H266" s="3"/>
      <c r="I266" s="3"/>
      <c r="J266" s="3"/>
    </row>
    <row r="267" spans="1:10" s="14" customFormat="1">
      <c r="A267" s="18"/>
      <c r="B267" s="176"/>
      <c r="C267" s="176"/>
      <c r="D267" s="176"/>
      <c r="E267" s="176"/>
      <c r="F267" s="3"/>
      <c r="G267" s="3"/>
      <c r="H267" s="3"/>
      <c r="I267" s="3"/>
      <c r="J267" s="3"/>
    </row>
    <row r="268" spans="1:10" s="14" customFormat="1">
      <c r="A268" s="18"/>
      <c r="B268" s="176"/>
      <c r="C268" s="176"/>
      <c r="D268" s="176"/>
      <c r="E268" s="176"/>
      <c r="F268" s="3"/>
      <c r="G268" s="3"/>
      <c r="H268" s="3"/>
      <c r="I268" s="3"/>
      <c r="J268" s="3"/>
    </row>
    <row r="269" spans="1:10" s="14" customFormat="1">
      <c r="A269" s="18"/>
      <c r="B269" s="176"/>
      <c r="C269" s="176"/>
      <c r="D269" s="176"/>
      <c r="E269" s="176"/>
      <c r="F269" s="3"/>
      <c r="G269" s="3"/>
      <c r="H269" s="3"/>
      <c r="I269" s="3"/>
      <c r="J269" s="3"/>
    </row>
    <row r="270" spans="1:10" s="14" customFormat="1">
      <c r="A270" s="18"/>
      <c r="B270" s="176"/>
      <c r="C270" s="176"/>
      <c r="D270" s="176"/>
      <c r="E270" s="176"/>
      <c r="F270" s="3"/>
      <c r="G270" s="3"/>
      <c r="H270" s="3"/>
      <c r="I270" s="3"/>
      <c r="J270" s="3"/>
    </row>
    <row r="271" spans="1:10" s="14" customFormat="1">
      <c r="A271" s="18"/>
      <c r="B271" s="176"/>
      <c r="C271" s="176"/>
      <c r="D271" s="176"/>
      <c r="E271" s="176"/>
      <c r="F271" s="3"/>
      <c r="G271" s="3"/>
      <c r="H271" s="3"/>
      <c r="I271" s="3"/>
      <c r="J271" s="3"/>
    </row>
    <row r="272" spans="1:10" s="14" customFormat="1">
      <c r="A272" s="18"/>
      <c r="B272" s="176"/>
      <c r="C272" s="176"/>
      <c r="D272" s="176"/>
      <c r="E272" s="176"/>
      <c r="F272" s="3"/>
      <c r="G272" s="3"/>
      <c r="H272" s="3"/>
      <c r="I272" s="3"/>
      <c r="J272" s="3"/>
    </row>
    <row r="273" spans="1:10" s="14" customFormat="1">
      <c r="A273" s="18"/>
      <c r="B273" s="176"/>
      <c r="C273" s="176"/>
      <c r="D273" s="176"/>
      <c r="E273" s="176"/>
      <c r="F273" s="3"/>
      <c r="G273" s="3"/>
      <c r="H273" s="3"/>
      <c r="I273" s="3"/>
      <c r="J273" s="3"/>
    </row>
    <row r="274" spans="1:10" s="14" customFormat="1">
      <c r="A274" s="18"/>
      <c r="B274" s="176"/>
      <c r="C274" s="176"/>
      <c r="D274" s="176"/>
      <c r="E274" s="176"/>
      <c r="F274" s="3"/>
      <c r="G274" s="3"/>
      <c r="H274" s="3"/>
      <c r="I274" s="3"/>
      <c r="J274" s="3"/>
    </row>
    <row r="275" spans="1:10" s="14" customFormat="1">
      <c r="A275" s="18"/>
      <c r="B275" s="176"/>
      <c r="C275" s="176"/>
      <c r="D275" s="176"/>
      <c r="E275" s="176"/>
      <c r="F275" s="3"/>
      <c r="G275" s="3"/>
      <c r="H275" s="3"/>
      <c r="I275" s="3"/>
      <c r="J275" s="3"/>
    </row>
    <row r="276" spans="1:10" s="14" customFormat="1">
      <c r="A276" s="18"/>
      <c r="B276" s="176"/>
      <c r="C276" s="176"/>
      <c r="D276" s="176"/>
      <c r="E276" s="176"/>
      <c r="F276" s="3"/>
      <c r="G276" s="3"/>
      <c r="H276" s="3"/>
      <c r="I276" s="3"/>
      <c r="J276" s="3"/>
    </row>
    <row r="277" spans="1:10" s="14" customFormat="1">
      <c r="A277" s="18"/>
      <c r="B277" s="176"/>
      <c r="C277" s="176"/>
      <c r="D277" s="176"/>
      <c r="E277" s="176"/>
      <c r="F277" s="3"/>
      <c r="G277" s="3"/>
      <c r="H277" s="3"/>
      <c r="I277" s="3"/>
      <c r="J277" s="3"/>
    </row>
    <row r="278" spans="1:10" s="14" customFormat="1">
      <c r="A278" s="18"/>
      <c r="B278" s="176"/>
      <c r="C278" s="176"/>
      <c r="D278" s="176"/>
      <c r="E278" s="176"/>
      <c r="F278" s="3"/>
      <c r="G278" s="3"/>
      <c r="H278" s="3"/>
      <c r="I278" s="3"/>
      <c r="J278" s="3"/>
    </row>
    <row r="279" spans="1:10" s="14" customFormat="1">
      <c r="A279" s="18"/>
      <c r="B279" s="176"/>
      <c r="C279" s="176"/>
      <c r="D279" s="176"/>
      <c r="E279" s="176"/>
      <c r="F279" s="3"/>
      <c r="G279" s="3"/>
      <c r="H279" s="3"/>
      <c r="I279" s="3"/>
      <c r="J279" s="3"/>
    </row>
    <row r="280" spans="1:10" s="14" customFormat="1">
      <c r="A280" s="18"/>
      <c r="B280" s="176"/>
      <c r="C280" s="176"/>
      <c r="D280" s="176"/>
      <c r="E280" s="176"/>
      <c r="F280" s="3"/>
      <c r="G280" s="3"/>
      <c r="H280" s="3"/>
      <c r="I280" s="3"/>
      <c r="J280" s="3"/>
    </row>
    <row r="281" spans="1:10" s="14" customFormat="1">
      <c r="A281" s="18"/>
      <c r="B281" s="176"/>
      <c r="C281" s="176"/>
      <c r="D281" s="176"/>
      <c r="E281" s="176"/>
      <c r="F281" s="3"/>
      <c r="G281" s="3"/>
      <c r="H281" s="3"/>
      <c r="I281" s="3"/>
      <c r="J281" s="3"/>
    </row>
    <row r="282" spans="1:10" s="14" customFormat="1">
      <c r="A282" s="18"/>
      <c r="B282" s="176"/>
      <c r="C282" s="176"/>
      <c r="D282" s="176"/>
      <c r="E282" s="176"/>
      <c r="F282" s="3"/>
      <c r="G282" s="3"/>
      <c r="H282" s="3"/>
      <c r="I282" s="3"/>
      <c r="J282" s="3"/>
    </row>
    <row r="283" spans="1:10" s="14" customFormat="1">
      <c r="A283" s="18"/>
      <c r="B283" s="176"/>
      <c r="C283" s="176"/>
      <c r="D283" s="176"/>
      <c r="E283" s="176"/>
      <c r="F283" s="3"/>
      <c r="G283" s="3"/>
      <c r="H283" s="3"/>
      <c r="I283" s="3"/>
      <c r="J283" s="3"/>
    </row>
  </sheetData>
  <mergeCells count="57">
    <mergeCell ref="G3:J3"/>
    <mergeCell ref="G4:J4"/>
    <mergeCell ref="A16:A17"/>
    <mergeCell ref="I20:I21"/>
    <mergeCell ref="J20:J21"/>
    <mergeCell ref="A4:B4"/>
    <mergeCell ref="G12:J12"/>
    <mergeCell ref="A5:B5"/>
    <mergeCell ref="A7:B7"/>
    <mergeCell ref="A6:J6"/>
    <mergeCell ref="B18:F18"/>
    <mergeCell ref="G16:G17"/>
    <mergeCell ref="J22:J23"/>
    <mergeCell ref="A15:D15"/>
    <mergeCell ref="I16:I17"/>
    <mergeCell ref="I18:I19"/>
    <mergeCell ref="J18:J19"/>
    <mergeCell ref="B16:F17"/>
    <mergeCell ref="B19:F19"/>
    <mergeCell ref="G15:H15"/>
    <mergeCell ref="I15:J15"/>
    <mergeCell ref="B22:H22"/>
    <mergeCell ref="B23:H23"/>
    <mergeCell ref="B21:H21"/>
    <mergeCell ref="J16:J17"/>
    <mergeCell ref="H16:H17"/>
    <mergeCell ref="B20:F20"/>
    <mergeCell ref="I22:I23"/>
    <mergeCell ref="E34:E35"/>
    <mergeCell ref="A50:J50"/>
    <mergeCell ref="I24:I25"/>
    <mergeCell ref="J24:J25"/>
    <mergeCell ref="B25:H25"/>
    <mergeCell ref="G34:J34"/>
    <mergeCell ref="B24:H24"/>
    <mergeCell ref="H26:I26"/>
    <mergeCell ref="A31:J31"/>
    <mergeCell ref="A32:J32"/>
    <mergeCell ref="B26:G26"/>
    <mergeCell ref="B27:G27"/>
    <mergeCell ref="H27:I27"/>
    <mergeCell ref="C132:F132"/>
    <mergeCell ref="H132:J132"/>
    <mergeCell ref="C131:F131"/>
    <mergeCell ref="A30:J30"/>
    <mergeCell ref="F34:F35"/>
    <mergeCell ref="A52:J52"/>
    <mergeCell ref="A96:J96"/>
    <mergeCell ref="C34:C35"/>
    <mergeCell ref="B34:B35"/>
    <mergeCell ref="A107:J107"/>
    <mergeCell ref="A74:J74"/>
    <mergeCell ref="A37:J37"/>
    <mergeCell ref="A34:A35"/>
    <mergeCell ref="H131:J131"/>
    <mergeCell ref="A43:J43"/>
    <mergeCell ref="D34:D35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7" fitToHeight="0" orientation="landscape" r:id="rId1"/>
  <headerFooter differentFirst="1" alignWithMargins="0">
    <oddHeader xml:space="preserve">&amp;RПродовження додатка 1
</oddHeader>
  </headerFooter>
  <rowBreaks count="3" manualBreakCount="3">
    <brk id="42" max="9" man="1"/>
    <brk id="60" max="9" man="1"/>
    <brk id="85" max="9" man="1"/>
  </rowBreaks>
  <ignoredErrors>
    <ignoredError sqref="B108 B1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4F481-7257-4817-ADF9-3CF374CB6990}">
  <sheetPr>
    <pageSetUpPr fitToPage="1"/>
  </sheetPr>
  <dimension ref="A1:O260"/>
  <sheetViews>
    <sheetView topLeftCell="A94" zoomScale="80" zoomScaleNormal="80" zoomScaleSheetLayoutView="80" workbookViewId="0">
      <selection activeCell="A116" sqref="A116"/>
    </sheetView>
  </sheetViews>
  <sheetFormatPr defaultRowHeight="18.75"/>
  <cols>
    <col min="1" max="1" width="76.140625" style="3" customWidth="1"/>
    <col min="2" max="2" width="9.5703125" style="14" customWidth="1"/>
    <col min="3" max="5" width="19.85546875" style="14" customWidth="1"/>
    <col min="6" max="10" width="19.85546875" style="3" customWidth="1"/>
    <col min="11" max="11" width="7.5703125" style="3" customWidth="1"/>
    <col min="12" max="12" width="7.140625" style="3" customWidth="1"/>
    <col min="13" max="13" width="9.5703125" style="3" customWidth="1"/>
    <col min="14" max="14" width="7" style="3" customWidth="1"/>
    <col min="15" max="15" width="7.140625" style="3" customWidth="1"/>
    <col min="16" max="16" width="9.140625" style="3" customWidth="1"/>
    <col min="17" max="16384" width="9.140625" style="3"/>
  </cols>
  <sheetData>
    <row r="1" spans="1:15">
      <c r="A1" s="257" t="s">
        <v>149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8"/>
      <c r="M1" s="258"/>
      <c r="N1" s="258"/>
    </row>
    <row r="2" spans="1:15" ht="13.5" customHeight="1">
      <c r="B2" s="176"/>
      <c r="C2" s="176"/>
      <c r="D2" s="176"/>
      <c r="E2" s="176"/>
    </row>
    <row r="3" spans="1:15">
      <c r="A3" s="250" t="s">
        <v>150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3" t="s">
        <v>151</v>
      </c>
      <c r="B5" s="252" t="s">
        <v>152</v>
      </c>
      <c r="C5" s="253"/>
      <c r="D5" s="253"/>
      <c r="E5" s="253"/>
      <c r="F5" s="212" t="s">
        <v>153</v>
      </c>
      <c r="G5" s="212"/>
      <c r="H5" s="212"/>
      <c r="I5" s="212"/>
      <c r="J5" s="212"/>
      <c r="K5" s="212"/>
      <c r="L5" s="212"/>
      <c r="M5" s="212"/>
      <c r="N5" s="212"/>
      <c r="O5" s="212"/>
    </row>
    <row r="6" spans="1:15" ht="18.75" customHeight="1">
      <c r="A6" s="163">
        <v>1</v>
      </c>
      <c r="B6" s="252">
        <v>2</v>
      </c>
      <c r="C6" s="253"/>
      <c r="D6" s="253"/>
      <c r="E6" s="253"/>
      <c r="F6" s="212">
        <v>3</v>
      </c>
      <c r="G6" s="212"/>
      <c r="H6" s="212"/>
      <c r="I6" s="212"/>
      <c r="J6" s="212"/>
      <c r="K6" s="212"/>
      <c r="L6" s="212"/>
      <c r="M6" s="212"/>
      <c r="N6" s="212"/>
      <c r="O6" s="212"/>
    </row>
    <row r="7" spans="1:15" ht="18.75" customHeight="1">
      <c r="A7" s="30"/>
      <c r="B7" s="259"/>
      <c r="C7" s="260"/>
      <c r="D7" s="260"/>
      <c r="E7" s="260"/>
      <c r="F7" s="261"/>
      <c r="G7" s="261"/>
      <c r="H7" s="261"/>
      <c r="I7" s="261"/>
      <c r="J7" s="261"/>
      <c r="K7" s="261"/>
      <c r="L7" s="261"/>
      <c r="M7" s="261"/>
      <c r="N7" s="261"/>
      <c r="O7" s="261"/>
    </row>
    <row r="8" spans="1:15">
      <c r="A8" s="24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spans="1:15" ht="18.75" customHeight="1">
      <c r="A9" s="254" t="s">
        <v>154</v>
      </c>
      <c r="B9" s="255"/>
      <c r="C9" s="255"/>
      <c r="D9" s="255"/>
      <c r="E9" s="255"/>
      <c r="F9" s="255"/>
      <c r="G9" s="255"/>
      <c r="H9" s="255"/>
      <c r="I9" s="255"/>
      <c r="J9" s="25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07" t="s">
        <v>155</v>
      </c>
      <c r="B11" s="226" t="s">
        <v>156</v>
      </c>
      <c r="C11" s="228"/>
      <c r="D11" s="200" t="s">
        <v>424</v>
      </c>
      <c r="E11" s="200"/>
      <c r="F11" s="200"/>
      <c r="G11" s="200" t="s">
        <v>425</v>
      </c>
      <c r="H11" s="200"/>
      <c r="I11" s="200"/>
      <c r="J11" s="226" t="s">
        <v>430</v>
      </c>
      <c r="K11" s="227"/>
      <c r="L11" s="228"/>
      <c r="M11" s="200" t="s">
        <v>436</v>
      </c>
      <c r="N11" s="200"/>
      <c r="O11" s="200"/>
    </row>
    <row r="12" spans="1:15" ht="150" customHeight="1">
      <c r="A12" s="208"/>
      <c r="B12" s="152" t="s">
        <v>157</v>
      </c>
      <c r="C12" s="152" t="s">
        <v>158</v>
      </c>
      <c r="D12" s="152" t="s">
        <v>159</v>
      </c>
      <c r="E12" s="152" t="s">
        <v>160</v>
      </c>
      <c r="F12" s="152" t="s">
        <v>161</v>
      </c>
      <c r="G12" s="152" t="s">
        <v>159</v>
      </c>
      <c r="H12" s="152" t="s">
        <v>160</v>
      </c>
      <c r="I12" s="152" t="s">
        <v>161</v>
      </c>
      <c r="J12" s="152" t="s">
        <v>159</v>
      </c>
      <c r="K12" s="152" t="s">
        <v>160</v>
      </c>
      <c r="L12" s="152" t="s">
        <v>161</v>
      </c>
      <c r="M12" s="152" t="s">
        <v>159</v>
      </c>
      <c r="N12" s="152" t="s">
        <v>160</v>
      </c>
      <c r="O12" s="152" t="s">
        <v>161</v>
      </c>
    </row>
    <row r="13" spans="1:15">
      <c r="A13" s="152">
        <v>1</v>
      </c>
      <c r="B13" s="152">
        <v>2</v>
      </c>
      <c r="C13" s="152">
        <v>3</v>
      </c>
      <c r="D13" s="152">
        <v>4</v>
      </c>
      <c r="E13" s="152">
        <v>5</v>
      </c>
      <c r="F13" s="152">
        <v>6</v>
      </c>
      <c r="G13" s="152">
        <v>7</v>
      </c>
      <c r="H13" s="157">
        <v>8</v>
      </c>
      <c r="I13" s="157">
        <v>9</v>
      </c>
      <c r="J13" s="157">
        <v>10</v>
      </c>
      <c r="K13" s="157">
        <v>11</v>
      </c>
      <c r="L13" s="157">
        <v>12</v>
      </c>
      <c r="M13" s="157">
        <v>13</v>
      </c>
      <c r="N13" s="157">
        <v>14</v>
      </c>
      <c r="O13" s="157">
        <v>15</v>
      </c>
    </row>
    <row r="14" spans="1:15">
      <c r="A14" s="6" t="s">
        <v>409</v>
      </c>
      <c r="B14" s="10"/>
      <c r="C14" s="10"/>
      <c r="D14" s="32">
        <v>63220</v>
      </c>
      <c r="E14" s="32"/>
      <c r="F14" s="34"/>
      <c r="G14" s="32">
        <v>65151</v>
      </c>
      <c r="H14" s="32"/>
      <c r="I14" s="34"/>
      <c r="J14" s="32">
        <v>55027</v>
      </c>
      <c r="K14" s="32"/>
      <c r="L14" s="34"/>
      <c r="M14" s="32">
        <f>F23</f>
        <v>71120</v>
      </c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162</v>
      </c>
      <c r="B16" s="42">
        <v>100</v>
      </c>
      <c r="C16" s="42">
        <v>100</v>
      </c>
      <c r="D16" s="183">
        <f>SUM(D14:D15)</f>
        <v>63220</v>
      </c>
      <c r="E16" s="33"/>
      <c r="F16" s="35"/>
      <c r="G16" s="183">
        <f>SUM(G14:G15)</f>
        <v>65151</v>
      </c>
      <c r="H16" s="33"/>
      <c r="I16" s="35"/>
      <c r="J16" s="183">
        <f>SUM(J14:J15)</f>
        <v>55027</v>
      </c>
      <c r="K16" s="33"/>
      <c r="L16" s="35"/>
      <c r="M16" s="183">
        <f>SUM(M14:M15)</f>
        <v>71120</v>
      </c>
      <c r="N16" s="33"/>
      <c r="O16" s="35"/>
    </row>
    <row r="18" spans="1:15">
      <c r="A18" s="250" t="s">
        <v>163</v>
      </c>
      <c r="B18" s="256"/>
      <c r="C18" s="256"/>
      <c r="D18" s="256"/>
      <c r="E18" s="256"/>
      <c r="F18" s="256"/>
      <c r="G18" s="256"/>
      <c r="H18" s="256"/>
      <c r="I18" s="256"/>
      <c r="J18" s="256"/>
      <c r="K18" s="256"/>
    </row>
    <row r="19" spans="1:15" ht="11.25" customHeight="1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</row>
    <row r="20" spans="1:15" ht="44.25" customHeight="1">
      <c r="A20" s="262" t="s">
        <v>23</v>
      </c>
      <c r="B20" s="207" t="s">
        <v>24</v>
      </c>
      <c r="C20" s="207" t="s">
        <v>429</v>
      </c>
      <c r="D20" s="207" t="s">
        <v>428</v>
      </c>
      <c r="E20" s="217" t="s">
        <v>427</v>
      </c>
      <c r="F20" s="207" t="s">
        <v>426</v>
      </c>
      <c r="G20" s="226" t="s">
        <v>164</v>
      </c>
      <c r="H20" s="227"/>
      <c r="I20" s="227"/>
      <c r="J20" s="228"/>
      <c r="K20" s="271" t="s">
        <v>165</v>
      </c>
      <c r="L20" s="272"/>
      <c r="M20" s="272"/>
      <c r="N20" s="272"/>
      <c r="O20" s="272"/>
    </row>
    <row r="21" spans="1:15" ht="52.5" customHeight="1">
      <c r="A21" s="263"/>
      <c r="B21" s="208"/>
      <c r="C21" s="208"/>
      <c r="D21" s="208"/>
      <c r="E21" s="218"/>
      <c r="F21" s="208"/>
      <c r="G21" s="169" t="s">
        <v>166</v>
      </c>
      <c r="H21" s="169" t="s">
        <v>167</v>
      </c>
      <c r="I21" s="169" t="s">
        <v>168</v>
      </c>
      <c r="J21" s="169" t="s">
        <v>169</v>
      </c>
      <c r="K21" s="200"/>
      <c r="L21" s="272"/>
      <c r="M21" s="272"/>
      <c r="N21" s="272"/>
      <c r="O21" s="272"/>
    </row>
    <row r="22" spans="1:15">
      <c r="A22" s="157">
        <v>1</v>
      </c>
      <c r="B22" s="152">
        <v>2</v>
      </c>
      <c r="C22" s="152">
        <v>3</v>
      </c>
      <c r="D22" s="152">
        <v>4</v>
      </c>
      <c r="E22" s="152">
        <v>5</v>
      </c>
      <c r="F22" s="152">
        <v>6</v>
      </c>
      <c r="G22" s="152">
        <v>7</v>
      </c>
      <c r="H22" s="152">
        <v>8</v>
      </c>
      <c r="I22" s="152">
        <v>9</v>
      </c>
      <c r="J22" s="152">
        <v>10</v>
      </c>
      <c r="K22" s="252">
        <v>11</v>
      </c>
      <c r="L22" s="253"/>
      <c r="M22" s="253"/>
      <c r="N22" s="253"/>
      <c r="O22" s="253"/>
    </row>
    <row r="23" spans="1:15" s="5" customFormat="1" ht="18.75" customHeight="1">
      <c r="A23" s="8" t="s">
        <v>32</v>
      </c>
      <c r="B23" s="9">
        <v>1000</v>
      </c>
      <c r="C23" s="43">
        <v>63220</v>
      </c>
      <c r="D23" s="43">
        <v>65151</v>
      </c>
      <c r="E23" s="43">
        <v>72102</v>
      </c>
      <c r="F23" s="46">
        <f>SUM(G23:J23)</f>
        <v>71120</v>
      </c>
      <c r="G23" s="43">
        <v>17795</v>
      </c>
      <c r="H23" s="43">
        <v>17771</v>
      </c>
      <c r="I23" s="43">
        <v>17771</v>
      </c>
      <c r="J23" s="43">
        <v>17783</v>
      </c>
      <c r="K23" s="249"/>
      <c r="L23" s="249"/>
      <c r="M23" s="249"/>
      <c r="N23" s="249"/>
      <c r="O23" s="249"/>
    </row>
    <row r="24" spans="1:15" s="5" customFormat="1" ht="18.75" customHeight="1">
      <c r="A24" s="8" t="s">
        <v>33</v>
      </c>
      <c r="B24" s="9">
        <v>1010</v>
      </c>
      <c r="C24" s="46">
        <f>SUM(C25:C33)</f>
        <v>-58629</v>
      </c>
      <c r="D24" s="46">
        <f>SUM(D25:D33)</f>
        <v>-64947</v>
      </c>
      <c r="E24" s="46">
        <f>SUM(E25:E33)</f>
        <v>-64896</v>
      </c>
      <c r="F24" s="46">
        <f t="shared" ref="F24:F76" si="0">SUM(G24:J24)</f>
        <v>-70610</v>
      </c>
      <c r="G24" s="46">
        <f>SUM(G25:G33)</f>
        <v>-17847</v>
      </c>
      <c r="H24" s="46">
        <f>SUM(H25:H33)</f>
        <v>-17453</v>
      </c>
      <c r="I24" s="46">
        <f>SUM(I25:I33)</f>
        <v>-17465</v>
      </c>
      <c r="J24" s="46">
        <f>SUM(J25:J33)</f>
        <v>-17845</v>
      </c>
      <c r="K24" s="249"/>
      <c r="L24" s="249"/>
      <c r="M24" s="249"/>
      <c r="N24" s="249"/>
      <c r="O24" s="249"/>
    </row>
    <row r="25" spans="1:15" ht="18.75" customHeight="1">
      <c r="A25" s="6" t="s">
        <v>170</v>
      </c>
      <c r="B25" s="152">
        <v>1011</v>
      </c>
      <c r="C25" s="31">
        <v>-8845</v>
      </c>
      <c r="D25" s="31">
        <v>-10524</v>
      </c>
      <c r="E25" s="31">
        <v>-10337</v>
      </c>
      <c r="F25" s="36">
        <f t="shared" si="0"/>
        <v>-12590</v>
      </c>
      <c r="G25" s="31">
        <v>-3175</v>
      </c>
      <c r="H25" s="31">
        <v>-3135</v>
      </c>
      <c r="I25" s="31">
        <v>-3140</v>
      </c>
      <c r="J25" s="31">
        <v>-3140</v>
      </c>
      <c r="K25" s="249"/>
      <c r="L25" s="249"/>
      <c r="M25" s="249"/>
      <c r="N25" s="249"/>
      <c r="O25" s="249"/>
    </row>
    <row r="26" spans="1:15" ht="18.75" customHeight="1">
      <c r="A26" s="6" t="s">
        <v>172</v>
      </c>
      <c r="B26" s="152">
        <v>1012</v>
      </c>
      <c r="C26" s="31">
        <v>-71</v>
      </c>
      <c r="D26" s="31">
        <v>-92</v>
      </c>
      <c r="E26" s="31">
        <v>-81</v>
      </c>
      <c r="F26" s="36">
        <f t="shared" si="0"/>
        <v>-92</v>
      </c>
      <c r="G26" s="31">
        <v>-23</v>
      </c>
      <c r="H26" s="31">
        <v>-23</v>
      </c>
      <c r="I26" s="31">
        <v>-23</v>
      </c>
      <c r="J26" s="31">
        <v>-23</v>
      </c>
      <c r="K26" s="249"/>
      <c r="L26" s="249"/>
      <c r="M26" s="249"/>
      <c r="N26" s="249"/>
      <c r="O26" s="249"/>
    </row>
    <row r="27" spans="1:15" ht="18.75" customHeight="1">
      <c r="A27" s="6" t="s">
        <v>431</v>
      </c>
      <c r="B27" s="152">
        <v>1013</v>
      </c>
      <c r="C27" s="31">
        <v>-2457</v>
      </c>
      <c r="D27" s="31">
        <v>-2964</v>
      </c>
      <c r="E27" s="31">
        <f>-1431-1004-294</f>
        <v>-2729</v>
      </c>
      <c r="F27" s="36">
        <f t="shared" si="0"/>
        <v>-3150</v>
      </c>
      <c r="G27" s="31">
        <v>-950</v>
      </c>
      <c r="H27" s="31">
        <v>-600</v>
      </c>
      <c r="I27" s="31">
        <v>-610</v>
      </c>
      <c r="J27" s="31">
        <v>-990</v>
      </c>
      <c r="K27" s="249"/>
      <c r="L27" s="249"/>
      <c r="M27" s="249"/>
      <c r="N27" s="249"/>
      <c r="O27" s="249"/>
    </row>
    <row r="28" spans="1:15" ht="18.75" customHeight="1">
      <c r="A28" s="6" t="s">
        <v>120</v>
      </c>
      <c r="B28" s="152">
        <v>1014</v>
      </c>
      <c r="C28" s="31">
        <v>-35678</v>
      </c>
      <c r="D28" s="31">
        <v>-38600</v>
      </c>
      <c r="E28" s="31">
        <v>-38753</v>
      </c>
      <c r="F28" s="36">
        <f t="shared" si="0"/>
        <v>-40740</v>
      </c>
      <c r="G28" s="31">
        <v>-10185</v>
      </c>
      <c r="H28" s="31">
        <v>-10185</v>
      </c>
      <c r="I28" s="31">
        <v>-10185</v>
      </c>
      <c r="J28" s="31">
        <v>-10185</v>
      </c>
      <c r="K28" s="249"/>
      <c r="L28" s="249"/>
      <c r="M28" s="249"/>
      <c r="N28" s="249"/>
      <c r="O28" s="249"/>
    </row>
    <row r="29" spans="1:15" ht="18.75" customHeight="1">
      <c r="A29" s="6" t="s">
        <v>173</v>
      </c>
      <c r="B29" s="152">
        <v>1015</v>
      </c>
      <c r="C29" s="31">
        <v>-7550</v>
      </c>
      <c r="D29" s="31">
        <v>-8492</v>
      </c>
      <c r="E29" s="31">
        <v>-8176</v>
      </c>
      <c r="F29" s="36">
        <f t="shared" si="0"/>
        <v>-8941</v>
      </c>
      <c r="G29" s="31">
        <v>-2236</v>
      </c>
      <c r="H29" s="31">
        <v>-2235</v>
      </c>
      <c r="I29" s="31">
        <v>-2235</v>
      </c>
      <c r="J29" s="31">
        <v>-2235</v>
      </c>
      <c r="K29" s="249"/>
      <c r="L29" s="249"/>
      <c r="M29" s="249"/>
      <c r="N29" s="249"/>
      <c r="O29" s="249"/>
    </row>
    <row r="30" spans="1:15" ht="46.5" customHeight="1">
      <c r="A30" s="6" t="s">
        <v>174</v>
      </c>
      <c r="B30" s="152">
        <v>1016</v>
      </c>
      <c r="C30" s="31">
        <v>-1670</v>
      </c>
      <c r="D30" s="31">
        <v>-2015</v>
      </c>
      <c r="E30" s="31">
        <f>-1974-360</f>
        <v>-2334</v>
      </c>
      <c r="F30" s="36">
        <f t="shared" si="0"/>
        <v>-2377</v>
      </c>
      <c r="G30" s="31">
        <v>-598</v>
      </c>
      <c r="H30" s="31">
        <v>-595</v>
      </c>
      <c r="I30" s="31">
        <v>-592</v>
      </c>
      <c r="J30" s="31">
        <v>-592</v>
      </c>
      <c r="K30" s="249"/>
      <c r="L30" s="249"/>
      <c r="M30" s="249"/>
      <c r="N30" s="249"/>
      <c r="O30" s="249"/>
    </row>
    <row r="31" spans="1:15" ht="18.75" customHeight="1">
      <c r="A31" s="6" t="s">
        <v>175</v>
      </c>
      <c r="B31" s="152">
        <v>1017</v>
      </c>
      <c r="C31" s="31">
        <v>-1943</v>
      </c>
      <c r="D31" s="31">
        <v>-1880</v>
      </c>
      <c r="E31" s="31">
        <v>-2142</v>
      </c>
      <c r="F31" s="36">
        <f t="shared" si="0"/>
        <v>-2280</v>
      </c>
      <c r="G31" s="31">
        <v>-570</v>
      </c>
      <c r="H31" s="31">
        <v>-570</v>
      </c>
      <c r="I31" s="31">
        <v>-570</v>
      </c>
      <c r="J31" s="31">
        <v>-570</v>
      </c>
      <c r="K31" s="249"/>
      <c r="L31" s="249"/>
      <c r="M31" s="249"/>
      <c r="N31" s="249"/>
      <c r="O31" s="249"/>
    </row>
    <row r="32" spans="1:15" ht="18.75" customHeight="1">
      <c r="A32" s="6" t="s">
        <v>176</v>
      </c>
      <c r="B32" s="152">
        <v>1018</v>
      </c>
      <c r="C32" s="31" t="s">
        <v>171</v>
      </c>
      <c r="D32" s="31" t="s">
        <v>171</v>
      </c>
      <c r="E32" s="31" t="s">
        <v>171</v>
      </c>
      <c r="F32" s="36"/>
      <c r="G32" s="31" t="s">
        <v>171</v>
      </c>
      <c r="H32" s="31" t="s">
        <v>171</v>
      </c>
      <c r="I32" s="31" t="s">
        <v>171</v>
      </c>
      <c r="J32" s="31" t="s">
        <v>171</v>
      </c>
      <c r="K32" s="204"/>
      <c r="L32" s="205"/>
      <c r="M32" s="205"/>
      <c r="N32" s="205"/>
      <c r="O32" s="206"/>
    </row>
    <row r="33" spans="1:15" ht="18.75" customHeight="1">
      <c r="A33" s="6" t="s">
        <v>177</v>
      </c>
      <c r="B33" s="152">
        <v>1019</v>
      </c>
      <c r="C33" s="31">
        <v>-415</v>
      </c>
      <c r="D33" s="31">
        <v>-380</v>
      </c>
      <c r="E33" s="31">
        <v>-344</v>
      </c>
      <c r="F33" s="36">
        <f t="shared" si="0"/>
        <v>-440</v>
      </c>
      <c r="G33" s="31">
        <v>-110</v>
      </c>
      <c r="H33" s="31">
        <v>-110</v>
      </c>
      <c r="I33" s="31">
        <v>-110</v>
      </c>
      <c r="J33" s="31">
        <v>-110</v>
      </c>
      <c r="K33" s="249"/>
      <c r="L33" s="249"/>
      <c r="M33" s="249"/>
      <c r="N33" s="249"/>
      <c r="O33" s="249"/>
    </row>
    <row r="34" spans="1:15" ht="18.75" customHeight="1">
      <c r="A34" s="8" t="s">
        <v>178</v>
      </c>
      <c r="B34" s="9">
        <v>1020</v>
      </c>
      <c r="C34" s="44">
        <f>SUM(C23,C24)</f>
        <v>4591</v>
      </c>
      <c r="D34" s="44">
        <f t="shared" ref="D34:J34" si="1">SUM(D23,D24)</f>
        <v>204</v>
      </c>
      <c r="E34" s="44">
        <f t="shared" si="1"/>
        <v>7206</v>
      </c>
      <c r="F34" s="44">
        <f t="shared" si="1"/>
        <v>510</v>
      </c>
      <c r="G34" s="44">
        <f t="shared" si="1"/>
        <v>-52</v>
      </c>
      <c r="H34" s="44">
        <f t="shared" si="1"/>
        <v>318</v>
      </c>
      <c r="I34" s="44">
        <f t="shared" si="1"/>
        <v>306</v>
      </c>
      <c r="J34" s="44">
        <f t="shared" si="1"/>
        <v>-62</v>
      </c>
      <c r="K34" s="249"/>
      <c r="L34" s="249"/>
      <c r="M34" s="249"/>
      <c r="N34" s="249"/>
      <c r="O34" s="249"/>
    </row>
    <row r="35" spans="1:15" s="5" customFormat="1" ht="18.75" customHeight="1">
      <c r="A35" s="8" t="s">
        <v>179</v>
      </c>
      <c r="B35" s="9">
        <v>1030</v>
      </c>
      <c r="C35" s="46">
        <f>SUM(C36:C55,C57)</f>
        <v>-4822</v>
      </c>
      <c r="D35" s="46">
        <f>SUM(D36:D55,D57)</f>
        <v>-5208</v>
      </c>
      <c r="E35" s="46">
        <f>SUM(E36:E55,E57)</f>
        <v>-5086</v>
      </c>
      <c r="F35" s="46">
        <f t="shared" si="0"/>
        <v>-5546</v>
      </c>
      <c r="G35" s="46">
        <f>SUM(G36:G55,G57)</f>
        <v>-1399</v>
      </c>
      <c r="H35" s="46">
        <f>SUM(H36:H55,H57)</f>
        <v>-1379</v>
      </c>
      <c r="I35" s="46">
        <f>SUM(I36:I55,I57)</f>
        <v>-1379</v>
      </c>
      <c r="J35" s="46">
        <f>SUM(J36:J55,J57)</f>
        <v>-1389</v>
      </c>
      <c r="K35" s="249"/>
      <c r="L35" s="249"/>
      <c r="M35" s="249"/>
      <c r="N35" s="249"/>
      <c r="O35" s="249"/>
    </row>
    <row r="36" spans="1:15" ht="18.75" customHeight="1">
      <c r="A36" s="6" t="s">
        <v>180</v>
      </c>
      <c r="B36" s="75">
        <v>1031</v>
      </c>
      <c r="C36" s="31">
        <v>-18</v>
      </c>
      <c r="D36" s="31">
        <v>-24</v>
      </c>
      <c r="E36" s="31">
        <v>-27</v>
      </c>
      <c r="F36" s="36">
        <f t="shared" si="0"/>
        <v>-28</v>
      </c>
      <c r="G36" s="31">
        <v>-7</v>
      </c>
      <c r="H36" s="31">
        <v>-7</v>
      </c>
      <c r="I36" s="31">
        <v>-7</v>
      </c>
      <c r="J36" s="31">
        <v>-7</v>
      </c>
      <c r="K36" s="249"/>
      <c r="L36" s="249"/>
      <c r="M36" s="249"/>
      <c r="N36" s="249"/>
      <c r="O36" s="249"/>
    </row>
    <row r="37" spans="1:15" ht="18.75" customHeight="1">
      <c r="A37" s="6" t="s">
        <v>181</v>
      </c>
      <c r="B37" s="75">
        <v>1032</v>
      </c>
      <c r="C37" s="31" t="s">
        <v>171</v>
      </c>
      <c r="D37" s="31" t="s">
        <v>171</v>
      </c>
      <c r="E37" s="31" t="s">
        <v>171</v>
      </c>
      <c r="F37" s="36">
        <f t="shared" si="0"/>
        <v>0</v>
      </c>
      <c r="G37" s="31" t="s">
        <v>171</v>
      </c>
      <c r="H37" s="31" t="s">
        <v>171</v>
      </c>
      <c r="I37" s="31" t="s">
        <v>171</v>
      </c>
      <c r="J37" s="31" t="s">
        <v>171</v>
      </c>
      <c r="K37" s="249"/>
      <c r="L37" s="249"/>
      <c r="M37" s="249"/>
      <c r="N37" s="249"/>
      <c r="O37" s="249"/>
    </row>
    <row r="38" spans="1:15" ht="18.75" customHeight="1">
      <c r="A38" s="6" t="s">
        <v>182</v>
      </c>
      <c r="B38" s="75">
        <v>1033</v>
      </c>
      <c r="C38" s="31" t="s">
        <v>171</v>
      </c>
      <c r="D38" s="31" t="s">
        <v>171</v>
      </c>
      <c r="E38" s="31" t="s">
        <v>171</v>
      </c>
      <c r="F38" s="36">
        <f t="shared" si="0"/>
        <v>0</v>
      </c>
      <c r="G38" s="31" t="s">
        <v>171</v>
      </c>
      <c r="H38" s="31" t="s">
        <v>171</v>
      </c>
      <c r="I38" s="31" t="s">
        <v>171</v>
      </c>
      <c r="J38" s="31" t="s">
        <v>171</v>
      </c>
      <c r="K38" s="249"/>
      <c r="L38" s="249"/>
      <c r="M38" s="249"/>
      <c r="N38" s="249"/>
      <c r="O38" s="249"/>
    </row>
    <row r="39" spans="1:15" ht="18.75" customHeight="1">
      <c r="A39" s="6" t="s">
        <v>183</v>
      </c>
      <c r="B39" s="75">
        <v>1034</v>
      </c>
      <c r="C39" s="31" t="s">
        <v>171</v>
      </c>
      <c r="D39" s="31" t="s">
        <v>171</v>
      </c>
      <c r="E39" s="31">
        <v>-20</v>
      </c>
      <c r="F39" s="36">
        <f t="shared" si="0"/>
        <v>0</v>
      </c>
      <c r="G39" s="31" t="s">
        <v>171</v>
      </c>
      <c r="H39" s="31" t="s">
        <v>171</v>
      </c>
      <c r="I39" s="31" t="s">
        <v>171</v>
      </c>
      <c r="J39" s="31" t="s">
        <v>171</v>
      </c>
      <c r="K39" s="249"/>
      <c r="L39" s="249"/>
      <c r="M39" s="249"/>
      <c r="N39" s="249"/>
      <c r="O39" s="249"/>
    </row>
    <row r="40" spans="1:15" ht="18.75" customHeight="1">
      <c r="A40" s="6" t="s">
        <v>184</v>
      </c>
      <c r="B40" s="75">
        <v>1035</v>
      </c>
      <c r="C40" s="31" t="s">
        <v>171</v>
      </c>
      <c r="D40" s="31" t="s">
        <v>171</v>
      </c>
      <c r="E40" s="31" t="s">
        <v>171</v>
      </c>
      <c r="F40" s="36">
        <f t="shared" si="0"/>
        <v>0</v>
      </c>
      <c r="G40" s="31" t="s">
        <v>171</v>
      </c>
      <c r="H40" s="31" t="s">
        <v>171</v>
      </c>
      <c r="I40" s="31" t="s">
        <v>171</v>
      </c>
      <c r="J40" s="31" t="s">
        <v>171</v>
      </c>
      <c r="K40" s="249"/>
      <c r="L40" s="249"/>
      <c r="M40" s="249"/>
      <c r="N40" s="249"/>
      <c r="O40" s="249"/>
    </row>
    <row r="41" spans="1:15" ht="18.75" customHeight="1">
      <c r="A41" s="6" t="s">
        <v>185</v>
      </c>
      <c r="B41" s="75">
        <v>1036</v>
      </c>
      <c r="C41" s="31" t="s">
        <v>171</v>
      </c>
      <c r="D41" s="31" t="s">
        <v>171</v>
      </c>
      <c r="E41" s="31" t="s">
        <v>171</v>
      </c>
      <c r="F41" s="36">
        <f t="shared" si="0"/>
        <v>0</v>
      </c>
      <c r="G41" s="31" t="s">
        <v>171</v>
      </c>
      <c r="H41" s="31" t="s">
        <v>171</v>
      </c>
      <c r="I41" s="31" t="s">
        <v>171</v>
      </c>
      <c r="J41" s="31" t="s">
        <v>171</v>
      </c>
      <c r="K41" s="249"/>
      <c r="L41" s="249"/>
      <c r="M41" s="249"/>
      <c r="N41" s="249"/>
      <c r="O41" s="249"/>
    </row>
    <row r="42" spans="1:15" ht="18.75" customHeight="1">
      <c r="A42" s="6" t="s">
        <v>186</v>
      </c>
      <c r="B42" s="75">
        <v>1037</v>
      </c>
      <c r="C42" s="31">
        <v>-33</v>
      </c>
      <c r="D42" s="31">
        <v>-80</v>
      </c>
      <c r="E42" s="31">
        <v>-70</v>
      </c>
      <c r="F42" s="36">
        <f t="shared" si="0"/>
        <v>-84</v>
      </c>
      <c r="G42" s="31">
        <v>-21</v>
      </c>
      <c r="H42" s="31">
        <v>-21</v>
      </c>
      <c r="I42" s="31">
        <v>-21</v>
      </c>
      <c r="J42" s="31">
        <v>-21</v>
      </c>
      <c r="K42" s="249"/>
      <c r="L42" s="249"/>
      <c r="M42" s="249"/>
      <c r="N42" s="249"/>
      <c r="O42" s="249"/>
    </row>
    <row r="43" spans="1:15" ht="18.75" customHeight="1">
      <c r="A43" s="6" t="s">
        <v>187</v>
      </c>
      <c r="B43" s="75">
        <v>1038</v>
      </c>
      <c r="C43" s="31">
        <v>-3598</v>
      </c>
      <c r="D43" s="31">
        <v>-3840</v>
      </c>
      <c r="E43" s="31">
        <v>-3689</v>
      </c>
      <c r="F43" s="36">
        <f t="shared" si="0"/>
        <v>-4000</v>
      </c>
      <c r="G43" s="31">
        <v>-1000</v>
      </c>
      <c r="H43" s="31">
        <v>-1000</v>
      </c>
      <c r="I43" s="31">
        <v>-1000</v>
      </c>
      <c r="J43" s="31">
        <v>-1000</v>
      </c>
      <c r="K43" s="249"/>
      <c r="L43" s="249"/>
      <c r="M43" s="249"/>
      <c r="N43" s="249"/>
      <c r="O43" s="249"/>
    </row>
    <row r="44" spans="1:15" ht="18.75" customHeight="1">
      <c r="A44" s="6" t="s">
        <v>188</v>
      </c>
      <c r="B44" s="75">
        <v>1039</v>
      </c>
      <c r="C44" s="31">
        <v>-754</v>
      </c>
      <c r="D44" s="31">
        <v>-844</v>
      </c>
      <c r="E44" s="31">
        <v>-788</v>
      </c>
      <c r="F44" s="36">
        <f t="shared" si="0"/>
        <v>-880</v>
      </c>
      <c r="G44" s="31">
        <v>-220</v>
      </c>
      <c r="H44" s="31">
        <v>-220</v>
      </c>
      <c r="I44" s="31">
        <v>-220</v>
      </c>
      <c r="J44" s="31">
        <v>-220</v>
      </c>
      <c r="K44" s="249"/>
      <c r="L44" s="249"/>
      <c r="M44" s="249"/>
      <c r="N44" s="249"/>
      <c r="O44" s="249"/>
    </row>
    <row r="45" spans="1:15" ht="37.5">
      <c r="A45" s="6" t="s">
        <v>189</v>
      </c>
      <c r="B45" s="75">
        <v>1040</v>
      </c>
      <c r="C45" s="31">
        <v>-116</v>
      </c>
      <c r="D45" s="31">
        <v>-120</v>
      </c>
      <c r="E45" s="31">
        <v>-184</v>
      </c>
      <c r="F45" s="36">
        <f t="shared" si="0"/>
        <v>-184</v>
      </c>
      <c r="G45" s="31">
        <v>-46</v>
      </c>
      <c r="H45" s="31">
        <v>-46</v>
      </c>
      <c r="I45" s="31">
        <v>-46</v>
      </c>
      <c r="J45" s="31">
        <v>-46</v>
      </c>
      <c r="K45" s="249"/>
      <c r="L45" s="249"/>
      <c r="M45" s="249"/>
      <c r="N45" s="249"/>
      <c r="O45" s="249"/>
    </row>
    <row r="46" spans="1:15" ht="37.5">
      <c r="A46" s="6" t="s">
        <v>190</v>
      </c>
      <c r="B46" s="75">
        <v>1041</v>
      </c>
      <c r="C46" s="31" t="s">
        <v>171</v>
      </c>
      <c r="D46" s="31" t="s">
        <v>171</v>
      </c>
      <c r="E46" s="31" t="s">
        <v>171</v>
      </c>
      <c r="F46" s="36">
        <f t="shared" si="0"/>
        <v>0</v>
      </c>
      <c r="G46" s="31" t="s">
        <v>171</v>
      </c>
      <c r="H46" s="31" t="s">
        <v>171</v>
      </c>
      <c r="I46" s="31" t="s">
        <v>171</v>
      </c>
      <c r="J46" s="31" t="s">
        <v>171</v>
      </c>
      <c r="K46" s="249"/>
      <c r="L46" s="249"/>
      <c r="M46" s="249"/>
      <c r="N46" s="249"/>
      <c r="O46" s="249"/>
    </row>
    <row r="47" spans="1:15" ht="18.75" customHeight="1">
      <c r="A47" s="6" t="s">
        <v>191</v>
      </c>
      <c r="B47" s="75">
        <v>1042</v>
      </c>
      <c r="C47" s="31">
        <v>-6</v>
      </c>
      <c r="D47" s="31">
        <v>-16</v>
      </c>
      <c r="E47" s="31" t="s">
        <v>171</v>
      </c>
      <c r="F47" s="36">
        <f t="shared" si="0"/>
        <v>-20</v>
      </c>
      <c r="G47" s="31">
        <v>-5</v>
      </c>
      <c r="H47" s="31">
        <v>-5</v>
      </c>
      <c r="I47" s="31">
        <v>-5</v>
      </c>
      <c r="J47" s="31">
        <v>-5</v>
      </c>
      <c r="K47" s="249"/>
      <c r="L47" s="249"/>
      <c r="M47" s="249"/>
      <c r="N47" s="249"/>
      <c r="O47" s="249"/>
    </row>
    <row r="48" spans="1:15" ht="18.75" customHeight="1">
      <c r="A48" s="6" t="s">
        <v>192</v>
      </c>
      <c r="B48" s="75">
        <v>1043</v>
      </c>
      <c r="C48" s="31" t="s">
        <v>171</v>
      </c>
      <c r="D48" s="31" t="s">
        <v>171</v>
      </c>
      <c r="E48" s="31" t="s">
        <v>171</v>
      </c>
      <c r="F48" s="36">
        <f t="shared" si="0"/>
        <v>0</v>
      </c>
      <c r="G48" s="31" t="s">
        <v>171</v>
      </c>
      <c r="H48" s="31" t="s">
        <v>171</v>
      </c>
      <c r="I48" s="31" t="s">
        <v>171</v>
      </c>
      <c r="J48" s="31" t="s">
        <v>171</v>
      </c>
      <c r="K48" s="249"/>
      <c r="L48" s="249"/>
      <c r="M48" s="249"/>
      <c r="N48" s="249"/>
      <c r="O48" s="249"/>
    </row>
    <row r="49" spans="1:15" ht="18.75" customHeight="1">
      <c r="A49" s="6" t="s">
        <v>193</v>
      </c>
      <c r="B49" s="75">
        <v>1044</v>
      </c>
      <c r="C49" s="31">
        <v>-166</v>
      </c>
      <c r="D49" s="31">
        <v>-184</v>
      </c>
      <c r="E49" s="31">
        <f>-94-44-56</f>
        <v>-194</v>
      </c>
      <c r="F49" s="36">
        <f t="shared" si="0"/>
        <v>-230</v>
      </c>
      <c r="G49" s="31">
        <f>-25-30-15</f>
        <v>-70</v>
      </c>
      <c r="H49" s="31">
        <f>-25-10-15</f>
        <v>-50</v>
      </c>
      <c r="I49" s="31">
        <f>-25-10-15</f>
        <v>-50</v>
      </c>
      <c r="J49" s="31">
        <f>-25-20-15</f>
        <v>-60</v>
      </c>
      <c r="K49" s="249"/>
      <c r="L49" s="249"/>
      <c r="M49" s="249"/>
      <c r="N49" s="249"/>
      <c r="O49" s="249"/>
    </row>
    <row r="50" spans="1:15" ht="18.75" customHeight="1">
      <c r="A50" s="6" t="s">
        <v>194</v>
      </c>
      <c r="B50" s="75">
        <v>1045</v>
      </c>
      <c r="C50" s="31">
        <v>-10</v>
      </c>
      <c r="D50" s="31" t="s">
        <v>171</v>
      </c>
      <c r="E50" s="31" t="s">
        <v>171</v>
      </c>
      <c r="F50" s="36">
        <f t="shared" si="0"/>
        <v>0</v>
      </c>
      <c r="G50" s="31" t="s">
        <v>171</v>
      </c>
      <c r="H50" s="31" t="s">
        <v>171</v>
      </c>
      <c r="I50" s="31" t="s">
        <v>171</v>
      </c>
      <c r="J50" s="31" t="s">
        <v>171</v>
      </c>
      <c r="K50" s="249"/>
      <c r="L50" s="249"/>
      <c r="M50" s="249"/>
      <c r="N50" s="249"/>
      <c r="O50" s="249"/>
    </row>
    <row r="51" spans="1:15" ht="18.75" customHeight="1">
      <c r="A51" s="6" t="s">
        <v>195</v>
      </c>
      <c r="B51" s="75">
        <v>1046</v>
      </c>
      <c r="C51" s="31" t="s">
        <v>171</v>
      </c>
      <c r="D51" s="31" t="s">
        <v>171</v>
      </c>
      <c r="E51" s="31" t="s">
        <v>171</v>
      </c>
      <c r="F51" s="36">
        <f t="shared" si="0"/>
        <v>0</v>
      </c>
      <c r="G51" s="31" t="s">
        <v>171</v>
      </c>
      <c r="H51" s="31" t="s">
        <v>171</v>
      </c>
      <c r="I51" s="31" t="s">
        <v>171</v>
      </c>
      <c r="J51" s="31" t="s">
        <v>171</v>
      </c>
      <c r="K51" s="249"/>
      <c r="L51" s="249"/>
      <c r="M51" s="249"/>
      <c r="N51" s="249"/>
      <c r="O51" s="249"/>
    </row>
    <row r="52" spans="1:15" ht="18.75" customHeight="1">
      <c r="A52" s="6" t="s">
        <v>196</v>
      </c>
      <c r="B52" s="75">
        <v>1047</v>
      </c>
      <c r="C52" s="31" t="s">
        <v>171</v>
      </c>
      <c r="D52" s="31" t="s">
        <v>171</v>
      </c>
      <c r="E52" s="31" t="s">
        <v>171</v>
      </c>
      <c r="F52" s="36">
        <f t="shared" si="0"/>
        <v>0</v>
      </c>
      <c r="G52" s="31" t="s">
        <v>171</v>
      </c>
      <c r="H52" s="31" t="s">
        <v>171</v>
      </c>
      <c r="I52" s="31" t="s">
        <v>171</v>
      </c>
      <c r="J52" s="31" t="s">
        <v>171</v>
      </c>
      <c r="K52" s="249"/>
      <c r="L52" s="249"/>
      <c r="M52" s="249"/>
      <c r="N52" s="249"/>
      <c r="O52" s="249"/>
    </row>
    <row r="53" spans="1:15" ht="18.75" customHeight="1">
      <c r="A53" s="6" t="s">
        <v>197</v>
      </c>
      <c r="B53" s="75">
        <v>1048</v>
      </c>
      <c r="C53" s="31" t="s">
        <v>171</v>
      </c>
      <c r="D53" s="31" t="s">
        <v>171</v>
      </c>
      <c r="E53" s="31" t="s">
        <v>171</v>
      </c>
      <c r="F53" s="36">
        <f t="shared" si="0"/>
        <v>0</v>
      </c>
      <c r="G53" s="31" t="s">
        <v>171</v>
      </c>
      <c r="H53" s="31" t="s">
        <v>171</v>
      </c>
      <c r="I53" s="31" t="s">
        <v>171</v>
      </c>
      <c r="J53" s="31" t="s">
        <v>171</v>
      </c>
      <c r="K53" s="249"/>
      <c r="L53" s="249"/>
      <c r="M53" s="249"/>
      <c r="N53" s="249"/>
      <c r="O53" s="249"/>
    </row>
    <row r="54" spans="1:15" ht="18.75" customHeight="1">
      <c r="A54" s="6" t="s">
        <v>198</v>
      </c>
      <c r="B54" s="75">
        <v>1049</v>
      </c>
      <c r="C54" s="31">
        <v>-8</v>
      </c>
      <c r="D54" s="31" t="s">
        <v>171</v>
      </c>
      <c r="E54" s="31" t="s">
        <v>171</v>
      </c>
      <c r="F54" s="36">
        <f t="shared" si="0"/>
        <v>0</v>
      </c>
      <c r="G54" s="31" t="s">
        <v>171</v>
      </c>
      <c r="H54" s="31" t="s">
        <v>171</v>
      </c>
      <c r="I54" s="31" t="s">
        <v>171</v>
      </c>
      <c r="J54" s="31" t="s">
        <v>171</v>
      </c>
      <c r="K54" s="249"/>
      <c r="L54" s="249"/>
      <c r="M54" s="249"/>
      <c r="N54" s="249"/>
      <c r="O54" s="249"/>
    </row>
    <row r="55" spans="1:15" ht="37.5">
      <c r="A55" s="6" t="s">
        <v>199</v>
      </c>
      <c r="B55" s="75">
        <v>1050</v>
      </c>
      <c r="C55" s="31" t="s">
        <v>171</v>
      </c>
      <c r="D55" s="31" t="s">
        <v>171</v>
      </c>
      <c r="E55" s="31" t="s">
        <v>171</v>
      </c>
      <c r="F55" s="36">
        <f t="shared" si="0"/>
        <v>0</v>
      </c>
      <c r="G55" s="31" t="s">
        <v>171</v>
      </c>
      <c r="H55" s="31" t="s">
        <v>171</v>
      </c>
      <c r="I55" s="31" t="s">
        <v>171</v>
      </c>
      <c r="J55" s="31" t="s">
        <v>171</v>
      </c>
      <c r="K55" s="249"/>
      <c r="L55" s="249"/>
      <c r="M55" s="249"/>
      <c r="N55" s="249"/>
      <c r="O55" s="249"/>
    </row>
    <row r="56" spans="1:15" ht="18.75" customHeight="1">
      <c r="A56" s="6" t="s">
        <v>200</v>
      </c>
      <c r="B56" s="127" t="s">
        <v>201</v>
      </c>
      <c r="C56" s="31" t="s">
        <v>171</v>
      </c>
      <c r="D56" s="31" t="s">
        <v>171</v>
      </c>
      <c r="E56" s="31" t="s">
        <v>171</v>
      </c>
      <c r="F56" s="36">
        <f t="shared" si="0"/>
        <v>0</v>
      </c>
      <c r="G56" s="31" t="s">
        <v>171</v>
      </c>
      <c r="H56" s="31" t="s">
        <v>171</v>
      </c>
      <c r="I56" s="31" t="s">
        <v>171</v>
      </c>
      <c r="J56" s="31" t="s">
        <v>171</v>
      </c>
      <c r="K56" s="249"/>
      <c r="L56" s="249"/>
      <c r="M56" s="249"/>
      <c r="N56" s="249"/>
      <c r="O56" s="249"/>
    </row>
    <row r="57" spans="1:15" ht="18.75" customHeight="1">
      <c r="A57" s="6" t="s">
        <v>202</v>
      </c>
      <c r="B57" s="75">
        <v>1051</v>
      </c>
      <c r="C57" s="31">
        <v>-113</v>
      </c>
      <c r="D57" s="31">
        <v>-100</v>
      </c>
      <c r="E57" s="31">
        <v>-114</v>
      </c>
      <c r="F57" s="36">
        <f t="shared" si="0"/>
        <v>-120</v>
      </c>
      <c r="G57" s="31">
        <v>-30</v>
      </c>
      <c r="H57" s="31">
        <v>-30</v>
      </c>
      <c r="I57" s="31">
        <v>-30</v>
      </c>
      <c r="J57" s="31">
        <v>-30</v>
      </c>
      <c r="K57" s="249"/>
      <c r="L57" s="249"/>
      <c r="M57" s="249"/>
      <c r="N57" s="249"/>
      <c r="O57" s="249"/>
    </row>
    <row r="58" spans="1:15" s="5" customFormat="1" ht="18.75" customHeight="1">
      <c r="A58" s="8" t="s">
        <v>203</v>
      </c>
      <c r="B58" s="9">
        <v>1060</v>
      </c>
      <c r="C58" s="46">
        <f>SUM(C59:C65)</f>
        <v>0</v>
      </c>
      <c r="D58" s="46">
        <f>SUM(D59:D65)</f>
        <v>0</v>
      </c>
      <c r="E58" s="46">
        <f>SUM(E59:E65)</f>
        <v>0</v>
      </c>
      <c r="F58" s="46">
        <f t="shared" si="0"/>
        <v>0</v>
      </c>
      <c r="G58" s="46">
        <f>SUM(G59:G65)</f>
        <v>0</v>
      </c>
      <c r="H58" s="46">
        <f>SUM(H59:H65)</f>
        <v>0</v>
      </c>
      <c r="I58" s="46">
        <f>SUM(I59:I65)</f>
        <v>0</v>
      </c>
      <c r="J58" s="46">
        <f>SUM(J59:J65)</f>
        <v>0</v>
      </c>
      <c r="K58" s="249"/>
      <c r="L58" s="249"/>
      <c r="M58" s="249"/>
      <c r="N58" s="249"/>
      <c r="O58" s="249"/>
    </row>
    <row r="59" spans="1:15" ht="18.75" customHeight="1">
      <c r="A59" s="6" t="s">
        <v>204</v>
      </c>
      <c r="B59" s="7">
        <v>1061</v>
      </c>
      <c r="C59" s="31" t="s">
        <v>171</v>
      </c>
      <c r="D59" s="31" t="s">
        <v>171</v>
      </c>
      <c r="E59" s="31" t="s">
        <v>171</v>
      </c>
      <c r="F59" s="36">
        <f t="shared" si="0"/>
        <v>0</v>
      </c>
      <c r="G59" s="31" t="s">
        <v>171</v>
      </c>
      <c r="H59" s="31" t="s">
        <v>171</v>
      </c>
      <c r="I59" s="31" t="s">
        <v>171</v>
      </c>
      <c r="J59" s="31" t="s">
        <v>171</v>
      </c>
      <c r="K59" s="249"/>
      <c r="L59" s="249"/>
      <c r="M59" s="249"/>
      <c r="N59" s="249"/>
      <c r="O59" s="249"/>
    </row>
    <row r="60" spans="1:15" ht="18.75" customHeight="1">
      <c r="A60" s="6" t="s">
        <v>205</v>
      </c>
      <c r="B60" s="7">
        <v>1062</v>
      </c>
      <c r="C60" s="31" t="s">
        <v>171</v>
      </c>
      <c r="D60" s="31" t="s">
        <v>171</v>
      </c>
      <c r="E60" s="31" t="s">
        <v>171</v>
      </c>
      <c r="F60" s="36">
        <f t="shared" si="0"/>
        <v>0</v>
      </c>
      <c r="G60" s="31" t="s">
        <v>171</v>
      </c>
      <c r="H60" s="31" t="s">
        <v>171</v>
      </c>
      <c r="I60" s="31" t="s">
        <v>171</v>
      </c>
      <c r="J60" s="31" t="s">
        <v>171</v>
      </c>
      <c r="K60" s="249"/>
      <c r="L60" s="249"/>
      <c r="M60" s="249"/>
      <c r="N60" s="249"/>
      <c r="O60" s="249"/>
    </row>
    <row r="61" spans="1:15" ht="18.75" customHeight="1">
      <c r="A61" s="6" t="s">
        <v>187</v>
      </c>
      <c r="B61" s="7">
        <v>1063</v>
      </c>
      <c r="C61" s="31" t="s">
        <v>171</v>
      </c>
      <c r="D61" s="31" t="s">
        <v>171</v>
      </c>
      <c r="E61" s="31" t="s">
        <v>171</v>
      </c>
      <c r="F61" s="36">
        <f t="shared" si="0"/>
        <v>0</v>
      </c>
      <c r="G61" s="31" t="s">
        <v>171</v>
      </c>
      <c r="H61" s="31" t="s">
        <v>171</v>
      </c>
      <c r="I61" s="31" t="s">
        <v>171</v>
      </c>
      <c r="J61" s="31" t="s">
        <v>171</v>
      </c>
      <c r="K61" s="249"/>
      <c r="L61" s="249"/>
      <c r="M61" s="249"/>
      <c r="N61" s="249"/>
      <c r="O61" s="249"/>
    </row>
    <row r="62" spans="1:15" ht="18.75" customHeight="1">
      <c r="A62" s="6" t="s">
        <v>188</v>
      </c>
      <c r="B62" s="7">
        <v>1064</v>
      </c>
      <c r="C62" s="31" t="s">
        <v>171</v>
      </c>
      <c r="D62" s="31" t="s">
        <v>171</v>
      </c>
      <c r="E62" s="31" t="s">
        <v>171</v>
      </c>
      <c r="F62" s="36">
        <f t="shared" si="0"/>
        <v>0</v>
      </c>
      <c r="G62" s="31" t="s">
        <v>171</v>
      </c>
      <c r="H62" s="31" t="s">
        <v>171</v>
      </c>
      <c r="I62" s="31" t="s">
        <v>171</v>
      </c>
      <c r="J62" s="31" t="s">
        <v>171</v>
      </c>
      <c r="K62" s="249"/>
      <c r="L62" s="249"/>
      <c r="M62" s="249"/>
      <c r="N62" s="249"/>
      <c r="O62" s="249"/>
    </row>
    <row r="63" spans="1:15" ht="18.75" customHeight="1">
      <c r="A63" s="6" t="s">
        <v>206</v>
      </c>
      <c r="B63" s="7">
        <v>1065</v>
      </c>
      <c r="C63" s="31" t="s">
        <v>171</v>
      </c>
      <c r="D63" s="31" t="s">
        <v>171</v>
      </c>
      <c r="E63" s="31" t="s">
        <v>171</v>
      </c>
      <c r="F63" s="36">
        <f t="shared" si="0"/>
        <v>0</v>
      </c>
      <c r="G63" s="31" t="s">
        <v>171</v>
      </c>
      <c r="H63" s="31" t="s">
        <v>171</v>
      </c>
      <c r="I63" s="31" t="s">
        <v>171</v>
      </c>
      <c r="J63" s="31" t="s">
        <v>171</v>
      </c>
      <c r="K63" s="249"/>
      <c r="L63" s="249"/>
      <c r="M63" s="249"/>
      <c r="N63" s="249"/>
      <c r="O63" s="249"/>
    </row>
    <row r="64" spans="1:15" ht="18.75" customHeight="1">
      <c r="A64" s="6" t="s">
        <v>207</v>
      </c>
      <c r="B64" s="7">
        <v>1066</v>
      </c>
      <c r="C64" s="31" t="s">
        <v>171</v>
      </c>
      <c r="D64" s="31" t="s">
        <v>171</v>
      </c>
      <c r="E64" s="31" t="s">
        <v>171</v>
      </c>
      <c r="F64" s="36">
        <f t="shared" si="0"/>
        <v>0</v>
      </c>
      <c r="G64" s="31" t="s">
        <v>171</v>
      </c>
      <c r="H64" s="31" t="s">
        <v>171</v>
      </c>
      <c r="I64" s="31" t="s">
        <v>171</v>
      </c>
      <c r="J64" s="31" t="s">
        <v>171</v>
      </c>
      <c r="K64" s="249"/>
      <c r="L64" s="249"/>
      <c r="M64" s="249"/>
      <c r="N64" s="249"/>
      <c r="O64" s="249"/>
    </row>
    <row r="65" spans="1:15" ht="18.75" customHeight="1">
      <c r="A65" s="6" t="s">
        <v>208</v>
      </c>
      <c r="B65" s="7">
        <v>1067</v>
      </c>
      <c r="C65" s="31" t="s">
        <v>171</v>
      </c>
      <c r="D65" s="31" t="s">
        <v>171</v>
      </c>
      <c r="E65" s="31" t="s">
        <v>171</v>
      </c>
      <c r="F65" s="36">
        <f t="shared" si="0"/>
        <v>0</v>
      </c>
      <c r="G65" s="31" t="s">
        <v>171</v>
      </c>
      <c r="H65" s="31" t="s">
        <v>171</v>
      </c>
      <c r="I65" s="31" t="s">
        <v>171</v>
      </c>
      <c r="J65" s="31" t="s">
        <v>171</v>
      </c>
      <c r="K65" s="249"/>
      <c r="L65" s="249"/>
      <c r="M65" s="249"/>
      <c r="N65" s="249"/>
      <c r="O65" s="249"/>
    </row>
    <row r="66" spans="1:15" s="5" customFormat="1" ht="18.75" customHeight="1">
      <c r="A66" s="8" t="s">
        <v>209</v>
      </c>
      <c r="B66" s="9">
        <v>1070</v>
      </c>
      <c r="C66" s="46">
        <f>SUM(C67:C69)</f>
        <v>4856</v>
      </c>
      <c r="D66" s="46">
        <f>SUM(D67:D69)</f>
        <v>5271</v>
      </c>
      <c r="E66" s="46">
        <f>SUM(E67:E69)</f>
        <v>4582</v>
      </c>
      <c r="F66" s="46">
        <f t="shared" si="0"/>
        <v>5724</v>
      </c>
      <c r="G66" s="46">
        <f>SUM(G67:G69)</f>
        <v>1431</v>
      </c>
      <c r="H66" s="46">
        <f>SUM(H67:H69)</f>
        <v>1431</v>
      </c>
      <c r="I66" s="46">
        <f>SUM(I67:I69)</f>
        <v>1431</v>
      </c>
      <c r="J66" s="46">
        <f>SUM(J67:J69)</f>
        <v>1431</v>
      </c>
      <c r="K66" s="249"/>
      <c r="L66" s="249"/>
      <c r="M66" s="249"/>
      <c r="N66" s="249"/>
      <c r="O66" s="249"/>
    </row>
    <row r="67" spans="1:15" ht="18.75" customHeight="1">
      <c r="A67" s="6" t="s">
        <v>210</v>
      </c>
      <c r="B67" s="7">
        <v>1071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  <c r="K67" s="249"/>
      <c r="L67" s="249"/>
      <c r="M67" s="249"/>
      <c r="N67" s="249"/>
      <c r="O67" s="249"/>
    </row>
    <row r="68" spans="1:15" ht="18.75" customHeight="1">
      <c r="A68" s="6" t="s">
        <v>211</v>
      </c>
      <c r="B68" s="7">
        <v>1072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  <c r="K68" s="249"/>
      <c r="L68" s="249"/>
      <c r="M68" s="249"/>
      <c r="N68" s="249"/>
      <c r="O68" s="249"/>
    </row>
    <row r="69" spans="1:15" ht="18.75" customHeight="1">
      <c r="A69" s="6" t="s">
        <v>212</v>
      </c>
      <c r="B69" s="7">
        <v>1073</v>
      </c>
      <c r="C69" s="31">
        <v>4856</v>
      </c>
      <c r="D69" s="31">
        <v>5271</v>
      </c>
      <c r="E69" s="31">
        <v>4582</v>
      </c>
      <c r="F69" s="36">
        <f t="shared" si="0"/>
        <v>5724</v>
      </c>
      <c r="G69" s="31">
        <v>1431</v>
      </c>
      <c r="H69" s="31">
        <v>1431</v>
      </c>
      <c r="I69" s="31">
        <v>1431</v>
      </c>
      <c r="J69" s="31">
        <v>1431</v>
      </c>
      <c r="K69" s="249"/>
      <c r="L69" s="249"/>
      <c r="M69" s="249"/>
      <c r="N69" s="249"/>
      <c r="O69" s="249"/>
    </row>
    <row r="70" spans="1:15" s="5" customFormat="1" ht="18.75" customHeight="1">
      <c r="A70" s="107" t="s">
        <v>213</v>
      </c>
      <c r="B70" s="9">
        <v>1080</v>
      </c>
      <c r="C70" s="46">
        <f>SUM(C71:C76)</f>
        <v>-687</v>
      </c>
      <c r="D70" s="46">
        <f>SUM(D71:D76)</f>
        <v>0</v>
      </c>
      <c r="E70" s="46">
        <f>SUM(E71:E76)</f>
        <v>-514</v>
      </c>
      <c r="F70" s="46">
        <f t="shared" si="0"/>
        <v>0</v>
      </c>
      <c r="G70" s="46">
        <f>SUM(G71:G76)</f>
        <v>0</v>
      </c>
      <c r="H70" s="46">
        <f>SUM(H71:H76)</f>
        <v>0</v>
      </c>
      <c r="I70" s="46">
        <f>SUM(I71:I76)</f>
        <v>0</v>
      </c>
      <c r="J70" s="46">
        <f>SUM(J71:J76)</f>
        <v>0</v>
      </c>
      <c r="K70" s="249"/>
      <c r="L70" s="249"/>
      <c r="M70" s="249"/>
      <c r="N70" s="249"/>
      <c r="O70" s="249"/>
    </row>
    <row r="71" spans="1:15" ht="18.75" customHeight="1">
      <c r="A71" s="6" t="s">
        <v>210</v>
      </c>
      <c r="B71" s="7">
        <v>1081</v>
      </c>
      <c r="C71" s="31" t="s">
        <v>171</v>
      </c>
      <c r="D71" s="31" t="s">
        <v>171</v>
      </c>
      <c r="E71" s="31" t="s">
        <v>171</v>
      </c>
      <c r="F71" s="36">
        <f t="shared" si="0"/>
        <v>0</v>
      </c>
      <c r="G71" s="31" t="s">
        <v>171</v>
      </c>
      <c r="H71" s="31" t="s">
        <v>171</v>
      </c>
      <c r="I71" s="31" t="s">
        <v>171</v>
      </c>
      <c r="J71" s="31" t="s">
        <v>171</v>
      </c>
      <c r="K71" s="249"/>
      <c r="L71" s="249"/>
      <c r="M71" s="249"/>
      <c r="N71" s="249"/>
      <c r="O71" s="249"/>
    </row>
    <row r="72" spans="1:15" ht="18.75" customHeight="1">
      <c r="A72" s="6" t="s">
        <v>214</v>
      </c>
      <c r="B72" s="7">
        <v>1082</v>
      </c>
      <c r="C72" s="31" t="s">
        <v>171</v>
      </c>
      <c r="D72" s="31" t="s">
        <v>171</v>
      </c>
      <c r="E72" s="31" t="s">
        <v>171</v>
      </c>
      <c r="F72" s="36">
        <f t="shared" si="0"/>
        <v>0</v>
      </c>
      <c r="G72" s="31" t="s">
        <v>171</v>
      </c>
      <c r="H72" s="31" t="s">
        <v>171</v>
      </c>
      <c r="I72" s="31" t="s">
        <v>171</v>
      </c>
      <c r="J72" s="31" t="s">
        <v>171</v>
      </c>
      <c r="K72" s="249"/>
      <c r="L72" s="249"/>
      <c r="M72" s="249"/>
      <c r="N72" s="249"/>
      <c r="O72" s="249"/>
    </row>
    <row r="73" spans="1:15" ht="18.75" customHeight="1">
      <c r="A73" s="6" t="s">
        <v>215</v>
      </c>
      <c r="B73" s="7">
        <v>1083</v>
      </c>
      <c r="C73" s="31" t="s">
        <v>171</v>
      </c>
      <c r="D73" s="31" t="s">
        <v>171</v>
      </c>
      <c r="E73" s="31" t="s">
        <v>171</v>
      </c>
      <c r="F73" s="36">
        <f t="shared" si="0"/>
        <v>0</v>
      </c>
      <c r="G73" s="31" t="s">
        <v>171</v>
      </c>
      <c r="H73" s="31" t="s">
        <v>171</v>
      </c>
      <c r="I73" s="31" t="s">
        <v>171</v>
      </c>
      <c r="J73" s="31" t="s">
        <v>171</v>
      </c>
      <c r="K73" s="249"/>
      <c r="L73" s="249"/>
      <c r="M73" s="249"/>
      <c r="N73" s="249"/>
      <c r="O73" s="249"/>
    </row>
    <row r="74" spans="1:15" ht="18.75" customHeight="1">
      <c r="A74" s="6" t="s">
        <v>216</v>
      </c>
      <c r="B74" s="7">
        <v>1084</v>
      </c>
      <c r="C74" s="31" t="s">
        <v>171</v>
      </c>
      <c r="D74" s="31" t="s">
        <v>171</v>
      </c>
      <c r="E74" s="31" t="s">
        <v>171</v>
      </c>
      <c r="F74" s="36">
        <f t="shared" si="0"/>
        <v>0</v>
      </c>
      <c r="G74" s="31" t="s">
        <v>171</v>
      </c>
      <c r="H74" s="31" t="s">
        <v>171</v>
      </c>
      <c r="I74" s="31" t="s">
        <v>171</v>
      </c>
      <c r="J74" s="31" t="s">
        <v>171</v>
      </c>
      <c r="K74" s="249"/>
      <c r="L74" s="249"/>
      <c r="M74" s="249"/>
      <c r="N74" s="249"/>
      <c r="O74" s="249"/>
    </row>
    <row r="75" spans="1:15" ht="18.75" customHeight="1">
      <c r="A75" s="6" t="s">
        <v>217</v>
      </c>
      <c r="B75" s="7">
        <v>1085</v>
      </c>
      <c r="C75" s="31" t="s">
        <v>171</v>
      </c>
      <c r="D75" s="31" t="s">
        <v>171</v>
      </c>
      <c r="E75" s="31" t="s">
        <v>171</v>
      </c>
      <c r="F75" s="36">
        <f t="shared" si="0"/>
        <v>0</v>
      </c>
      <c r="G75" s="31" t="s">
        <v>171</v>
      </c>
      <c r="H75" s="31" t="s">
        <v>171</v>
      </c>
      <c r="I75" s="31" t="s">
        <v>171</v>
      </c>
      <c r="J75" s="31" t="s">
        <v>171</v>
      </c>
      <c r="K75" s="249"/>
      <c r="L75" s="249"/>
      <c r="M75" s="249"/>
      <c r="N75" s="249"/>
      <c r="O75" s="249"/>
    </row>
    <row r="76" spans="1:15" ht="18.75" customHeight="1">
      <c r="A76" s="6" t="s">
        <v>218</v>
      </c>
      <c r="B76" s="7">
        <v>1086</v>
      </c>
      <c r="C76" s="31">
        <v>-687</v>
      </c>
      <c r="D76" s="31"/>
      <c r="E76" s="31">
        <v>-514</v>
      </c>
      <c r="F76" s="36">
        <f t="shared" si="0"/>
        <v>0</v>
      </c>
      <c r="G76" s="31" t="s">
        <v>171</v>
      </c>
      <c r="H76" s="31" t="s">
        <v>171</v>
      </c>
      <c r="I76" s="31" t="s">
        <v>171</v>
      </c>
      <c r="J76" s="31" t="s">
        <v>171</v>
      </c>
      <c r="K76" s="249"/>
      <c r="L76" s="249"/>
      <c r="M76" s="249"/>
      <c r="N76" s="249"/>
      <c r="O76" s="249"/>
    </row>
    <row r="77" spans="1:15" s="5" customFormat="1" ht="18.75" customHeight="1">
      <c r="A77" s="8" t="s">
        <v>219</v>
      </c>
      <c r="B77" s="9">
        <v>1100</v>
      </c>
      <c r="C77" s="44">
        <f>SUM(C34,C35,C58,C66,C70)</f>
        <v>3938</v>
      </c>
      <c r="D77" s="44">
        <f t="shared" ref="D77:J77" si="2">SUM(D34,D35,D58,D66,D70)</f>
        <v>267</v>
      </c>
      <c r="E77" s="44">
        <f t="shared" si="2"/>
        <v>6188</v>
      </c>
      <c r="F77" s="44">
        <f t="shared" si="2"/>
        <v>688</v>
      </c>
      <c r="G77" s="44">
        <f t="shared" si="2"/>
        <v>-20</v>
      </c>
      <c r="H77" s="44">
        <f t="shared" si="2"/>
        <v>370</v>
      </c>
      <c r="I77" s="44">
        <f t="shared" si="2"/>
        <v>358</v>
      </c>
      <c r="J77" s="44">
        <f t="shared" si="2"/>
        <v>-20</v>
      </c>
      <c r="K77" s="249"/>
      <c r="L77" s="249"/>
      <c r="M77" s="249"/>
      <c r="N77" s="249"/>
      <c r="O77" s="249"/>
    </row>
    <row r="78" spans="1:15" s="5" customFormat="1" ht="18.75" customHeight="1">
      <c r="A78" s="8" t="s">
        <v>220</v>
      </c>
      <c r="B78" s="9">
        <v>1110</v>
      </c>
      <c r="C78" s="43"/>
      <c r="D78" s="43"/>
      <c r="E78" s="43"/>
      <c r="F78" s="46">
        <f t="shared" ref="F78:F87" si="3">SUM(G78:J78)</f>
        <v>0</v>
      </c>
      <c r="G78" s="43"/>
      <c r="H78" s="43"/>
      <c r="I78" s="43"/>
      <c r="J78" s="43"/>
      <c r="K78" s="249"/>
      <c r="L78" s="249"/>
      <c r="M78" s="249"/>
      <c r="N78" s="249"/>
      <c r="O78" s="249"/>
    </row>
    <row r="79" spans="1:15" s="5" customFormat="1" ht="18.75" customHeight="1">
      <c r="A79" s="8" t="s">
        <v>221</v>
      </c>
      <c r="B79" s="9">
        <v>1120</v>
      </c>
      <c r="C79" s="43" t="s">
        <v>171</v>
      </c>
      <c r="D79" s="43" t="s">
        <v>171</v>
      </c>
      <c r="E79" s="43" t="s">
        <v>171</v>
      </c>
      <c r="F79" s="46">
        <f t="shared" si="3"/>
        <v>0</v>
      </c>
      <c r="G79" s="43" t="s">
        <v>171</v>
      </c>
      <c r="H79" s="43" t="s">
        <v>171</v>
      </c>
      <c r="I79" s="43" t="s">
        <v>171</v>
      </c>
      <c r="J79" s="43" t="s">
        <v>171</v>
      </c>
      <c r="K79" s="249"/>
      <c r="L79" s="249"/>
      <c r="M79" s="249"/>
      <c r="N79" s="249"/>
      <c r="O79" s="249"/>
    </row>
    <row r="80" spans="1:15" s="5" customFormat="1" ht="18.75" customHeight="1">
      <c r="A80" s="8" t="s">
        <v>222</v>
      </c>
      <c r="B80" s="9">
        <v>1130</v>
      </c>
      <c r="C80" s="43"/>
      <c r="D80" s="43"/>
      <c r="E80" s="43"/>
      <c r="F80" s="46">
        <f t="shared" si="3"/>
        <v>0</v>
      </c>
      <c r="G80" s="43"/>
      <c r="H80" s="43"/>
      <c r="I80" s="43"/>
      <c r="J80" s="43"/>
      <c r="K80" s="249"/>
      <c r="L80" s="249"/>
      <c r="M80" s="249"/>
      <c r="N80" s="249"/>
      <c r="O80" s="249"/>
    </row>
    <row r="81" spans="1:15" s="5" customFormat="1" ht="18.75" customHeight="1">
      <c r="A81" s="8" t="s">
        <v>223</v>
      </c>
      <c r="B81" s="9">
        <v>1140</v>
      </c>
      <c r="C81" s="43" t="s">
        <v>171</v>
      </c>
      <c r="D81" s="43" t="s">
        <v>171</v>
      </c>
      <c r="E81" s="43" t="s">
        <v>171</v>
      </c>
      <c r="F81" s="46">
        <f t="shared" si="3"/>
        <v>0</v>
      </c>
      <c r="G81" s="43" t="s">
        <v>171</v>
      </c>
      <c r="H81" s="43" t="s">
        <v>171</v>
      </c>
      <c r="I81" s="43" t="s">
        <v>171</v>
      </c>
      <c r="J81" s="43" t="s">
        <v>171</v>
      </c>
      <c r="K81" s="249"/>
      <c r="L81" s="249"/>
      <c r="M81" s="249"/>
      <c r="N81" s="249"/>
      <c r="O81" s="249"/>
    </row>
    <row r="82" spans="1:15" s="5" customFormat="1" ht="18.75" customHeight="1">
      <c r="A82" s="8" t="s">
        <v>224</v>
      </c>
      <c r="B82" s="9">
        <v>1150</v>
      </c>
      <c r="C82" s="46">
        <f>SUM(C83:C84)</f>
        <v>64</v>
      </c>
      <c r="D82" s="46">
        <f t="shared" ref="D82:J82" si="4">SUM(D83:D84)</f>
        <v>80</v>
      </c>
      <c r="E82" s="46">
        <f t="shared" si="4"/>
        <v>173</v>
      </c>
      <c r="F82" s="46">
        <f t="shared" si="3"/>
        <v>80</v>
      </c>
      <c r="G82" s="46">
        <f t="shared" si="4"/>
        <v>20</v>
      </c>
      <c r="H82" s="46">
        <f t="shared" si="4"/>
        <v>20</v>
      </c>
      <c r="I82" s="46">
        <f t="shared" si="4"/>
        <v>20</v>
      </c>
      <c r="J82" s="46">
        <f t="shared" si="4"/>
        <v>20</v>
      </c>
      <c r="K82" s="249"/>
      <c r="L82" s="249"/>
      <c r="M82" s="249"/>
      <c r="N82" s="249"/>
      <c r="O82" s="249"/>
    </row>
    <row r="83" spans="1:15" ht="18.75" customHeight="1">
      <c r="A83" s="6" t="s">
        <v>210</v>
      </c>
      <c r="B83" s="7">
        <v>1151</v>
      </c>
      <c r="C83" s="31"/>
      <c r="D83" s="31"/>
      <c r="E83" s="31"/>
      <c r="F83" s="36">
        <f t="shared" si="3"/>
        <v>0</v>
      </c>
      <c r="G83" s="31"/>
      <c r="H83" s="31"/>
      <c r="I83" s="31"/>
      <c r="J83" s="31"/>
      <c r="K83" s="249"/>
      <c r="L83" s="249"/>
      <c r="M83" s="249"/>
      <c r="N83" s="249"/>
      <c r="O83" s="249"/>
    </row>
    <row r="84" spans="1:15" ht="18.75" customHeight="1">
      <c r="A84" s="6" t="s">
        <v>225</v>
      </c>
      <c r="B84" s="7">
        <v>1152</v>
      </c>
      <c r="C84" s="31">
        <v>64</v>
      </c>
      <c r="D84" s="31">
        <v>80</v>
      </c>
      <c r="E84" s="31">
        <v>173</v>
      </c>
      <c r="F84" s="36">
        <f t="shared" si="3"/>
        <v>80</v>
      </c>
      <c r="G84" s="31">
        <v>20</v>
      </c>
      <c r="H84" s="31">
        <v>20</v>
      </c>
      <c r="I84" s="31">
        <v>20</v>
      </c>
      <c r="J84" s="31">
        <v>20</v>
      </c>
      <c r="K84" s="249"/>
      <c r="L84" s="249"/>
      <c r="M84" s="249"/>
      <c r="N84" s="249"/>
      <c r="O84" s="249"/>
    </row>
    <row r="85" spans="1:15" s="5" customFormat="1" ht="18.75" customHeight="1">
      <c r="A85" s="8" t="s">
        <v>226</v>
      </c>
      <c r="B85" s="9">
        <v>1160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3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49"/>
      <c r="L85" s="249"/>
      <c r="M85" s="249"/>
      <c r="N85" s="249"/>
      <c r="O85" s="249"/>
    </row>
    <row r="86" spans="1:15" ht="18.75" customHeight="1">
      <c r="A86" s="6" t="s">
        <v>210</v>
      </c>
      <c r="B86" s="7">
        <v>1161</v>
      </c>
      <c r="C86" s="31" t="s">
        <v>171</v>
      </c>
      <c r="D86" s="31" t="s">
        <v>171</v>
      </c>
      <c r="E86" s="31" t="s">
        <v>171</v>
      </c>
      <c r="F86" s="36">
        <f t="shared" si="3"/>
        <v>0</v>
      </c>
      <c r="G86" s="31" t="s">
        <v>171</v>
      </c>
      <c r="H86" s="31" t="s">
        <v>171</v>
      </c>
      <c r="I86" s="31" t="s">
        <v>171</v>
      </c>
      <c r="J86" s="31" t="s">
        <v>171</v>
      </c>
      <c r="K86" s="249"/>
      <c r="L86" s="249"/>
      <c r="M86" s="249"/>
      <c r="N86" s="249"/>
      <c r="O86" s="249"/>
    </row>
    <row r="87" spans="1:15" ht="18.75" customHeight="1">
      <c r="A87" s="6" t="s">
        <v>227</v>
      </c>
      <c r="B87" s="7">
        <v>1162</v>
      </c>
      <c r="C87" s="31" t="s">
        <v>171</v>
      </c>
      <c r="D87" s="31" t="s">
        <v>171</v>
      </c>
      <c r="E87" s="31" t="s">
        <v>171</v>
      </c>
      <c r="F87" s="36">
        <f t="shared" si="3"/>
        <v>0</v>
      </c>
      <c r="G87" s="31" t="s">
        <v>171</v>
      </c>
      <c r="H87" s="31" t="s">
        <v>171</v>
      </c>
      <c r="I87" s="31" t="s">
        <v>171</v>
      </c>
      <c r="J87" s="31" t="s">
        <v>171</v>
      </c>
      <c r="K87" s="249"/>
      <c r="L87" s="249"/>
      <c r="M87" s="249"/>
      <c r="N87" s="249"/>
      <c r="O87" s="249"/>
    </row>
    <row r="88" spans="1:15" ht="18.75" customHeight="1">
      <c r="A88" s="8" t="s">
        <v>228</v>
      </c>
      <c r="B88" s="9">
        <v>1170</v>
      </c>
      <c r="C88" s="44">
        <f>SUM(C77,C78,C79,C80,C81,C82,C85)</f>
        <v>4002</v>
      </c>
      <c r="D88" s="44">
        <f t="shared" ref="D88:J88" si="6">SUM(D77,D78,D79,D80,D81,D82,D85)</f>
        <v>347</v>
      </c>
      <c r="E88" s="44">
        <f t="shared" si="6"/>
        <v>6361</v>
      </c>
      <c r="F88" s="44">
        <f t="shared" si="6"/>
        <v>768</v>
      </c>
      <c r="G88" s="44">
        <f t="shared" si="6"/>
        <v>0</v>
      </c>
      <c r="H88" s="44">
        <f t="shared" si="6"/>
        <v>390</v>
      </c>
      <c r="I88" s="44">
        <f t="shared" si="6"/>
        <v>378</v>
      </c>
      <c r="J88" s="44">
        <f t="shared" si="6"/>
        <v>0</v>
      </c>
      <c r="K88" s="249"/>
      <c r="L88" s="249"/>
      <c r="M88" s="249"/>
      <c r="N88" s="249"/>
      <c r="O88" s="249"/>
    </row>
    <row r="89" spans="1:15" ht="18.75" customHeight="1">
      <c r="A89" s="6" t="s">
        <v>229</v>
      </c>
      <c r="B89" s="152">
        <v>1180</v>
      </c>
      <c r="C89" s="31" t="s">
        <v>171</v>
      </c>
      <c r="D89" s="31" t="s">
        <v>171</v>
      </c>
      <c r="E89" s="31" t="s">
        <v>171</v>
      </c>
      <c r="F89" s="36">
        <f>SUM(G89:J89)</f>
        <v>0</v>
      </c>
      <c r="G89" s="31" t="s">
        <v>171</v>
      </c>
      <c r="H89" s="31" t="s">
        <v>171</v>
      </c>
      <c r="I89" s="31" t="s">
        <v>171</v>
      </c>
      <c r="J89" s="31" t="s">
        <v>171</v>
      </c>
      <c r="K89" s="249"/>
      <c r="L89" s="249"/>
      <c r="M89" s="249"/>
      <c r="N89" s="249"/>
      <c r="O89" s="249"/>
    </row>
    <row r="90" spans="1:15" ht="18.75" customHeight="1">
      <c r="A90" s="6" t="s">
        <v>230</v>
      </c>
      <c r="B90" s="152">
        <v>1181</v>
      </c>
      <c r="C90" s="31"/>
      <c r="D90" s="31"/>
      <c r="E90" s="31"/>
      <c r="F90" s="36">
        <f>SUM(G90:J90)</f>
        <v>0</v>
      </c>
      <c r="G90" s="31"/>
      <c r="H90" s="31"/>
      <c r="I90" s="31"/>
      <c r="J90" s="31"/>
      <c r="K90" s="249"/>
      <c r="L90" s="249"/>
      <c r="M90" s="249"/>
      <c r="N90" s="249"/>
      <c r="O90" s="249"/>
    </row>
    <row r="91" spans="1:15" ht="18.75" customHeight="1">
      <c r="A91" s="6" t="s">
        <v>231</v>
      </c>
      <c r="B91" s="7">
        <v>1190</v>
      </c>
      <c r="C91" s="31"/>
      <c r="D91" s="31"/>
      <c r="E91" s="31"/>
      <c r="F91" s="36">
        <f>SUM(G91:J91)</f>
        <v>0</v>
      </c>
      <c r="G91" s="31"/>
      <c r="H91" s="31"/>
      <c r="I91" s="31"/>
      <c r="J91" s="31"/>
      <c r="K91" s="249"/>
      <c r="L91" s="249"/>
      <c r="M91" s="249"/>
      <c r="N91" s="249"/>
      <c r="O91" s="249"/>
    </row>
    <row r="92" spans="1:15" ht="18.75" customHeight="1">
      <c r="A92" s="6" t="s">
        <v>232</v>
      </c>
      <c r="B92" s="157">
        <v>1191</v>
      </c>
      <c r="C92" s="31" t="s">
        <v>171</v>
      </c>
      <c r="D92" s="31" t="s">
        <v>171</v>
      </c>
      <c r="E92" s="31" t="s">
        <v>171</v>
      </c>
      <c r="F92" s="36">
        <f>SUM(G92:J92)</f>
        <v>0</v>
      </c>
      <c r="G92" s="31" t="s">
        <v>171</v>
      </c>
      <c r="H92" s="31" t="s">
        <v>171</v>
      </c>
      <c r="I92" s="31" t="s">
        <v>171</v>
      </c>
      <c r="J92" s="31" t="s">
        <v>171</v>
      </c>
      <c r="K92" s="249"/>
      <c r="L92" s="249"/>
      <c r="M92" s="249"/>
      <c r="N92" s="249"/>
      <c r="O92" s="249"/>
    </row>
    <row r="93" spans="1:15" ht="18.75" customHeight="1">
      <c r="A93" s="8" t="s">
        <v>233</v>
      </c>
      <c r="B93" s="9">
        <v>1200</v>
      </c>
      <c r="C93" s="44">
        <f>SUM(C88,C89,C90,C91,C92)</f>
        <v>4002</v>
      </c>
      <c r="D93" s="44">
        <f t="shared" ref="D93:J93" si="7">SUM(D88,D89,D90,D91,D92)</f>
        <v>347</v>
      </c>
      <c r="E93" s="44">
        <f t="shared" si="7"/>
        <v>6361</v>
      </c>
      <c r="F93" s="44">
        <f t="shared" si="7"/>
        <v>768</v>
      </c>
      <c r="G93" s="44">
        <f t="shared" si="7"/>
        <v>0</v>
      </c>
      <c r="H93" s="44">
        <f t="shared" si="7"/>
        <v>390</v>
      </c>
      <c r="I93" s="44">
        <f t="shared" si="7"/>
        <v>378</v>
      </c>
      <c r="J93" s="44">
        <f t="shared" si="7"/>
        <v>0</v>
      </c>
      <c r="K93" s="249"/>
      <c r="L93" s="249"/>
      <c r="M93" s="249"/>
      <c r="N93" s="249"/>
      <c r="O93" s="249"/>
    </row>
    <row r="94" spans="1:15" ht="18.75" customHeight="1">
      <c r="A94" s="6" t="s">
        <v>234</v>
      </c>
      <c r="B94" s="157">
        <v>1201</v>
      </c>
      <c r="C94" s="95">
        <f t="shared" ref="C94:J94" si="8">IF(C93&gt;0,C93,0)</f>
        <v>4002</v>
      </c>
      <c r="D94" s="95">
        <f t="shared" si="8"/>
        <v>347</v>
      </c>
      <c r="E94" s="95">
        <f t="shared" si="8"/>
        <v>6361</v>
      </c>
      <c r="F94" s="95">
        <f t="shared" si="8"/>
        <v>768</v>
      </c>
      <c r="G94" s="95">
        <f t="shared" si="8"/>
        <v>0</v>
      </c>
      <c r="H94" s="95">
        <f t="shared" si="8"/>
        <v>390</v>
      </c>
      <c r="I94" s="95">
        <f t="shared" si="8"/>
        <v>378</v>
      </c>
      <c r="J94" s="95">
        <f t="shared" si="8"/>
        <v>0</v>
      </c>
      <c r="K94" s="249"/>
      <c r="L94" s="249"/>
      <c r="M94" s="249"/>
      <c r="N94" s="249"/>
      <c r="O94" s="249"/>
    </row>
    <row r="95" spans="1:15" ht="18.75" customHeight="1">
      <c r="A95" s="6" t="s">
        <v>235</v>
      </c>
      <c r="B95" s="157">
        <v>1202</v>
      </c>
      <c r="C95" s="95">
        <f t="shared" ref="C95:J95" si="9">IF(C93&lt;0,C93,0)</f>
        <v>0</v>
      </c>
      <c r="D95" s="95">
        <f t="shared" si="9"/>
        <v>0</v>
      </c>
      <c r="E95" s="95">
        <f t="shared" si="9"/>
        <v>0</v>
      </c>
      <c r="F95" s="95">
        <f t="shared" si="9"/>
        <v>0</v>
      </c>
      <c r="G95" s="95">
        <f t="shared" si="9"/>
        <v>0</v>
      </c>
      <c r="H95" s="95">
        <f t="shared" si="9"/>
        <v>0</v>
      </c>
      <c r="I95" s="95">
        <f t="shared" si="9"/>
        <v>0</v>
      </c>
      <c r="J95" s="95">
        <f t="shared" si="9"/>
        <v>0</v>
      </c>
      <c r="K95" s="249"/>
      <c r="L95" s="249"/>
      <c r="M95" s="249"/>
      <c r="N95" s="249"/>
      <c r="O95" s="249"/>
    </row>
    <row r="96" spans="1:15" ht="18.75" customHeight="1">
      <c r="A96" s="8" t="s">
        <v>236</v>
      </c>
      <c r="B96" s="7">
        <v>1210</v>
      </c>
      <c r="C96" s="44">
        <f>SUM(C23,C66,C78,C80,C82,C90,C91)</f>
        <v>68140</v>
      </c>
      <c r="D96" s="44">
        <f t="shared" ref="D96:J96" si="10">SUM(D23,D66,D78,D80,D82,D90,D91)</f>
        <v>70502</v>
      </c>
      <c r="E96" s="44">
        <f t="shared" si="10"/>
        <v>76857</v>
      </c>
      <c r="F96" s="44">
        <f t="shared" si="10"/>
        <v>76924</v>
      </c>
      <c r="G96" s="44">
        <f t="shared" si="10"/>
        <v>19246</v>
      </c>
      <c r="H96" s="44">
        <f t="shared" si="10"/>
        <v>19222</v>
      </c>
      <c r="I96" s="44">
        <f t="shared" si="10"/>
        <v>19222</v>
      </c>
      <c r="J96" s="44">
        <f t="shared" si="10"/>
        <v>19234</v>
      </c>
      <c r="K96" s="249"/>
      <c r="L96" s="249"/>
      <c r="M96" s="249"/>
      <c r="N96" s="249"/>
      <c r="O96" s="249"/>
    </row>
    <row r="97" spans="1:15" ht="18.75" customHeight="1">
      <c r="A97" s="8" t="s">
        <v>237</v>
      </c>
      <c r="B97" s="7">
        <v>1220</v>
      </c>
      <c r="C97" s="44">
        <f>SUM(C24,C35,C58,C70,C79,C81,C85,C89,C92)</f>
        <v>-64138</v>
      </c>
      <c r="D97" s="44">
        <f t="shared" ref="D97:J97" si="11">SUM(D24,D35,D58,D70,D79,D81,D85,D89,D92)</f>
        <v>-70155</v>
      </c>
      <c r="E97" s="44">
        <f t="shared" si="11"/>
        <v>-70496</v>
      </c>
      <c r="F97" s="44">
        <f t="shared" si="11"/>
        <v>-76156</v>
      </c>
      <c r="G97" s="44">
        <f t="shared" si="11"/>
        <v>-19246</v>
      </c>
      <c r="H97" s="44">
        <f t="shared" si="11"/>
        <v>-18832</v>
      </c>
      <c r="I97" s="44">
        <f t="shared" si="11"/>
        <v>-18844</v>
      </c>
      <c r="J97" s="44">
        <f t="shared" si="11"/>
        <v>-19234</v>
      </c>
      <c r="K97" s="249"/>
      <c r="L97" s="249"/>
      <c r="M97" s="249"/>
      <c r="N97" s="249"/>
      <c r="O97" s="249"/>
    </row>
    <row r="98" spans="1:15" ht="18.75" customHeight="1">
      <c r="A98" s="6" t="s">
        <v>238</v>
      </c>
      <c r="B98" s="7">
        <v>1230</v>
      </c>
      <c r="C98" s="31"/>
      <c r="D98" s="31"/>
      <c r="E98" s="31"/>
      <c r="F98" s="36">
        <f>SUM(G98:J98)</f>
        <v>0</v>
      </c>
      <c r="G98" s="31"/>
      <c r="H98" s="31"/>
      <c r="I98" s="31"/>
      <c r="J98" s="31"/>
      <c r="K98" s="249"/>
      <c r="L98" s="249"/>
      <c r="M98" s="249"/>
      <c r="N98" s="249"/>
      <c r="O98" s="249"/>
    </row>
    <row r="99" spans="1:15" ht="38.25" customHeight="1">
      <c r="A99" s="134" t="s">
        <v>239</v>
      </c>
      <c r="B99" s="9">
        <v>1300</v>
      </c>
      <c r="C99" s="44">
        <f>C77+C106</f>
        <v>5997</v>
      </c>
      <c r="D99" s="44">
        <f t="shared" ref="D99:J99" si="12">D77+D106</f>
        <v>2267</v>
      </c>
      <c r="E99" s="44">
        <f t="shared" si="12"/>
        <v>8514</v>
      </c>
      <c r="F99" s="44">
        <f t="shared" si="12"/>
        <v>3152</v>
      </c>
      <c r="G99" s="44">
        <f t="shared" si="12"/>
        <v>596</v>
      </c>
      <c r="H99" s="44">
        <f t="shared" si="12"/>
        <v>986</v>
      </c>
      <c r="I99" s="44">
        <f t="shared" si="12"/>
        <v>974</v>
      </c>
      <c r="J99" s="44">
        <f t="shared" si="12"/>
        <v>596</v>
      </c>
      <c r="K99" s="267"/>
      <c r="L99" s="268"/>
      <c r="M99" s="268"/>
      <c r="N99" s="268"/>
      <c r="O99" s="269"/>
    </row>
    <row r="100" spans="1:15" ht="18.75" customHeight="1">
      <c r="A100" s="264" t="s">
        <v>240</v>
      </c>
      <c r="B100" s="265"/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6"/>
    </row>
    <row r="101" spans="1:15" ht="18.75" customHeight="1">
      <c r="A101" s="6" t="s">
        <v>241</v>
      </c>
      <c r="B101" s="7">
        <v>1400</v>
      </c>
      <c r="C101" s="31">
        <f>C102+C103</f>
        <v>11463</v>
      </c>
      <c r="D101" s="31">
        <f t="shared" ref="D101:G101" si="13">D102+D103</f>
        <v>13824</v>
      </c>
      <c r="E101" s="31">
        <f t="shared" si="13"/>
        <v>13288</v>
      </c>
      <c r="F101" s="36">
        <f>SUM(G101:J101)</f>
        <v>16150</v>
      </c>
      <c r="G101" s="31">
        <f t="shared" si="13"/>
        <v>4240</v>
      </c>
      <c r="H101" s="31">
        <f t="shared" ref="H101" si="14">H102+H103</f>
        <v>3830</v>
      </c>
      <c r="I101" s="31">
        <f t="shared" ref="I101" si="15">I102+I103</f>
        <v>3845</v>
      </c>
      <c r="J101" s="31">
        <f t="shared" ref="J101" si="16">J102+J103</f>
        <v>4235</v>
      </c>
      <c r="K101" s="249"/>
      <c r="L101" s="249"/>
      <c r="M101" s="249"/>
      <c r="N101" s="249"/>
      <c r="O101" s="249"/>
    </row>
    <row r="102" spans="1:15" ht="18.75" customHeight="1">
      <c r="A102" s="6" t="s">
        <v>242</v>
      </c>
      <c r="B102" s="71">
        <v>1401</v>
      </c>
      <c r="C102" s="31">
        <v>8917</v>
      </c>
      <c r="D102" s="31">
        <v>10744</v>
      </c>
      <c r="E102" s="31">
        <v>10451</v>
      </c>
      <c r="F102" s="36">
        <f t="shared" ref="F102:F108" si="17">SUM(G102:J102)</f>
        <v>12880</v>
      </c>
      <c r="G102" s="31">
        <v>3260</v>
      </c>
      <c r="H102" s="31">
        <v>3200</v>
      </c>
      <c r="I102" s="31">
        <v>3205</v>
      </c>
      <c r="J102" s="31">
        <v>3215</v>
      </c>
      <c r="K102" s="249"/>
      <c r="L102" s="249"/>
      <c r="M102" s="249"/>
      <c r="N102" s="249"/>
      <c r="O102" s="249"/>
    </row>
    <row r="103" spans="1:15" ht="18.75" customHeight="1">
      <c r="A103" s="6" t="s">
        <v>243</v>
      </c>
      <c r="B103" s="71">
        <v>1402</v>
      </c>
      <c r="C103" s="31">
        <v>2546</v>
      </c>
      <c r="D103" s="31">
        <v>3080</v>
      </c>
      <c r="E103" s="31">
        <v>2837</v>
      </c>
      <c r="F103" s="36">
        <f t="shared" si="17"/>
        <v>3270</v>
      </c>
      <c r="G103" s="31">
        <v>980</v>
      </c>
      <c r="H103" s="31">
        <v>630</v>
      </c>
      <c r="I103" s="31">
        <v>640</v>
      </c>
      <c r="J103" s="31">
        <v>1020</v>
      </c>
      <c r="K103" s="249"/>
      <c r="L103" s="249"/>
      <c r="M103" s="249"/>
      <c r="N103" s="249"/>
      <c r="O103" s="249"/>
    </row>
    <row r="104" spans="1:15" ht="18.75" customHeight="1">
      <c r="A104" s="6" t="s">
        <v>120</v>
      </c>
      <c r="B104" s="72">
        <v>1410</v>
      </c>
      <c r="C104" s="31">
        <v>39625</v>
      </c>
      <c r="D104" s="31">
        <v>42440</v>
      </c>
      <c r="E104" s="31">
        <v>42719</v>
      </c>
      <c r="F104" s="36">
        <f t="shared" si="17"/>
        <v>44740</v>
      </c>
      <c r="G104" s="31">
        <v>11185</v>
      </c>
      <c r="H104" s="31">
        <v>11185</v>
      </c>
      <c r="I104" s="31">
        <v>11185</v>
      </c>
      <c r="J104" s="31">
        <v>11185</v>
      </c>
      <c r="K104" s="249"/>
      <c r="L104" s="249"/>
      <c r="M104" s="249"/>
      <c r="N104" s="249"/>
      <c r="O104" s="249"/>
    </row>
    <row r="105" spans="1:15" ht="18.75" customHeight="1">
      <c r="A105" s="6" t="s">
        <v>173</v>
      </c>
      <c r="B105" s="72">
        <v>1420</v>
      </c>
      <c r="C105" s="31">
        <v>8548</v>
      </c>
      <c r="D105" s="31">
        <v>9336</v>
      </c>
      <c r="E105" s="31">
        <v>9139</v>
      </c>
      <c r="F105" s="36">
        <f t="shared" si="17"/>
        <v>9821</v>
      </c>
      <c r="G105" s="31">
        <v>2456</v>
      </c>
      <c r="H105" s="31">
        <v>2455</v>
      </c>
      <c r="I105" s="31">
        <v>2455</v>
      </c>
      <c r="J105" s="31">
        <v>2455</v>
      </c>
      <c r="K105" s="249"/>
      <c r="L105" s="249"/>
      <c r="M105" s="249"/>
      <c r="N105" s="249"/>
      <c r="O105" s="249"/>
    </row>
    <row r="106" spans="1:15" ht="18.75" customHeight="1">
      <c r="A106" s="6" t="s">
        <v>244</v>
      </c>
      <c r="B106" s="72">
        <v>1430</v>
      </c>
      <c r="C106" s="31">
        <v>2059</v>
      </c>
      <c r="D106" s="31">
        <v>2000</v>
      </c>
      <c r="E106" s="31">
        <v>2326</v>
      </c>
      <c r="F106" s="36">
        <f t="shared" si="17"/>
        <v>2464</v>
      </c>
      <c r="G106" s="31">
        <v>616</v>
      </c>
      <c r="H106" s="31">
        <v>616</v>
      </c>
      <c r="I106" s="31">
        <v>616</v>
      </c>
      <c r="J106" s="31">
        <v>616</v>
      </c>
      <c r="K106" s="249"/>
      <c r="L106" s="249"/>
      <c r="M106" s="249"/>
      <c r="N106" s="249"/>
      <c r="O106" s="249"/>
    </row>
    <row r="107" spans="1:15" ht="18.75" customHeight="1">
      <c r="A107" s="6" t="s">
        <v>245</v>
      </c>
      <c r="B107" s="72">
        <v>1440</v>
      </c>
      <c r="C107" s="31">
        <v>2443</v>
      </c>
      <c r="D107" s="31">
        <v>2555</v>
      </c>
      <c r="E107" s="31">
        <v>3024</v>
      </c>
      <c r="F107" s="36">
        <f t="shared" si="17"/>
        <v>2981</v>
      </c>
      <c r="G107" s="31">
        <v>749</v>
      </c>
      <c r="H107" s="31">
        <v>746</v>
      </c>
      <c r="I107" s="31">
        <v>743</v>
      </c>
      <c r="J107" s="31">
        <v>743</v>
      </c>
      <c r="K107" s="249"/>
      <c r="L107" s="249"/>
      <c r="M107" s="249"/>
      <c r="N107" s="249"/>
      <c r="O107" s="249"/>
    </row>
    <row r="108" spans="1:15" ht="18.75" customHeight="1">
      <c r="A108" s="8" t="s">
        <v>162</v>
      </c>
      <c r="B108" s="73">
        <v>1450</v>
      </c>
      <c r="C108" s="44">
        <f>SUM(C101,C104:C107)</f>
        <v>64138</v>
      </c>
      <c r="D108" s="44">
        <f>SUM(D101,D104:D107)</f>
        <v>70155</v>
      </c>
      <c r="E108" s="44">
        <f>SUM(E101,E104:E107)</f>
        <v>70496</v>
      </c>
      <c r="F108" s="36">
        <f t="shared" si="17"/>
        <v>76156</v>
      </c>
      <c r="G108" s="44">
        <f>SUM(G101,G104:G107)</f>
        <v>19246</v>
      </c>
      <c r="H108" s="44">
        <f>SUM(H101,H104:H107)</f>
        <v>18832</v>
      </c>
      <c r="I108" s="44">
        <f>SUM(I101,I104:I107)</f>
        <v>18844</v>
      </c>
      <c r="J108" s="44">
        <f>SUM(J101,J104:J107)</f>
        <v>19234</v>
      </c>
      <c r="K108" s="249"/>
      <c r="L108" s="249"/>
      <c r="M108" s="249"/>
      <c r="N108" s="249"/>
      <c r="O108" s="249"/>
    </row>
    <row r="109" spans="1:15" s="5" customFormat="1" ht="18.75" customHeight="1">
      <c r="A109" s="105"/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</row>
    <row r="110" spans="1:15" ht="18.75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</row>
    <row r="111" spans="1:15" ht="18.75" customHeight="1">
      <c r="A111" s="189" t="s">
        <v>441</v>
      </c>
      <c r="B111" s="100"/>
      <c r="C111" s="160"/>
      <c r="D111" s="160" t="s">
        <v>145</v>
      </c>
      <c r="E111" s="160"/>
      <c r="F111" s="100"/>
      <c r="G111" s="100"/>
      <c r="H111" s="270" t="s">
        <v>410</v>
      </c>
      <c r="I111" s="270"/>
      <c r="J111" s="270"/>
      <c r="K111" s="270"/>
      <c r="L111" s="270"/>
      <c r="M111" s="100"/>
    </row>
    <row r="112" spans="1:15" ht="18.75" customHeight="1">
      <c r="A112" s="190" t="s">
        <v>442</v>
      </c>
      <c r="B112" s="100"/>
      <c r="C112" s="176"/>
      <c r="D112" s="176" t="s">
        <v>147</v>
      </c>
      <c r="E112" s="176"/>
      <c r="F112" s="100"/>
      <c r="G112" s="100"/>
      <c r="H112" s="196" t="s">
        <v>444</v>
      </c>
      <c r="I112" s="196"/>
      <c r="J112" s="196"/>
      <c r="K112" s="191"/>
      <c r="L112" s="191"/>
    </row>
    <row r="113" spans="1:2" ht="18.75" customHeight="1">
      <c r="A113" s="18"/>
      <c r="B113" s="100"/>
    </row>
    <row r="114" spans="1:2">
      <c r="A114" s="18"/>
      <c r="B114" s="176"/>
    </row>
    <row r="115" spans="1:2">
      <c r="A115" s="18"/>
      <c r="B115" s="176"/>
    </row>
    <row r="116" spans="1:2">
      <c r="A116" s="18"/>
      <c r="B116" s="176"/>
    </row>
    <row r="117" spans="1:2">
      <c r="A117" s="18"/>
      <c r="B117" s="176"/>
    </row>
    <row r="118" spans="1:2">
      <c r="A118" s="18"/>
      <c r="B118" s="176"/>
    </row>
    <row r="119" spans="1:2">
      <c r="A119" s="18"/>
      <c r="B119" s="176"/>
    </row>
    <row r="120" spans="1:2">
      <c r="A120" s="18"/>
      <c r="B120" s="176"/>
    </row>
    <row r="121" spans="1:2">
      <c r="A121" s="18"/>
      <c r="B121" s="176"/>
    </row>
    <row r="122" spans="1:2">
      <c r="A122" s="18"/>
      <c r="B122" s="176"/>
    </row>
    <row r="123" spans="1:2">
      <c r="A123" s="18"/>
      <c r="B123" s="176"/>
    </row>
    <row r="124" spans="1:2">
      <c r="A124" s="18"/>
      <c r="B124" s="176"/>
    </row>
    <row r="125" spans="1:2">
      <c r="A125" s="18"/>
      <c r="B125" s="176"/>
    </row>
    <row r="126" spans="1:2">
      <c r="A126" s="18"/>
      <c r="B126" s="176"/>
    </row>
    <row r="127" spans="1:2">
      <c r="A127" s="18"/>
      <c r="B127" s="176"/>
    </row>
    <row r="128" spans="1:2">
      <c r="A128" s="18"/>
      <c r="B128" s="176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</sheetData>
  <mergeCells count="113">
    <mergeCell ref="H111:L111"/>
    <mergeCell ref="H112:J112"/>
    <mergeCell ref="K59:O59"/>
    <mergeCell ref="K60:O60"/>
    <mergeCell ref="K75:O75"/>
    <mergeCell ref="K76:O76"/>
    <mergeCell ref="E20:E21"/>
    <mergeCell ref="K94:O94"/>
    <mergeCell ref="G20:J20"/>
    <mergeCell ref="K87:O87"/>
    <mergeCell ref="K88:O88"/>
    <mergeCell ref="K89:O89"/>
    <mergeCell ref="K20:O21"/>
    <mergeCell ref="K22:O22"/>
    <mergeCell ref="F20:F21"/>
    <mergeCell ref="K61:O61"/>
    <mergeCell ref="K62:O62"/>
    <mergeCell ref="K51:O51"/>
    <mergeCell ref="K52:O52"/>
    <mergeCell ref="K53:O53"/>
    <mergeCell ref="K54:O54"/>
    <mergeCell ref="K55:O55"/>
    <mergeCell ref="K56:O56"/>
    <mergeCell ref="K107:O107"/>
    <mergeCell ref="K108:O108"/>
    <mergeCell ref="K105:O105"/>
    <mergeCell ref="K106:O106"/>
    <mergeCell ref="A100:O100"/>
    <mergeCell ref="K96:O96"/>
    <mergeCell ref="K90:O90"/>
    <mergeCell ref="K91:O91"/>
    <mergeCell ref="K70:O70"/>
    <mergeCell ref="K71:O71"/>
    <mergeCell ref="K72:O72"/>
    <mergeCell ref="K73:O73"/>
    <mergeCell ref="K74:O74"/>
    <mergeCell ref="K104:O104"/>
    <mergeCell ref="K99:O99"/>
    <mergeCell ref="K95:O95"/>
    <mergeCell ref="K97:O97"/>
    <mergeCell ref="K98:O98"/>
    <mergeCell ref="K92:O92"/>
    <mergeCell ref="K101:O101"/>
    <mergeCell ref="K102:O102"/>
    <mergeCell ref="K103:O103"/>
    <mergeCell ref="K46:O46"/>
    <mergeCell ref="K47:O47"/>
    <mergeCell ref="K64:O64"/>
    <mergeCell ref="K63:O63"/>
    <mergeCell ref="K65:O6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A3:O3"/>
    <mergeCell ref="B5:E5"/>
    <mergeCell ref="F5:O5"/>
    <mergeCell ref="A9:J9"/>
    <mergeCell ref="K30:O30"/>
    <mergeCell ref="A18:K18"/>
    <mergeCell ref="K93:O93"/>
    <mergeCell ref="K81:O81"/>
    <mergeCell ref="K82:O82"/>
    <mergeCell ref="K83:O83"/>
    <mergeCell ref="K84:O84"/>
    <mergeCell ref="K85:O85"/>
    <mergeCell ref="K86:O86"/>
    <mergeCell ref="K77:O77"/>
    <mergeCell ref="K78:O78"/>
    <mergeCell ref="K79:O79"/>
    <mergeCell ref="K80:O80"/>
    <mergeCell ref="K69:O69"/>
    <mergeCell ref="K66:O66"/>
    <mergeCell ref="K67:O67"/>
    <mergeCell ref="K68:O68"/>
    <mergeCell ref="K57:O57"/>
    <mergeCell ref="K58:O58"/>
    <mergeCell ref="K45:O45"/>
    <mergeCell ref="K37:O37"/>
    <mergeCell ref="K38:O38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D11:F11"/>
    <mergeCell ref="M11:O11"/>
    <mergeCell ref="G11:I11"/>
    <mergeCell ref="B11:C11"/>
    <mergeCell ref="K32:O32"/>
    <mergeCell ref="B20:B21"/>
    <mergeCell ref="C20:C21"/>
    <mergeCell ref="D20:D21"/>
    <mergeCell ref="K29:O29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48" fitToHeight="0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4D64F-767F-408D-A898-5693E1898B85}">
  <dimension ref="A1:M51"/>
  <sheetViews>
    <sheetView topLeftCell="A19" zoomScale="60" zoomScaleNormal="60" zoomScaleSheetLayoutView="52" workbookViewId="0">
      <selection activeCell="P58" sqref="P58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73" t="s">
        <v>246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1:13" ht="13.5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</row>
    <row r="4" spans="1:13" ht="41.25" customHeight="1">
      <c r="A4" s="276" t="s">
        <v>23</v>
      </c>
      <c r="B4" s="277"/>
      <c r="C4" s="277"/>
      <c r="D4" s="278"/>
      <c r="E4" s="274" t="s">
        <v>24</v>
      </c>
      <c r="F4" s="274" t="s">
        <v>432</v>
      </c>
      <c r="G4" s="274" t="s">
        <v>433</v>
      </c>
      <c r="H4" s="275" t="s">
        <v>414</v>
      </c>
      <c r="I4" s="200" t="s">
        <v>434</v>
      </c>
      <c r="J4" s="200" t="s">
        <v>164</v>
      </c>
      <c r="K4" s="200"/>
      <c r="L4" s="200"/>
      <c r="M4" s="200"/>
    </row>
    <row r="5" spans="1:13" ht="41.25" customHeight="1">
      <c r="A5" s="279"/>
      <c r="B5" s="280"/>
      <c r="C5" s="280"/>
      <c r="D5" s="281"/>
      <c r="E5" s="274"/>
      <c r="F5" s="274"/>
      <c r="G5" s="274"/>
      <c r="H5" s="275"/>
      <c r="I5" s="200"/>
      <c r="J5" s="169" t="s">
        <v>166</v>
      </c>
      <c r="K5" s="169" t="s">
        <v>167</v>
      </c>
      <c r="L5" s="169" t="s">
        <v>168</v>
      </c>
      <c r="M5" s="169" t="s">
        <v>169</v>
      </c>
    </row>
    <row r="6" spans="1:13" ht="18.75">
      <c r="A6" s="292">
        <v>1</v>
      </c>
      <c r="B6" s="293"/>
      <c r="C6" s="293"/>
      <c r="D6" s="294"/>
      <c r="E6" s="168">
        <v>2</v>
      </c>
      <c r="F6" s="168">
        <v>3</v>
      </c>
      <c r="G6" s="168">
        <v>4</v>
      </c>
      <c r="H6" s="168">
        <v>5</v>
      </c>
      <c r="I6" s="168">
        <v>6</v>
      </c>
      <c r="J6" s="168">
        <v>7</v>
      </c>
      <c r="K6" s="168">
        <v>8</v>
      </c>
      <c r="L6" s="168">
        <v>9</v>
      </c>
      <c r="M6" s="168">
        <v>10</v>
      </c>
    </row>
    <row r="7" spans="1:13" ht="18.75" customHeight="1">
      <c r="A7" s="288" t="s">
        <v>247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</row>
    <row r="8" spans="1:13" s="67" customFormat="1" ht="18.75" customHeight="1">
      <c r="A8" s="295" t="s">
        <v>37</v>
      </c>
      <c r="B8" s="296"/>
      <c r="C8" s="296"/>
      <c r="D8" s="297"/>
      <c r="E8" s="9">
        <v>1200</v>
      </c>
      <c r="F8" s="44">
        <f>'I. Інф. до фін.плану'!C93</f>
        <v>4002</v>
      </c>
      <c r="G8" s="44">
        <f>'I. Інф. до фін.плану'!D93</f>
        <v>347</v>
      </c>
      <c r="H8" s="44">
        <f>'I. Інф. до фін.плану'!E93</f>
        <v>6361</v>
      </c>
      <c r="I8" s="44">
        <f>'I. Інф. до фін.плану'!F93</f>
        <v>768</v>
      </c>
      <c r="J8" s="44"/>
      <c r="K8" s="44">
        <f>'I. Інф. до фін.плану'!H93</f>
        <v>390</v>
      </c>
      <c r="L8" s="44">
        <f>'I. Інф. до фін.плану'!I93</f>
        <v>378</v>
      </c>
      <c r="M8" s="44">
        <f>'I. Інф. до фін.плану'!J93</f>
        <v>0</v>
      </c>
    </row>
    <row r="9" spans="1:13" s="67" customFormat="1" ht="18.75" customHeight="1">
      <c r="A9" s="285" t="s">
        <v>248</v>
      </c>
      <c r="B9" s="286"/>
      <c r="C9" s="286"/>
      <c r="D9" s="287"/>
      <c r="E9" s="154">
        <v>2000</v>
      </c>
      <c r="F9" s="43">
        <v>-1759</v>
      </c>
      <c r="G9" s="43"/>
      <c r="H9" s="43">
        <f>F8</f>
        <v>4002</v>
      </c>
      <c r="I9" s="43">
        <f>H22</f>
        <v>10363</v>
      </c>
      <c r="J9" s="43">
        <f>I9</f>
        <v>10363</v>
      </c>
      <c r="K9" s="43">
        <f>J22</f>
        <v>10363</v>
      </c>
      <c r="L9" s="43">
        <f>K22</f>
        <v>10753</v>
      </c>
      <c r="M9" s="43">
        <f>L22</f>
        <v>11131</v>
      </c>
    </row>
    <row r="10" spans="1:13" s="91" customFormat="1" ht="21.75" customHeight="1">
      <c r="A10" s="301" t="s">
        <v>249</v>
      </c>
      <c r="B10" s="302"/>
      <c r="C10" s="302"/>
      <c r="D10" s="303"/>
      <c r="E10" s="157">
        <v>2005</v>
      </c>
      <c r="F10" s="31" t="s">
        <v>171</v>
      </c>
      <c r="G10" s="31" t="s">
        <v>171</v>
      </c>
      <c r="H10" s="31" t="s">
        <v>171</v>
      </c>
      <c r="I10" s="36">
        <f t="shared" ref="I10:I47" si="0">SUM(J10:M10)</f>
        <v>0</v>
      </c>
      <c r="J10" s="31" t="s">
        <v>171</v>
      </c>
      <c r="K10" s="31" t="s">
        <v>171</v>
      </c>
      <c r="L10" s="31" t="s">
        <v>171</v>
      </c>
      <c r="M10" s="31" t="s">
        <v>171</v>
      </c>
    </row>
    <row r="11" spans="1:13" s="67" customFormat="1" ht="39.75" customHeight="1">
      <c r="A11" s="298" t="s">
        <v>250</v>
      </c>
      <c r="B11" s="299"/>
      <c r="C11" s="299"/>
      <c r="D11" s="300"/>
      <c r="E11" s="154">
        <v>2009</v>
      </c>
      <c r="F11" s="44">
        <f>SUM(F9:F10)</f>
        <v>-1759</v>
      </c>
      <c r="G11" s="44">
        <v>-1711</v>
      </c>
      <c r="H11" s="44">
        <f t="shared" ref="H11:M11" si="1">SUM(H9:H10)</f>
        <v>4002</v>
      </c>
      <c r="I11" s="44">
        <f t="shared" si="1"/>
        <v>10363</v>
      </c>
      <c r="J11" s="44">
        <f t="shared" si="1"/>
        <v>10363</v>
      </c>
      <c r="K11" s="44">
        <f t="shared" si="1"/>
        <v>10363</v>
      </c>
      <c r="L11" s="44">
        <f t="shared" si="1"/>
        <v>10753</v>
      </c>
      <c r="M11" s="44">
        <f t="shared" si="1"/>
        <v>11131</v>
      </c>
    </row>
    <row r="12" spans="1:13" s="67" customFormat="1" ht="18.75" customHeight="1">
      <c r="A12" s="285" t="s">
        <v>251</v>
      </c>
      <c r="B12" s="286"/>
      <c r="C12" s="286"/>
      <c r="D12" s="287"/>
      <c r="E12" s="154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89" t="s">
        <v>252</v>
      </c>
      <c r="B13" s="290"/>
      <c r="C13" s="290"/>
      <c r="D13" s="291"/>
      <c r="E13" s="157">
        <v>2011</v>
      </c>
      <c r="F13" s="31" t="s">
        <v>171</v>
      </c>
      <c r="G13" s="31" t="s">
        <v>171</v>
      </c>
      <c r="H13" s="31" t="s">
        <v>171</v>
      </c>
      <c r="I13" s="36">
        <f t="shared" si="0"/>
        <v>0</v>
      </c>
      <c r="J13" s="31" t="s">
        <v>171</v>
      </c>
      <c r="K13" s="31" t="s">
        <v>171</v>
      </c>
      <c r="L13" s="31" t="s">
        <v>171</v>
      </c>
      <c r="M13" s="31" t="s">
        <v>171</v>
      </c>
    </row>
    <row r="14" spans="1:13" ht="40.5" customHeight="1">
      <c r="A14" s="289" t="s">
        <v>253</v>
      </c>
      <c r="B14" s="290"/>
      <c r="C14" s="290"/>
      <c r="D14" s="291"/>
      <c r="E14" s="157">
        <v>2012</v>
      </c>
      <c r="F14" s="31" t="s">
        <v>171</v>
      </c>
      <c r="G14" s="31" t="s">
        <v>171</v>
      </c>
      <c r="H14" s="31" t="s">
        <v>171</v>
      </c>
      <c r="I14" s="36">
        <f t="shared" si="0"/>
        <v>0</v>
      </c>
      <c r="J14" s="31" t="s">
        <v>171</v>
      </c>
      <c r="K14" s="31" t="s">
        <v>171</v>
      </c>
      <c r="L14" s="31" t="s">
        <v>171</v>
      </c>
      <c r="M14" s="31" t="s">
        <v>171</v>
      </c>
    </row>
    <row r="15" spans="1:13" ht="18.75" customHeight="1">
      <c r="A15" s="289" t="s">
        <v>254</v>
      </c>
      <c r="B15" s="290"/>
      <c r="C15" s="290"/>
      <c r="D15" s="291"/>
      <c r="E15" s="157" t="s">
        <v>255</v>
      </c>
      <c r="F15" s="31" t="s">
        <v>171</v>
      </c>
      <c r="G15" s="31" t="s">
        <v>171</v>
      </c>
      <c r="H15" s="31" t="s">
        <v>171</v>
      </c>
      <c r="I15" s="36">
        <f t="shared" si="0"/>
        <v>0</v>
      </c>
      <c r="J15" s="31" t="s">
        <v>171</v>
      </c>
      <c r="K15" s="31" t="s">
        <v>171</v>
      </c>
      <c r="L15" s="31" t="s">
        <v>171</v>
      </c>
      <c r="M15" s="31" t="s">
        <v>171</v>
      </c>
    </row>
    <row r="16" spans="1:13" ht="18.75" customHeight="1">
      <c r="A16" s="289" t="s">
        <v>256</v>
      </c>
      <c r="B16" s="290"/>
      <c r="C16" s="290"/>
      <c r="D16" s="291"/>
      <c r="E16" s="157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82" t="s">
        <v>257</v>
      </c>
      <c r="B17" s="283"/>
      <c r="C17" s="283"/>
      <c r="D17" s="284"/>
      <c r="E17" s="157">
        <v>2030</v>
      </c>
      <c r="F17" s="31" t="s">
        <v>435</v>
      </c>
      <c r="G17" s="31">
        <v>-36</v>
      </c>
      <c r="H17" s="31" t="s">
        <v>435</v>
      </c>
      <c r="I17" s="36">
        <f t="shared" si="0"/>
        <v>0</v>
      </c>
      <c r="J17" s="31">
        <v>0</v>
      </c>
      <c r="K17" s="31" t="s">
        <v>171</v>
      </c>
      <c r="L17" s="31" t="s">
        <v>171</v>
      </c>
      <c r="M17" s="31" t="s">
        <v>171</v>
      </c>
    </row>
    <row r="18" spans="1:13" ht="18.75" customHeight="1">
      <c r="A18" s="282" t="s">
        <v>258</v>
      </c>
      <c r="B18" s="283"/>
      <c r="C18" s="283"/>
      <c r="D18" s="284"/>
      <c r="E18" s="157">
        <v>2031</v>
      </c>
      <c r="F18" s="31" t="s">
        <v>171</v>
      </c>
      <c r="G18" s="31" t="s">
        <v>171</v>
      </c>
      <c r="H18" s="31" t="s">
        <v>171</v>
      </c>
      <c r="I18" s="36">
        <f t="shared" si="0"/>
        <v>0</v>
      </c>
      <c r="J18" s="31" t="s">
        <v>171</v>
      </c>
      <c r="K18" s="31" t="s">
        <v>171</v>
      </c>
      <c r="L18" s="31" t="s">
        <v>171</v>
      </c>
      <c r="M18" s="31" t="s">
        <v>171</v>
      </c>
    </row>
    <row r="19" spans="1:13" ht="18.75" customHeight="1">
      <c r="A19" s="282" t="s">
        <v>259</v>
      </c>
      <c r="B19" s="283"/>
      <c r="C19" s="283"/>
      <c r="D19" s="284"/>
      <c r="E19" s="157">
        <v>2040</v>
      </c>
      <c r="F19" s="31" t="s">
        <v>171</v>
      </c>
      <c r="G19" s="31" t="s">
        <v>171</v>
      </c>
      <c r="H19" s="31" t="s">
        <v>171</v>
      </c>
      <c r="I19" s="36">
        <f t="shared" si="0"/>
        <v>0</v>
      </c>
      <c r="J19" s="31" t="s">
        <v>171</v>
      </c>
      <c r="K19" s="31" t="s">
        <v>171</v>
      </c>
      <c r="L19" s="31" t="s">
        <v>171</v>
      </c>
      <c r="M19" s="31" t="s">
        <v>171</v>
      </c>
    </row>
    <row r="20" spans="1:13" ht="18.75" customHeight="1">
      <c r="A20" s="282" t="s">
        <v>260</v>
      </c>
      <c r="B20" s="283"/>
      <c r="C20" s="283"/>
      <c r="D20" s="284"/>
      <c r="E20" s="157">
        <v>2050</v>
      </c>
      <c r="F20" s="31" t="s">
        <v>171</v>
      </c>
      <c r="G20" s="31" t="s">
        <v>171</v>
      </c>
      <c r="H20" s="31" t="s">
        <v>171</v>
      </c>
      <c r="I20" s="36">
        <f t="shared" si="0"/>
        <v>0</v>
      </c>
      <c r="J20" s="31" t="s">
        <v>171</v>
      </c>
      <c r="K20" s="31" t="s">
        <v>171</v>
      </c>
      <c r="L20" s="31" t="s">
        <v>171</v>
      </c>
      <c r="M20" s="31" t="s">
        <v>171</v>
      </c>
    </row>
    <row r="21" spans="1:13" ht="18.75" customHeight="1">
      <c r="A21" s="282" t="s">
        <v>261</v>
      </c>
      <c r="B21" s="283"/>
      <c r="C21" s="283"/>
      <c r="D21" s="284"/>
      <c r="E21" s="157">
        <v>2060</v>
      </c>
      <c r="F21" s="31" t="s">
        <v>171</v>
      </c>
      <c r="G21" s="31">
        <v>-12</v>
      </c>
      <c r="H21" s="31" t="s">
        <v>435</v>
      </c>
      <c r="I21" s="36">
        <f t="shared" si="0"/>
        <v>0</v>
      </c>
      <c r="J21" s="31" t="s">
        <v>435</v>
      </c>
      <c r="K21" s="31" t="s">
        <v>171</v>
      </c>
      <c r="L21" s="31" t="s">
        <v>171</v>
      </c>
      <c r="M21" s="31" t="s">
        <v>171</v>
      </c>
    </row>
    <row r="22" spans="1:13" s="67" customFormat="1" ht="24.75" customHeight="1">
      <c r="A22" s="285" t="s">
        <v>262</v>
      </c>
      <c r="B22" s="286"/>
      <c r="C22" s="286"/>
      <c r="D22" s="287"/>
      <c r="E22" s="154">
        <v>2070</v>
      </c>
      <c r="F22" s="44">
        <f t="shared" ref="F22:M22" si="2">SUM(F8,F11:F12,F16:F17,F19:F21)</f>
        <v>2243</v>
      </c>
      <c r="G22" s="44">
        <f t="shared" si="2"/>
        <v>-1412</v>
      </c>
      <c r="H22" s="44">
        <f t="shared" si="2"/>
        <v>10363</v>
      </c>
      <c r="I22" s="44">
        <f t="shared" si="2"/>
        <v>11131</v>
      </c>
      <c r="J22" s="44">
        <f>SUM(J8,J11:J12,J16:J17,J19:J21)</f>
        <v>10363</v>
      </c>
      <c r="K22" s="44">
        <f t="shared" si="2"/>
        <v>10753</v>
      </c>
      <c r="L22" s="44">
        <f t="shared" si="2"/>
        <v>11131</v>
      </c>
      <c r="M22" s="44">
        <f t="shared" si="2"/>
        <v>11131</v>
      </c>
    </row>
    <row r="23" spans="1:13" ht="27.75" customHeight="1">
      <c r="A23" s="288" t="s">
        <v>263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</row>
    <row r="24" spans="1:13" ht="24.75" customHeight="1">
      <c r="A24" s="285" t="s">
        <v>264</v>
      </c>
      <c r="B24" s="286"/>
      <c r="C24" s="286"/>
      <c r="D24" s="287"/>
      <c r="E24" s="154">
        <v>2110</v>
      </c>
      <c r="F24" s="44">
        <f>SUM(F25:F32)</f>
        <v>0</v>
      </c>
      <c r="G24" s="44">
        <f>SUM(G25:G32)</f>
        <v>0</v>
      </c>
      <c r="H24" s="44">
        <f>SUM(H25:H32)</f>
        <v>0</v>
      </c>
      <c r="I24" s="46">
        <f t="shared" si="0"/>
        <v>0</v>
      </c>
      <c r="J24" s="44">
        <f>SUM(J25:J32)</f>
        <v>0</v>
      </c>
      <c r="K24" s="44">
        <f>SUM(K25:K32)</f>
        <v>0</v>
      </c>
      <c r="L24" s="44">
        <f>SUM(L25:L32)</f>
        <v>0</v>
      </c>
      <c r="M24" s="44">
        <f>SUM(M25:M32)</f>
        <v>0</v>
      </c>
    </row>
    <row r="25" spans="1:13" ht="18.75" customHeight="1">
      <c r="A25" s="289" t="s">
        <v>39</v>
      </c>
      <c r="B25" s="290"/>
      <c r="C25" s="290"/>
      <c r="D25" s="291"/>
      <c r="E25" s="157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89" t="s">
        <v>40</v>
      </c>
      <c r="B26" s="290"/>
      <c r="C26" s="290"/>
      <c r="D26" s="291"/>
      <c r="E26" s="157">
        <v>2112</v>
      </c>
      <c r="F26" s="31"/>
      <c r="G26" s="31"/>
      <c r="H26" s="31"/>
      <c r="I26" s="36">
        <f t="shared" si="0"/>
        <v>0</v>
      </c>
      <c r="J26" s="31"/>
      <c r="K26" s="31"/>
      <c r="L26" s="31"/>
      <c r="M26" s="31"/>
    </row>
    <row r="27" spans="1:13" ht="18.75" customHeight="1">
      <c r="A27" s="282" t="s">
        <v>41</v>
      </c>
      <c r="B27" s="283"/>
      <c r="C27" s="283"/>
      <c r="D27" s="284"/>
      <c r="E27" s="19">
        <v>2113</v>
      </c>
      <c r="F27" s="31" t="s">
        <v>171</v>
      </c>
      <c r="G27" s="31" t="s">
        <v>171</v>
      </c>
      <c r="H27" s="31" t="s">
        <v>171</v>
      </c>
      <c r="I27" s="36">
        <f>SUM(J27:M27)</f>
        <v>0</v>
      </c>
      <c r="J27" s="31" t="s">
        <v>171</v>
      </c>
      <c r="K27" s="31" t="s">
        <v>171</v>
      </c>
      <c r="L27" s="31" t="s">
        <v>171</v>
      </c>
      <c r="M27" s="31" t="s">
        <v>171</v>
      </c>
    </row>
    <row r="28" spans="1:13" ht="18.75" customHeight="1">
      <c r="A28" s="282" t="s">
        <v>265</v>
      </c>
      <c r="B28" s="283"/>
      <c r="C28" s="283"/>
      <c r="D28" s="284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82" t="s">
        <v>266</v>
      </c>
      <c r="B29" s="283"/>
      <c r="C29" s="283"/>
      <c r="D29" s="284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82" t="s">
        <v>267</v>
      </c>
      <c r="B30" s="283"/>
      <c r="C30" s="283"/>
      <c r="D30" s="284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82" t="s">
        <v>268</v>
      </c>
      <c r="B31" s="283"/>
      <c r="C31" s="283"/>
      <c r="D31" s="284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82" t="s">
        <v>269</v>
      </c>
      <c r="B32" s="283"/>
      <c r="C32" s="283"/>
      <c r="D32" s="284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85" t="s">
        <v>270</v>
      </c>
      <c r="B33" s="286"/>
      <c r="C33" s="286"/>
      <c r="D33" s="287"/>
      <c r="E33" s="41">
        <v>2120</v>
      </c>
      <c r="F33" s="44">
        <f>SUM(F34:F37)</f>
        <v>7106</v>
      </c>
      <c r="G33" s="44">
        <f>SUM(G34:G37)</f>
        <v>7618</v>
      </c>
      <c r="H33" s="44">
        <f>SUM(H34:H37)</f>
        <v>7334</v>
      </c>
      <c r="I33" s="46">
        <f t="shared" si="0"/>
        <v>8052</v>
      </c>
      <c r="J33" s="44">
        <f>SUM(J34:J37)</f>
        <v>2013</v>
      </c>
      <c r="K33" s="44">
        <f>SUM(K34:K37)</f>
        <v>2013</v>
      </c>
      <c r="L33" s="44">
        <f>SUM(L34:L37)</f>
        <v>2013</v>
      </c>
      <c r="M33" s="44">
        <f>SUM(M34:M37)</f>
        <v>2013</v>
      </c>
    </row>
    <row r="34" spans="1:13" ht="18" customHeight="1">
      <c r="A34" s="282" t="s">
        <v>268</v>
      </c>
      <c r="B34" s="283"/>
      <c r="C34" s="283"/>
      <c r="D34" s="284"/>
      <c r="E34" s="19">
        <v>2121</v>
      </c>
      <c r="F34" s="31">
        <v>7106</v>
      </c>
      <c r="G34" s="31">
        <v>7618</v>
      </c>
      <c r="H34" s="31">
        <f>5404+1930</f>
        <v>7334</v>
      </c>
      <c r="I34" s="36">
        <f t="shared" si="0"/>
        <v>8052</v>
      </c>
      <c r="J34" s="31">
        <f>-'ІІІ рух. гр. кшт.'!G33</f>
        <v>2013</v>
      </c>
      <c r="K34" s="31">
        <f>-'ІІІ рух. гр. кшт.'!H33</f>
        <v>2013</v>
      </c>
      <c r="L34" s="31">
        <f>-'ІІІ рух. гр. кшт.'!I33</f>
        <v>2013</v>
      </c>
      <c r="M34" s="31">
        <f>-'ІІІ рух. гр. кшт.'!J33</f>
        <v>2013</v>
      </c>
    </row>
    <row r="35" spans="1:13" ht="18.600000000000001" customHeight="1">
      <c r="A35" s="282" t="s">
        <v>271</v>
      </c>
      <c r="B35" s="283"/>
      <c r="C35" s="283"/>
      <c r="D35" s="284"/>
      <c r="E35" s="19">
        <v>2122</v>
      </c>
      <c r="F35" s="31"/>
      <c r="G35" s="31"/>
      <c r="H35" s="31"/>
      <c r="I35" s="36">
        <f t="shared" si="0"/>
        <v>0</v>
      </c>
      <c r="J35" s="31"/>
      <c r="K35" s="31"/>
      <c r="L35" s="31"/>
      <c r="M35" s="31"/>
    </row>
    <row r="36" spans="1:13" ht="18.600000000000001" customHeight="1">
      <c r="A36" s="282" t="s">
        <v>272</v>
      </c>
      <c r="B36" s="283"/>
      <c r="C36" s="283"/>
      <c r="D36" s="284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82" t="s">
        <v>269</v>
      </c>
      <c r="B37" s="283"/>
      <c r="C37" s="283"/>
      <c r="D37" s="284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85" t="s">
        <v>273</v>
      </c>
      <c r="B38" s="286"/>
      <c r="C38" s="286"/>
      <c r="D38" s="287"/>
      <c r="E38" s="41">
        <v>2130</v>
      </c>
      <c r="F38" s="44">
        <f>SUM(F39:F43)</f>
        <v>8542</v>
      </c>
      <c r="G38" s="44">
        <f>SUM(G39:G43)</f>
        <v>11458</v>
      </c>
      <c r="H38" s="44">
        <f>SUM(H39:H43)</f>
        <v>9139</v>
      </c>
      <c r="I38" s="46">
        <f t="shared" si="0"/>
        <v>11572</v>
      </c>
      <c r="J38" s="44">
        <f>SUM(J39:J43)</f>
        <v>2794</v>
      </c>
      <c r="K38" s="44">
        <f>SUM(K39:K43)</f>
        <v>2926</v>
      </c>
      <c r="L38" s="44">
        <f>SUM(L39:L43)</f>
        <v>2926</v>
      </c>
      <c r="M38" s="44">
        <f>SUM(M39:M43)</f>
        <v>2926</v>
      </c>
    </row>
    <row r="39" spans="1:13" ht="18.75" customHeight="1">
      <c r="A39" s="282" t="s">
        <v>42</v>
      </c>
      <c r="B39" s="283"/>
      <c r="C39" s="283"/>
      <c r="D39" s="284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82" t="s">
        <v>43</v>
      </c>
      <c r="B40" s="283"/>
      <c r="C40" s="283"/>
      <c r="D40" s="284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82" t="s">
        <v>274</v>
      </c>
      <c r="B41" s="283"/>
      <c r="C41" s="283"/>
      <c r="D41" s="284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82" t="s">
        <v>275</v>
      </c>
      <c r="B42" s="283"/>
      <c r="C42" s="283"/>
      <c r="D42" s="284"/>
      <c r="E42" s="19">
        <v>2134</v>
      </c>
      <c r="F42" s="31">
        <v>8542</v>
      </c>
      <c r="G42" s="31">
        <v>9336</v>
      </c>
      <c r="H42" s="31">
        <f>'I. Інф. до фін.плану'!E105</f>
        <v>9139</v>
      </c>
      <c r="I42" s="36">
        <f t="shared" si="0"/>
        <v>9336</v>
      </c>
      <c r="J42" s="31">
        <v>2235</v>
      </c>
      <c r="K42" s="31">
        <v>2367</v>
      </c>
      <c r="L42" s="31">
        <v>2367</v>
      </c>
      <c r="M42" s="31">
        <v>2367</v>
      </c>
    </row>
    <row r="43" spans="1:13" ht="18.75" customHeight="1">
      <c r="A43" s="282" t="s">
        <v>411</v>
      </c>
      <c r="B43" s="283"/>
      <c r="C43" s="283"/>
      <c r="D43" s="284"/>
      <c r="E43" s="19">
        <v>2135</v>
      </c>
      <c r="F43" s="31"/>
      <c r="G43" s="31">
        <v>2122</v>
      </c>
      <c r="H43" s="31"/>
      <c r="I43" s="36">
        <f t="shared" si="0"/>
        <v>2236</v>
      </c>
      <c r="J43" s="31">
        <f>-'ІІІ рух. гр. кшт.'!G37</f>
        <v>559</v>
      </c>
      <c r="K43" s="31">
        <f>-'ІІІ рух. гр. кшт.'!H37</f>
        <v>559</v>
      </c>
      <c r="L43" s="31">
        <f>-'ІІІ рух. гр. кшт.'!I37</f>
        <v>559</v>
      </c>
      <c r="M43" s="31">
        <f>-'ІІІ рух. гр. кшт.'!J37</f>
        <v>559</v>
      </c>
    </row>
    <row r="44" spans="1:13" ht="18.75" customHeight="1">
      <c r="A44" s="285" t="s">
        <v>276</v>
      </c>
      <c r="B44" s="286"/>
      <c r="C44" s="286"/>
      <c r="D44" s="287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0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282" t="s">
        <v>277</v>
      </c>
      <c r="B45" s="283"/>
      <c r="C45" s="283"/>
      <c r="D45" s="284"/>
      <c r="E45" s="19">
        <v>2141</v>
      </c>
      <c r="F45" s="31"/>
      <c r="G45" s="31"/>
      <c r="H45" s="31"/>
      <c r="I45" s="36">
        <f t="shared" si="0"/>
        <v>0</v>
      </c>
      <c r="J45" s="31"/>
      <c r="K45" s="31"/>
      <c r="L45" s="31"/>
      <c r="M45" s="31"/>
    </row>
    <row r="46" spans="1:13" ht="18.75" customHeight="1">
      <c r="A46" s="282" t="s">
        <v>278</v>
      </c>
      <c r="B46" s="283"/>
      <c r="C46" s="283"/>
      <c r="D46" s="284"/>
      <c r="E46" s="19">
        <v>2142</v>
      </c>
      <c r="F46" s="31"/>
      <c r="G46" s="31"/>
      <c r="H46" s="31"/>
      <c r="I46" s="36">
        <f t="shared" si="0"/>
        <v>0</v>
      </c>
      <c r="J46" s="31"/>
      <c r="K46" s="31"/>
      <c r="L46" s="31"/>
      <c r="M46" s="31"/>
    </row>
    <row r="47" spans="1:13" ht="26.25" customHeight="1">
      <c r="A47" s="285" t="s">
        <v>44</v>
      </c>
      <c r="B47" s="286"/>
      <c r="C47" s="286"/>
      <c r="D47" s="287"/>
      <c r="E47" s="41">
        <v>2200</v>
      </c>
      <c r="F47" s="44">
        <f>SUM(F24,F33,F38,F44)</f>
        <v>15648</v>
      </c>
      <c r="G47" s="44">
        <f>SUM(G24,G33,G38,G44)</f>
        <v>19076</v>
      </c>
      <c r="H47" s="44">
        <f>SUM(H24,H33,H38,H44)</f>
        <v>16473</v>
      </c>
      <c r="I47" s="46">
        <f t="shared" si="0"/>
        <v>19624</v>
      </c>
      <c r="J47" s="44">
        <f>SUM(J24,J33,J38,J44)</f>
        <v>4807</v>
      </c>
      <c r="K47" s="44">
        <f>SUM(K24,K33,K38,K44)</f>
        <v>4939</v>
      </c>
      <c r="L47" s="44">
        <f>SUM(L24,L33,L38,L44)</f>
        <v>4939</v>
      </c>
      <c r="M47" s="44">
        <f>SUM(M24,M33,M38,M44)</f>
        <v>4939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188" t="s">
        <v>448</v>
      </c>
      <c r="B50" s="178"/>
      <c r="C50" s="178"/>
      <c r="D50" s="178"/>
      <c r="E50" s="103"/>
      <c r="F50" s="304" t="s">
        <v>145</v>
      </c>
      <c r="G50" s="304"/>
      <c r="H50" s="304"/>
      <c r="I50" s="304"/>
      <c r="J50" s="102"/>
      <c r="K50" s="306" t="s">
        <v>410</v>
      </c>
      <c r="L50" s="306"/>
    </row>
    <row r="51" spans="1:13" ht="22.5" customHeight="1">
      <c r="A51" s="173" t="s">
        <v>443</v>
      </c>
      <c r="B51" s="173"/>
      <c r="C51" s="173"/>
      <c r="D51" s="173"/>
      <c r="E51" s="104"/>
      <c r="F51" s="305" t="s">
        <v>280</v>
      </c>
      <c r="G51" s="305"/>
      <c r="H51" s="305"/>
      <c r="I51" s="305"/>
      <c r="J51" s="101"/>
      <c r="K51" s="368" t="s">
        <v>445</v>
      </c>
      <c r="L51" s="368"/>
      <c r="M51" s="192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F51:I51"/>
    <mergeCell ref="A44:D44"/>
    <mergeCell ref="A45:D45"/>
    <mergeCell ref="A46:D46"/>
    <mergeCell ref="A47:D47"/>
    <mergeCell ref="K50:L50"/>
    <mergeCell ref="K51:L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F2D-7F7F-4633-BE5C-6E4E7730F80B}">
  <sheetPr>
    <pageSetUpPr fitToPage="1"/>
  </sheetPr>
  <dimension ref="A1:J87"/>
  <sheetViews>
    <sheetView topLeftCell="A46" zoomScale="65" zoomScaleNormal="65" zoomScaleSheetLayoutView="56" workbookViewId="0">
      <selection activeCell="A87" sqref="A87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08" t="s">
        <v>281</v>
      </c>
      <c r="B1" s="308"/>
      <c r="C1" s="308"/>
      <c r="D1" s="308"/>
      <c r="E1" s="308"/>
      <c r="F1" s="308"/>
      <c r="G1" s="308"/>
      <c r="H1" s="308"/>
      <c r="I1" s="308"/>
      <c r="J1" s="308"/>
    </row>
    <row r="2" spans="1:10" ht="18.75">
      <c r="A2" s="174"/>
      <c r="B2" s="174"/>
      <c r="C2" s="174"/>
      <c r="D2" s="174"/>
      <c r="E2" s="174"/>
      <c r="F2" s="174"/>
      <c r="G2" s="174"/>
      <c r="H2" s="174"/>
      <c r="I2" s="174"/>
      <c r="J2" s="174"/>
    </row>
    <row r="3" spans="1:10" ht="41.25" customHeight="1">
      <c r="A3" s="309" t="s">
        <v>23</v>
      </c>
      <c r="B3" s="275" t="s">
        <v>282</v>
      </c>
      <c r="C3" s="275" t="s">
        <v>432</v>
      </c>
      <c r="D3" s="275" t="s">
        <v>433</v>
      </c>
      <c r="E3" s="275" t="s">
        <v>414</v>
      </c>
      <c r="F3" s="200" t="s">
        <v>283</v>
      </c>
      <c r="G3" s="200" t="s">
        <v>164</v>
      </c>
      <c r="H3" s="200"/>
      <c r="I3" s="200"/>
      <c r="J3" s="200"/>
    </row>
    <row r="4" spans="1:10" ht="45.75" customHeight="1">
      <c r="A4" s="310"/>
      <c r="B4" s="275"/>
      <c r="C4" s="275"/>
      <c r="D4" s="275"/>
      <c r="E4" s="275"/>
      <c r="F4" s="200"/>
      <c r="G4" s="169" t="s">
        <v>166</v>
      </c>
      <c r="H4" s="169" t="s">
        <v>167</v>
      </c>
      <c r="I4" s="169" t="s">
        <v>168</v>
      </c>
      <c r="J4" s="169" t="s">
        <v>169</v>
      </c>
    </row>
    <row r="5" spans="1:10" ht="18.75" customHeight="1">
      <c r="A5" s="152">
        <v>1</v>
      </c>
      <c r="B5" s="169">
        <v>2</v>
      </c>
      <c r="C5" s="169">
        <v>3</v>
      </c>
      <c r="D5" s="169">
        <v>4</v>
      </c>
      <c r="E5" s="169">
        <v>5</v>
      </c>
      <c r="F5" s="169">
        <v>6</v>
      </c>
      <c r="G5" s="169">
        <v>7</v>
      </c>
      <c r="H5" s="169">
        <v>8</v>
      </c>
      <c r="I5" s="169">
        <v>9</v>
      </c>
      <c r="J5" s="169">
        <v>10</v>
      </c>
    </row>
    <row r="6" spans="1:10" ht="28.5" customHeight="1">
      <c r="A6" s="171" t="s">
        <v>284</v>
      </c>
      <c r="B6" s="172"/>
      <c r="C6" s="311"/>
      <c r="D6" s="311"/>
      <c r="E6" s="311"/>
      <c r="F6" s="311"/>
      <c r="G6" s="311"/>
      <c r="H6" s="311"/>
      <c r="I6" s="311"/>
      <c r="J6" s="311"/>
    </row>
    <row r="7" spans="1:10" ht="18.75" customHeight="1">
      <c r="A7" s="70" t="s">
        <v>285</v>
      </c>
      <c r="B7" s="74">
        <v>3000</v>
      </c>
      <c r="C7" s="44">
        <f>SUM(C8:C9,C11,C14:C15,C19)</f>
        <v>68493</v>
      </c>
      <c r="D7" s="44">
        <f>SUM(D8:D9,D11,D14:D15,D19)</f>
        <v>70502</v>
      </c>
      <c r="E7" s="44">
        <f>SUM(E8:E9,E11,E14:E15,E19)</f>
        <v>76835</v>
      </c>
      <c r="F7" s="46">
        <f t="shared" ref="F7:F73" si="0">SUM(G7:J7)</f>
        <v>76924</v>
      </c>
      <c r="G7" s="44">
        <f>SUM(G8:G9,G11,G14:G15,G19)</f>
        <v>19246</v>
      </c>
      <c r="H7" s="44">
        <f>SUM(H8:H9,H11,H14:H15,H19)</f>
        <v>19222</v>
      </c>
      <c r="I7" s="44">
        <f>SUM(I8:I9,I11,I14:I15,I19)</f>
        <v>19222</v>
      </c>
      <c r="J7" s="44">
        <f>SUM(J8:J9,J11,J14:J15,J19)</f>
        <v>19234</v>
      </c>
    </row>
    <row r="8" spans="1:10" ht="18.75" customHeight="1">
      <c r="A8" s="6" t="s">
        <v>286</v>
      </c>
      <c r="B8" s="7">
        <v>3010</v>
      </c>
      <c r="C8" s="31">
        <v>63142</v>
      </c>
      <c r="D8" s="31">
        <v>65151</v>
      </c>
      <c r="E8" s="31">
        <v>72102</v>
      </c>
      <c r="F8" s="36">
        <f t="shared" si="0"/>
        <v>71120</v>
      </c>
      <c r="G8" s="31">
        <v>17795</v>
      </c>
      <c r="H8" s="31">
        <v>17771</v>
      </c>
      <c r="I8" s="31">
        <v>17771</v>
      </c>
      <c r="J8" s="31">
        <v>17783</v>
      </c>
    </row>
    <row r="9" spans="1:10" ht="18.75" customHeight="1">
      <c r="A9" s="6" t="s">
        <v>287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0" ht="18.75" customHeight="1">
      <c r="A10" s="6" t="s">
        <v>288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0" ht="18.75" customHeight="1">
      <c r="A11" s="6" t="s">
        <v>289</v>
      </c>
      <c r="B11" s="7">
        <v>3040</v>
      </c>
      <c r="C11" s="31">
        <f>C12+C13</f>
        <v>5351</v>
      </c>
      <c r="D11" s="31">
        <f t="shared" ref="D11:E11" si="1">D12+D13</f>
        <v>5271</v>
      </c>
      <c r="E11" s="31">
        <f t="shared" si="1"/>
        <v>4560</v>
      </c>
      <c r="F11" s="36">
        <f>SUM(G11:J11)</f>
        <v>5724</v>
      </c>
      <c r="G11" s="31">
        <f>G12+G13</f>
        <v>1431</v>
      </c>
      <c r="H11" s="31">
        <f t="shared" ref="H11:J11" si="2">H12+H13</f>
        <v>1431</v>
      </c>
      <c r="I11" s="31">
        <f t="shared" si="2"/>
        <v>1431</v>
      </c>
      <c r="J11" s="31">
        <f t="shared" si="2"/>
        <v>1431</v>
      </c>
    </row>
    <row r="12" spans="1:10" ht="18.75" customHeight="1">
      <c r="A12" s="6" t="s">
        <v>290</v>
      </c>
      <c r="B12" s="7">
        <v>3041</v>
      </c>
      <c r="C12" s="31">
        <v>5329</v>
      </c>
      <c r="D12" s="31">
        <v>5271</v>
      </c>
      <c r="E12" s="31">
        <v>4560</v>
      </c>
      <c r="F12" s="36">
        <f t="shared" si="0"/>
        <v>5724</v>
      </c>
      <c r="G12" s="31">
        <v>1431</v>
      </c>
      <c r="H12" s="31">
        <v>1431</v>
      </c>
      <c r="I12" s="31">
        <v>1431</v>
      </c>
      <c r="J12" s="31">
        <v>1431</v>
      </c>
    </row>
    <row r="13" spans="1:10" ht="18.75" customHeight="1">
      <c r="A13" s="6" t="s">
        <v>291</v>
      </c>
      <c r="B13" s="7">
        <v>3042</v>
      </c>
      <c r="C13" s="31">
        <v>22</v>
      </c>
      <c r="D13" s="31"/>
      <c r="E13" s="31"/>
      <c r="F13" s="36">
        <f t="shared" si="0"/>
        <v>0</v>
      </c>
      <c r="G13" s="31"/>
      <c r="H13" s="31"/>
      <c r="I13" s="31"/>
      <c r="J13" s="31"/>
    </row>
    <row r="14" spans="1:10" ht="18.75" customHeight="1">
      <c r="A14" s="6" t="s">
        <v>292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0" ht="18.75" customHeight="1">
      <c r="A15" s="6" t="s">
        <v>293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0" ht="18.75" customHeight="1">
      <c r="A16" s="6" t="s">
        <v>294</v>
      </c>
      <c r="B16" s="157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295</v>
      </c>
      <c r="B17" s="157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296</v>
      </c>
      <c r="B18" s="157">
        <v>3063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6" t="s">
        <v>297</v>
      </c>
      <c r="B19" s="7">
        <v>3070</v>
      </c>
      <c r="C19" s="31"/>
      <c r="D19" s="31">
        <v>80</v>
      </c>
      <c r="E19" s="31">
        <v>173</v>
      </c>
      <c r="F19" s="36">
        <f t="shared" si="0"/>
        <v>80</v>
      </c>
      <c r="G19" s="31">
        <v>20</v>
      </c>
      <c r="H19" s="31">
        <v>20</v>
      </c>
      <c r="I19" s="31">
        <v>20</v>
      </c>
      <c r="J19" s="31">
        <v>20</v>
      </c>
    </row>
    <row r="20" spans="1:10" ht="18.75" customHeight="1">
      <c r="A20" s="8" t="s">
        <v>298</v>
      </c>
      <c r="B20" s="9">
        <v>3100</v>
      </c>
      <c r="C20" s="44">
        <f>SUM(C21:C24,C28,C38,C39)</f>
        <v>-63859</v>
      </c>
      <c r="D20" s="44">
        <f>SUM(D21:D24,D28,D38,D39)</f>
        <v>-68155</v>
      </c>
      <c r="E20" s="44">
        <f>SUM(E21:E24,E28,E38,E39)</f>
        <v>-66034</v>
      </c>
      <c r="F20" s="46">
        <f>SUM(G20:J20)</f>
        <v>-73731</v>
      </c>
      <c r="G20" s="44">
        <f>SUM(G21:G24,G28,G38,G39)</f>
        <v>-18631</v>
      </c>
      <c r="H20" s="44">
        <f>SUM(H21:H24,H28,H38,H39)</f>
        <v>-18240</v>
      </c>
      <c r="I20" s="44">
        <f>SUM(I21:I24,I28,I38,I39)</f>
        <v>-18240</v>
      </c>
      <c r="J20" s="44">
        <f>SUM(J21:J24,J28,J38,J39)</f>
        <v>-18620</v>
      </c>
    </row>
    <row r="21" spans="1:10" ht="18.75" customHeight="1">
      <c r="A21" s="6" t="s">
        <v>299</v>
      </c>
      <c r="B21" s="75">
        <v>3110</v>
      </c>
      <c r="C21" s="31">
        <v>-15652</v>
      </c>
      <c r="D21" s="31">
        <v>-16379</v>
      </c>
      <c r="E21" s="31">
        <v>-16312</v>
      </c>
      <c r="F21" s="36">
        <f t="shared" si="0"/>
        <v>-19170</v>
      </c>
      <c r="G21" s="31">
        <v>-4990</v>
      </c>
      <c r="H21" s="31">
        <v>-4600</v>
      </c>
      <c r="I21" s="31">
        <v>-4600</v>
      </c>
      <c r="J21" s="31">
        <v>-4980</v>
      </c>
    </row>
    <row r="22" spans="1:10" ht="18.75" customHeight="1">
      <c r="A22" s="6" t="s">
        <v>300</v>
      </c>
      <c r="B22" s="75">
        <v>3120</v>
      </c>
      <c r="C22" s="31">
        <v>-32532</v>
      </c>
      <c r="D22" s="31">
        <v>-32700</v>
      </c>
      <c r="E22" s="31">
        <v>-32894</v>
      </c>
      <c r="F22" s="36">
        <f t="shared" si="0"/>
        <v>-34452</v>
      </c>
      <c r="G22" s="31">
        <f>-11185-G33-G37</f>
        <v>-8613</v>
      </c>
      <c r="H22" s="31">
        <f t="shared" ref="H22:J22" si="3">-11185-H33-H37</f>
        <v>-8613</v>
      </c>
      <c r="I22" s="31">
        <f t="shared" si="3"/>
        <v>-8613</v>
      </c>
      <c r="J22" s="31">
        <f t="shared" si="3"/>
        <v>-8613</v>
      </c>
    </row>
    <row r="23" spans="1:10" ht="18.75" customHeight="1">
      <c r="A23" s="6" t="s">
        <v>173</v>
      </c>
      <c r="B23" s="75">
        <v>3130</v>
      </c>
      <c r="C23" s="31">
        <v>-8542</v>
      </c>
      <c r="D23" s="31">
        <v>-9336</v>
      </c>
      <c r="E23" s="31">
        <v>-9139</v>
      </c>
      <c r="F23" s="36">
        <f t="shared" si="0"/>
        <v>-9821</v>
      </c>
      <c r="G23" s="31">
        <v>-2456</v>
      </c>
      <c r="H23" s="31">
        <v>-2455</v>
      </c>
      <c r="I23" s="31">
        <v>-2455</v>
      </c>
      <c r="J23" s="31">
        <v>-2455</v>
      </c>
    </row>
    <row r="24" spans="1:10" ht="18.75" customHeight="1">
      <c r="A24" s="6" t="s">
        <v>301</v>
      </c>
      <c r="B24" s="75">
        <v>3140</v>
      </c>
      <c r="C24" s="36">
        <f>SUM(C25:C27)</f>
        <v>0</v>
      </c>
      <c r="D24" s="36">
        <f>SUM(D25:D27)</f>
        <v>0</v>
      </c>
      <c r="E24" s="36">
        <f>SUM(E25:E27)</f>
        <v>0</v>
      </c>
      <c r="F24" s="36">
        <f t="shared" si="0"/>
        <v>0</v>
      </c>
      <c r="G24" s="36">
        <f>SUM(G25:G27)</f>
        <v>0</v>
      </c>
      <c r="H24" s="36">
        <f>SUM(H25:H27)</f>
        <v>0</v>
      </c>
      <c r="I24" s="36">
        <f>SUM(I25:I27)</f>
        <v>0</v>
      </c>
      <c r="J24" s="36">
        <f>SUM(J25:J27)</f>
        <v>0</v>
      </c>
    </row>
    <row r="25" spans="1:10" ht="18.75" customHeight="1">
      <c r="A25" s="6" t="s">
        <v>294</v>
      </c>
      <c r="B25" s="127">
        <v>3141</v>
      </c>
      <c r="C25" s="31" t="s">
        <v>171</v>
      </c>
      <c r="D25" s="31" t="s">
        <v>171</v>
      </c>
      <c r="E25" s="31" t="s">
        <v>171</v>
      </c>
      <c r="F25" s="36">
        <f t="shared" si="0"/>
        <v>0</v>
      </c>
      <c r="G25" s="31" t="s">
        <v>171</v>
      </c>
      <c r="H25" s="31" t="s">
        <v>171</v>
      </c>
      <c r="I25" s="31" t="s">
        <v>171</v>
      </c>
      <c r="J25" s="31" t="s">
        <v>171</v>
      </c>
    </row>
    <row r="26" spans="1:10" ht="18.75" customHeight="1">
      <c r="A26" s="6" t="s">
        <v>295</v>
      </c>
      <c r="B26" s="127">
        <v>3142</v>
      </c>
      <c r="C26" s="31" t="s">
        <v>171</v>
      </c>
      <c r="D26" s="31" t="s">
        <v>171</v>
      </c>
      <c r="E26" s="31" t="s">
        <v>171</v>
      </c>
      <c r="F26" s="36">
        <f t="shared" si="0"/>
        <v>0</v>
      </c>
      <c r="G26" s="31" t="s">
        <v>171</v>
      </c>
      <c r="H26" s="31" t="s">
        <v>171</v>
      </c>
      <c r="I26" s="31" t="s">
        <v>171</v>
      </c>
      <c r="J26" s="31" t="s">
        <v>171</v>
      </c>
    </row>
    <row r="27" spans="1:10" ht="18.75" customHeight="1">
      <c r="A27" s="6" t="s">
        <v>296</v>
      </c>
      <c r="B27" s="127">
        <v>3143</v>
      </c>
      <c r="C27" s="31" t="s">
        <v>171</v>
      </c>
      <c r="D27" s="31" t="s">
        <v>171</v>
      </c>
      <c r="E27" s="31" t="s">
        <v>171</v>
      </c>
      <c r="F27" s="36">
        <f t="shared" si="0"/>
        <v>0</v>
      </c>
      <c r="G27" s="31" t="s">
        <v>171</v>
      </c>
      <c r="H27" s="31" t="s">
        <v>171</v>
      </c>
      <c r="I27" s="31" t="s">
        <v>171</v>
      </c>
      <c r="J27" s="31" t="s">
        <v>171</v>
      </c>
    </row>
    <row r="28" spans="1:10" ht="18.75" customHeight="1">
      <c r="A28" s="6" t="s">
        <v>302</v>
      </c>
      <c r="B28" s="75">
        <v>3150</v>
      </c>
      <c r="C28" s="36">
        <f>SUM(C29:C34,C37)</f>
        <v>-7106</v>
      </c>
      <c r="D28" s="36">
        <f>SUM(D29:D34,D37)</f>
        <v>-9740</v>
      </c>
      <c r="E28" s="36">
        <f>SUM(E29:E34,E37)</f>
        <v>-7689</v>
      </c>
      <c r="F28" s="36">
        <f t="shared" si="0"/>
        <v>-10288</v>
      </c>
      <c r="G28" s="36">
        <f>SUM(G29:G34,G37)</f>
        <v>-2572</v>
      </c>
      <c r="H28" s="36">
        <f>SUM(H29:H34,H37)</f>
        <v>-2572</v>
      </c>
      <c r="I28" s="36">
        <f>SUM(I29:I34,I37)</f>
        <v>-2572</v>
      </c>
      <c r="J28" s="36">
        <f>SUM(J29:J34,J37)</f>
        <v>-2572</v>
      </c>
    </row>
    <row r="29" spans="1:10" ht="18.75" customHeight="1">
      <c r="A29" s="6" t="s">
        <v>39</v>
      </c>
      <c r="B29" s="127">
        <v>3151</v>
      </c>
      <c r="C29" s="31" t="s">
        <v>171</v>
      </c>
      <c r="D29" s="31" t="s">
        <v>171</v>
      </c>
      <c r="E29" s="31" t="s">
        <v>171</v>
      </c>
      <c r="F29" s="36">
        <f t="shared" si="0"/>
        <v>0</v>
      </c>
      <c r="G29" s="31" t="s">
        <v>171</v>
      </c>
      <c r="H29" s="31" t="s">
        <v>171</v>
      </c>
      <c r="I29" s="31" t="s">
        <v>171</v>
      </c>
      <c r="J29" s="31" t="s">
        <v>171</v>
      </c>
    </row>
    <row r="30" spans="1:10" ht="18.75" customHeight="1">
      <c r="A30" s="6" t="s">
        <v>303</v>
      </c>
      <c r="B30" s="127">
        <v>3152</v>
      </c>
      <c r="C30" s="31" t="s">
        <v>171</v>
      </c>
      <c r="D30" s="31" t="s">
        <v>171</v>
      </c>
      <c r="E30" s="31" t="s">
        <v>171</v>
      </c>
      <c r="F30" s="36">
        <f t="shared" si="0"/>
        <v>0</v>
      </c>
      <c r="G30" s="31" t="s">
        <v>171</v>
      </c>
      <c r="H30" s="31" t="s">
        <v>171</v>
      </c>
      <c r="I30" s="31" t="s">
        <v>171</v>
      </c>
      <c r="J30" s="31" t="s">
        <v>171</v>
      </c>
    </row>
    <row r="31" spans="1:10" ht="18.75" customHeight="1">
      <c r="A31" s="6" t="s">
        <v>265</v>
      </c>
      <c r="B31" s="127">
        <v>3153</v>
      </c>
      <c r="C31" s="31" t="s">
        <v>171</v>
      </c>
      <c r="D31" s="31" t="s">
        <v>171</v>
      </c>
      <c r="E31" s="31" t="s">
        <v>171</v>
      </c>
      <c r="F31" s="36">
        <f t="shared" si="0"/>
        <v>0</v>
      </c>
      <c r="G31" s="31" t="s">
        <v>171</v>
      </c>
      <c r="H31" s="31" t="s">
        <v>171</v>
      </c>
      <c r="I31" s="31" t="s">
        <v>171</v>
      </c>
      <c r="J31" s="31" t="s">
        <v>171</v>
      </c>
    </row>
    <row r="32" spans="1:10" ht="18.75" customHeight="1">
      <c r="A32" s="6" t="s">
        <v>304</v>
      </c>
      <c r="B32" s="127">
        <v>3154</v>
      </c>
      <c r="C32" s="31" t="s">
        <v>171</v>
      </c>
      <c r="D32" s="31" t="s">
        <v>171</v>
      </c>
      <c r="E32" s="31" t="s">
        <v>171</v>
      </c>
      <c r="F32" s="36">
        <f t="shared" si="0"/>
        <v>0</v>
      </c>
      <c r="G32" s="31" t="s">
        <v>171</v>
      </c>
      <c r="H32" s="31" t="s">
        <v>171</v>
      </c>
      <c r="I32" s="31" t="s">
        <v>171</v>
      </c>
      <c r="J32" s="31" t="s">
        <v>171</v>
      </c>
    </row>
    <row r="33" spans="1:10" ht="18.75" customHeight="1">
      <c r="A33" s="6" t="s">
        <v>268</v>
      </c>
      <c r="B33" s="127">
        <v>3155</v>
      </c>
      <c r="C33" s="31">
        <v>-7106</v>
      </c>
      <c r="D33" s="31">
        <v>-7618</v>
      </c>
      <c r="E33" s="31">
        <v>-7689</v>
      </c>
      <c r="F33" s="36">
        <f t="shared" si="0"/>
        <v>-8052</v>
      </c>
      <c r="G33" s="31">
        <v>-2013</v>
      </c>
      <c r="H33" s="31">
        <v>-2013</v>
      </c>
      <c r="I33" s="31">
        <v>-2013</v>
      </c>
      <c r="J33" s="31">
        <v>-2013</v>
      </c>
    </row>
    <row r="34" spans="1:10" ht="21.75" customHeight="1">
      <c r="A34" s="121" t="s">
        <v>305</v>
      </c>
      <c r="B34" s="127">
        <v>3156</v>
      </c>
      <c r="C34" s="36">
        <f t="shared" ref="C34:J34" si="4">SUM(C35:C36)</f>
        <v>0</v>
      </c>
      <c r="D34" s="36">
        <f t="shared" si="4"/>
        <v>0</v>
      </c>
      <c r="E34" s="36">
        <f t="shared" si="4"/>
        <v>0</v>
      </c>
      <c r="F34" s="36">
        <f t="shared" si="4"/>
        <v>0</v>
      </c>
      <c r="G34" s="36">
        <f t="shared" si="4"/>
        <v>0</v>
      </c>
      <c r="H34" s="36">
        <f t="shared" si="4"/>
        <v>0</v>
      </c>
      <c r="I34" s="36">
        <f t="shared" si="4"/>
        <v>0</v>
      </c>
      <c r="J34" s="36">
        <f t="shared" si="4"/>
        <v>0</v>
      </c>
    </row>
    <row r="35" spans="1:10" ht="36.75" customHeight="1">
      <c r="A35" s="6" t="s">
        <v>42</v>
      </c>
      <c r="B35" s="127" t="s">
        <v>306</v>
      </c>
      <c r="C35" s="31" t="s">
        <v>171</v>
      </c>
      <c r="D35" s="31" t="s">
        <v>171</v>
      </c>
      <c r="E35" s="31" t="s">
        <v>171</v>
      </c>
      <c r="F35" s="36"/>
      <c r="G35" s="31" t="s">
        <v>171</v>
      </c>
      <c r="H35" s="31" t="s">
        <v>171</v>
      </c>
      <c r="I35" s="31" t="s">
        <v>171</v>
      </c>
      <c r="J35" s="31" t="s">
        <v>171</v>
      </c>
    </row>
    <row r="36" spans="1:10" ht="54" customHeight="1">
      <c r="A36" s="6" t="s">
        <v>43</v>
      </c>
      <c r="B36" s="75" t="s">
        <v>307</v>
      </c>
      <c r="C36" s="31" t="s">
        <v>171</v>
      </c>
      <c r="D36" s="31" t="s">
        <v>171</v>
      </c>
      <c r="E36" s="31" t="s">
        <v>171</v>
      </c>
      <c r="F36" s="36">
        <f t="shared" si="0"/>
        <v>0</v>
      </c>
      <c r="G36" s="31" t="s">
        <v>171</v>
      </c>
      <c r="H36" s="31" t="s">
        <v>171</v>
      </c>
      <c r="I36" s="31" t="s">
        <v>171</v>
      </c>
      <c r="J36" s="31" t="s">
        <v>171</v>
      </c>
    </row>
    <row r="37" spans="1:10" ht="18.75" customHeight="1">
      <c r="A37" s="6" t="s">
        <v>308</v>
      </c>
      <c r="B37" s="75">
        <v>3157</v>
      </c>
      <c r="C37" s="31" t="s">
        <v>171</v>
      </c>
      <c r="D37" s="31">
        <v>-2122</v>
      </c>
      <c r="E37" s="31" t="s">
        <v>171</v>
      </c>
      <c r="F37" s="36">
        <f t="shared" si="0"/>
        <v>-2236</v>
      </c>
      <c r="G37" s="31">
        <v>-559</v>
      </c>
      <c r="H37" s="31">
        <v>-559</v>
      </c>
      <c r="I37" s="31">
        <v>-559</v>
      </c>
      <c r="J37" s="31">
        <v>-559</v>
      </c>
    </row>
    <row r="38" spans="1:10" ht="18.75" customHeight="1">
      <c r="A38" s="6" t="s">
        <v>309</v>
      </c>
      <c r="B38" s="75">
        <v>3160</v>
      </c>
      <c r="C38" s="31" t="s">
        <v>171</v>
      </c>
      <c r="D38" s="31" t="s">
        <v>171</v>
      </c>
      <c r="E38" s="31" t="s">
        <v>171</v>
      </c>
      <c r="F38" s="36">
        <f t="shared" si="0"/>
        <v>0</v>
      </c>
      <c r="G38" s="31" t="s">
        <v>171</v>
      </c>
      <c r="H38" s="31" t="s">
        <v>171</v>
      </c>
      <c r="I38" s="31" t="s">
        <v>171</v>
      </c>
      <c r="J38" s="31" t="s">
        <v>171</v>
      </c>
    </row>
    <row r="39" spans="1:10" ht="18.75" customHeight="1">
      <c r="A39" s="6" t="s">
        <v>310</v>
      </c>
      <c r="B39" s="77">
        <v>3170</v>
      </c>
      <c r="C39" s="31">
        <v>-27</v>
      </c>
      <c r="D39" s="31" t="s">
        <v>171</v>
      </c>
      <c r="E39" s="31" t="s">
        <v>171</v>
      </c>
      <c r="F39" s="36">
        <f t="shared" si="0"/>
        <v>0</v>
      </c>
      <c r="G39" s="31" t="s">
        <v>171</v>
      </c>
      <c r="H39" s="31" t="s">
        <v>171</v>
      </c>
      <c r="I39" s="31" t="s">
        <v>171</v>
      </c>
      <c r="J39" s="31" t="s">
        <v>171</v>
      </c>
    </row>
    <row r="40" spans="1:10" ht="18.75" customHeight="1">
      <c r="A40" s="8" t="s">
        <v>311</v>
      </c>
      <c r="B40" s="74">
        <v>3195</v>
      </c>
      <c r="C40" s="44">
        <f>SUM(C7,C20)</f>
        <v>4634</v>
      </c>
      <c r="D40" s="44">
        <f t="shared" ref="D40:J40" si="5">SUM(D7,D20)</f>
        <v>2347</v>
      </c>
      <c r="E40" s="44">
        <f t="shared" si="5"/>
        <v>10801</v>
      </c>
      <c r="F40" s="46">
        <f t="shared" si="0"/>
        <v>3193</v>
      </c>
      <c r="G40" s="44">
        <f t="shared" si="5"/>
        <v>615</v>
      </c>
      <c r="H40" s="44">
        <f t="shared" si="5"/>
        <v>982</v>
      </c>
      <c r="I40" s="44">
        <f t="shared" si="5"/>
        <v>982</v>
      </c>
      <c r="J40" s="44">
        <f t="shared" si="5"/>
        <v>614</v>
      </c>
    </row>
    <row r="41" spans="1:10" ht="29.25" customHeight="1">
      <c r="A41" s="171" t="s">
        <v>312</v>
      </c>
      <c r="B41" s="157"/>
      <c r="C41" s="312"/>
      <c r="D41" s="313"/>
      <c r="E41" s="313"/>
      <c r="F41" s="313"/>
      <c r="G41" s="313"/>
      <c r="H41" s="313"/>
      <c r="I41" s="313"/>
      <c r="J41" s="314"/>
    </row>
    <row r="42" spans="1:10" ht="18.75" customHeight="1">
      <c r="A42" s="70" t="s">
        <v>313</v>
      </c>
      <c r="B42" s="154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314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315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316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317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318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319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297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320</v>
      </c>
      <c r="B50" s="9">
        <v>3255</v>
      </c>
      <c r="C50" s="44">
        <f>SUM(C51,C53,C58,C59)</f>
        <v>-1730</v>
      </c>
      <c r="D50" s="44">
        <f>SUM(D51,D53,D58,D59)</f>
        <v>-2000</v>
      </c>
      <c r="E50" s="44">
        <f>SUM(E51,E53,E58,E59)</f>
        <v>-2512</v>
      </c>
      <c r="F50" s="46">
        <f t="shared" si="0"/>
        <v>-4600</v>
      </c>
      <c r="G50" s="44">
        <f>SUM(G51,G53,G58,G59)</f>
        <v>-800</v>
      </c>
      <c r="H50" s="44">
        <f>SUM(H51,H53,H58,H59)</f>
        <v>-2000</v>
      </c>
      <c r="I50" s="44">
        <f>SUM(I51,I53,I58,I59)</f>
        <v>-1000</v>
      </c>
      <c r="J50" s="44">
        <f>SUM(J51,J53,J58,J59)</f>
        <v>-800</v>
      </c>
    </row>
    <row r="51" spans="1:10" ht="18.75" customHeight="1">
      <c r="A51" s="6" t="s">
        <v>321</v>
      </c>
      <c r="B51" s="75">
        <v>3260</v>
      </c>
      <c r="C51" s="31" t="s">
        <v>171</v>
      </c>
      <c r="D51" s="31" t="s">
        <v>171</v>
      </c>
      <c r="E51" s="31" t="s">
        <v>171</v>
      </c>
      <c r="F51" s="36">
        <f t="shared" si="0"/>
        <v>0</v>
      </c>
      <c r="G51" s="31" t="s">
        <v>171</v>
      </c>
      <c r="H51" s="31" t="s">
        <v>171</v>
      </c>
      <c r="I51" s="31" t="s">
        <v>171</v>
      </c>
      <c r="J51" s="31" t="s">
        <v>171</v>
      </c>
    </row>
    <row r="52" spans="1:10" ht="18.75" customHeight="1">
      <c r="A52" s="6" t="s">
        <v>322</v>
      </c>
      <c r="B52" s="75">
        <v>3265</v>
      </c>
      <c r="C52" s="31" t="s">
        <v>171</v>
      </c>
      <c r="D52" s="31" t="s">
        <v>171</v>
      </c>
      <c r="E52" s="31" t="s">
        <v>171</v>
      </c>
      <c r="F52" s="36">
        <f t="shared" si="0"/>
        <v>0</v>
      </c>
      <c r="G52" s="31" t="s">
        <v>171</v>
      </c>
      <c r="H52" s="31" t="s">
        <v>171</v>
      </c>
      <c r="I52" s="31" t="s">
        <v>171</v>
      </c>
      <c r="J52" s="31" t="s">
        <v>171</v>
      </c>
    </row>
    <row r="53" spans="1:10" ht="18.75" customHeight="1">
      <c r="A53" s="6" t="s">
        <v>323</v>
      </c>
      <c r="B53" s="7">
        <v>3270</v>
      </c>
      <c r="C53" s="45">
        <f>SUM(C54:C57)</f>
        <v>-1730</v>
      </c>
      <c r="D53" s="45">
        <f>SUM(D54:D57)</f>
        <v>-2000</v>
      </c>
      <c r="E53" s="45">
        <f>SUM(E54:E57)</f>
        <v>-2512</v>
      </c>
      <c r="F53" s="36">
        <f t="shared" si="0"/>
        <v>-4600</v>
      </c>
      <c r="G53" s="45">
        <f>SUM(G54:G57)</f>
        <v>-800</v>
      </c>
      <c r="H53" s="45">
        <f>SUM(H54:H57)</f>
        <v>-2000</v>
      </c>
      <c r="I53" s="45">
        <f>SUM(I54:I57)</f>
        <v>-1000</v>
      </c>
      <c r="J53" s="45">
        <f>SUM(J54:J57)</f>
        <v>-800</v>
      </c>
    </row>
    <row r="54" spans="1:10" ht="18.75" customHeight="1">
      <c r="A54" s="6" t="s">
        <v>324</v>
      </c>
      <c r="B54" s="7">
        <v>3271</v>
      </c>
      <c r="C54" s="31">
        <v>-1730</v>
      </c>
      <c r="D54" s="31">
        <v>-2000</v>
      </c>
      <c r="E54" s="31">
        <v>-2512</v>
      </c>
      <c r="F54" s="36">
        <f t="shared" si="0"/>
        <v>-4600</v>
      </c>
      <c r="G54" s="31">
        <v>-800</v>
      </c>
      <c r="H54" s="31">
        <v>-2000</v>
      </c>
      <c r="I54" s="31">
        <v>-1000</v>
      </c>
      <c r="J54" s="31">
        <v>-800</v>
      </c>
    </row>
    <row r="55" spans="1:10" ht="18.75" customHeight="1">
      <c r="A55" s="6" t="s">
        <v>325</v>
      </c>
      <c r="B55" s="7">
        <v>3272</v>
      </c>
      <c r="C55" s="31" t="s">
        <v>171</v>
      </c>
      <c r="D55" s="31" t="s">
        <v>171</v>
      </c>
      <c r="E55" s="31" t="s">
        <v>171</v>
      </c>
      <c r="F55" s="36">
        <f t="shared" si="0"/>
        <v>0</v>
      </c>
      <c r="G55" s="31" t="s">
        <v>171</v>
      </c>
      <c r="H55" s="31" t="s">
        <v>171</v>
      </c>
      <c r="I55" s="31" t="s">
        <v>171</v>
      </c>
      <c r="J55" s="31" t="s">
        <v>171</v>
      </c>
    </row>
    <row r="56" spans="1:10" ht="18.75" customHeight="1">
      <c r="A56" s="6" t="s">
        <v>326</v>
      </c>
      <c r="B56" s="157">
        <v>3273</v>
      </c>
      <c r="C56" s="31" t="s">
        <v>171</v>
      </c>
      <c r="D56" s="31" t="s">
        <v>171</v>
      </c>
      <c r="E56" s="31" t="s">
        <v>171</v>
      </c>
      <c r="F56" s="36">
        <f t="shared" si="0"/>
        <v>0</v>
      </c>
      <c r="G56" s="31" t="s">
        <v>171</v>
      </c>
      <c r="H56" s="31" t="s">
        <v>171</v>
      </c>
      <c r="I56" s="31" t="s">
        <v>171</v>
      </c>
      <c r="J56" s="31" t="s">
        <v>171</v>
      </c>
    </row>
    <row r="57" spans="1:10" ht="18.75" customHeight="1">
      <c r="A57" s="6" t="s">
        <v>327</v>
      </c>
      <c r="B57" s="165">
        <v>3274</v>
      </c>
      <c r="C57" s="31" t="s">
        <v>171</v>
      </c>
      <c r="D57" s="31" t="s">
        <v>171</v>
      </c>
      <c r="E57" s="31" t="s">
        <v>171</v>
      </c>
      <c r="F57" s="36">
        <f t="shared" si="0"/>
        <v>0</v>
      </c>
      <c r="G57" s="31" t="s">
        <v>171</v>
      </c>
      <c r="H57" s="31" t="s">
        <v>171</v>
      </c>
      <c r="I57" s="31" t="s">
        <v>171</v>
      </c>
      <c r="J57" s="31" t="s">
        <v>171</v>
      </c>
    </row>
    <row r="58" spans="1:10" ht="18.75" customHeight="1">
      <c r="A58" s="6" t="s">
        <v>328</v>
      </c>
      <c r="B58" s="76">
        <v>3280</v>
      </c>
      <c r="C58" s="31" t="s">
        <v>171</v>
      </c>
      <c r="D58" s="31" t="s">
        <v>171</v>
      </c>
      <c r="E58" s="31" t="s">
        <v>171</v>
      </c>
      <c r="F58" s="36">
        <f t="shared" si="0"/>
        <v>0</v>
      </c>
      <c r="G58" s="31" t="s">
        <v>171</v>
      </c>
      <c r="H58" s="31" t="s">
        <v>171</v>
      </c>
      <c r="I58" s="31" t="s">
        <v>171</v>
      </c>
      <c r="J58" s="31" t="s">
        <v>171</v>
      </c>
    </row>
    <row r="59" spans="1:10" ht="18.75" customHeight="1">
      <c r="A59" s="6" t="s">
        <v>329</v>
      </c>
      <c r="B59" s="77">
        <v>3290</v>
      </c>
      <c r="C59" s="31" t="s">
        <v>171</v>
      </c>
      <c r="D59" s="31" t="s">
        <v>171</v>
      </c>
      <c r="E59" s="31" t="s">
        <v>171</v>
      </c>
      <c r="F59" s="36">
        <f t="shared" si="0"/>
        <v>0</v>
      </c>
      <c r="G59" s="31" t="s">
        <v>171</v>
      </c>
      <c r="H59" s="31" t="s">
        <v>171</v>
      </c>
      <c r="I59" s="31" t="s">
        <v>171</v>
      </c>
      <c r="J59" s="31" t="s">
        <v>171</v>
      </c>
    </row>
    <row r="60" spans="1:10" ht="18.75" customHeight="1">
      <c r="A60" s="78" t="s">
        <v>330</v>
      </c>
      <c r="B60" s="9">
        <v>3295</v>
      </c>
      <c r="C60" s="44">
        <f>SUM(C42,C50)</f>
        <v>-1730</v>
      </c>
      <c r="D60" s="44">
        <f t="shared" ref="D60:J60" si="6">SUM(D42,D50)</f>
        <v>-2000</v>
      </c>
      <c r="E60" s="44">
        <f t="shared" si="6"/>
        <v>-2512</v>
      </c>
      <c r="F60" s="46">
        <f t="shared" si="0"/>
        <v>-4600</v>
      </c>
      <c r="G60" s="44">
        <f t="shared" si="6"/>
        <v>-800</v>
      </c>
      <c r="H60" s="44">
        <f t="shared" si="6"/>
        <v>-2000</v>
      </c>
      <c r="I60" s="44">
        <f t="shared" si="6"/>
        <v>-1000</v>
      </c>
      <c r="J60" s="44">
        <f t="shared" si="6"/>
        <v>-800</v>
      </c>
    </row>
    <row r="61" spans="1:10" ht="29.25" customHeight="1">
      <c r="A61" s="171" t="s">
        <v>331</v>
      </c>
      <c r="B61" s="9"/>
      <c r="C61" s="312"/>
      <c r="D61" s="313"/>
      <c r="E61" s="313"/>
      <c r="F61" s="313"/>
      <c r="G61" s="313"/>
      <c r="H61" s="313"/>
      <c r="I61" s="313"/>
      <c r="J61" s="314"/>
    </row>
    <row r="62" spans="1:10" ht="18.75" customHeight="1">
      <c r="A62" s="8" t="s">
        <v>332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333</v>
      </c>
      <c r="B63" s="157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334</v>
      </c>
      <c r="B64" s="157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294</v>
      </c>
      <c r="B65" s="157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295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296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297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335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336</v>
      </c>
      <c r="B70" s="157">
        <v>3335</v>
      </c>
      <c r="C70" s="31" t="s">
        <v>171</v>
      </c>
      <c r="D70" s="31" t="s">
        <v>171</v>
      </c>
      <c r="E70" s="31" t="s">
        <v>171</v>
      </c>
      <c r="F70" s="36">
        <f t="shared" si="0"/>
        <v>0</v>
      </c>
      <c r="G70" s="31" t="s">
        <v>171</v>
      </c>
      <c r="H70" s="31" t="s">
        <v>171</v>
      </c>
      <c r="I70" s="31" t="s">
        <v>171</v>
      </c>
      <c r="J70" s="31" t="s">
        <v>171</v>
      </c>
    </row>
    <row r="71" spans="1:10" ht="18.75" customHeight="1">
      <c r="A71" s="6" t="s">
        <v>337</v>
      </c>
      <c r="B71" s="157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294</v>
      </c>
      <c r="B72" s="157">
        <v>3341</v>
      </c>
      <c r="C72" s="31" t="s">
        <v>171</v>
      </c>
      <c r="D72" s="31" t="s">
        <v>171</v>
      </c>
      <c r="E72" s="31" t="s">
        <v>171</v>
      </c>
      <c r="F72" s="36">
        <f t="shared" si="0"/>
        <v>0</v>
      </c>
      <c r="G72" s="31" t="s">
        <v>171</v>
      </c>
      <c r="H72" s="31" t="s">
        <v>171</v>
      </c>
      <c r="I72" s="31" t="s">
        <v>171</v>
      </c>
      <c r="J72" s="31" t="s">
        <v>171</v>
      </c>
    </row>
    <row r="73" spans="1:10" ht="18.75" customHeight="1">
      <c r="A73" s="6" t="s">
        <v>295</v>
      </c>
      <c r="B73" s="157">
        <v>3342</v>
      </c>
      <c r="C73" s="31" t="s">
        <v>171</v>
      </c>
      <c r="D73" s="31" t="s">
        <v>171</v>
      </c>
      <c r="E73" s="31" t="s">
        <v>171</v>
      </c>
      <c r="F73" s="36">
        <f t="shared" si="0"/>
        <v>0</v>
      </c>
      <c r="G73" s="31" t="s">
        <v>171</v>
      </c>
      <c r="H73" s="31" t="s">
        <v>171</v>
      </c>
      <c r="I73" s="31" t="s">
        <v>171</v>
      </c>
      <c r="J73" s="31" t="s">
        <v>171</v>
      </c>
    </row>
    <row r="74" spans="1:10" ht="18.75" customHeight="1">
      <c r="A74" s="6" t="s">
        <v>296</v>
      </c>
      <c r="B74" s="157">
        <v>3343</v>
      </c>
      <c r="C74" s="31" t="s">
        <v>171</v>
      </c>
      <c r="D74" s="31" t="s">
        <v>171</v>
      </c>
      <c r="E74" s="31" t="s">
        <v>171</v>
      </c>
      <c r="F74" s="36">
        <f t="shared" ref="F74:F82" si="7">SUM(G74:J74)</f>
        <v>0</v>
      </c>
      <c r="G74" s="31" t="s">
        <v>171</v>
      </c>
      <c r="H74" s="31" t="s">
        <v>171</v>
      </c>
      <c r="I74" s="31" t="s">
        <v>171</v>
      </c>
      <c r="J74" s="31" t="s">
        <v>171</v>
      </c>
    </row>
    <row r="75" spans="1:10" ht="18.75" customHeight="1">
      <c r="A75" s="6" t="s">
        <v>338</v>
      </c>
      <c r="B75" s="157">
        <v>3350</v>
      </c>
      <c r="C75" s="31" t="s">
        <v>171</v>
      </c>
      <c r="D75" s="31" t="s">
        <v>171</v>
      </c>
      <c r="E75" s="31" t="s">
        <v>171</v>
      </c>
      <c r="F75" s="36">
        <f t="shared" si="7"/>
        <v>0</v>
      </c>
      <c r="G75" s="31" t="s">
        <v>171</v>
      </c>
      <c r="H75" s="31" t="s">
        <v>171</v>
      </c>
      <c r="I75" s="31" t="s">
        <v>171</v>
      </c>
      <c r="J75" s="31" t="s">
        <v>171</v>
      </c>
    </row>
    <row r="76" spans="1:10" ht="18.75" customHeight="1">
      <c r="A76" s="6" t="s">
        <v>339</v>
      </c>
      <c r="B76" s="7">
        <v>3360</v>
      </c>
      <c r="C76" s="31" t="s">
        <v>171</v>
      </c>
      <c r="D76" s="31" t="s">
        <v>171</v>
      </c>
      <c r="E76" s="31" t="s">
        <v>171</v>
      </c>
      <c r="F76" s="36">
        <f t="shared" si="7"/>
        <v>0</v>
      </c>
      <c r="G76" s="31" t="s">
        <v>171</v>
      </c>
      <c r="H76" s="31" t="s">
        <v>171</v>
      </c>
      <c r="I76" s="31" t="s">
        <v>171</v>
      </c>
      <c r="J76" s="31" t="s">
        <v>171</v>
      </c>
    </row>
    <row r="77" spans="1:10" ht="18.75" customHeight="1">
      <c r="A77" s="6" t="s">
        <v>340</v>
      </c>
      <c r="B77" s="7">
        <v>3370</v>
      </c>
      <c r="C77" s="31" t="s">
        <v>171</v>
      </c>
      <c r="D77" s="31" t="s">
        <v>171</v>
      </c>
      <c r="E77" s="31" t="s">
        <v>171</v>
      </c>
      <c r="F77" s="36">
        <f t="shared" si="7"/>
        <v>0</v>
      </c>
      <c r="G77" s="31" t="s">
        <v>171</v>
      </c>
      <c r="H77" s="31" t="s">
        <v>171</v>
      </c>
      <c r="I77" s="31" t="s">
        <v>171</v>
      </c>
      <c r="J77" s="31" t="s">
        <v>171</v>
      </c>
    </row>
    <row r="78" spans="1:10" ht="18.75" customHeight="1">
      <c r="A78" s="6" t="s">
        <v>329</v>
      </c>
      <c r="B78" s="7">
        <v>3380</v>
      </c>
      <c r="C78" s="31" t="s">
        <v>171</v>
      </c>
      <c r="D78" s="31" t="s">
        <v>171</v>
      </c>
      <c r="E78" s="31" t="s">
        <v>171</v>
      </c>
      <c r="F78" s="36">
        <f t="shared" si="7"/>
        <v>0</v>
      </c>
      <c r="G78" s="31" t="s">
        <v>171</v>
      </c>
      <c r="H78" s="31" t="s">
        <v>171</v>
      </c>
      <c r="I78" s="31" t="s">
        <v>171</v>
      </c>
      <c r="J78" s="31" t="s">
        <v>171</v>
      </c>
    </row>
    <row r="79" spans="1:10" ht="18.75" customHeight="1">
      <c r="A79" s="8" t="s">
        <v>341</v>
      </c>
      <c r="B79" s="9">
        <v>3395</v>
      </c>
      <c r="C79" s="44">
        <f>SUM(C62,C69)</f>
        <v>0</v>
      </c>
      <c r="D79" s="44">
        <f t="shared" ref="D79:J79" si="8">SUM(D62,D69)</f>
        <v>0</v>
      </c>
      <c r="E79" s="44">
        <f t="shared" si="8"/>
        <v>0</v>
      </c>
      <c r="F79" s="46">
        <f t="shared" si="7"/>
        <v>0</v>
      </c>
      <c r="G79" s="44">
        <f t="shared" si="8"/>
        <v>0</v>
      </c>
      <c r="H79" s="44">
        <f t="shared" si="8"/>
        <v>0</v>
      </c>
      <c r="I79" s="44">
        <f t="shared" si="8"/>
        <v>0</v>
      </c>
      <c r="J79" s="44">
        <f t="shared" si="8"/>
        <v>0</v>
      </c>
    </row>
    <row r="80" spans="1:10" ht="18.75" customHeight="1">
      <c r="A80" s="8" t="s">
        <v>342</v>
      </c>
      <c r="B80" s="133">
        <v>3400</v>
      </c>
      <c r="C80" s="44">
        <f t="shared" ref="C80:J80" si="9">SUM(C40,C60,C79)</f>
        <v>2904</v>
      </c>
      <c r="D80" s="44">
        <f t="shared" si="9"/>
        <v>347</v>
      </c>
      <c r="E80" s="44">
        <f t="shared" si="9"/>
        <v>8289</v>
      </c>
      <c r="F80" s="44">
        <f t="shared" si="9"/>
        <v>-1407</v>
      </c>
      <c r="G80" s="44">
        <f t="shared" si="9"/>
        <v>-185</v>
      </c>
      <c r="H80" s="44">
        <f t="shared" si="9"/>
        <v>-1018</v>
      </c>
      <c r="I80" s="44">
        <f t="shared" si="9"/>
        <v>-18</v>
      </c>
      <c r="J80" s="44">
        <f t="shared" si="9"/>
        <v>-186</v>
      </c>
    </row>
    <row r="81" spans="1:10" ht="18.75" customHeight="1">
      <c r="A81" s="6" t="s">
        <v>343</v>
      </c>
      <c r="B81" s="75">
        <v>3405</v>
      </c>
      <c r="C81" s="79">
        <v>374</v>
      </c>
      <c r="D81" s="80">
        <v>746</v>
      </c>
      <c r="E81" s="80">
        <v>3278</v>
      </c>
      <c r="F81" s="80">
        <v>11200</v>
      </c>
      <c r="G81" s="80">
        <f>F81</f>
        <v>11200</v>
      </c>
      <c r="H81" s="80">
        <f>G83</f>
        <v>11015</v>
      </c>
      <c r="I81" s="80">
        <f>H83</f>
        <v>9997</v>
      </c>
      <c r="J81" s="80">
        <f>I83</f>
        <v>9979</v>
      </c>
    </row>
    <row r="82" spans="1:10" ht="18.75" customHeight="1">
      <c r="A82" s="26" t="s">
        <v>344</v>
      </c>
      <c r="B82" s="75">
        <v>3410</v>
      </c>
      <c r="C82" s="79"/>
      <c r="D82" s="80"/>
      <c r="E82" s="80"/>
      <c r="F82" s="36">
        <f t="shared" si="7"/>
        <v>0</v>
      </c>
      <c r="G82" s="80"/>
      <c r="H82" s="80"/>
      <c r="I82" s="80"/>
      <c r="J82" s="80"/>
    </row>
    <row r="83" spans="1:10" ht="18.75" customHeight="1">
      <c r="A83" s="6" t="s">
        <v>345</v>
      </c>
      <c r="B83" s="7">
        <v>3415</v>
      </c>
      <c r="C83" s="45">
        <f t="shared" ref="C83:J83" si="10">SUM(C81,C80,C82)</f>
        <v>3278</v>
      </c>
      <c r="D83" s="45">
        <f t="shared" si="10"/>
        <v>1093</v>
      </c>
      <c r="E83" s="45">
        <f t="shared" si="10"/>
        <v>11567</v>
      </c>
      <c r="F83" s="45">
        <f t="shared" si="10"/>
        <v>9793</v>
      </c>
      <c r="G83" s="45">
        <f t="shared" si="10"/>
        <v>11015</v>
      </c>
      <c r="H83" s="45">
        <f t="shared" si="10"/>
        <v>9997</v>
      </c>
      <c r="I83" s="45">
        <f t="shared" si="10"/>
        <v>9979</v>
      </c>
      <c r="J83" s="45">
        <f t="shared" si="10"/>
        <v>9793</v>
      </c>
    </row>
    <row r="84" spans="1:10" ht="18.75" customHeight="1">
      <c r="A84" s="2"/>
      <c r="B84" s="81"/>
      <c r="C84" s="82"/>
      <c r="D84" s="83"/>
      <c r="E84" s="83"/>
      <c r="F84" s="84"/>
      <c r="G84" s="83"/>
      <c r="H84" s="83"/>
      <c r="I84" s="83"/>
      <c r="J84" s="83"/>
    </row>
    <row r="85" spans="1:10" ht="18.75" customHeight="1">
      <c r="A85" s="2"/>
      <c r="B85" s="81"/>
      <c r="C85" s="82"/>
      <c r="D85" s="83"/>
      <c r="E85" s="83"/>
      <c r="F85" s="84"/>
      <c r="G85" s="83"/>
      <c r="H85" s="83"/>
      <c r="I85" s="83"/>
      <c r="J85" s="83"/>
    </row>
    <row r="86" spans="1:10" ht="18.75" customHeight="1">
      <c r="A86" s="187" t="s">
        <v>449</v>
      </c>
      <c r="B86" s="1"/>
      <c r="C86" s="315" t="s">
        <v>145</v>
      </c>
      <c r="D86" s="316"/>
      <c r="E86" s="316"/>
      <c r="F86" s="316"/>
      <c r="G86" s="11"/>
      <c r="H86" s="213" t="s">
        <v>410</v>
      </c>
      <c r="I86" s="213"/>
      <c r="J86" s="213"/>
    </row>
    <row r="87" spans="1:10" ht="18.75" customHeight="1">
      <c r="A87" s="176" t="s">
        <v>146</v>
      </c>
      <c r="B87" s="3"/>
      <c r="C87" s="307" t="s">
        <v>147</v>
      </c>
      <c r="D87" s="307"/>
      <c r="E87" s="307"/>
      <c r="F87" s="307"/>
      <c r="G87" s="15"/>
      <c r="H87" s="196" t="s">
        <v>148</v>
      </c>
      <c r="I87" s="196"/>
      <c r="J87" s="196"/>
    </row>
  </sheetData>
  <mergeCells count="15">
    <mergeCell ref="C87:F87"/>
    <mergeCell ref="H87:J87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  <mergeCell ref="C61:J61"/>
    <mergeCell ref="C86:F86"/>
    <mergeCell ref="H86:J86"/>
  </mergeCells>
  <pageMargins left="1.1023622047244095" right="0.31496062992125984" top="0.78740157480314965" bottom="0.74803149606299213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2186-D551-4BE9-987C-0B6E6740FEFD}">
  <dimension ref="A2:M41"/>
  <sheetViews>
    <sheetView topLeftCell="A31" zoomScale="55" zoomScaleNormal="55" zoomScaleSheetLayoutView="48" workbookViewId="0">
      <selection activeCell="K40" sqref="K40:L40"/>
    </sheetView>
  </sheetViews>
  <sheetFormatPr defaultRowHeight="12.75"/>
  <cols>
    <col min="1" max="1" width="53" customWidth="1"/>
    <col min="2" max="2" width="13.28515625" customWidth="1"/>
    <col min="3" max="3" width="12.5703125" customWidth="1"/>
    <col min="4" max="4" width="15.140625" customWidth="1"/>
    <col min="5" max="13" width="18" customWidth="1"/>
  </cols>
  <sheetData>
    <row r="2" spans="1:13" ht="18.75">
      <c r="A2" s="308" t="s">
        <v>346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80" t="s">
        <v>347</v>
      </c>
      <c r="M3" s="280"/>
    </row>
    <row r="4" spans="1:13" ht="27.75" customHeight="1">
      <c r="A4" s="276" t="s">
        <v>23</v>
      </c>
      <c r="B4" s="277"/>
      <c r="C4" s="277"/>
      <c r="D4" s="278"/>
      <c r="E4" s="200" t="s">
        <v>24</v>
      </c>
      <c r="F4" s="200" t="s">
        <v>432</v>
      </c>
      <c r="G4" s="200" t="s">
        <v>433</v>
      </c>
      <c r="H4" s="275" t="s">
        <v>414</v>
      </c>
      <c r="I4" s="200" t="s">
        <v>412</v>
      </c>
      <c r="J4" s="200" t="s">
        <v>164</v>
      </c>
      <c r="K4" s="200"/>
      <c r="L4" s="200"/>
      <c r="M4" s="200"/>
    </row>
    <row r="5" spans="1:13" ht="64.5" customHeight="1">
      <c r="A5" s="279"/>
      <c r="B5" s="280"/>
      <c r="C5" s="280"/>
      <c r="D5" s="281"/>
      <c r="E5" s="200"/>
      <c r="F5" s="200"/>
      <c r="G5" s="200"/>
      <c r="H5" s="275"/>
      <c r="I5" s="200"/>
      <c r="J5" s="169" t="s">
        <v>166</v>
      </c>
      <c r="K5" s="169" t="s">
        <v>167</v>
      </c>
      <c r="L5" s="169" t="s">
        <v>168</v>
      </c>
      <c r="M5" s="169" t="s">
        <v>169</v>
      </c>
    </row>
    <row r="6" spans="1:13" s="67" customFormat="1" ht="18.75" customHeight="1">
      <c r="A6" s="252">
        <v>1</v>
      </c>
      <c r="B6" s="253"/>
      <c r="C6" s="253"/>
      <c r="D6" s="327"/>
      <c r="E6" s="152">
        <v>2</v>
      </c>
      <c r="F6" s="152">
        <v>3</v>
      </c>
      <c r="G6" s="152">
        <v>4</v>
      </c>
      <c r="H6" s="152">
        <v>5</v>
      </c>
      <c r="I6" s="152">
        <v>6</v>
      </c>
      <c r="J6" s="152">
        <v>7</v>
      </c>
      <c r="K6" s="152">
        <v>8</v>
      </c>
      <c r="L6" s="152">
        <v>9</v>
      </c>
      <c r="M6" s="152">
        <v>10</v>
      </c>
    </row>
    <row r="7" spans="1:13" ht="44.25" customHeight="1">
      <c r="A7" s="295" t="s">
        <v>348</v>
      </c>
      <c r="B7" s="296"/>
      <c r="C7" s="296"/>
      <c r="D7" s="297"/>
      <c r="E7" s="68">
        <v>4000</v>
      </c>
      <c r="F7" s="44">
        <f>SUM(F8:F13)</f>
        <v>1519</v>
      </c>
      <c r="G7" s="44">
        <f>SUM(G8:G13)</f>
        <v>2000</v>
      </c>
      <c r="H7" s="44">
        <f>SUM(H8:H13)</f>
        <v>2512</v>
      </c>
      <c r="I7" s="46">
        <f t="shared" ref="I7:I13" si="0">SUM(J7:M7)</f>
        <v>3232</v>
      </c>
      <c r="J7" s="44">
        <f>SUM(J8:J13)</f>
        <v>616</v>
      </c>
      <c r="K7" s="44">
        <f>SUM(K8:K13)</f>
        <v>1006</v>
      </c>
      <c r="L7" s="44">
        <f>SUM(L8:L13)</f>
        <v>994</v>
      </c>
      <c r="M7" s="44">
        <f>SUM(M8:M13)</f>
        <v>616</v>
      </c>
    </row>
    <row r="8" spans="1:13" ht="18.75" customHeight="1">
      <c r="A8" s="289" t="s">
        <v>349</v>
      </c>
      <c r="B8" s="290"/>
      <c r="C8" s="290"/>
      <c r="D8" s="291"/>
      <c r="E8" s="64" t="s">
        <v>350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89" t="s">
        <v>351</v>
      </c>
      <c r="B9" s="290"/>
      <c r="C9" s="290"/>
      <c r="D9" s="291"/>
      <c r="E9" s="63">
        <v>4020</v>
      </c>
      <c r="F9" s="31">
        <v>1519</v>
      </c>
      <c r="G9" s="31">
        <v>2000</v>
      </c>
      <c r="H9" s="31">
        <v>2512</v>
      </c>
      <c r="I9" s="36">
        <f t="shared" si="0"/>
        <v>3232</v>
      </c>
      <c r="J9" s="31">
        <v>616</v>
      </c>
      <c r="K9" s="31">
        <v>1006</v>
      </c>
      <c r="L9" s="31">
        <v>994</v>
      </c>
      <c r="M9" s="31">
        <v>616</v>
      </c>
    </row>
    <row r="10" spans="1:13" ht="18.75" customHeight="1">
      <c r="A10" s="289" t="s">
        <v>352</v>
      </c>
      <c r="B10" s="290"/>
      <c r="C10" s="290"/>
      <c r="D10" s="291"/>
      <c r="E10" s="64">
        <v>4030</v>
      </c>
      <c r="F10" s="31"/>
      <c r="G10" s="31"/>
      <c r="H10" s="31"/>
      <c r="I10" s="36">
        <f t="shared" si="0"/>
        <v>0</v>
      </c>
      <c r="J10" s="31"/>
      <c r="K10" s="31"/>
      <c r="L10" s="31"/>
      <c r="M10" s="31"/>
    </row>
    <row r="11" spans="1:13" ht="18.75" customHeight="1">
      <c r="A11" s="289" t="s">
        <v>353</v>
      </c>
      <c r="B11" s="290"/>
      <c r="C11" s="290"/>
      <c r="D11" s="291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18.75" customHeight="1">
      <c r="A12" s="289" t="s">
        <v>354</v>
      </c>
      <c r="B12" s="290"/>
      <c r="C12" s="290"/>
      <c r="D12" s="291"/>
      <c r="E12" s="64">
        <v>4050</v>
      </c>
      <c r="F12" s="31"/>
      <c r="G12" s="31"/>
      <c r="H12" s="31"/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89" t="s">
        <v>355</v>
      </c>
      <c r="B13" s="290"/>
      <c r="C13" s="290"/>
      <c r="D13" s="291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5" customHeight="1">
      <c r="A16" s="328" t="s">
        <v>437</v>
      </c>
      <c r="B16" s="328"/>
      <c r="C16" s="197" t="s">
        <v>145</v>
      </c>
      <c r="D16" s="197"/>
      <c r="E16" s="197"/>
      <c r="F16" s="197"/>
      <c r="G16" s="197"/>
      <c r="H16" s="197"/>
      <c r="I16" s="197"/>
      <c r="J16" s="193" t="s">
        <v>419</v>
      </c>
      <c r="K16" s="194" t="s">
        <v>420</v>
      </c>
      <c r="L16" s="114"/>
      <c r="M16" s="114"/>
    </row>
    <row r="17" spans="1:13" ht="15" customHeight="1">
      <c r="A17" s="173" t="s">
        <v>279</v>
      </c>
      <c r="B17" s="23"/>
      <c r="C17" s="195" t="s">
        <v>356</v>
      </c>
      <c r="D17" s="195"/>
      <c r="E17" s="195"/>
      <c r="F17" s="195"/>
      <c r="G17" s="195"/>
      <c r="H17" s="195"/>
      <c r="I17" s="195"/>
      <c r="J17" s="192" t="s">
        <v>148</v>
      </c>
      <c r="K17" s="192"/>
      <c r="L17" s="192"/>
      <c r="M17" s="192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25" t="s">
        <v>357</v>
      </c>
      <c r="B21" s="32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</row>
    <row r="22" spans="1:13" ht="20.25" customHeight="1">
      <c r="A22" s="179"/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1:13" ht="20.25" customHeight="1">
      <c r="A23" s="179"/>
      <c r="B23" s="179"/>
      <c r="C23" s="179"/>
      <c r="D23" s="179"/>
      <c r="E23" s="179"/>
      <c r="F23" s="179"/>
      <c r="G23" s="179"/>
      <c r="H23" s="179"/>
      <c r="I23" s="179"/>
      <c r="J23" s="179"/>
      <c r="K23" s="179"/>
      <c r="L23" s="179"/>
      <c r="M23" s="179"/>
    </row>
    <row r="24" spans="1:13" ht="50.25" customHeight="1">
      <c r="A24" s="309" t="s">
        <v>358</v>
      </c>
      <c r="B24" s="319" t="s">
        <v>359</v>
      </c>
      <c r="C24" s="322"/>
      <c r="D24" s="320"/>
      <c r="E24" s="317" t="s">
        <v>360</v>
      </c>
      <c r="F24" s="319" t="s">
        <v>361</v>
      </c>
      <c r="G24" s="322"/>
      <c r="H24" s="322"/>
      <c r="I24" s="322"/>
      <c r="J24" s="320"/>
      <c r="K24" s="323" t="s">
        <v>362</v>
      </c>
      <c r="L24" s="323"/>
      <c r="M24" s="323"/>
    </row>
    <row r="25" spans="1:13" ht="30" customHeight="1">
      <c r="A25" s="326"/>
      <c r="B25" s="317" t="s">
        <v>162</v>
      </c>
      <c r="C25" s="319" t="s">
        <v>363</v>
      </c>
      <c r="D25" s="320"/>
      <c r="E25" s="321"/>
      <c r="F25" s="317" t="s">
        <v>364</v>
      </c>
      <c r="G25" s="317" t="s">
        <v>365</v>
      </c>
      <c r="H25" s="317" t="s">
        <v>366</v>
      </c>
      <c r="I25" s="317" t="s">
        <v>367</v>
      </c>
      <c r="J25" s="317" t="s">
        <v>368</v>
      </c>
      <c r="K25" s="317" t="s">
        <v>162</v>
      </c>
      <c r="L25" s="319" t="s">
        <v>363</v>
      </c>
      <c r="M25" s="320"/>
    </row>
    <row r="26" spans="1:13" ht="106.5" customHeight="1">
      <c r="A26" s="310"/>
      <c r="B26" s="318"/>
      <c r="C26" s="177" t="s">
        <v>364</v>
      </c>
      <c r="D26" s="177" t="s">
        <v>369</v>
      </c>
      <c r="E26" s="318"/>
      <c r="F26" s="318"/>
      <c r="G26" s="318"/>
      <c r="H26" s="318"/>
      <c r="I26" s="318"/>
      <c r="J26" s="318"/>
      <c r="K26" s="318"/>
      <c r="L26" s="177" t="s">
        <v>364</v>
      </c>
      <c r="M26" s="177" t="s">
        <v>369</v>
      </c>
    </row>
    <row r="27" spans="1:13" ht="18.75" customHeight="1">
      <c r="A27" s="168">
        <v>1</v>
      </c>
      <c r="B27" s="177">
        <v>2</v>
      </c>
      <c r="C27" s="177">
        <v>3</v>
      </c>
      <c r="D27" s="177">
        <v>4</v>
      </c>
      <c r="E27" s="177">
        <v>5</v>
      </c>
      <c r="F27" s="177">
        <v>6</v>
      </c>
      <c r="G27" s="177">
        <v>7</v>
      </c>
      <c r="H27" s="177">
        <v>8</v>
      </c>
      <c r="I27" s="177">
        <v>9</v>
      </c>
      <c r="J27" s="177">
        <v>10</v>
      </c>
      <c r="K27" s="177">
        <v>11</v>
      </c>
      <c r="L27" s="177">
        <v>12</v>
      </c>
      <c r="M27" s="177">
        <v>13</v>
      </c>
    </row>
    <row r="28" spans="1:13" ht="42.75" customHeight="1">
      <c r="A28" s="172" t="s">
        <v>370</v>
      </c>
      <c r="B28" s="44">
        <f>SUM(C28,D28)</f>
        <v>0</v>
      </c>
      <c r="C28" s="69"/>
      <c r="D28" s="69"/>
      <c r="E28" s="69"/>
      <c r="F28" s="43" t="s">
        <v>171</v>
      </c>
      <c r="G28" s="92"/>
      <c r="H28" s="43" t="s">
        <v>171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3">
        <f t="shared" ref="B29:B36" si="1">SUM(C29,D29)</f>
        <v>0</v>
      </c>
      <c r="C29" s="32"/>
      <c r="D29" s="32"/>
      <c r="E29" s="32"/>
      <c r="F29" s="31" t="s">
        <v>171</v>
      </c>
      <c r="G29" s="98"/>
      <c r="H29" s="31" t="s">
        <v>171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3">
        <f t="shared" si="1"/>
        <v>0</v>
      </c>
      <c r="C30" s="66"/>
      <c r="D30" s="66"/>
      <c r="E30" s="66"/>
      <c r="F30" s="31" t="s">
        <v>171</v>
      </c>
      <c r="G30" s="93"/>
      <c r="H30" s="31" t="s">
        <v>171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2" t="s">
        <v>371</v>
      </c>
      <c r="B31" s="45">
        <f t="shared" si="1"/>
        <v>0</v>
      </c>
      <c r="C31" s="69"/>
      <c r="D31" s="69"/>
      <c r="E31" s="69"/>
      <c r="F31" s="43" t="s">
        <v>171</v>
      </c>
      <c r="G31" s="92"/>
      <c r="H31" s="43" t="s">
        <v>171</v>
      </c>
      <c r="I31" s="92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3">
        <f t="shared" si="1"/>
        <v>0</v>
      </c>
      <c r="C32" s="66"/>
      <c r="D32" s="66"/>
      <c r="E32" s="66"/>
      <c r="F32" s="31" t="s">
        <v>171</v>
      </c>
      <c r="G32" s="93"/>
      <c r="H32" s="31" t="s">
        <v>171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3">
        <f t="shared" si="1"/>
        <v>0</v>
      </c>
      <c r="C33" s="66"/>
      <c r="D33" s="66"/>
      <c r="E33" s="66"/>
      <c r="F33" s="31" t="s">
        <v>171</v>
      </c>
      <c r="G33" s="93"/>
      <c r="H33" s="31" t="s">
        <v>171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2" t="s">
        <v>372</v>
      </c>
      <c r="B34" s="44">
        <f t="shared" si="1"/>
        <v>0</v>
      </c>
      <c r="C34" s="69"/>
      <c r="D34" s="69"/>
      <c r="E34" s="69"/>
      <c r="F34" s="43" t="s">
        <v>171</v>
      </c>
      <c r="G34" s="92"/>
      <c r="H34" s="43" t="s">
        <v>171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3">
        <f t="shared" si="1"/>
        <v>0</v>
      </c>
      <c r="C35" s="66"/>
      <c r="D35" s="66"/>
      <c r="E35" s="66"/>
      <c r="F35" s="31" t="s">
        <v>171</v>
      </c>
      <c r="G35" s="93"/>
      <c r="H35" s="31" t="s">
        <v>171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3">
        <f t="shared" si="1"/>
        <v>0</v>
      </c>
      <c r="C36" s="66"/>
      <c r="D36" s="66"/>
      <c r="E36" s="66"/>
      <c r="F36" s="31" t="s">
        <v>171</v>
      </c>
      <c r="G36" s="93"/>
      <c r="H36" s="31" t="s">
        <v>171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2" t="s">
        <v>162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9"/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24" t="s">
        <v>441</v>
      </c>
      <c r="B40" s="324"/>
      <c r="C40" s="197" t="s">
        <v>145</v>
      </c>
      <c r="D40" s="197"/>
      <c r="E40" s="197"/>
      <c r="F40" s="197"/>
      <c r="G40" s="197"/>
      <c r="H40" s="197"/>
      <c r="I40" s="197"/>
      <c r="J40" s="102"/>
      <c r="K40" s="306" t="s">
        <v>410</v>
      </c>
      <c r="L40" s="306"/>
    </row>
    <row r="41" spans="1:13" ht="20.25" customHeight="1">
      <c r="A41" s="173" t="s">
        <v>279</v>
      </c>
      <c r="B41" s="23"/>
      <c r="C41" s="195" t="s">
        <v>356</v>
      </c>
      <c r="D41" s="195"/>
      <c r="E41" s="195"/>
      <c r="F41" s="195"/>
      <c r="G41" s="195"/>
      <c r="H41" s="195"/>
      <c r="I41" s="195"/>
      <c r="J41" s="101"/>
      <c r="K41" s="368" t="s">
        <v>148</v>
      </c>
      <c r="L41" s="368"/>
      <c r="M41" s="192"/>
    </row>
  </sheetData>
  <mergeCells count="40">
    <mergeCell ref="K40:L40"/>
    <mergeCell ref="K41:L41"/>
    <mergeCell ref="C40:I40"/>
    <mergeCell ref="C41:I41"/>
    <mergeCell ref="A40:B40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C16:I16"/>
    <mergeCell ref="C17:I17"/>
    <mergeCell ref="K25:K26"/>
    <mergeCell ref="A7:D7"/>
    <mergeCell ref="A8:D8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A2:M2"/>
    <mergeCell ref="A4:D5"/>
    <mergeCell ref="G4:G5"/>
    <mergeCell ref="H4:H5"/>
    <mergeCell ref="I4:I5"/>
    <mergeCell ref="J4:M4"/>
    <mergeCell ref="E4:E5"/>
    <mergeCell ref="L3:M3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A8E65-49A4-4853-B1BC-BA2040FDFE1D}">
  <dimension ref="A2:AE46"/>
  <sheetViews>
    <sheetView view="pageBreakPreview" topLeftCell="A16" zoomScale="50" zoomScaleNormal="55" zoomScaleSheetLayoutView="50" workbookViewId="0">
      <selection activeCell="A42" sqref="A42:D42"/>
    </sheetView>
  </sheetViews>
  <sheetFormatPr defaultRowHeight="12.75"/>
  <cols>
    <col min="2" max="2" width="37.140625" customWidth="1"/>
    <col min="3" max="3" width="10.28515625" customWidth="1"/>
    <col min="4" max="4" width="9.5703125" customWidth="1"/>
    <col min="5" max="5" width="10.42578125" customWidth="1"/>
    <col min="6" max="6" width="7.85546875" customWidth="1"/>
    <col min="7" max="7" width="10.85546875" customWidth="1"/>
    <col min="8" max="8" width="8.28515625" customWidth="1"/>
    <col min="9" max="10" width="7.42578125" customWidth="1"/>
    <col min="11" max="11" width="6.85546875" customWidth="1"/>
    <col min="12" max="12" width="9.7109375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08" t="s">
        <v>373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</row>
    <row r="4" spans="1:31" ht="18.7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</row>
    <row r="5" spans="1:31" ht="18.75">
      <c r="A5" s="86"/>
      <c r="B5" s="86"/>
      <c r="C5" s="86"/>
      <c r="D5" s="86"/>
      <c r="E5" s="86"/>
      <c r="F5" s="86"/>
      <c r="G5" s="86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86"/>
      <c r="W5" s="2"/>
      <c r="X5" s="2"/>
      <c r="Y5" s="2"/>
      <c r="Z5" s="2"/>
      <c r="AA5" s="2"/>
      <c r="AB5" s="2"/>
      <c r="AC5" s="2"/>
      <c r="AD5" s="2"/>
      <c r="AE5" s="87" t="s">
        <v>347</v>
      </c>
    </row>
    <row r="6" spans="1:31" ht="50.25" customHeight="1">
      <c r="A6" s="200" t="s">
        <v>374</v>
      </c>
      <c r="B6" s="332" t="s">
        <v>375</v>
      </c>
      <c r="C6" s="333"/>
      <c r="D6" s="333"/>
      <c r="E6" s="333"/>
      <c r="F6" s="334"/>
      <c r="G6" s="200" t="s">
        <v>376</v>
      </c>
      <c r="H6" s="200"/>
      <c r="I6" s="200"/>
      <c r="J6" s="200"/>
      <c r="K6" s="200"/>
      <c r="L6" s="200" t="s">
        <v>377</v>
      </c>
      <c r="M6" s="200"/>
      <c r="N6" s="200"/>
      <c r="O6" s="200"/>
      <c r="P6" s="200"/>
      <c r="Q6" s="200" t="s">
        <v>378</v>
      </c>
      <c r="R6" s="200"/>
      <c r="S6" s="200"/>
      <c r="T6" s="200"/>
      <c r="U6" s="200"/>
      <c r="V6" s="200" t="s">
        <v>379</v>
      </c>
      <c r="W6" s="200"/>
      <c r="X6" s="200"/>
      <c r="Y6" s="200"/>
      <c r="Z6" s="200"/>
      <c r="AA6" s="200" t="s">
        <v>162</v>
      </c>
      <c r="AB6" s="200"/>
      <c r="AC6" s="200"/>
      <c r="AD6" s="200"/>
      <c r="AE6" s="200"/>
    </row>
    <row r="7" spans="1:31" ht="29.25" customHeight="1">
      <c r="A7" s="200"/>
      <c r="B7" s="335"/>
      <c r="C7" s="336"/>
      <c r="D7" s="336"/>
      <c r="E7" s="336"/>
      <c r="F7" s="337"/>
      <c r="G7" s="200" t="s">
        <v>380</v>
      </c>
      <c r="H7" s="200" t="s">
        <v>381</v>
      </c>
      <c r="I7" s="200"/>
      <c r="J7" s="200"/>
      <c r="K7" s="200"/>
      <c r="L7" s="200" t="s">
        <v>380</v>
      </c>
      <c r="M7" s="200" t="s">
        <v>381</v>
      </c>
      <c r="N7" s="200"/>
      <c r="O7" s="200"/>
      <c r="P7" s="200"/>
      <c r="Q7" s="200" t="s">
        <v>380</v>
      </c>
      <c r="R7" s="200" t="s">
        <v>381</v>
      </c>
      <c r="S7" s="200"/>
      <c r="T7" s="200"/>
      <c r="U7" s="200"/>
      <c r="V7" s="200" t="s">
        <v>380</v>
      </c>
      <c r="W7" s="200" t="s">
        <v>381</v>
      </c>
      <c r="X7" s="200"/>
      <c r="Y7" s="200"/>
      <c r="Z7" s="200"/>
      <c r="AA7" s="200" t="s">
        <v>380</v>
      </c>
      <c r="AB7" s="200" t="s">
        <v>381</v>
      </c>
      <c r="AC7" s="200"/>
      <c r="AD7" s="200"/>
      <c r="AE7" s="200"/>
    </row>
    <row r="8" spans="1:31" ht="26.25" customHeight="1">
      <c r="A8" s="200"/>
      <c r="B8" s="338"/>
      <c r="C8" s="339"/>
      <c r="D8" s="339"/>
      <c r="E8" s="339"/>
      <c r="F8" s="340"/>
      <c r="G8" s="200"/>
      <c r="H8" s="152" t="s">
        <v>382</v>
      </c>
      <c r="I8" s="152" t="s">
        <v>383</v>
      </c>
      <c r="J8" s="152" t="s">
        <v>384</v>
      </c>
      <c r="K8" s="152" t="s">
        <v>169</v>
      </c>
      <c r="L8" s="200"/>
      <c r="M8" s="152" t="s">
        <v>382</v>
      </c>
      <c r="N8" s="152" t="s">
        <v>383</v>
      </c>
      <c r="O8" s="152" t="s">
        <v>384</v>
      </c>
      <c r="P8" s="152" t="s">
        <v>169</v>
      </c>
      <c r="Q8" s="200"/>
      <c r="R8" s="152" t="s">
        <v>382</v>
      </c>
      <c r="S8" s="152" t="s">
        <v>383</v>
      </c>
      <c r="T8" s="152" t="s">
        <v>384</v>
      </c>
      <c r="U8" s="152" t="s">
        <v>169</v>
      </c>
      <c r="V8" s="200"/>
      <c r="W8" s="152" t="s">
        <v>382</v>
      </c>
      <c r="X8" s="152" t="s">
        <v>383</v>
      </c>
      <c r="Y8" s="152" t="s">
        <v>384</v>
      </c>
      <c r="Z8" s="152" t="s">
        <v>169</v>
      </c>
      <c r="AA8" s="200"/>
      <c r="AB8" s="152" t="s">
        <v>382</v>
      </c>
      <c r="AC8" s="152" t="s">
        <v>383</v>
      </c>
      <c r="AD8" s="152" t="s">
        <v>384</v>
      </c>
      <c r="AE8" s="152" t="s">
        <v>169</v>
      </c>
    </row>
    <row r="9" spans="1:31" ht="18.75" customHeight="1">
      <c r="A9" s="152">
        <v>1</v>
      </c>
      <c r="B9" s="200">
        <v>2</v>
      </c>
      <c r="C9" s="200"/>
      <c r="D9" s="200"/>
      <c r="E9" s="200"/>
      <c r="F9" s="200"/>
      <c r="G9" s="152">
        <v>3</v>
      </c>
      <c r="H9" s="152">
        <v>4</v>
      </c>
      <c r="I9" s="152">
        <v>5</v>
      </c>
      <c r="J9" s="152">
        <v>6</v>
      </c>
      <c r="K9" s="152">
        <v>7</v>
      </c>
      <c r="L9" s="152">
        <v>8</v>
      </c>
      <c r="M9" s="152">
        <v>9</v>
      </c>
      <c r="N9" s="152">
        <v>10</v>
      </c>
      <c r="O9" s="152">
        <v>11</v>
      </c>
      <c r="P9" s="152">
        <v>12</v>
      </c>
      <c r="Q9" s="152">
        <v>13</v>
      </c>
      <c r="R9" s="152">
        <v>14</v>
      </c>
      <c r="S9" s="152">
        <v>15</v>
      </c>
      <c r="T9" s="152">
        <v>16</v>
      </c>
      <c r="U9" s="152">
        <v>17</v>
      </c>
      <c r="V9" s="157">
        <v>18</v>
      </c>
      <c r="W9" s="157">
        <v>19</v>
      </c>
      <c r="X9" s="157">
        <v>20</v>
      </c>
      <c r="Y9" s="157">
        <v>21</v>
      </c>
      <c r="Z9" s="157">
        <v>22</v>
      </c>
      <c r="AA9" s="157">
        <v>23</v>
      </c>
      <c r="AB9" s="157">
        <v>24</v>
      </c>
      <c r="AC9" s="157">
        <v>25</v>
      </c>
      <c r="AD9" s="157">
        <v>26</v>
      </c>
      <c r="AE9" s="157">
        <v>27</v>
      </c>
    </row>
    <row r="10" spans="1:31" s="91" customFormat="1" ht="21.75" customHeight="1">
      <c r="A10" s="88">
        <v>1</v>
      </c>
      <c r="B10" s="329" t="s">
        <v>349</v>
      </c>
      <c r="C10" s="330"/>
      <c r="D10" s="330"/>
      <c r="E10" s="330"/>
      <c r="F10" s="331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29" t="s">
        <v>385</v>
      </c>
      <c r="C11" s="330"/>
      <c r="D11" s="330"/>
      <c r="E11" s="330"/>
      <c r="F11" s="331"/>
      <c r="G11" s="89">
        <f t="shared" si="0"/>
        <v>0</v>
      </c>
      <c r="H11" s="32"/>
      <c r="I11" s="32"/>
      <c r="J11" s="32"/>
      <c r="K11" s="32"/>
      <c r="L11" s="89">
        <f t="shared" si="1"/>
        <v>0</v>
      </c>
      <c r="M11" s="32"/>
      <c r="N11" s="32"/>
      <c r="O11" s="32"/>
      <c r="P11" s="32"/>
      <c r="Q11" s="89">
        <f t="shared" si="2"/>
        <v>3232</v>
      </c>
      <c r="R11" s="32">
        <v>616</v>
      </c>
      <c r="S11" s="32">
        <v>1006</v>
      </c>
      <c r="T11" s="32">
        <v>994</v>
      </c>
      <c r="U11" s="32">
        <v>616</v>
      </c>
      <c r="V11" s="89">
        <f t="shared" si="3"/>
        <v>0</v>
      </c>
      <c r="W11" s="32"/>
      <c r="X11" s="32"/>
      <c r="Y11" s="32"/>
      <c r="Z11" s="32"/>
      <c r="AA11" s="44">
        <f t="shared" si="4"/>
        <v>3232</v>
      </c>
      <c r="AB11" s="89">
        <f t="shared" si="5"/>
        <v>616</v>
      </c>
      <c r="AC11" s="89">
        <f t="shared" si="5"/>
        <v>1006</v>
      </c>
      <c r="AD11" s="89">
        <f t="shared" si="5"/>
        <v>994</v>
      </c>
      <c r="AE11" s="89">
        <f t="shared" si="5"/>
        <v>616</v>
      </c>
    </row>
    <row r="12" spans="1:31" ht="39.75" customHeight="1">
      <c r="A12" s="88">
        <v>3</v>
      </c>
      <c r="B12" s="329" t="s">
        <v>386</v>
      </c>
      <c r="C12" s="330"/>
      <c r="D12" s="330"/>
      <c r="E12" s="330"/>
      <c r="F12" s="331"/>
      <c r="G12" s="89">
        <f t="shared" si="0"/>
        <v>0</v>
      </c>
      <c r="H12" s="32"/>
      <c r="I12" s="32"/>
      <c r="J12" s="32"/>
      <c r="K12" s="32"/>
      <c r="L12" s="89">
        <f t="shared" si="1"/>
        <v>0</v>
      </c>
      <c r="M12" s="32"/>
      <c r="N12" s="32"/>
      <c r="O12" s="32"/>
      <c r="P12" s="32"/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0</v>
      </c>
      <c r="AB12" s="89">
        <f t="shared" si="5"/>
        <v>0</v>
      </c>
      <c r="AC12" s="89">
        <f t="shared" si="5"/>
        <v>0</v>
      </c>
      <c r="AD12" s="89">
        <f t="shared" si="5"/>
        <v>0</v>
      </c>
      <c r="AE12" s="89">
        <f t="shared" si="5"/>
        <v>0</v>
      </c>
    </row>
    <row r="13" spans="1:31" ht="46.5" customHeight="1">
      <c r="A13" s="88">
        <v>4</v>
      </c>
      <c r="B13" s="329" t="s">
        <v>387</v>
      </c>
      <c r="C13" s="330"/>
      <c r="D13" s="330"/>
      <c r="E13" s="330"/>
      <c r="F13" s="331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29" t="s">
        <v>388</v>
      </c>
      <c r="C14" s="330"/>
      <c r="D14" s="330"/>
      <c r="E14" s="330"/>
      <c r="F14" s="331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/>
      <c r="N14" s="32"/>
      <c r="O14" s="32"/>
      <c r="P14" s="32"/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29" t="s">
        <v>355</v>
      </c>
      <c r="C15" s="330"/>
      <c r="D15" s="330"/>
      <c r="E15" s="330"/>
      <c r="F15" s="331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44" t="s">
        <v>162</v>
      </c>
      <c r="B16" s="345"/>
      <c r="C16" s="345"/>
      <c r="D16" s="345"/>
      <c r="E16" s="345"/>
      <c r="F16" s="346"/>
      <c r="G16" s="183">
        <f t="shared" ref="G16:AE16" si="6">SUM(G10:G15)</f>
        <v>0</v>
      </c>
      <c r="H16" s="183">
        <f t="shared" si="6"/>
        <v>0</v>
      </c>
      <c r="I16" s="183">
        <f t="shared" si="6"/>
        <v>0</v>
      </c>
      <c r="J16" s="183">
        <f t="shared" si="6"/>
        <v>0</v>
      </c>
      <c r="K16" s="183">
        <f t="shared" si="6"/>
        <v>0</v>
      </c>
      <c r="L16" s="183">
        <f t="shared" si="6"/>
        <v>0</v>
      </c>
      <c r="M16" s="183">
        <f t="shared" si="6"/>
        <v>0</v>
      </c>
      <c r="N16" s="183">
        <f t="shared" si="6"/>
        <v>0</v>
      </c>
      <c r="O16" s="183">
        <f t="shared" si="6"/>
        <v>0</v>
      </c>
      <c r="P16" s="183">
        <f t="shared" si="6"/>
        <v>0</v>
      </c>
      <c r="Q16" s="183">
        <f t="shared" si="6"/>
        <v>3232</v>
      </c>
      <c r="R16" s="183">
        <f t="shared" si="6"/>
        <v>616</v>
      </c>
      <c r="S16" s="183">
        <f t="shared" si="6"/>
        <v>1006</v>
      </c>
      <c r="T16" s="183">
        <f t="shared" si="6"/>
        <v>994</v>
      </c>
      <c r="U16" s="183">
        <f t="shared" si="6"/>
        <v>616</v>
      </c>
      <c r="V16" s="183">
        <f t="shared" si="6"/>
        <v>0</v>
      </c>
      <c r="W16" s="183">
        <f t="shared" si="6"/>
        <v>0</v>
      </c>
      <c r="X16" s="183">
        <f t="shared" si="6"/>
        <v>0</v>
      </c>
      <c r="Y16" s="183">
        <f t="shared" si="6"/>
        <v>0</v>
      </c>
      <c r="Z16" s="183">
        <f t="shared" si="6"/>
        <v>0</v>
      </c>
      <c r="AA16" s="44">
        <f t="shared" si="4"/>
        <v>3232</v>
      </c>
      <c r="AB16" s="183">
        <f t="shared" si="6"/>
        <v>616</v>
      </c>
      <c r="AC16" s="183">
        <f t="shared" si="6"/>
        <v>1006</v>
      </c>
      <c r="AD16" s="183">
        <f t="shared" si="6"/>
        <v>994</v>
      </c>
      <c r="AE16" s="183">
        <f t="shared" si="6"/>
        <v>616</v>
      </c>
    </row>
    <row r="17" spans="1:31" ht="21.75" customHeight="1">
      <c r="A17" s="295" t="s">
        <v>389</v>
      </c>
      <c r="B17" s="296"/>
      <c r="C17" s="296"/>
      <c r="D17" s="296"/>
      <c r="E17" s="296"/>
      <c r="F17" s="297"/>
      <c r="G17" s="183">
        <f>G16/AA16*100</f>
        <v>0</v>
      </c>
      <c r="H17" s="94"/>
      <c r="I17" s="94"/>
      <c r="J17" s="94"/>
      <c r="K17" s="94"/>
      <c r="L17" s="183">
        <f>L16/AA16*100</f>
        <v>0</v>
      </c>
      <c r="M17" s="94"/>
      <c r="N17" s="94"/>
      <c r="O17" s="94"/>
      <c r="P17" s="94"/>
      <c r="Q17" s="183">
        <f>Q16/AA16*100</f>
        <v>100</v>
      </c>
      <c r="R17" s="94"/>
      <c r="S17" s="94"/>
      <c r="T17" s="94"/>
      <c r="U17" s="94"/>
      <c r="V17" s="183">
        <f>V16/AA16*100</f>
        <v>0</v>
      </c>
      <c r="W17" s="156"/>
      <c r="X17" s="156"/>
      <c r="Y17" s="156"/>
      <c r="Z17" s="156"/>
      <c r="AA17" s="183">
        <f>SUM(G17,L17,Q17,V17)</f>
        <v>100</v>
      </c>
      <c r="AB17" s="156"/>
      <c r="AC17" s="156"/>
      <c r="AD17" s="156"/>
      <c r="AE17" s="156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08" t="s">
        <v>390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63" t="s">
        <v>347</v>
      </c>
      <c r="AE24" s="363"/>
    </row>
    <row r="25" spans="1:31" ht="20.25" customHeight="1">
      <c r="A25" s="347" t="s">
        <v>374</v>
      </c>
      <c r="B25" s="348" t="s">
        <v>391</v>
      </c>
      <c r="C25" s="348" t="s">
        <v>392</v>
      </c>
      <c r="D25" s="348"/>
      <c r="E25" s="348" t="s">
        <v>393</v>
      </c>
      <c r="F25" s="348"/>
      <c r="G25" s="348" t="s">
        <v>394</v>
      </c>
      <c r="H25" s="348"/>
      <c r="I25" s="348" t="s">
        <v>395</v>
      </c>
      <c r="J25" s="348"/>
      <c r="K25" s="348" t="s">
        <v>396</v>
      </c>
      <c r="L25" s="348"/>
      <c r="M25" s="348"/>
      <c r="N25" s="348"/>
      <c r="O25" s="348"/>
      <c r="P25" s="348"/>
      <c r="Q25" s="348"/>
      <c r="R25" s="348"/>
      <c r="S25" s="348"/>
      <c r="T25" s="348"/>
      <c r="U25" s="349" t="s">
        <v>397</v>
      </c>
      <c r="V25" s="349"/>
      <c r="W25" s="349"/>
      <c r="X25" s="349"/>
      <c r="Y25" s="349"/>
      <c r="Z25" s="349" t="s">
        <v>398</v>
      </c>
      <c r="AA25" s="349"/>
      <c r="AB25" s="349"/>
      <c r="AC25" s="349"/>
      <c r="AD25" s="349"/>
      <c r="AE25" s="349"/>
    </row>
    <row r="26" spans="1:31" ht="20.25" customHeight="1">
      <c r="A26" s="347"/>
      <c r="B26" s="348"/>
      <c r="C26" s="348"/>
      <c r="D26" s="348"/>
      <c r="E26" s="348"/>
      <c r="F26" s="348"/>
      <c r="G26" s="348"/>
      <c r="H26" s="348"/>
      <c r="I26" s="348"/>
      <c r="J26" s="348"/>
      <c r="K26" s="348" t="s">
        <v>399</v>
      </c>
      <c r="L26" s="348"/>
      <c r="M26" s="348" t="s">
        <v>400</v>
      </c>
      <c r="N26" s="348"/>
      <c r="O26" s="348" t="s">
        <v>401</v>
      </c>
      <c r="P26" s="348"/>
      <c r="Q26" s="348"/>
      <c r="R26" s="348"/>
      <c r="S26" s="348"/>
      <c r="T26" s="348"/>
      <c r="U26" s="349"/>
      <c r="V26" s="349"/>
      <c r="W26" s="349"/>
      <c r="X26" s="349"/>
      <c r="Y26" s="349"/>
      <c r="Z26" s="349"/>
      <c r="AA26" s="349"/>
      <c r="AB26" s="349"/>
      <c r="AC26" s="349"/>
      <c r="AD26" s="349"/>
      <c r="AE26" s="349"/>
    </row>
    <row r="27" spans="1:31" ht="141" customHeight="1">
      <c r="A27" s="347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 t="s">
        <v>402</v>
      </c>
      <c r="P27" s="348"/>
      <c r="Q27" s="348" t="s">
        <v>403</v>
      </c>
      <c r="R27" s="348"/>
      <c r="S27" s="348" t="s">
        <v>404</v>
      </c>
      <c r="T27" s="348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</row>
    <row r="28" spans="1:31" ht="20.25" customHeight="1">
      <c r="A28" s="181">
        <v>1</v>
      </c>
      <c r="B28" s="180">
        <v>2</v>
      </c>
      <c r="C28" s="348">
        <v>3</v>
      </c>
      <c r="D28" s="348"/>
      <c r="E28" s="348">
        <v>4</v>
      </c>
      <c r="F28" s="348"/>
      <c r="G28" s="348">
        <v>5</v>
      </c>
      <c r="H28" s="348"/>
      <c r="I28" s="348">
        <v>6</v>
      </c>
      <c r="J28" s="348"/>
      <c r="K28" s="354">
        <v>7</v>
      </c>
      <c r="L28" s="355"/>
      <c r="M28" s="354">
        <v>8</v>
      </c>
      <c r="N28" s="355"/>
      <c r="O28" s="348">
        <v>9</v>
      </c>
      <c r="P28" s="348"/>
      <c r="Q28" s="347">
        <v>10</v>
      </c>
      <c r="R28" s="347"/>
      <c r="S28" s="348">
        <v>11</v>
      </c>
      <c r="T28" s="348"/>
      <c r="U28" s="348">
        <v>12</v>
      </c>
      <c r="V28" s="348"/>
      <c r="W28" s="348"/>
      <c r="X28" s="348"/>
      <c r="Y28" s="348"/>
      <c r="Z28" s="348">
        <v>13</v>
      </c>
      <c r="AA28" s="348"/>
      <c r="AB28" s="348"/>
      <c r="AC28" s="348"/>
      <c r="AD28" s="348"/>
      <c r="AE28" s="348"/>
    </row>
    <row r="29" spans="1:31" ht="20.25" customHeight="1">
      <c r="A29" s="182"/>
      <c r="B29" s="115"/>
      <c r="C29" s="350"/>
      <c r="D29" s="350"/>
      <c r="E29" s="351"/>
      <c r="F29" s="351"/>
      <c r="G29" s="351"/>
      <c r="H29" s="351"/>
      <c r="I29" s="351"/>
      <c r="J29" s="351"/>
      <c r="K29" s="352"/>
      <c r="L29" s="353"/>
      <c r="M29" s="356">
        <f>SUM(O29,Q29,S29)</f>
        <v>0</v>
      </c>
      <c r="N29" s="357"/>
      <c r="O29" s="351"/>
      <c r="P29" s="351"/>
      <c r="Q29" s="351"/>
      <c r="R29" s="351"/>
      <c r="S29" s="351"/>
      <c r="T29" s="351"/>
      <c r="U29" s="358"/>
      <c r="V29" s="358"/>
      <c r="W29" s="358"/>
      <c r="X29" s="358"/>
      <c r="Y29" s="358"/>
      <c r="Z29" s="359"/>
      <c r="AA29" s="359"/>
      <c r="AB29" s="359"/>
      <c r="AC29" s="359"/>
      <c r="AD29" s="359"/>
      <c r="AE29" s="359"/>
    </row>
    <row r="30" spans="1:31" ht="20.25" customHeight="1">
      <c r="A30" s="182"/>
      <c r="B30" s="115"/>
      <c r="C30" s="350"/>
      <c r="D30" s="350"/>
      <c r="E30" s="351"/>
      <c r="F30" s="351"/>
      <c r="G30" s="351"/>
      <c r="H30" s="351"/>
      <c r="I30" s="351"/>
      <c r="J30" s="351"/>
      <c r="K30" s="352"/>
      <c r="L30" s="353"/>
      <c r="M30" s="356">
        <f t="shared" ref="M30:M35" si="7">SUM(O30,Q30,S30)</f>
        <v>0</v>
      </c>
      <c r="N30" s="357"/>
      <c r="O30" s="351"/>
      <c r="P30" s="351"/>
      <c r="Q30" s="351"/>
      <c r="R30" s="351"/>
      <c r="S30" s="351"/>
      <c r="T30" s="351"/>
      <c r="U30" s="358"/>
      <c r="V30" s="358"/>
      <c r="W30" s="358"/>
      <c r="X30" s="358"/>
      <c r="Y30" s="358"/>
      <c r="Z30" s="359"/>
      <c r="AA30" s="359"/>
      <c r="AB30" s="359"/>
      <c r="AC30" s="359"/>
      <c r="AD30" s="359"/>
      <c r="AE30" s="359"/>
    </row>
    <row r="31" spans="1:31" ht="20.25" customHeight="1">
      <c r="A31" s="182"/>
      <c r="B31" s="115"/>
      <c r="C31" s="350"/>
      <c r="D31" s="350"/>
      <c r="E31" s="351"/>
      <c r="F31" s="351"/>
      <c r="G31" s="351"/>
      <c r="H31" s="351"/>
      <c r="I31" s="351"/>
      <c r="J31" s="351"/>
      <c r="K31" s="352"/>
      <c r="L31" s="353"/>
      <c r="M31" s="356">
        <f t="shared" si="7"/>
        <v>0</v>
      </c>
      <c r="N31" s="357"/>
      <c r="O31" s="351"/>
      <c r="P31" s="351"/>
      <c r="Q31" s="351"/>
      <c r="R31" s="351"/>
      <c r="S31" s="351"/>
      <c r="T31" s="351"/>
      <c r="U31" s="358"/>
      <c r="V31" s="358"/>
      <c r="W31" s="358"/>
      <c r="X31" s="358"/>
      <c r="Y31" s="358"/>
      <c r="Z31" s="359"/>
      <c r="AA31" s="359"/>
      <c r="AB31" s="359"/>
      <c r="AC31" s="359"/>
      <c r="AD31" s="359"/>
      <c r="AE31" s="359"/>
    </row>
    <row r="32" spans="1:31" ht="20.25" customHeight="1">
      <c r="A32" s="182"/>
      <c r="B32" s="115"/>
      <c r="C32" s="350"/>
      <c r="D32" s="350"/>
      <c r="E32" s="351"/>
      <c r="F32" s="351"/>
      <c r="G32" s="351"/>
      <c r="H32" s="351"/>
      <c r="I32" s="351"/>
      <c r="J32" s="351"/>
      <c r="K32" s="352"/>
      <c r="L32" s="353"/>
      <c r="M32" s="356">
        <f t="shared" si="7"/>
        <v>0</v>
      </c>
      <c r="N32" s="357"/>
      <c r="O32" s="351"/>
      <c r="P32" s="351"/>
      <c r="Q32" s="351"/>
      <c r="R32" s="351"/>
      <c r="S32" s="351"/>
      <c r="T32" s="351"/>
      <c r="U32" s="358"/>
      <c r="V32" s="358"/>
      <c r="W32" s="358"/>
      <c r="X32" s="358"/>
      <c r="Y32" s="358"/>
      <c r="Z32" s="359"/>
      <c r="AA32" s="359"/>
      <c r="AB32" s="359"/>
      <c r="AC32" s="359"/>
      <c r="AD32" s="359"/>
      <c r="AE32" s="359"/>
    </row>
    <row r="33" spans="1:31" ht="20.25" customHeight="1">
      <c r="A33" s="182"/>
      <c r="B33" s="115"/>
      <c r="C33" s="350"/>
      <c r="D33" s="350"/>
      <c r="E33" s="351"/>
      <c r="F33" s="351"/>
      <c r="G33" s="351"/>
      <c r="H33" s="351"/>
      <c r="I33" s="351"/>
      <c r="J33" s="351"/>
      <c r="K33" s="352"/>
      <c r="L33" s="353"/>
      <c r="M33" s="356">
        <f t="shared" si="7"/>
        <v>0</v>
      </c>
      <c r="N33" s="357"/>
      <c r="O33" s="351"/>
      <c r="P33" s="351"/>
      <c r="Q33" s="351"/>
      <c r="R33" s="351"/>
      <c r="S33" s="351"/>
      <c r="T33" s="351"/>
      <c r="U33" s="358"/>
      <c r="V33" s="358"/>
      <c r="W33" s="358"/>
      <c r="X33" s="358"/>
      <c r="Y33" s="358"/>
      <c r="Z33" s="359"/>
      <c r="AA33" s="359"/>
      <c r="AB33" s="359"/>
      <c r="AC33" s="359"/>
      <c r="AD33" s="359"/>
      <c r="AE33" s="359"/>
    </row>
    <row r="34" spans="1:31" ht="20.25" customHeight="1">
      <c r="A34" s="182"/>
      <c r="B34" s="115"/>
      <c r="C34" s="350"/>
      <c r="D34" s="350"/>
      <c r="E34" s="351"/>
      <c r="F34" s="351"/>
      <c r="G34" s="351"/>
      <c r="H34" s="351"/>
      <c r="I34" s="351"/>
      <c r="J34" s="351"/>
      <c r="K34" s="352"/>
      <c r="L34" s="353"/>
      <c r="M34" s="356">
        <f t="shared" si="7"/>
        <v>0</v>
      </c>
      <c r="N34" s="357"/>
      <c r="O34" s="351"/>
      <c r="P34" s="351"/>
      <c r="Q34" s="351"/>
      <c r="R34" s="351"/>
      <c r="S34" s="351"/>
      <c r="T34" s="351"/>
      <c r="U34" s="358"/>
      <c r="V34" s="358"/>
      <c r="W34" s="358"/>
      <c r="X34" s="358"/>
      <c r="Y34" s="358"/>
      <c r="Z34" s="359"/>
      <c r="AA34" s="359"/>
      <c r="AB34" s="359"/>
      <c r="AC34" s="359"/>
      <c r="AD34" s="359"/>
      <c r="AE34" s="359"/>
    </row>
    <row r="35" spans="1:31" ht="20.25" customHeight="1">
      <c r="A35" s="182"/>
      <c r="B35" s="115"/>
      <c r="C35" s="350"/>
      <c r="D35" s="350"/>
      <c r="E35" s="351"/>
      <c r="F35" s="351"/>
      <c r="G35" s="351"/>
      <c r="H35" s="351"/>
      <c r="I35" s="351"/>
      <c r="J35" s="351"/>
      <c r="K35" s="352"/>
      <c r="L35" s="353"/>
      <c r="M35" s="356">
        <f t="shared" si="7"/>
        <v>0</v>
      </c>
      <c r="N35" s="357"/>
      <c r="O35" s="351"/>
      <c r="P35" s="351"/>
      <c r="Q35" s="351"/>
      <c r="R35" s="351"/>
      <c r="S35" s="351"/>
      <c r="T35" s="351"/>
      <c r="U35" s="358"/>
      <c r="V35" s="358"/>
      <c r="W35" s="358"/>
      <c r="X35" s="358"/>
      <c r="Y35" s="358"/>
      <c r="Z35" s="359"/>
      <c r="AA35" s="359"/>
      <c r="AB35" s="359"/>
      <c r="AC35" s="359"/>
      <c r="AD35" s="359"/>
      <c r="AE35" s="359"/>
    </row>
    <row r="36" spans="1:31" ht="20.25" customHeight="1">
      <c r="A36" s="364" t="s">
        <v>162</v>
      </c>
      <c r="B36" s="365"/>
      <c r="C36" s="365"/>
      <c r="D36" s="366"/>
      <c r="E36" s="360">
        <f>SUM(E29:E35)</f>
        <v>0</v>
      </c>
      <c r="F36" s="360"/>
      <c r="G36" s="360">
        <f>SUM(G29:G35)</f>
        <v>0</v>
      </c>
      <c r="H36" s="360"/>
      <c r="I36" s="360">
        <f>SUM(I29:I35)</f>
        <v>0</v>
      </c>
      <c r="J36" s="360"/>
      <c r="K36" s="360">
        <f>SUM(K29:K35)</f>
        <v>0</v>
      </c>
      <c r="L36" s="360"/>
      <c r="M36" s="360">
        <f>SUM(M29:M35)</f>
        <v>0</v>
      </c>
      <c r="N36" s="360"/>
      <c r="O36" s="360">
        <f>SUM(O29:O35)</f>
        <v>0</v>
      </c>
      <c r="P36" s="360"/>
      <c r="Q36" s="360">
        <f>SUM(Q29:Q35)</f>
        <v>0</v>
      </c>
      <c r="R36" s="360"/>
      <c r="S36" s="360">
        <f>SUM(S29:S35)</f>
        <v>0</v>
      </c>
      <c r="T36" s="360"/>
      <c r="U36" s="361"/>
      <c r="V36" s="361"/>
      <c r="W36" s="361"/>
      <c r="X36" s="361"/>
      <c r="Y36" s="361"/>
      <c r="Z36" s="362"/>
      <c r="AA36" s="362"/>
      <c r="AB36" s="362"/>
      <c r="AC36" s="362"/>
      <c r="AD36" s="362"/>
      <c r="AE36" s="362"/>
    </row>
    <row r="37" spans="1:31" s="114" customFormat="1" ht="20.25" customHeight="1">
      <c r="A37" s="164"/>
      <c r="B37" s="164"/>
      <c r="C37" s="164"/>
      <c r="D37" s="164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4"/>
      <c r="B38" s="164"/>
      <c r="C38" s="164"/>
      <c r="D38" s="164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4"/>
      <c r="B39" s="164"/>
      <c r="C39" s="164"/>
      <c r="D39" s="164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4"/>
      <c r="B40" s="164"/>
      <c r="C40" s="164"/>
      <c r="D40" s="164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36" customHeight="1">
      <c r="A41" s="324" t="s">
        <v>441</v>
      </c>
      <c r="B41" s="324"/>
      <c r="C41" s="324"/>
      <c r="D41" s="324"/>
      <c r="E41" s="324"/>
      <c r="F41" s="324"/>
      <c r="G41" s="91"/>
      <c r="H41" s="91"/>
      <c r="I41" s="91"/>
      <c r="J41" s="91"/>
      <c r="K41" s="91"/>
      <c r="L41" s="341"/>
      <c r="M41" s="341"/>
      <c r="N41" s="341"/>
      <c r="O41" s="341"/>
      <c r="P41" s="341"/>
      <c r="Q41" s="341"/>
      <c r="R41" s="106"/>
      <c r="S41" s="367" t="s">
        <v>410</v>
      </c>
      <c r="T41" s="367"/>
      <c r="U41" s="367"/>
      <c r="V41" s="91"/>
      <c r="W41" s="91"/>
      <c r="X41" s="91"/>
      <c r="Y41" s="91"/>
      <c r="Z41" s="91"/>
    </row>
    <row r="42" spans="1:31" ht="18.75" customHeight="1">
      <c r="A42" s="342" t="s">
        <v>446</v>
      </c>
      <c r="B42" s="343"/>
      <c r="C42" s="343"/>
      <c r="D42" s="343"/>
      <c r="E42" s="91"/>
      <c r="F42" s="91"/>
      <c r="G42" s="91"/>
      <c r="H42" s="91"/>
      <c r="I42" s="91"/>
      <c r="J42" s="91"/>
      <c r="K42" s="91"/>
      <c r="L42" s="195" t="s">
        <v>405</v>
      </c>
      <c r="M42" s="195"/>
      <c r="N42" s="195"/>
      <c r="O42" s="195"/>
      <c r="P42" s="195"/>
      <c r="Q42" s="195"/>
      <c r="R42" s="104"/>
      <c r="S42" s="196" t="s">
        <v>148</v>
      </c>
      <c r="T42" s="196"/>
      <c r="U42" s="196"/>
      <c r="V42" s="91"/>
      <c r="W42" s="91"/>
      <c r="X42" s="91"/>
      <c r="Y42" s="91"/>
      <c r="Z42" s="91"/>
      <c r="AA42" s="196"/>
      <c r="AB42" s="196"/>
      <c r="AC42" s="196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5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50">
    <mergeCell ref="S41:U41"/>
    <mergeCell ref="S42:U42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S32:T32"/>
    <mergeCell ref="U32:Y32"/>
    <mergeCell ref="Z32:AE32"/>
    <mergeCell ref="M32:N32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O30:P30"/>
    <mergeCell ref="Q30:R30"/>
    <mergeCell ref="S30:T30"/>
    <mergeCell ref="U30:Y30"/>
    <mergeCell ref="Z30:AE30"/>
    <mergeCell ref="M30:N30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3:N33"/>
    <mergeCell ref="O33:P33"/>
    <mergeCell ref="Q33:R33"/>
    <mergeCell ref="S33:T33"/>
    <mergeCell ref="U33:Y33"/>
    <mergeCell ref="Z33:AE33"/>
    <mergeCell ref="O32:P32"/>
    <mergeCell ref="Q32:R32"/>
    <mergeCell ref="U29:Y29"/>
    <mergeCell ref="Z29:AE29"/>
    <mergeCell ref="O28:P28"/>
    <mergeCell ref="Q28:R28"/>
    <mergeCell ref="S28:T28"/>
    <mergeCell ref="U28:Y28"/>
    <mergeCell ref="Z28:AE28"/>
    <mergeCell ref="M28:N28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31:N31"/>
    <mergeCell ref="O31:P31"/>
    <mergeCell ref="Q31:R31"/>
    <mergeCell ref="S31:T31"/>
    <mergeCell ref="U31:Y31"/>
    <mergeCell ref="Z31:AE31"/>
    <mergeCell ref="M26:N27"/>
    <mergeCell ref="O26:T26"/>
    <mergeCell ref="O27:P27"/>
    <mergeCell ref="Q27:R27"/>
    <mergeCell ref="S27:T27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M29:N29"/>
    <mergeCell ref="O29:P29"/>
    <mergeCell ref="Q29:R29"/>
    <mergeCell ref="S29:T29"/>
    <mergeCell ref="A41:F41"/>
    <mergeCell ref="L41:Q41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Администратор</cp:lastModifiedBy>
  <cp:revision/>
  <cp:lastPrinted>2026-01-15T11:32:43Z</cp:lastPrinted>
  <dcterms:created xsi:type="dcterms:W3CDTF">2003-03-13T16:00:22Z</dcterms:created>
  <dcterms:modified xsi:type="dcterms:W3CDTF">2026-01-26T11:26:42Z</dcterms:modified>
  <cp:category/>
  <cp:contentStatus/>
</cp:coreProperties>
</file>