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титул'!$A$1:$E$86</definedName>
  </definedNames>
  <calcPr fullCalcOnLoad="1"/>
</workbook>
</file>

<file path=xl/sharedStrings.xml><?xml version="1.0" encoding="utf-8"?>
<sst xmlns="http://schemas.openxmlformats.org/spreadsheetml/2006/main" count="155" uniqueCount="143">
  <si>
    <t>Джерело фінансування</t>
  </si>
  <si>
    <t>1.1</t>
  </si>
  <si>
    <t>3.1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</si>
  <si>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</si>
  <si>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</si>
  <si>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</si>
  <si>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</si>
  <si>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</si>
  <si>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</si>
  <si>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</si>
  <si>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2.1</t>
  </si>
  <si>
    <t>Послуги з проведення поточного ремонту об'єктів вулично-дорожньої мережі та штучних споруд</t>
  </si>
  <si>
    <t xml:space="preserve">Реконструкція мощення Красної площі </t>
  </si>
  <si>
    <t>Капітальний ремонт вулично-дорожньої мережі, з них :</t>
  </si>
  <si>
    <t>2. Капітальний ремонт об'єктів</t>
  </si>
  <si>
    <t>2.1.1</t>
  </si>
  <si>
    <t>2.1.2</t>
  </si>
  <si>
    <t>2.1.3</t>
  </si>
  <si>
    <t>2.1.4</t>
  </si>
  <si>
    <t>2.1.5</t>
  </si>
  <si>
    <t>2.1.6</t>
  </si>
  <si>
    <t>2.1.7</t>
  </si>
  <si>
    <t xml:space="preserve">3. Реконструкція об'єктів </t>
  </si>
  <si>
    <t>2.1.8</t>
  </si>
  <si>
    <t>1. Поточний ремонт</t>
  </si>
  <si>
    <t>Капітальний ремонт доріг приватного сектору, з них:</t>
  </si>
  <si>
    <t>2.2</t>
  </si>
  <si>
    <t>2.2.1</t>
  </si>
  <si>
    <t xml:space="preserve">Розробка проектної документації на капітальний ремонт доріг </t>
  </si>
  <si>
    <t xml:space="preserve">4. Будівництво об'єктів </t>
  </si>
  <si>
    <t>4.1</t>
  </si>
  <si>
    <t>Будівництво автомобільної дороги для під'їзду з вул. Івана Мазепи до житлового району по вул. Текстильників</t>
  </si>
  <si>
    <t>2.2.2</t>
  </si>
  <si>
    <t>2.2.3</t>
  </si>
  <si>
    <t>2.2.4</t>
  </si>
  <si>
    <t>2.2.5</t>
  </si>
  <si>
    <t>Капітальний ремонт ділянки дороги вул. Олександра Молодчого (від вул. Шевченка до  вул.  Берегова)</t>
  </si>
  <si>
    <t>Капітальний ремонт ділянки дороги проспекту Миру (від мосту через р. Десна до Катерининської церкви) (Коригування)</t>
  </si>
  <si>
    <t>Капітальний ремонт ділянки дороги вул. Олександра Молодчого (від вул. Шевченка до вул. Берегова) (Коригування)</t>
  </si>
  <si>
    <t xml:space="preserve">                                                                                                                                                                                                     Перелік об'єктів утримання та розвитку автомобільних доріг та дорожньої інфраструктури міста Чернігова  на 2019 рік</t>
  </si>
  <si>
    <t>2.3</t>
  </si>
  <si>
    <t>2.4</t>
  </si>
  <si>
    <t>1.2</t>
  </si>
  <si>
    <t>Створення географічної інформаційної системи мереж зливової каналізації</t>
  </si>
  <si>
    <t>2.1.9</t>
  </si>
  <si>
    <r>
      <t>Здійснення авторського нагляду по об'єкту: "Капітальний ремонт проспекту Миру</t>
    </r>
    <r>
      <rPr>
        <sz val="11"/>
        <rFont val="Times New Roman"/>
        <family val="1"/>
      </rPr>
      <t>"</t>
    </r>
  </si>
  <si>
    <t>Здійснення авторського нагляду по об'єкту: "Капітальний ремонт  ділянки дороги по вул.Шевченка (від просп.Миру до вул.Олега Міхнюка)"</t>
  </si>
  <si>
    <t xml:space="preserve">Здійснення авторського нагляду по об'єкту: "Капітальний ремонт  ділянки дороги по вул.Гетьмана Полуботка (від просп.Миру до вул. Олега Міхнюка) </t>
  </si>
  <si>
    <t xml:space="preserve">Здійснення авторського нагляду по об'єкту: "Капітальний ремонт дороги по вул.Пушкіна </t>
  </si>
  <si>
    <t>2.1.10</t>
  </si>
  <si>
    <t>Здійснення авторського нагляду по об'єкту: "Капітальний ремонт дороги по вул. Нова"</t>
  </si>
  <si>
    <r>
      <t xml:space="preserve">Здійснення авторського нагляду по об'єкту: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>Капітальний ремонт дороги по провул. Слобідський"</t>
    </r>
  </si>
  <si>
    <t>Здійснення авторського нагляду по об'єкту:  "Капітальний ремонт дороги по вул. Гастелло"</t>
  </si>
  <si>
    <t>Здійснення авторського нагляду по об'єкту:  "Капітальний ремонт дороги по вул. Авіаторів"</t>
  </si>
  <si>
    <t>Здійснення авторського нагляду по об'єкту: "Капітальний ремонт ділянки дороги по вул. Разіна"</t>
  </si>
  <si>
    <t>Капітальний ремонт дороги вул.Любомира Боднарука</t>
  </si>
  <si>
    <t>2.1.11</t>
  </si>
  <si>
    <t>2.1.12</t>
  </si>
  <si>
    <t>2.1.13</t>
  </si>
  <si>
    <t>2.1.14</t>
  </si>
  <si>
    <t>Здійснення технічного нагляду по об'єкту: "Капітальний ремонт  ділянки дороги по вул.Шевченка (від просп.Миру до вул.Олега Міхнюка)"</t>
  </si>
  <si>
    <t>2.1.15</t>
  </si>
  <si>
    <t>2.1.16</t>
  </si>
  <si>
    <t>Здійснення технічного нагляду по об'єкту: "Капітальний ремонт ділянки дороги по вул. Мстиславська (віл вул. Героїв Чорнобиля до вул. Льотна)"</t>
  </si>
  <si>
    <t>Капітальний ремонт  ділянки дороги по вул.Івана Мазепи (Коригування 3)</t>
  </si>
  <si>
    <t xml:space="preserve">Капітальний ремонт ділянки дороги вул.Берегова (від вул.1-ша Кордівка до перехрестя вул.Олега Міхнюка) </t>
  </si>
  <si>
    <t>Послуги з проведення поточного ремонту об'єктів вулично-дорожньої мережі та штучних споруд  (кредиторська заборгованость)</t>
  </si>
  <si>
    <t>Разом у розділі 3: (КЕКВ 3142)</t>
  </si>
  <si>
    <t>Разом у пункті  4.1.:</t>
  </si>
  <si>
    <t>Разом у розділі 4: (КЕКВ 3122)</t>
  </si>
  <si>
    <t>Разом у пунктах 2.1-2.4:</t>
  </si>
  <si>
    <t>Разом у розділі 2: (КЕКВ 3132)</t>
  </si>
  <si>
    <t>Разом у розділі 1: (КЕКВ 2240)</t>
  </si>
  <si>
    <t>3.2</t>
  </si>
  <si>
    <t>Реконструкція дороги вул. Реміснича (від                           просп. Перемоги до вул. Івана Мазепи)</t>
  </si>
  <si>
    <t>2.2.6</t>
  </si>
  <si>
    <t>Капітальний ремонт ділянки дороги вул. Борщова</t>
  </si>
  <si>
    <t>1.3</t>
  </si>
  <si>
    <t>Разом у розділах 1 - 4:</t>
  </si>
  <si>
    <t>Капітальний ремонт ділянки тротуару вул. Кирпоноса від просп. Перемоги до вул. Коцюбинського</t>
  </si>
  <si>
    <t>Капітальний ремонт ділянки тротуару просп. Перемоги від вул. Ремісничої до просп. Миру</t>
  </si>
  <si>
    <t>Капітальний ремонт ділянки тротуару вул. Шевченка від вул. Олега Міхнюка до житлового будинку №47 (непарна сторона)</t>
  </si>
  <si>
    <t>Капітальний ремонт ділянки тротуару вул. Шевченка від заїзду до Центрального парку культури та відпочинку до будівлі №63 (непарна сторона)</t>
  </si>
  <si>
    <t>2.3.1</t>
  </si>
  <si>
    <t>2.3.2</t>
  </si>
  <si>
    <t>2.3.3</t>
  </si>
  <si>
    <t>2.3.4</t>
  </si>
  <si>
    <t>2.3.5</t>
  </si>
  <si>
    <t>Капітальний ремонт тротуарів:</t>
  </si>
  <si>
    <t>Капітальний ремонт ділянки тротуару вул. Шевченка від вул. Олександра Молодчого до  вул. Академіка Павлова (парна сторона)</t>
  </si>
  <si>
    <t>2.2.7</t>
  </si>
  <si>
    <t>2.2.8</t>
  </si>
  <si>
    <t>Капітальний ремонт ділянки дороги вул. Перемоги</t>
  </si>
  <si>
    <t>Капітальний ремонт ділянки дороги із забезпеченням водовідведення по вул. Жабинського в м. Чернігів (Коригування)</t>
  </si>
  <si>
    <t>кошти міського бюджету</t>
  </si>
  <si>
    <t>2.1.1.1</t>
  </si>
  <si>
    <t>2.1.1.2</t>
  </si>
  <si>
    <t>кошти субвенції з місцевого бюджету на фінансове забезпечення будівництва, реконструкції, капітального та середнього ремонтів автомобільних доріг загального користування місцевого значення, вулиць і доріг комунальної власності у населенних пунктах області за рахунок субвенції з державного бюджету місцевим бюджетам</t>
  </si>
  <si>
    <t>Капітальний ремонт дороги по вул. Курська (коригування)</t>
  </si>
  <si>
    <t>2.3.6</t>
  </si>
  <si>
    <t>Капітальний ремонт ділянки дороги із забезпеченням водовідведення по вул. Красносільського                                                     (від вул. Глібова до вул. Красносільського, 71)</t>
  </si>
  <si>
    <t>2.1.17</t>
  </si>
  <si>
    <t>Капітальний ремонт ділянки дороги вул.Берегова (від вул.1-ша Кордівка до перехрестя вул.Олега Міхнюка) (коригування 2 )</t>
  </si>
  <si>
    <t>2.1.18</t>
  </si>
  <si>
    <t>Капітальний ремонт ділянки дороги вул. Олександра Молодчого (від вул. Шевченка до вул. Берегова) (Коригування 2)</t>
  </si>
  <si>
    <t>2.1.19</t>
  </si>
  <si>
    <t>Капітальний ремонт  ділянки дороги по вул.Івана Мазепи (Коригування 4)</t>
  </si>
  <si>
    <t>2.3.7</t>
  </si>
  <si>
    <t>Капітальний ремонт ділянки тротуару вул. Шевченка від заїзду до Центрального парку культури та відпочинку до будівлі №63 (непарна сторона) (Коригування)</t>
  </si>
  <si>
    <t>1.4</t>
  </si>
  <si>
    <t>1.5</t>
  </si>
  <si>
    <t>Поточний ремонт ділянок дороги вул. Ремісничої від просп. Перемоги до вул. Коцюбинського, від                 вул. Магістратської з перехрестям вул. Князя Чорного та  вул. Хлібопекарська</t>
  </si>
  <si>
    <t>Капітальний ремонт дороги вул.Рокоссовського (Коригування 2)</t>
  </si>
  <si>
    <t>2.1.20</t>
  </si>
  <si>
    <t xml:space="preserve">Поточний ремонт проїзної частини ділянки дороги          вул. 1 Гвардійської Армії </t>
  </si>
  <si>
    <t>1.6</t>
  </si>
  <si>
    <t>Поточний ремонт проїзної частини ділянок  дороги          вул.Шевчука</t>
  </si>
  <si>
    <t>3.3</t>
  </si>
  <si>
    <t>Реконструкція мощення Красної площі  (коригування)</t>
  </si>
  <si>
    <t>2.2.9</t>
  </si>
  <si>
    <t>Капітальний ремонт ділянки дороги вул. Борщова (Коригування)</t>
  </si>
  <si>
    <t>Капітальний ремонт ділянки тротуару   по                        вул. Вячеслава Чорновола від    вул. Любецька до                        вул. Вячеслава Радченка (непарна сторона)</t>
  </si>
  <si>
    <t>2.3.8</t>
  </si>
  <si>
    <t>Капітальний ремонт ділянки тротуару просп. Перемоги від вул. Ремісничої до просп. Миру (Коригування)</t>
  </si>
  <si>
    <t>2.3.9</t>
  </si>
  <si>
    <t>Капітальний ремонт ділянки тротуару вул. Шевченка від вул. Олександра Молодчого до  вул. Академіка Павлова (парна сторона) (Коригування)</t>
  </si>
  <si>
    <t>Секретар міської ради</t>
  </si>
  <si>
    <t>Н. ХОЛЬЧЕНКОВА</t>
  </si>
  <si>
    <t>2.1.21</t>
  </si>
  <si>
    <t xml:space="preserve">Капітальний ремонт дороги вул.Рокоссовського </t>
  </si>
  <si>
    <t>Капітальний ремонт дороги вул.Любомира Боднарука (Коригування)</t>
  </si>
  <si>
    <t>2.1.22</t>
  </si>
  <si>
    <t>Разом у пункті  1.1.-1.8.:</t>
  </si>
  <si>
    <t>1.7</t>
  </si>
  <si>
    <t>1.8</t>
  </si>
  <si>
    <t>Поточний ремонт ділянок проїзної частини доріг по вул. Кривоноса,  вул. Білогірська, вул. Борщова, вул. Солов’їна,  вул. Юрія Мезенцева, вул. Василя Будника та влаштування пішохідних переходів на перехресті вул. 1-го  Травня та  вул. Генерала Бєлова</t>
  </si>
  <si>
    <t>Поточний дрібний ремонт об’єктів вулично-дорожньої мережі</t>
  </si>
  <si>
    <t>3.4</t>
  </si>
  <si>
    <t>Реконструкція дороги вул. Реміснича (від                           просп. Перемоги до вул. Івана Мазепи)(Коригування)</t>
  </si>
  <si>
    <t>Разом у пунктах  3.1.-3.4.:</t>
  </si>
  <si>
    <t>Здійснення авторського нагляду по об'єкту: "Капітальний ремонт ділянки дороги по вул. Мстиславська (віл вул. Героїв Чорнобиля до                  вул. Льотна)"</t>
  </si>
  <si>
    <t>Капітальний ремонт ділянки дороги по вул. Героїв Чорнобиля в м. Чернігів з виділенням черговості: перша черга - проїзна частина; друга черга - тротуар (з врахуванням коригування)</t>
  </si>
  <si>
    <t>Додаток 3
до рішення виконавчого комітету міської ради
20 грудня   2019 року  № 527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</si>
</sst>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justify" wrapText="1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181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4" fontId="8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9" fillId="34" borderId="0" xfId="0" applyFont="1" applyFill="1" applyAlignment="1">
      <alignment horizontal="left" vertical="center"/>
    </xf>
    <xf numFmtId="4" fontId="9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4" fontId="9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74"/>
  <sheetViews>
    <sheetView tabSelected="1" view="pageBreakPreview" zoomScale="96" zoomScaleNormal="75" zoomScaleSheetLayoutView="96" zoomScalePageLayoutView="0" workbookViewId="0" topLeftCell="A1">
      <selection activeCell="B25" sqref="B25"/>
    </sheetView>
  </sheetViews>
  <sheetFormatPr defaultColWidth="9.00390625" defaultRowHeight="12.75"/>
  <cols>
    <col min="1" max="1" width="11.625" style="0" customWidth="1"/>
    <col min="2" max="2" width="66.375" style="0" customWidth="1"/>
    <col min="3" max="3" width="21.75390625" style="0" customWidth="1"/>
    <col min="4" max="4" width="19.75390625" style="0" customWidth="1"/>
    <col min="5" max="5" width="21.625" style="0" customWidth="1"/>
    <col min="6" max="6" width="12.625" style="0" customWidth="1"/>
    <col min="7" max="7" width="15.75390625" style="0" bestFit="1" customWidth="1"/>
    <col min="8" max="8" width="10.625" style="0" bestFit="1" customWidth="1"/>
  </cols>
  <sheetData>
    <row r="1" spans="1:5" ht="93.75" customHeight="1">
      <c r="A1" s="27"/>
      <c r="B1" s="27"/>
      <c r="C1" s="45" t="s">
        <v>142</v>
      </c>
      <c r="D1" s="46"/>
      <c r="E1" s="46"/>
    </row>
    <row r="2" spans="1:5" ht="24.75" customHeight="1" hidden="1">
      <c r="A2" s="27"/>
      <c r="B2" s="27"/>
      <c r="C2" s="27"/>
      <c r="D2" s="27"/>
      <c r="E2" s="6"/>
    </row>
    <row r="3" spans="1:5" ht="48" customHeight="1" hidden="1">
      <c r="A3" s="27"/>
      <c r="B3" s="27"/>
      <c r="C3" s="27"/>
      <c r="D3" s="27"/>
      <c r="E3" s="27"/>
    </row>
    <row r="4" spans="3:6" s="2" customFormat="1" ht="0.75" customHeight="1" hidden="1">
      <c r="C4" s="4"/>
      <c r="D4" s="4"/>
      <c r="E4" s="4"/>
      <c r="F4" s="10"/>
    </row>
    <row r="5" spans="1:5" s="2" customFormat="1" ht="19.5" customHeight="1">
      <c r="A5" s="54" t="s">
        <v>39</v>
      </c>
      <c r="B5" s="54"/>
      <c r="C5" s="54"/>
      <c r="D5" s="54"/>
      <c r="E5" s="54"/>
    </row>
    <row r="6" spans="1:5" s="2" customFormat="1" ht="39.75" customHeight="1">
      <c r="A6" s="54"/>
      <c r="B6" s="54"/>
      <c r="C6" s="54"/>
      <c r="D6" s="54"/>
      <c r="E6" s="54"/>
    </row>
    <row r="7" spans="1:5" s="2" customFormat="1" ht="17.25" customHeight="1">
      <c r="A7" s="1"/>
      <c r="B7" s="1"/>
      <c r="C7" s="1"/>
      <c r="D7" s="1"/>
      <c r="E7" s="1"/>
    </row>
    <row r="8" spans="1:5" s="1" customFormat="1" ht="24.75" customHeight="1">
      <c r="A8" s="53" t="s">
        <v>4</v>
      </c>
      <c r="B8" s="53" t="s">
        <v>3</v>
      </c>
      <c r="C8" s="53" t="s">
        <v>6</v>
      </c>
      <c r="D8" s="47" t="s">
        <v>0</v>
      </c>
      <c r="E8" s="48"/>
    </row>
    <row r="9" spans="1:5" s="1" customFormat="1" ht="21.75" customHeight="1">
      <c r="A9" s="53"/>
      <c r="B9" s="53"/>
      <c r="C9" s="53"/>
      <c r="D9" s="47" t="s">
        <v>5</v>
      </c>
      <c r="E9" s="48"/>
    </row>
    <row r="10" spans="1:5" s="1" customFormat="1" ht="66.75" customHeight="1">
      <c r="A10" s="53"/>
      <c r="B10" s="53"/>
      <c r="C10" s="53"/>
      <c r="D10" s="11" t="s">
        <v>8</v>
      </c>
      <c r="E10" s="11" t="s">
        <v>7</v>
      </c>
    </row>
    <row r="11" spans="1:107" s="2" customFormat="1" ht="27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7" customHeight="1">
      <c r="A12" s="49" t="s">
        <v>24</v>
      </c>
      <c r="B12" s="50"/>
      <c r="C12" s="50"/>
      <c r="D12" s="50"/>
      <c r="E12" s="5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59.25" customHeight="1">
      <c r="A13" s="15" t="s">
        <v>1</v>
      </c>
      <c r="B13" s="13" t="s">
        <v>66</v>
      </c>
      <c r="C13" s="26">
        <f>5246999.83</f>
        <v>5246999.83</v>
      </c>
      <c r="D13" s="16">
        <f aca="true" t="shared" si="0" ref="D13:D22">C13</f>
        <v>5246999.83</v>
      </c>
      <c r="E13" s="43"/>
      <c r="F13" s="1"/>
      <c r="G13" s="1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42.75" customHeight="1">
      <c r="A14" s="15" t="s">
        <v>42</v>
      </c>
      <c r="B14" s="13" t="s">
        <v>11</v>
      </c>
      <c r="C14" s="16">
        <f>100000000-5246999.83-8707904.31+7900000-310000</f>
        <v>93635095.86</v>
      </c>
      <c r="D14" s="16">
        <f t="shared" si="0"/>
        <v>93635095.86</v>
      </c>
      <c r="E14" s="16"/>
      <c r="F14" s="3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42.75" customHeight="1">
      <c r="A15" s="15" t="s">
        <v>77</v>
      </c>
      <c r="B15" s="13" t="s">
        <v>43</v>
      </c>
      <c r="C15" s="16">
        <f>310000+1190000</f>
        <v>1500000</v>
      </c>
      <c r="D15" s="16">
        <f t="shared" si="0"/>
        <v>1500000</v>
      </c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82.5" customHeight="1">
      <c r="A16" s="15" t="s">
        <v>109</v>
      </c>
      <c r="B16" s="39" t="s">
        <v>111</v>
      </c>
      <c r="C16" s="16">
        <f>3705040-166580</f>
        <v>3538460</v>
      </c>
      <c r="D16" s="16">
        <f t="shared" si="0"/>
        <v>3538460</v>
      </c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38.25" customHeight="1">
      <c r="A17" s="15" t="s">
        <v>110</v>
      </c>
      <c r="B17" s="13" t="s">
        <v>114</v>
      </c>
      <c r="C17" s="16">
        <f>3762250-342700</f>
        <v>3419550</v>
      </c>
      <c r="D17" s="16">
        <f t="shared" si="0"/>
        <v>3419550</v>
      </c>
      <c r="E17" s="16"/>
      <c r="F17" s="1"/>
      <c r="G17" s="1"/>
      <c r="H17" s="1"/>
      <c r="I17" s="1"/>
      <c r="J17" s="1" t="s">
        <v>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38.25" customHeight="1">
      <c r="A18" s="15" t="s">
        <v>115</v>
      </c>
      <c r="B18" s="13" t="s">
        <v>116</v>
      </c>
      <c r="C18" s="16">
        <v>1237200</v>
      </c>
      <c r="D18" s="16">
        <f t="shared" si="0"/>
        <v>1237200</v>
      </c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s="2" customFormat="1" ht="101.25" customHeight="1">
      <c r="A19" s="15" t="s">
        <v>133</v>
      </c>
      <c r="B19" s="44" t="s">
        <v>135</v>
      </c>
      <c r="C19" s="16">
        <f>3342710</f>
        <v>3342710</v>
      </c>
      <c r="D19" s="16">
        <f t="shared" si="0"/>
        <v>3342710</v>
      </c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s="2" customFormat="1" ht="38.25" customHeight="1">
      <c r="A20" s="15" t="s">
        <v>134</v>
      </c>
      <c r="B20" s="39" t="s">
        <v>136</v>
      </c>
      <c r="C20" s="16">
        <f>3499630</f>
        <v>3499630</v>
      </c>
      <c r="D20" s="16">
        <f t="shared" si="0"/>
        <v>3499630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s="29" customFormat="1" ht="26.25" customHeight="1">
      <c r="A21" s="15"/>
      <c r="B21" s="13" t="s">
        <v>132</v>
      </c>
      <c r="C21" s="16">
        <f>C14+C13+C15+C16+C17+C18+C19+C20</f>
        <v>115419645.69</v>
      </c>
      <c r="D21" s="16">
        <f t="shared" si="0"/>
        <v>115419645.69</v>
      </c>
      <c r="E21" s="1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</row>
    <row r="22" spans="1:107" s="2" customFormat="1" ht="28.5" customHeight="1">
      <c r="A22" s="15"/>
      <c r="B22" s="13" t="s">
        <v>72</v>
      </c>
      <c r="C22" s="16">
        <f>C21</f>
        <v>115419645.69</v>
      </c>
      <c r="D22" s="16">
        <f t="shared" si="0"/>
        <v>115419645.69</v>
      </c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s="2" customFormat="1" ht="26.25" customHeight="1">
      <c r="A23" s="12"/>
      <c r="B23" s="49" t="s">
        <v>14</v>
      </c>
      <c r="C23" s="50"/>
      <c r="D23" s="50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s="2" customFormat="1" ht="40.5" customHeight="1">
      <c r="A24" s="12" t="s">
        <v>10</v>
      </c>
      <c r="B24" s="41" t="s">
        <v>13</v>
      </c>
      <c r="C24" s="25">
        <f>50000000-5570000+15190900+20008600-1830100-93616-140789-2032920+13639804-1400000-200000+100000+327400+72000+605063-9082524+49185+103500</f>
        <v>79746503</v>
      </c>
      <c r="D24" s="25"/>
      <c r="E24" s="25">
        <f>C24</f>
        <v>79746503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s="2" customFormat="1" ht="82.5" customHeight="1">
      <c r="A25" s="12" t="s">
        <v>15</v>
      </c>
      <c r="B25" s="13" t="s">
        <v>141</v>
      </c>
      <c r="C25" s="16">
        <f>3500000-875109-200000-15815+15190900-2164175+20008600-1830100-12678769-140789+13639804-9082524-2996457</f>
        <v>22355566</v>
      </c>
      <c r="D25" s="16"/>
      <c r="E25" s="16">
        <f>C25</f>
        <v>22355566</v>
      </c>
      <c r="F25" s="36">
        <f>E25+E28+E29+E30+E31+E32+E33+E34+E35+E36+E37+E38+E39+E40+E41+E42+E43+E44+E45+E46+E47+E48</f>
        <v>79746503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s="2" customFormat="1" ht="28.5" customHeight="1">
      <c r="A26" s="12" t="s">
        <v>95</v>
      </c>
      <c r="B26" s="13" t="s">
        <v>94</v>
      </c>
      <c r="C26" s="16">
        <f>15435801-1830100-12678769-140789+13639804-9082524-2996457</f>
        <v>2346966</v>
      </c>
      <c r="D26" s="16"/>
      <c r="E26" s="16">
        <f>C26</f>
        <v>2346966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s="2" customFormat="1" ht="138" customHeight="1">
      <c r="A27" s="12" t="s">
        <v>96</v>
      </c>
      <c r="B27" s="34" t="s">
        <v>97</v>
      </c>
      <c r="C27" s="16">
        <f>20008600</f>
        <v>20008600</v>
      </c>
      <c r="D27" s="16" t="s">
        <v>9</v>
      </c>
      <c r="E27" s="16">
        <f>C27</f>
        <v>20008600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s="2" customFormat="1" ht="27" customHeight="1">
      <c r="A28" s="12" t="s">
        <v>16</v>
      </c>
      <c r="B28" s="13" t="s">
        <v>55</v>
      </c>
      <c r="C28" s="16">
        <f>20585153-3603523-534074</f>
        <v>16447556</v>
      </c>
      <c r="D28" s="16"/>
      <c r="E28" s="16">
        <f aca="true" t="shared" si="1" ref="E28:E48">C28</f>
        <v>16447556</v>
      </c>
      <c r="F28" s="1"/>
      <c r="G28" s="1"/>
      <c r="H28" s="1"/>
      <c r="I28" s="1" t="s">
        <v>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s="2" customFormat="1" ht="55.5" customHeight="1">
      <c r="A29" s="12" t="s">
        <v>17</v>
      </c>
      <c r="B29" s="13" t="s">
        <v>100</v>
      </c>
      <c r="C29" s="16">
        <f>5600000</f>
        <v>5600000</v>
      </c>
      <c r="D29" s="16"/>
      <c r="E29" s="16">
        <f t="shared" si="1"/>
        <v>5600000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s="2" customFormat="1" ht="39" customHeight="1">
      <c r="A30" s="12" t="s">
        <v>18</v>
      </c>
      <c r="B30" s="13" t="s">
        <v>64</v>
      </c>
      <c r="C30" s="16">
        <f>2616518+14594+4901-405700-24094</f>
        <v>2206219</v>
      </c>
      <c r="D30" s="16"/>
      <c r="E30" s="16">
        <f>C30</f>
        <v>2206219</v>
      </c>
      <c r="F30" s="1"/>
      <c r="G30" s="1"/>
      <c r="H30" s="1" t="s">
        <v>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s="2" customFormat="1" ht="43.5" customHeight="1">
      <c r="A31" s="12" t="s">
        <v>19</v>
      </c>
      <c r="B31" s="17" t="s">
        <v>36</v>
      </c>
      <c r="C31" s="16">
        <f>6128548+32514+3240</f>
        <v>6164302</v>
      </c>
      <c r="D31" s="16"/>
      <c r="E31" s="16">
        <f t="shared" si="1"/>
        <v>6164302</v>
      </c>
      <c r="F31" s="1"/>
      <c r="G31" s="1" t="s">
        <v>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s="2" customFormat="1" ht="65.25" customHeight="1">
      <c r="A32" s="12" t="s">
        <v>20</v>
      </c>
      <c r="B32" s="17" t="s">
        <v>38</v>
      </c>
      <c r="C32" s="37">
        <f>2934700+12414+71991-37115</f>
        <v>2981990</v>
      </c>
      <c r="D32" s="16"/>
      <c r="E32" s="16">
        <f t="shared" si="1"/>
        <v>2981990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s="2" customFormat="1" ht="63" customHeight="1">
      <c r="A33" s="12" t="s">
        <v>21</v>
      </c>
      <c r="B33" s="13" t="s">
        <v>37</v>
      </c>
      <c r="C33" s="37">
        <f>3352939+11880+264264+21100</f>
        <v>3650183</v>
      </c>
      <c r="D33" s="16"/>
      <c r="E33" s="16">
        <f t="shared" si="1"/>
        <v>3650183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s="2" customFormat="1" ht="63" customHeight="1">
      <c r="A34" s="12" t="s">
        <v>23</v>
      </c>
      <c r="B34" s="13" t="s">
        <v>93</v>
      </c>
      <c r="C34" s="37">
        <f>8906067+13695+4320+2164175-2100000-1400000+49185</f>
        <v>7637442</v>
      </c>
      <c r="D34" s="16"/>
      <c r="E34" s="16">
        <f t="shared" si="1"/>
        <v>7637442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s="2" customFormat="1" ht="45.75" customHeight="1">
      <c r="A35" s="12" t="s">
        <v>44</v>
      </c>
      <c r="B35" s="30" t="s">
        <v>65</v>
      </c>
      <c r="C35" s="37">
        <f>3962240+15815-674895-200000+103500</f>
        <v>3206660</v>
      </c>
      <c r="D35" s="16"/>
      <c r="E35" s="16">
        <f t="shared" si="1"/>
        <v>3206660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s="2" customFormat="1" ht="49.5" customHeight="1">
      <c r="A36" s="12" t="s">
        <v>49</v>
      </c>
      <c r="B36" s="13" t="s">
        <v>45</v>
      </c>
      <c r="C36" s="16">
        <f>5730</f>
        <v>5730</v>
      </c>
      <c r="D36" s="16"/>
      <c r="E36" s="16">
        <f t="shared" si="1"/>
        <v>5730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s="2" customFormat="1" ht="60.75" customHeight="1">
      <c r="A37" s="12" t="s">
        <v>56</v>
      </c>
      <c r="B37" s="13" t="s">
        <v>46</v>
      </c>
      <c r="C37" s="16">
        <f>12960</f>
        <v>12960</v>
      </c>
      <c r="D37" s="16"/>
      <c r="E37" s="16">
        <f t="shared" si="1"/>
        <v>12960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s="2" customFormat="1" ht="63.75" customHeight="1">
      <c r="A38" s="12" t="s">
        <v>57</v>
      </c>
      <c r="B38" s="13" t="s">
        <v>47</v>
      </c>
      <c r="C38" s="16">
        <f>12960</f>
        <v>12960</v>
      </c>
      <c r="D38" s="16"/>
      <c r="E38" s="16">
        <f t="shared" si="1"/>
        <v>12960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s="2" customFormat="1" ht="46.5" customHeight="1">
      <c r="A39" s="12" t="s">
        <v>58</v>
      </c>
      <c r="B39" s="13" t="s">
        <v>48</v>
      </c>
      <c r="C39" s="16">
        <f>5881</f>
        <v>5881</v>
      </c>
      <c r="D39" s="16"/>
      <c r="E39" s="16">
        <f t="shared" si="1"/>
        <v>5881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s="2" customFormat="1" ht="80.25" customHeight="1">
      <c r="A40" s="18" t="s">
        <v>59</v>
      </c>
      <c r="B40" s="38" t="s">
        <v>140</v>
      </c>
      <c r="C40" s="16">
        <f>5400</f>
        <v>5400</v>
      </c>
      <c r="D40" s="16"/>
      <c r="E40" s="16">
        <f t="shared" si="1"/>
        <v>5400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s="2" customFormat="1" ht="55.5" customHeight="1">
      <c r="A41" s="12" t="s">
        <v>61</v>
      </c>
      <c r="B41" s="13" t="s">
        <v>60</v>
      </c>
      <c r="C41" s="16">
        <v>860</v>
      </c>
      <c r="D41" s="16"/>
      <c r="E41" s="16">
        <f t="shared" si="1"/>
        <v>860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s="2" customFormat="1" ht="58.5" customHeight="1">
      <c r="A42" s="18" t="s">
        <v>62</v>
      </c>
      <c r="B42" s="38" t="s">
        <v>63</v>
      </c>
      <c r="C42" s="16">
        <v>5393</v>
      </c>
      <c r="D42" s="16"/>
      <c r="E42" s="16">
        <f t="shared" si="1"/>
        <v>5393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s="2" customFormat="1" ht="62.25" customHeight="1">
      <c r="A43" s="18" t="s">
        <v>101</v>
      </c>
      <c r="B43" s="30" t="s">
        <v>102</v>
      </c>
      <c r="C43" s="16">
        <f>674895</f>
        <v>674895</v>
      </c>
      <c r="D43" s="16"/>
      <c r="E43" s="16">
        <f t="shared" si="1"/>
        <v>674895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s="2" customFormat="1" ht="42" customHeight="1">
      <c r="A44" s="18" t="s">
        <v>103</v>
      </c>
      <c r="B44" s="13" t="s">
        <v>106</v>
      </c>
      <c r="C44" s="16">
        <f>472780+24094</f>
        <v>496874</v>
      </c>
      <c r="D44" s="16"/>
      <c r="E44" s="16">
        <f t="shared" si="1"/>
        <v>496874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s="2" customFormat="1" ht="62.25" customHeight="1">
      <c r="A45" s="18" t="s">
        <v>105</v>
      </c>
      <c r="B45" s="17" t="s">
        <v>104</v>
      </c>
      <c r="C45" s="16">
        <f>37115</f>
        <v>37115</v>
      </c>
      <c r="D45" s="16"/>
      <c r="E45" s="16">
        <f t="shared" si="1"/>
        <v>37115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s="2" customFormat="1" ht="42" customHeight="1">
      <c r="A46" s="18" t="s">
        <v>113</v>
      </c>
      <c r="B46" s="13" t="s">
        <v>112</v>
      </c>
      <c r="C46" s="16">
        <f>100000+327400</f>
        <v>427400</v>
      </c>
      <c r="D46" s="16"/>
      <c r="E46" s="16">
        <f t="shared" si="1"/>
        <v>427400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s="2" customFormat="1" ht="42" customHeight="1">
      <c r="A47" s="18" t="s">
        <v>128</v>
      </c>
      <c r="B47" s="13" t="s">
        <v>129</v>
      </c>
      <c r="C47" s="16">
        <f>72000</f>
        <v>72000</v>
      </c>
      <c r="D47" s="16"/>
      <c r="E47" s="16">
        <f t="shared" si="1"/>
        <v>72000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s="2" customFormat="1" ht="42" customHeight="1">
      <c r="A48" s="18" t="s">
        <v>131</v>
      </c>
      <c r="B48" s="13" t="s">
        <v>130</v>
      </c>
      <c r="C48" s="16">
        <f>4208586+3530531</f>
        <v>7739117</v>
      </c>
      <c r="D48" s="16"/>
      <c r="E48" s="16">
        <f t="shared" si="1"/>
        <v>7739117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s="2" customFormat="1" ht="36.75" customHeight="1">
      <c r="A49" s="18" t="s">
        <v>26</v>
      </c>
      <c r="B49" s="41" t="s">
        <v>25</v>
      </c>
      <c r="C49" s="42">
        <f>C50+C51+C52+C53+C54+C55+C56+C57+C58</f>
        <v>10015244</v>
      </c>
      <c r="D49" s="25"/>
      <c r="E49" s="25">
        <f aca="true" t="shared" si="2" ref="E49:E78">C49</f>
        <v>10015244</v>
      </c>
      <c r="F49" s="35">
        <f>C50+C51+C52+C53+C54+C55+C56+C57+C58</f>
        <v>10015244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s="2" customFormat="1" ht="41.25" customHeight="1">
      <c r="A50" s="18" t="s">
        <v>27</v>
      </c>
      <c r="B50" s="13" t="s">
        <v>50</v>
      </c>
      <c r="C50" s="19">
        <f>3531</f>
        <v>3531</v>
      </c>
      <c r="D50" s="16"/>
      <c r="E50" s="16">
        <f t="shared" si="2"/>
        <v>3531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s="2" customFormat="1" ht="41.25" customHeight="1">
      <c r="A51" s="18" t="s">
        <v>32</v>
      </c>
      <c r="B51" s="13" t="s">
        <v>51</v>
      </c>
      <c r="C51" s="19">
        <f>3240</f>
        <v>3240</v>
      </c>
      <c r="D51" s="16"/>
      <c r="E51" s="16">
        <f t="shared" si="2"/>
        <v>3240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s="2" customFormat="1" ht="41.25" customHeight="1">
      <c r="A52" s="18" t="s">
        <v>33</v>
      </c>
      <c r="B52" s="13" t="s">
        <v>52</v>
      </c>
      <c r="C52" s="19">
        <f>3240</f>
        <v>3240</v>
      </c>
      <c r="D52" s="16"/>
      <c r="E52" s="16">
        <f t="shared" si="2"/>
        <v>3240</v>
      </c>
      <c r="F52" s="1"/>
      <c r="G52" s="1"/>
      <c r="H52" s="1" t="s">
        <v>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s="2" customFormat="1" ht="41.25" customHeight="1">
      <c r="A53" s="18" t="s">
        <v>34</v>
      </c>
      <c r="B53" s="13" t="s">
        <v>53</v>
      </c>
      <c r="C53" s="19">
        <f>5400</f>
        <v>5400</v>
      </c>
      <c r="D53" s="16"/>
      <c r="E53" s="16">
        <f t="shared" si="2"/>
        <v>5400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s="2" customFormat="1" ht="41.25" customHeight="1">
      <c r="A54" s="18" t="s">
        <v>35</v>
      </c>
      <c r="B54" s="13" t="s">
        <v>54</v>
      </c>
      <c r="C54" s="19">
        <f>3240</f>
        <v>3240</v>
      </c>
      <c r="D54" s="16"/>
      <c r="E54" s="16">
        <f t="shared" si="2"/>
        <v>3240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s="2" customFormat="1" ht="27" customHeight="1">
      <c r="A55" s="18" t="s">
        <v>75</v>
      </c>
      <c r="B55" s="13" t="s">
        <v>76</v>
      </c>
      <c r="C55" s="19">
        <f>3615381.25-10000+1830000-1012899</f>
        <v>4422482.25</v>
      </c>
      <c r="D55" s="16"/>
      <c r="E55" s="16">
        <f t="shared" si="2"/>
        <v>4422482.25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s="2" customFormat="1" ht="27" customHeight="1">
      <c r="A56" s="18" t="s">
        <v>90</v>
      </c>
      <c r="B56" s="13" t="s">
        <v>92</v>
      </c>
      <c r="C56" s="19">
        <f>3313968.75-2848820-335485</f>
        <v>129663.75</v>
      </c>
      <c r="D56" s="16"/>
      <c r="E56" s="16">
        <f t="shared" si="2"/>
        <v>129663.75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s="2" customFormat="1" ht="39.75" customHeight="1">
      <c r="A57" s="18" t="s">
        <v>91</v>
      </c>
      <c r="B57" s="13" t="s">
        <v>98</v>
      </c>
      <c r="C57" s="19">
        <f>3070650-8651+1018820-193321</f>
        <v>3887498</v>
      </c>
      <c r="D57" s="16"/>
      <c r="E57" s="16">
        <f t="shared" si="2"/>
        <v>3887498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s="2" customFormat="1" ht="39.75" customHeight="1">
      <c r="A58" s="18" t="s">
        <v>119</v>
      </c>
      <c r="B58" s="13" t="s">
        <v>120</v>
      </c>
      <c r="C58" s="19">
        <f>1572650-15701</f>
        <v>1556949</v>
      </c>
      <c r="D58" s="16"/>
      <c r="E58" s="16">
        <f t="shared" si="2"/>
        <v>1556949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s="2" customFormat="1" ht="23.25" customHeight="1">
      <c r="A59" s="18" t="s">
        <v>40</v>
      </c>
      <c r="B59" s="41" t="s">
        <v>88</v>
      </c>
      <c r="C59" s="42">
        <f>C60+C61+C62+C63+C64+C65+C66+C67+C68</f>
        <v>17204310</v>
      </c>
      <c r="D59" s="25"/>
      <c r="E59" s="25">
        <f t="shared" si="2"/>
        <v>17204310</v>
      </c>
      <c r="F59" s="35">
        <f>C60+C61+C62+C63+C64+C65+C66+C67+C68</f>
        <v>17204310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s="2" customFormat="1" ht="42.75" customHeight="1">
      <c r="A60" s="18" t="s">
        <v>83</v>
      </c>
      <c r="B60" s="17" t="s">
        <v>79</v>
      </c>
      <c r="C60" s="19">
        <f>2691414.5-287270.5-347440</f>
        <v>2056704</v>
      </c>
      <c r="D60" s="16"/>
      <c r="E60" s="16">
        <f t="shared" si="2"/>
        <v>2056704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s="2" customFormat="1" ht="45.75" customHeight="1">
      <c r="A61" s="18" t="s">
        <v>84</v>
      </c>
      <c r="B61" s="17" t="s">
        <v>80</v>
      </c>
      <c r="C61" s="19">
        <f>6384564.8+685717.2-304500</f>
        <v>6765782</v>
      </c>
      <c r="D61" s="16"/>
      <c r="E61" s="16">
        <f t="shared" si="2"/>
        <v>6765782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s="2" customFormat="1" ht="58.5" customHeight="1">
      <c r="A62" s="18" t="s">
        <v>85</v>
      </c>
      <c r="B62" s="17" t="s">
        <v>89</v>
      </c>
      <c r="C62" s="19">
        <f>5720914.25-993706.25-367303</f>
        <v>4359905</v>
      </c>
      <c r="D62" s="16"/>
      <c r="E62" s="16">
        <f t="shared" si="2"/>
        <v>4359905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s="2" customFormat="1" ht="60" customHeight="1">
      <c r="A63" s="18" t="s">
        <v>86</v>
      </c>
      <c r="B63" s="17" t="s">
        <v>81</v>
      </c>
      <c r="C63" s="19">
        <f>2404638.45+157969.55-295200-2222551</f>
        <v>44857</v>
      </c>
      <c r="D63" s="16"/>
      <c r="E63" s="16">
        <f t="shared" si="2"/>
        <v>44857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s="2" customFormat="1" ht="63" customHeight="1">
      <c r="A64" s="18" t="s">
        <v>87</v>
      </c>
      <c r="B64" s="17" t="s">
        <v>82</v>
      </c>
      <c r="C64" s="19">
        <f>2798468-402710-923350</f>
        <v>1472408</v>
      </c>
      <c r="D64" s="16"/>
      <c r="E64" s="16">
        <f t="shared" si="2"/>
        <v>1472408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s="2" customFormat="1" ht="63" customHeight="1">
      <c r="A65" s="18" t="s">
        <v>99</v>
      </c>
      <c r="B65" s="17" t="s">
        <v>121</v>
      </c>
      <c r="C65" s="19">
        <f>840000-476739</f>
        <v>363261</v>
      </c>
      <c r="D65" s="16"/>
      <c r="E65" s="16">
        <f t="shared" si="2"/>
        <v>363261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7" s="2" customFormat="1" ht="77.25" customHeight="1">
      <c r="A66" s="18" t="s">
        <v>107</v>
      </c>
      <c r="B66" s="17" t="s">
        <v>108</v>
      </c>
      <c r="C66" s="19">
        <f>1565990</f>
        <v>1565990</v>
      </c>
      <c r="D66" s="16"/>
      <c r="E66" s="16">
        <f t="shared" si="2"/>
        <v>1565990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s="2" customFormat="1" ht="47.25" customHeight="1">
      <c r="A67" s="18" t="s">
        <v>122</v>
      </c>
      <c r="B67" s="17" t="s">
        <v>123</v>
      </c>
      <c r="C67" s="19">
        <f>767600-559500</f>
        <v>208100</v>
      </c>
      <c r="D67" s="16"/>
      <c r="E67" s="16">
        <f t="shared" si="2"/>
        <v>208100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107" s="2" customFormat="1" ht="60.75" customHeight="1">
      <c r="A68" s="18" t="s">
        <v>124</v>
      </c>
      <c r="B68" s="17" t="s">
        <v>125</v>
      </c>
      <c r="C68" s="19">
        <f>367303</f>
        <v>367303</v>
      </c>
      <c r="D68" s="16"/>
      <c r="E68" s="16">
        <f t="shared" si="2"/>
        <v>367303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</row>
    <row r="69" spans="1:107" s="2" customFormat="1" ht="23.25" customHeight="1">
      <c r="A69" s="18" t="s">
        <v>41</v>
      </c>
      <c r="B69" s="14" t="s">
        <v>28</v>
      </c>
      <c r="C69" s="19">
        <f>1000000</f>
        <v>1000000</v>
      </c>
      <c r="D69" s="16"/>
      <c r="E69" s="16">
        <f t="shared" si="2"/>
        <v>1000000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1:107" s="2" customFormat="1" ht="24" customHeight="1">
      <c r="A70" s="18"/>
      <c r="B70" s="13" t="s">
        <v>70</v>
      </c>
      <c r="C70" s="19">
        <f>C24+C49+C59+C69</f>
        <v>107966057</v>
      </c>
      <c r="D70" s="16"/>
      <c r="E70" s="16">
        <f t="shared" si="2"/>
        <v>107966057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5" s="2" customFormat="1" ht="27" customHeight="1">
      <c r="A71" s="15"/>
      <c r="B71" s="13" t="s">
        <v>71</v>
      </c>
      <c r="C71" s="19">
        <f>C70</f>
        <v>107966057</v>
      </c>
      <c r="D71" s="19"/>
      <c r="E71" s="16">
        <f t="shared" si="2"/>
        <v>107966057</v>
      </c>
    </row>
    <row r="72" spans="1:5" s="2" customFormat="1" ht="21.75" customHeight="1">
      <c r="A72" s="15"/>
      <c r="B72" s="49" t="s">
        <v>22</v>
      </c>
      <c r="C72" s="52"/>
      <c r="D72" s="52"/>
      <c r="E72" s="52"/>
    </row>
    <row r="73" spans="1:9" s="2" customFormat="1" ht="26.25" customHeight="1">
      <c r="A73" s="15" t="s">
        <v>2</v>
      </c>
      <c r="B73" s="13" t="s">
        <v>12</v>
      </c>
      <c r="C73" s="16">
        <f>30000000+21115814+5434469-27581483-113470</f>
        <v>28855330</v>
      </c>
      <c r="D73" s="16"/>
      <c r="E73" s="16">
        <f t="shared" si="2"/>
        <v>28855330</v>
      </c>
      <c r="I73" s="2" t="s">
        <v>9</v>
      </c>
    </row>
    <row r="74" spans="1:5" s="2" customFormat="1" ht="45" customHeight="1">
      <c r="A74" s="15" t="s">
        <v>73</v>
      </c>
      <c r="B74" s="13" t="s">
        <v>74</v>
      </c>
      <c r="C74" s="19">
        <f>5570000+14430000+7993700+2135780+6745613</f>
        <v>36875093</v>
      </c>
      <c r="D74" s="19"/>
      <c r="E74" s="16">
        <f>C74</f>
        <v>36875093</v>
      </c>
    </row>
    <row r="75" spans="1:5" s="2" customFormat="1" ht="25.5" customHeight="1">
      <c r="A75" s="15" t="s">
        <v>117</v>
      </c>
      <c r="B75" s="13" t="s">
        <v>118</v>
      </c>
      <c r="C75" s="19">
        <f>27581483-3998633</f>
        <v>23582850</v>
      </c>
      <c r="D75" s="19"/>
      <c r="E75" s="16">
        <f>C75</f>
        <v>23582850</v>
      </c>
    </row>
    <row r="76" spans="1:5" s="2" customFormat="1" ht="39.75" customHeight="1">
      <c r="A76" s="15" t="s">
        <v>137</v>
      </c>
      <c r="B76" s="13" t="s">
        <v>138</v>
      </c>
      <c r="C76" s="19">
        <f>4249300</f>
        <v>4249300</v>
      </c>
      <c r="D76" s="19"/>
      <c r="E76" s="16">
        <f>C76</f>
        <v>4249300</v>
      </c>
    </row>
    <row r="77" spans="1:5" s="2" customFormat="1" ht="23.25" customHeight="1">
      <c r="A77" s="18" t="s">
        <v>9</v>
      </c>
      <c r="B77" s="13" t="s">
        <v>139</v>
      </c>
      <c r="C77" s="19">
        <f>C73+C74+C75+C76</f>
        <v>93562573</v>
      </c>
      <c r="D77" s="19"/>
      <c r="E77" s="16">
        <f t="shared" si="2"/>
        <v>93562573</v>
      </c>
    </row>
    <row r="78" spans="1:5" s="2" customFormat="1" ht="27" customHeight="1">
      <c r="A78" s="18"/>
      <c r="B78" s="13" t="s">
        <v>67</v>
      </c>
      <c r="C78" s="19">
        <f>C77</f>
        <v>93562573</v>
      </c>
      <c r="D78" s="19"/>
      <c r="E78" s="16">
        <f t="shared" si="2"/>
        <v>93562573</v>
      </c>
    </row>
    <row r="79" spans="1:5" s="2" customFormat="1" ht="22.5" customHeight="1">
      <c r="A79" s="15"/>
      <c r="B79" s="49" t="s">
        <v>29</v>
      </c>
      <c r="C79" s="52"/>
      <c r="D79" s="52"/>
      <c r="E79" s="52"/>
    </row>
    <row r="80" spans="1:8" s="2" customFormat="1" ht="60.75" customHeight="1">
      <c r="A80" s="15" t="s">
        <v>30</v>
      </c>
      <c r="B80" s="13" t="s">
        <v>31</v>
      </c>
      <c r="C80" s="16">
        <f>10000000-9749298+93616</f>
        <v>344318</v>
      </c>
      <c r="D80" s="16" t="s">
        <v>9</v>
      </c>
      <c r="E80" s="16">
        <f>C80</f>
        <v>344318</v>
      </c>
      <c r="H80" s="2" t="s">
        <v>9</v>
      </c>
    </row>
    <row r="81" spans="1:5" s="2" customFormat="1" ht="24" customHeight="1">
      <c r="A81" s="18" t="s">
        <v>9</v>
      </c>
      <c r="B81" s="13" t="s">
        <v>68</v>
      </c>
      <c r="C81" s="19">
        <f>C80</f>
        <v>344318</v>
      </c>
      <c r="D81" s="19"/>
      <c r="E81" s="16">
        <f>C81</f>
        <v>344318</v>
      </c>
    </row>
    <row r="82" spans="1:5" s="2" customFormat="1" ht="24" customHeight="1">
      <c r="A82" s="18"/>
      <c r="B82" s="13" t="s">
        <v>69</v>
      </c>
      <c r="C82" s="19">
        <f>C81</f>
        <v>344318</v>
      </c>
      <c r="D82" s="19"/>
      <c r="E82" s="16">
        <f>C82</f>
        <v>344318</v>
      </c>
    </row>
    <row r="83" spans="1:5" s="2" customFormat="1" ht="22.5" customHeight="1">
      <c r="A83" s="15"/>
      <c r="B83" s="13" t="s">
        <v>78</v>
      </c>
      <c r="C83" s="19">
        <f>C22+C71+C78+C82</f>
        <v>317292593.69</v>
      </c>
      <c r="D83" s="19">
        <f>D22</f>
        <v>115419645.69</v>
      </c>
      <c r="E83" s="19">
        <f>E71+E78+E82</f>
        <v>201872948</v>
      </c>
    </row>
    <row r="84" spans="1:5" s="2" customFormat="1" ht="8.25" customHeight="1">
      <c r="A84" s="20"/>
      <c r="B84" s="31"/>
      <c r="C84" s="32"/>
      <c r="D84" s="32"/>
      <c r="E84" s="32"/>
    </row>
    <row r="85" spans="1:5" s="2" customFormat="1" ht="51" customHeight="1">
      <c r="A85" s="22"/>
      <c r="B85" s="40" t="s">
        <v>126</v>
      </c>
      <c r="C85" s="33" t="s">
        <v>9</v>
      </c>
      <c r="D85" s="55" t="s">
        <v>127</v>
      </c>
      <c r="E85" s="55"/>
    </row>
    <row r="86" spans="1:5" s="2" customFormat="1" ht="4.5" customHeight="1">
      <c r="A86" s="22"/>
      <c r="B86" s="21"/>
      <c r="C86" s="23"/>
      <c r="D86" s="23"/>
      <c r="E86" s="24"/>
    </row>
    <row r="87" spans="1:5" s="2" customFormat="1" ht="27" customHeight="1">
      <c r="A87" s="7"/>
      <c r="B87" s="7"/>
      <c r="C87" s="8"/>
      <c r="D87" s="8"/>
      <c r="E87" s="9"/>
    </row>
    <row r="88" s="2" customFormat="1" ht="18.75"/>
    <row r="89" s="2" customFormat="1" ht="18.75"/>
    <row r="90" s="2" customFormat="1" ht="20.25">
      <c r="B90" s="3"/>
    </row>
    <row r="91" spans="1:5" ht="20.25">
      <c r="A91" s="27"/>
      <c r="B91" s="3"/>
      <c r="C91" s="3"/>
      <c r="D91" s="3"/>
      <c r="E91" s="3"/>
    </row>
    <row r="92" spans="1:5" ht="20.25">
      <c r="A92" s="27"/>
      <c r="B92" s="3"/>
      <c r="C92" s="3"/>
      <c r="D92" s="3"/>
      <c r="E92" s="3"/>
    </row>
    <row r="93" spans="1:5" ht="20.25">
      <c r="A93" s="27"/>
      <c r="B93" s="3"/>
      <c r="C93" s="3"/>
      <c r="D93" s="3"/>
      <c r="E93" s="3"/>
    </row>
    <row r="94" spans="1:5" ht="20.25">
      <c r="A94" s="27"/>
      <c r="B94" s="3"/>
      <c r="C94" s="3"/>
      <c r="D94" s="3"/>
      <c r="E94" s="3"/>
    </row>
    <row r="95" spans="1:5" ht="20.25">
      <c r="A95" s="27"/>
      <c r="B95" s="3"/>
      <c r="C95" s="3"/>
      <c r="D95" s="3"/>
      <c r="E95" s="3"/>
    </row>
    <row r="96" spans="1:5" ht="20.25">
      <c r="A96" s="27"/>
      <c r="B96" s="3"/>
      <c r="C96" s="3"/>
      <c r="D96" s="3"/>
      <c r="E96" s="3"/>
    </row>
    <row r="97" spans="1:5" ht="20.25">
      <c r="A97" s="27"/>
      <c r="B97" s="3"/>
      <c r="C97" s="3"/>
      <c r="D97" s="3"/>
      <c r="E97" s="3"/>
    </row>
    <row r="98" spans="1:5" ht="20.25">
      <c r="A98" s="27"/>
      <c r="B98" s="3"/>
      <c r="C98" s="3"/>
      <c r="D98" s="3"/>
      <c r="E98" s="3"/>
    </row>
    <row r="99" spans="1:5" ht="20.25">
      <c r="A99" s="27"/>
      <c r="B99" s="3"/>
      <c r="C99" s="3"/>
      <c r="D99" s="3"/>
      <c r="E99" s="3"/>
    </row>
    <row r="100" spans="1:5" ht="20.25">
      <c r="A100" s="27"/>
      <c r="B100" s="3"/>
      <c r="C100" s="3"/>
      <c r="D100" s="3"/>
      <c r="E100" s="3"/>
    </row>
    <row r="101" spans="1:5" ht="20.25">
      <c r="A101" s="27"/>
      <c r="B101" s="3"/>
      <c r="C101" s="3"/>
      <c r="D101" s="3"/>
      <c r="E101" s="3"/>
    </row>
    <row r="102" spans="1:5" ht="20.25">
      <c r="A102" s="27"/>
      <c r="B102" s="3"/>
      <c r="C102" s="3"/>
      <c r="D102" s="3"/>
      <c r="E102" s="3"/>
    </row>
    <row r="103" spans="1:5" ht="20.25">
      <c r="A103" s="27"/>
      <c r="B103" s="3"/>
      <c r="C103" s="3"/>
      <c r="D103" s="3"/>
      <c r="E103" s="3"/>
    </row>
    <row r="104" spans="1:5" ht="20.25">
      <c r="A104" s="27"/>
      <c r="B104" s="3"/>
      <c r="C104" s="3"/>
      <c r="D104" s="3"/>
      <c r="E104" s="3"/>
    </row>
    <row r="105" spans="1:5" ht="20.25">
      <c r="A105" s="27"/>
      <c r="B105" s="3"/>
      <c r="C105" s="3"/>
      <c r="D105" s="3"/>
      <c r="E105" s="3"/>
    </row>
    <row r="106" spans="1:5" ht="20.25">
      <c r="A106" s="27"/>
      <c r="B106" s="3"/>
      <c r="C106" s="3"/>
      <c r="D106" s="3"/>
      <c r="E106" s="3"/>
    </row>
    <row r="107" spans="1:5" ht="20.25">
      <c r="A107" s="27"/>
      <c r="B107" s="3"/>
      <c r="C107" s="3"/>
      <c r="D107" s="3"/>
      <c r="E107" s="3"/>
    </row>
    <row r="108" spans="1:5" ht="20.25">
      <c r="A108" s="27"/>
      <c r="B108" s="3"/>
      <c r="C108" s="3"/>
      <c r="D108" s="3"/>
      <c r="E108" s="3"/>
    </row>
    <row r="109" spans="1:5" ht="20.25">
      <c r="A109" s="27"/>
      <c r="B109" s="3"/>
      <c r="C109" s="3"/>
      <c r="D109" s="3"/>
      <c r="E109" s="3"/>
    </row>
    <row r="110" spans="1:5" ht="20.25">
      <c r="A110" s="27"/>
      <c r="B110" s="3"/>
      <c r="C110" s="3"/>
      <c r="D110" s="3"/>
      <c r="E110" s="3"/>
    </row>
    <row r="111" spans="1:5" ht="20.25">
      <c r="A111" s="27"/>
      <c r="B111" s="3"/>
      <c r="C111" s="3"/>
      <c r="D111" s="3"/>
      <c r="E111" s="3"/>
    </row>
    <row r="112" spans="1:5" ht="20.25">
      <c r="A112" s="27"/>
      <c r="B112" s="3"/>
      <c r="C112" s="3"/>
      <c r="D112" s="3"/>
      <c r="E112" s="3"/>
    </row>
    <row r="113" spans="1:5" ht="20.25">
      <c r="A113" s="27"/>
      <c r="B113" s="3"/>
      <c r="C113" s="3"/>
      <c r="D113" s="3"/>
      <c r="E113" s="3"/>
    </row>
    <row r="114" spans="1:5" ht="20.25">
      <c r="A114" s="27"/>
      <c r="B114" s="3"/>
      <c r="C114" s="3"/>
      <c r="D114" s="3"/>
      <c r="E114" s="3"/>
    </row>
    <row r="115" spans="1:5" ht="20.25">
      <c r="A115" s="27"/>
      <c r="B115" s="3"/>
      <c r="C115" s="3"/>
      <c r="D115" s="3"/>
      <c r="E115" s="3"/>
    </row>
    <row r="116" spans="1:5" ht="20.25">
      <c r="A116" s="27"/>
      <c r="B116" s="3"/>
      <c r="C116" s="3"/>
      <c r="D116" s="3"/>
      <c r="E116" s="3"/>
    </row>
    <row r="117" spans="1:5" ht="20.25">
      <c r="A117" s="27"/>
      <c r="B117" s="3"/>
      <c r="C117" s="3"/>
      <c r="D117" s="3"/>
      <c r="E117" s="3"/>
    </row>
    <row r="118" spans="1:5" ht="20.25">
      <c r="A118" s="27"/>
      <c r="B118" s="3"/>
      <c r="C118" s="3"/>
      <c r="D118" s="3"/>
      <c r="E118" s="3"/>
    </row>
    <row r="119" spans="1:5" ht="20.25">
      <c r="A119" s="27"/>
      <c r="B119" s="3"/>
      <c r="C119" s="3"/>
      <c r="D119" s="3"/>
      <c r="E119" s="3"/>
    </row>
    <row r="120" spans="1:5" ht="20.25">
      <c r="A120" s="27"/>
      <c r="B120" s="3"/>
      <c r="C120" s="3"/>
      <c r="D120" s="3"/>
      <c r="E120" s="3"/>
    </row>
    <row r="121" spans="1:5" ht="20.25">
      <c r="A121" s="27"/>
      <c r="B121" s="3"/>
      <c r="C121" s="3"/>
      <c r="D121" s="3"/>
      <c r="E121" s="3"/>
    </row>
    <row r="122" spans="1:5" ht="20.25">
      <c r="A122" s="27"/>
      <c r="B122" s="3"/>
      <c r="C122" s="3"/>
      <c r="D122" s="3"/>
      <c r="E122" s="3"/>
    </row>
    <row r="123" spans="1:5" ht="20.25">
      <c r="A123" s="27"/>
      <c r="B123" s="3"/>
      <c r="C123" s="3"/>
      <c r="D123" s="3"/>
      <c r="E123" s="3"/>
    </row>
    <row r="124" spans="1:5" ht="20.25">
      <c r="A124" s="27"/>
      <c r="B124" s="3"/>
      <c r="C124" s="3"/>
      <c r="D124" s="3"/>
      <c r="E124" s="3"/>
    </row>
    <row r="125" spans="1:5" ht="20.25">
      <c r="A125" s="27"/>
      <c r="B125" s="3"/>
      <c r="C125" s="3"/>
      <c r="D125" s="3"/>
      <c r="E125" s="3"/>
    </row>
    <row r="126" spans="1:5" ht="20.25">
      <c r="A126" s="27"/>
      <c r="B126" s="3"/>
      <c r="C126" s="3"/>
      <c r="D126" s="3"/>
      <c r="E126" s="3"/>
    </row>
    <row r="127" spans="1:5" ht="20.25">
      <c r="A127" s="27"/>
      <c r="B127" s="3"/>
      <c r="C127" s="3"/>
      <c r="D127" s="3"/>
      <c r="E127" s="3"/>
    </row>
    <row r="128" spans="1:5" ht="20.25">
      <c r="A128" s="27"/>
      <c r="B128" s="3"/>
      <c r="C128" s="3"/>
      <c r="D128" s="3"/>
      <c r="E128" s="3"/>
    </row>
    <row r="129" spans="1:5" ht="20.25">
      <c r="A129" s="27"/>
      <c r="B129" s="3"/>
      <c r="C129" s="3"/>
      <c r="D129" s="3"/>
      <c r="E129" s="3"/>
    </row>
    <row r="130" spans="1:5" ht="20.25">
      <c r="A130" s="27"/>
      <c r="B130" s="3"/>
      <c r="C130" s="3"/>
      <c r="D130" s="3"/>
      <c r="E130" s="3"/>
    </row>
    <row r="131" spans="1:5" ht="20.25">
      <c r="A131" s="27"/>
      <c r="B131" s="3"/>
      <c r="C131" s="3"/>
      <c r="D131" s="3"/>
      <c r="E131" s="3"/>
    </row>
    <row r="132" spans="1:5" ht="20.25">
      <c r="A132" s="27"/>
      <c r="B132" s="3"/>
      <c r="C132" s="3"/>
      <c r="D132" s="3"/>
      <c r="E132" s="3"/>
    </row>
    <row r="133" spans="1:5" ht="20.25">
      <c r="A133" s="27"/>
      <c r="B133" s="3"/>
      <c r="C133" s="3"/>
      <c r="D133" s="3"/>
      <c r="E133" s="3"/>
    </row>
    <row r="134" spans="1:5" ht="20.25">
      <c r="A134" s="27"/>
      <c r="B134" s="3"/>
      <c r="C134" s="3"/>
      <c r="D134" s="3"/>
      <c r="E134" s="3"/>
    </row>
    <row r="135" spans="1:5" ht="20.25">
      <c r="A135" s="27"/>
      <c r="B135" s="3"/>
      <c r="C135" s="3"/>
      <c r="D135" s="3"/>
      <c r="E135" s="3"/>
    </row>
    <row r="136" spans="1:5" ht="20.25">
      <c r="A136" s="27"/>
      <c r="B136" s="3"/>
      <c r="C136" s="3"/>
      <c r="D136" s="3"/>
      <c r="E136" s="3"/>
    </row>
    <row r="137" spans="1:5" ht="20.25">
      <c r="A137" s="27"/>
      <c r="B137" s="3"/>
      <c r="C137" s="3"/>
      <c r="D137" s="3"/>
      <c r="E137" s="3"/>
    </row>
    <row r="138" spans="1:5" ht="20.25">
      <c r="A138" s="27"/>
      <c r="B138" s="3"/>
      <c r="C138" s="3"/>
      <c r="D138" s="3"/>
      <c r="E138" s="3"/>
    </row>
    <row r="139" spans="1:5" ht="20.25">
      <c r="A139" s="27"/>
      <c r="B139" s="3"/>
      <c r="C139" s="3"/>
      <c r="D139" s="3"/>
      <c r="E139" s="3"/>
    </row>
    <row r="140" spans="1:5" ht="20.25">
      <c r="A140" s="27"/>
      <c r="B140" s="3"/>
      <c r="C140" s="3"/>
      <c r="D140" s="3"/>
      <c r="E140" s="3"/>
    </row>
    <row r="141" spans="1:5" ht="20.25">
      <c r="A141" s="27"/>
      <c r="B141" s="3"/>
      <c r="C141" s="3"/>
      <c r="D141" s="3"/>
      <c r="E141" s="3"/>
    </row>
    <row r="142" spans="1:5" ht="20.25">
      <c r="A142" s="27"/>
      <c r="B142" s="3"/>
      <c r="C142" s="3"/>
      <c r="D142" s="3"/>
      <c r="E142" s="3"/>
    </row>
    <row r="143" spans="1:5" ht="20.25">
      <c r="A143" s="27"/>
      <c r="B143" s="3"/>
      <c r="C143" s="3"/>
      <c r="D143" s="3"/>
      <c r="E143" s="3"/>
    </row>
    <row r="144" spans="1:5" ht="20.25">
      <c r="A144" s="27"/>
      <c r="B144" s="3"/>
      <c r="C144" s="3"/>
      <c r="D144" s="3"/>
      <c r="E144" s="3"/>
    </row>
    <row r="145" spans="1:5" ht="20.25">
      <c r="A145" s="27"/>
      <c r="B145" s="3"/>
      <c r="C145" s="3"/>
      <c r="D145" s="3"/>
      <c r="E145" s="3"/>
    </row>
    <row r="146" spans="1:5" ht="20.25">
      <c r="A146" s="27"/>
      <c r="B146" s="3"/>
      <c r="C146" s="3"/>
      <c r="D146" s="3"/>
      <c r="E146" s="3"/>
    </row>
    <row r="147" spans="1:5" ht="20.25">
      <c r="A147" s="27"/>
      <c r="B147" s="3"/>
      <c r="C147" s="3"/>
      <c r="D147" s="3"/>
      <c r="E147" s="3"/>
    </row>
    <row r="148" spans="1:5" ht="20.25">
      <c r="A148" s="27"/>
      <c r="B148" s="3"/>
      <c r="C148" s="3"/>
      <c r="D148" s="3"/>
      <c r="E148" s="3"/>
    </row>
    <row r="149" spans="1:5" ht="20.25">
      <c r="A149" s="27"/>
      <c r="B149" s="3"/>
      <c r="C149" s="3"/>
      <c r="D149" s="3"/>
      <c r="E149" s="3"/>
    </row>
    <row r="150" spans="1:5" ht="20.25">
      <c r="A150" s="27"/>
      <c r="B150" s="3"/>
      <c r="C150" s="3"/>
      <c r="D150" s="3"/>
      <c r="E150" s="3"/>
    </row>
    <row r="151" spans="1:5" ht="20.25">
      <c r="A151" s="27"/>
      <c r="B151" s="3"/>
      <c r="C151" s="3"/>
      <c r="D151" s="3"/>
      <c r="E151" s="3"/>
    </row>
    <row r="152" spans="1:5" ht="20.25">
      <c r="A152" s="27"/>
      <c r="B152" s="3"/>
      <c r="C152" s="3"/>
      <c r="D152" s="3"/>
      <c r="E152" s="3"/>
    </row>
    <row r="153" spans="1:5" ht="20.25">
      <c r="A153" s="27"/>
      <c r="B153" s="3"/>
      <c r="C153" s="3"/>
      <c r="D153" s="3"/>
      <c r="E153" s="3"/>
    </row>
    <row r="154" spans="1:5" ht="20.25">
      <c r="A154" s="27"/>
      <c r="B154" s="3"/>
      <c r="C154" s="3"/>
      <c r="D154" s="3"/>
      <c r="E154" s="3"/>
    </row>
    <row r="155" spans="1:5" ht="20.25">
      <c r="A155" s="27"/>
      <c r="B155" s="3"/>
      <c r="C155" s="3"/>
      <c r="D155" s="3"/>
      <c r="E155" s="3"/>
    </row>
    <row r="156" spans="1:5" ht="20.25">
      <c r="A156" s="27"/>
      <c r="B156" s="3"/>
      <c r="C156" s="3"/>
      <c r="D156" s="3"/>
      <c r="E156" s="3"/>
    </row>
    <row r="157" spans="1:5" ht="20.25">
      <c r="A157" s="27"/>
      <c r="B157" s="3"/>
      <c r="C157" s="3"/>
      <c r="D157" s="3"/>
      <c r="E157" s="3"/>
    </row>
    <row r="158" spans="1:5" ht="20.25">
      <c r="A158" s="27"/>
      <c r="B158" s="3"/>
      <c r="C158" s="3"/>
      <c r="D158" s="3"/>
      <c r="E158" s="3"/>
    </row>
    <row r="159" spans="1:5" ht="20.25">
      <c r="A159" s="27"/>
      <c r="B159" s="3"/>
      <c r="C159" s="3"/>
      <c r="D159" s="3"/>
      <c r="E159" s="3"/>
    </row>
    <row r="160" spans="1:5" ht="20.25">
      <c r="A160" s="27"/>
      <c r="B160" s="3"/>
      <c r="C160" s="3"/>
      <c r="D160" s="3"/>
      <c r="E160" s="3"/>
    </row>
    <row r="161" spans="1:5" ht="20.25">
      <c r="A161" s="27"/>
      <c r="B161" s="3"/>
      <c r="C161" s="3"/>
      <c r="D161" s="3"/>
      <c r="E161" s="3"/>
    </row>
    <row r="162" spans="1:5" ht="20.25">
      <c r="A162" s="27"/>
      <c r="B162" s="3"/>
      <c r="C162" s="3"/>
      <c r="D162" s="3"/>
      <c r="E162" s="3"/>
    </row>
    <row r="163" spans="1:5" ht="20.25">
      <c r="A163" s="27"/>
      <c r="B163" s="3"/>
      <c r="C163" s="3"/>
      <c r="D163" s="3"/>
      <c r="E163" s="3"/>
    </row>
    <row r="164" spans="1:5" ht="20.25">
      <c r="A164" s="27"/>
      <c r="B164" s="3"/>
      <c r="C164" s="3"/>
      <c r="D164" s="3"/>
      <c r="E164" s="3"/>
    </row>
    <row r="165" spans="1:5" ht="20.25">
      <c r="A165" s="27"/>
      <c r="B165" s="3"/>
      <c r="C165" s="3"/>
      <c r="D165" s="3"/>
      <c r="E165" s="3"/>
    </row>
    <row r="166" spans="1:5" ht="20.25">
      <c r="A166" s="27"/>
      <c r="B166" s="3"/>
      <c r="C166" s="3"/>
      <c r="D166" s="3"/>
      <c r="E166" s="3"/>
    </row>
    <row r="167" spans="2:5" ht="20.25">
      <c r="B167" s="3"/>
      <c r="C167" s="3"/>
      <c r="D167" s="3"/>
      <c r="E167" s="3"/>
    </row>
    <row r="168" spans="2:5" ht="20.25">
      <c r="B168" s="3"/>
      <c r="C168" s="3"/>
      <c r="D168" s="3"/>
      <c r="E168" s="3"/>
    </row>
    <row r="169" spans="2:5" ht="20.25">
      <c r="B169" s="3"/>
      <c r="C169" s="3"/>
      <c r="D169" s="3"/>
      <c r="E169" s="3"/>
    </row>
    <row r="170" spans="2:5" ht="20.25">
      <c r="B170" s="3"/>
      <c r="C170" s="3"/>
      <c r="D170" s="3"/>
      <c r="E170" s="3"/>
    </row>
    <row r="171" spans="2:5" ht="20.25">
      <c r="B171" s="3"/>
      <c r="C171" s="3"/>
      <c r="D171" s="3"/>
      <c r="E171" s="3"/>
    </row>
    <row r="172" spans="2:5" ht="20.25">
      <c r="B172" s="3"/>
      <c r="C172" s="3"/>
      <c r="D172" s="3"/>
      <c r="E172" s="3"/>
    </row>
    <row r="173" spans="2:5" ht="20.25">
      <c r="B173" s="3"/>
      <c r="C173" s="3"/>
      <c r="D173" s="3"/>
      <c r="E173" s="3"/>
    </row>
    <row r="174" spans="3:5" ht="20.25">
      <c r="C174" s="3"/>
      <c r="D174" s="3"/>
      <c r="E174" s="3"/>
    </row>
  </sheetData>
  <sheetProtection/>
  <mergeCells count="12">
    <mergeCell ref="D85:E85"/>
    <mergeCell ref="B8:B10"/>
    <mergeCell ref="C8:C10"/>
    <mergeCell ref="D8:E8"/>
    <mergeCell ref="B79:E79"/>
    <mergeCell ref="C1:E1"/>
    <mergeCell ref="D9:E9"/>
    <mergeCell ref="A12:E12"/>
    <mergeCell ref="B23:E23"/>
    <mergeCell ref="B72:E72"/>
    <mergeCell ref="A8:A10"/>
    <mergeCell ref="A5:E6"/>
  </mergeCells>
  <conditionalFormatting sqref="B69">
    <cfRule type="duplicateValues" priority="1" dxfId="1">
      <formula>AND(COUNTIF($B$69:$B$69,B69)&gt;1,NOT(ISBLANK(B69)))</formula>
    </cfRule>
  </conditionalFormatting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2" r:id="rId1"/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2019-12-12T12:51:21Z</cp:lastPrinted>
  <dcterms:created xsi:type="dcterms:W3CDTF">2009-05-12T09:31:38Z</dcterms:created>
  <dcterms:modified xsi:type="dcterms:W3CDTF">2019-12-20T09:54:34Z</dcterms:modified>
  <cp:category/>
  <cp:version/>
  <cp:contentType/>
  <cp:contentStatus/>
</cp:coreProperties>
</file>