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9"/>
  </bookViews>
  <sheets>
    <sheet name="загальна" sheetId="1" r:id="rId1"/>
    <sheet name="житло" sheetId="2" r:id="rId2"/>
    <sheet name="1.1.1" sheetId="3" r:id="rId3"/>
    <sheet name=" дороги" sheetId="4" r:id="rId4"/>
    <sheet name="світло" sheetId="5" r:id="rId5"/>
    <sheet name="зеленбуд" sheetId="6" r:id="rId6"/>
    <sheet name="саночистка" sheetId="7" r:id="rId7"/>
    <sheet name="тварини" sheetId="8" r:id="rId8"/>
    <sheet name="спецкомбінат" sheetId="9" r:id="rId9"/>
    <sheet name="поточ+утримання обєктів" sheetId="10" r:id="rId10"/>
    <sheet name="парковка" sheetId="11" r:id="rId11"/>
    <sheet name="капітальний ремонт" sheetId="12" r:id="rId12"/>
    <sheet name="святкове" sheetId="13" r:id="rId13"/>
    <sheet name="спецтехніка" sheetId="14" r:id="rId14"/>
  </sheets>
  <definedNames/>
  <calcPr fullCalcOnLoad="1"/>
</workbook>
</file>

<file path=xl/sharedStrings.xml><?xml version="1.0" encoding="utf-8"?>
<sst xmlns="http://schemas.openxmlformats.org/spreadsheetml/2006/main" count="1239" uniqueCount="585">
  <si>
    <t>Джерела фінансування</t>
  </si>
  <si>
    <t>2008 рік</t>
  </si>
  <si>
    <t>2009 рік</t>
  </si>
  <si>
    <t>2010 рік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</si>
  <si>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</si>
  <si>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</si>
  <si>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</si>
  <si>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</si>
  <si>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</si>
  <si>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</si>
  <si>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</si>
  <si>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>Поточний ремонт електричних мереж вуличного освітлення</t>
  </si>
  <si>
    <t>Департамент інфраструктури міста СМР, КП ЕЗО "Міськсвітло" СМР</t>
  </si>
  <si>
    <t>Святкова ілюмінація міста та освітлення Новорічних ялинок</t>
  </si>
  <si>
    <t>Відновлення освітлення  з заміною енергоємних світильників на економічні</t>
  </si>
  <si>
    <t>ВСЬОГО:</t>
  </si>
  <si>
    <t>Додаток 2</t>
  </si>
  <si>
    <t xml:space="preserve">до програми  реформування і розвитку 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</si>
  <si>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</si>
  <si>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</si>
  <si>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</si>
  <si>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</si>
  <si>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</si>
  <si>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</si>
  <si>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</si>
  <si>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</si>
  <si>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</si>
  <si>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 xml:space="preserve">Забезпечення проведення поточного ремонту вулично-дорожньої мережі </t>
  </si>
  <si>
    <t>Забезпечення проведення утримання та експлуатація технічних засобів регулювання дорожнього руху</t>
  </si>
  <si>
    <t>Забезпечення проведення утримання очисних споруд та зливової каналізації (з гідродинамічним очищенням)</t>
  </si>
  <si>
    <t>Будівництво світлофорних об'єктів</t>
  </si>
  <si>
    <t>КТКВК</t>
  </si>
  <si>
    <t>Забезпечення проведення капітального ремонту мостів та шляхопроводів</t>
  </si>
  <si>
    <t>Забезпечення проведення поточного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</si>
  <si>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</si>
  <si>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</si>
  <si>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</si>
  <si>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КЕКВК</t>
  </si>
  <si>
    <t>Забезпечення благоустрою кладовищ (утримання місць поховань)</t>
  </si>
  <si>
    <t>Забезпечення проведення знесення окремих засохлих та пошкоджених дерев і кущів на кладовищах</t>
  </si>
  <si>
    <t>Забезпечення проведення поточного ремонту ливневих стоків на кладовищі "Яцево"</t>
  </si>
  <si>
    <t>Забезпечення проведення поточного ремонту туалетів та зливової станції</t>
  </si>
  <si>
    <t>Забезпечення проведення поточного ремонту підземних переходів</t>
  </si>
  <si>
    <t>Забезпечення проведення утримання підземних переходів</t>
  </si>
  <si>
    <t>Забезпечення проведення утримання громадських вбиралень</t>
  </si>
  <si>
    <t>Забезпечення проведення поточного ремонту надвірних туалетів</t>
  </si>
  <si>
    <t>Забезпечення проведення поточного ремонту зупинок громадського транспорту</t>
  </si>
  <si>
    <t>Забезпечення проведення поточного ремонту малих архітектурних споруд</t>
  </si>
  <si>
    <t>Забезпечення проведення утримання фонтанів та насосної станції на річці Десна</t>
  </si>
  <si>
    <t xml:space="preserve">Забезпечення проведення поточного ремонту фонтанів </t>
  </si>
  <si>
    <t>Будівництво ліній електропередач на міському пляжі "Золотий берег"</t>
  </si>
  <si>
    <t>Виготовлення проектно-кошторисної документації на капітальний ремонт об'єктів благоустрою міста</t>
  </si>
  <si>
    <t xml:space="preserve">Капітальний ремонт зелених зон міста </t>
  </si>
  <si>
    <t>Капітальний ремонт парку ім. Б.Хмельницького</t>
  </si>
  <si>
    <t>Капітальний ремонт зупинок громадського транспорту</t>
  </si>
  <si>
    <t>Капітальний ремонт фонтанів в місті</t>
  </si>
  <si>
    <t>Капітальний ремонт парку ім. Коцюбинського</t>
  </si>
  <si>
    <t>Капітальний ремонт зеленої зони біля Будинку Обрядів</t>
  </si>
  <si>
    <t>Виготовлення проектно-кошторисної документації на реконструкцію об'єктів благоустрою міста</t>
  </si>
  <si>
    <t>Святкове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</si>
  <si>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</si>
  <si>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 xml:space="preserve">Забезпечення проведення облаштування пляжів </t>
  </si>
  <si>
    <t>Виготовлення  та коригування проектно-кошторисної документації на будівництво світлофорних об'єктів</t>
  </si>
  <si>
    <t>"Про затвердження Комплексної цільової</t>
  </si>
  <si>
    <t>Забезпечення проведення поточного ремонту очисних споруд зливової каналізації</t>
  </si>
  <si>
    <t>Забезпечення проведення обстеження та експертиза мостів та шляхопроводів</t>
  </si>
  <si>
    <t>Забезпечення проведення поточного ремонту технічних засобів регулювання дорожнього руху</t>
  </si>
  <si>
    <t>Забезпечення проведення поточного ремонту та встановлення пішохідних направляючих огороджень</t>
  </si>
  <si>
    <t>Забезпечення проведення технічного обслуговування мереж зовнішнього освітлення</t>
  </si>
  <si>
    <t>Забезпечення проведення поточного ремонту мереж зовнішнього освітлення</t>
  </si>
  <si>
    <t xml:space="preserve">Освітлення вулиць міста </t>
  </si>
  <si>
    <t xml:space="preserve">Забезпечення утримання служби з доставки в морг померлих та загиблих безрідних громадян, та з моргу до кладовища померлих та загиблих самотніх громадян, осіб без певного місця проживання, а також невпізнаних трупів, знайдених у межах міста </t>
  </si>
  <si>
    <t>Забезпечення проведення поточного ремонту місць поховань (встановлення зруйнованих пам'ятників із-за падіння дерев на кладовищах)</t>
  </si>
  <si>
    <t>Забезпечення поховання безрідних (захоронення невідомих, безрідних людей)</t>
  </si>
  <si>
    <t>Влаштування об'єктів благоустрою на малих архітектурних форм на міському пляжі "Золотий берег"</t>
  </si>
  <si>
    <t>Капітальний ремонт скверів, парків та бульварів</t>
  </si>
  <si>
    <t>Реконструкція скверів, парків та бульварів</t>
  </si>
  <si>
    <t>КП "Деснянське"</t>
  </si>
  <si>
    <t>КП "Новозаводське"</t>
  </si>
  <si>
    <t>КП "ЖЕК-10"</t>
  </si>
  <si>
    <t>КП "ЖЕК-13"</t>
  </si>
  <si>
    <t>Управління житлово-комунального господарства ЧМР та КП "Деснянське"</t>
  </si>
  <si>
    <t>Управління житлово-комунального господарства ЧМР та КП "Новозаводське"</t>
  </si>
  <si>
    <t>Управління житлово-комунального господарства ЧМР та КП "ЖЕК-10"</t>
  </si>
  <si>
    <t>Управління житлово-комунального господарства ЧМР та КП "ЖЕК-13"</t>
  </si>
  <si>
    <t>Управління житлово-комунального господарства ЧМР та КП "Деснянське", КП "Новозаводське", КП "ЖЕК-10", КП "ЖЕК-13"</t>
  </si>
  <si>
    <t xml:space="preserve">                   </t>
  </si>
  <si>
    <t>1.2.</t>
  </si>
  <si>
    <t>1.3.</t>
  </si>
  <si>
    <t>1.4.</t>
  </si>
  <si>
    <t>1.1.</t>
  </si>
  <si>
    <t>Забезпечення проведення заходів по стерилізації безпритульних тварин їх вакцинації тапрофілактичних обробок</t>
  </si>
  <si>
    <t>Разом</t>
  </si>
  <si>
    <t>Газель ГАЗ 33023 (2 од.)</t>
  </si>
  <si>
    <t>Тример Штиль (7 од.)</t>
  </si>
  <si>
    <t>Бензопила Хускаварна (4 од.)</t>
  </si>
  <si>
    <t>Перфоратор Бош (4 од,)</t>
  </si>
  <si>
    <t>Трактор МТЗ-82 з навісним обладнанням (1 од.)</t>
  </si>
  <si>
    <t>Забезпечення проведення поточного ремонту  зливової каналізації</t>
  </si>
  <si>
    <t>обрізання кущів</t>
  </si>
  <si>
    <t xml:space="preserve">вирізування сухого гілля і дрібної суші на деревах листяних порід з діаметром стовбура до 35 см. і наявності сухого гілля: до 5 шт.-більше 15 шт. з навантаженням, переробленням гілля на щепу та вивезенням порубочних решток </t>
  </si>
  <si>
    <r>
      <t xml:space="preserve">вирубування самосійних дерев (порослі) сокирою діаметром дерев: </t>
    </r>
    <r>
      <rPr>
        <sz val="12"/>
        <color indexed="8"/>
        <rFont val="Times New Roman"/>
        <family val="1"/>
      </rPr>
      <t>до 5 см-понад 5-10 смз навантаженням, переробленням гілля на щепу та вивезенням порубочних решток</t>
    </r>
  </si>
  <si>
    <t xml:space="preserve">корчування окремого куща та грунті, сухих чагарників у живоплоті </t>
  </si>
  <si>
    <t>корчування живоплоту</t>
  </si>
  <si>
    <t>корчування пнів</t>
  </si>
  <si>
    <t>видалення дерев</t>
  </si>
  <si>
    <t xml:space="preserve">кронування дерев </t>
  </si>
  <si>
    <t>звалювання дерев</t>
  </si>
  <si>
    <t>ручна стрижка живоплоту</t>
  </si>
  <si>
    <t>обрізування з проріджуванням вскладних умовах крон дерев з діаметром стовбура до 30-понад 90 см, з навантаженням, переробленням гілля на щепу та вивезенням порубочних решток</t>
  </si>
  <si>
    <t>садіння дерев-саджанців з оголеною корененою системою</t>
  </si>
  <si>
    <t>садіння кущів-саджанців уживу огорожу</t>
  </si>
  <si>
    <t>садіння кущів-саджанців у групи</t>
  </si>
  <si>
    <t>підмітання доріжок вручну</t>
  </si>
  <si>
    <t>підмітання сходів вручну</t>
  </si>
  <si>
    <t>очищення доріжок від трави</t>
  </si>
  <si>
    <t>очищення сходів від трави</t>
  </si>
  <si>
    <t>очищення доріжок від снігу</t>
  </si>
  <si>
    <t>очищення вручну сходів від снігу</t>
  </si>
  <si>
    <t>протирання садових лавок</t>
  </si>
  <si>
    <t>миття та протирання гранітних поверхонь</t>
  </si>
  <si>
    <t>очищення урн від сміття</t>
  </si>
  <si>
    <t>очищення бортового каменю від снігу та льоду</t>
  </si>
  <si>
    <t>посипання доріжок, сходів пісчано-соляною сумішшю</t>
  </si>
  <si>
    <t>прибирання залишків технологічних матеріалів, що застосовуються для посипання доріжок в зимку</t>
  </si>
  <si>
    <t>очищення газонів і квітників пристовбурних лунок дерев і кущів, живоплоту від випадкового сміття на схилах і рівних поверхнях</t>
  </si>
  <si>
    <t>очищення квітників від стебел квіткових рослин</t>
  </si>
  <si>
    <t>очищення газонів і квітників від опалого листя на рівних поверхнях</t>
  </si>
  <si>
    <t>очищення газонів і квітників від опалого листя на схилах</t>
  </si>
  <si>
    <t>прополювання пристовбурних ямок і канавок біля дерев, чагарників</t>
  </si>
  <si>
    <t xml:space="preserve">навантаження сміття, листя, гілля на транспортні засоби вручну </t>
  </si>
  <si>
    <t>навантаження сміття, листя, гілля, щепи та іншого транспортними засобами</t>
  </si>
  <si>
    <t>перевезення сміття, листя, гілля, щепи та іншого транспортними засобими</t>
  </si>
  <si>
    <t>механізоване очищення доріжок від снігу, сміття та іншого</t>
  </si>
  <si>
    <t>збирання випадкового та  зрізаного сухого гілля</t>
  </si>
  <si>
    <t>перероблення гілок на щепу</t>
  </si>
  <si>
    <t>прополювання квітників, газонів</t>
  </si>
  <si>
    <t>змітання снігу з паркових лав</t>
  </si>
  <si>
    <t>розкидання снігу по газонах вручну</t>
  </si>
  <si>
    <t>підживлення дерев та кущів мінеральними добривами</t>
  </si>
  <si>
    <t>підживлення зелених насаджень мінеральними добривами</t>
  </si>
  <si>
    <t>догляд квітів утермочашах</t>
  </si>
  <si>
    <t>прибирання з газонів трави скошеної газонокосаркою</t>
  </si>
  <si>
    <t>Поточний ремонт малих архітектурних споруд</t>
  </si>
  <si>
    <t>Загальні витрати  грн.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</si>
  <si>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</si>
  <si>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</si>
  <si>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</si>
  <si>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</si>
  <si>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</si>
  <si>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</si>
  <si>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</si>
  <si>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</si>
  <si>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</si>
  <si>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проведення підтримки та розвитку сфери паркування транспортних засобів</t>
  </si>
  <si>
    <t>Управління житлово-комунального господарства ЧМР та КП "Паркування та ринок" ЧМР</t>
  </si>
  <si>
    <t>Управління житлово-комунального господарства ЧМР та Комунальне шляхо – будівельне підприємство ЧМР</t>
  </si>
  <si>
    <t>Управління житлово-комунального господарства ЧМР та КП "Зеленбуд" ЧМР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</si>
  <si>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</si>
  <si>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</si>
  <si>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"Деснянське" ЧМР, КП "Новозаводське" ЧМР</t>
  </si>
  <si>
    <t>Управління житлово-комунального господарства ЧМР та КП «ЖЕК - 10»</t>
  </si>
  <si>
    <t>Управління житлово-комунального господарства ЧМР та КП «Новозаводське»</t>
  </si>
  <si>
    <t>Управління житлово-комунального господарства ЧМР та КП «ЖЕК-13»</t>
  </si>
  <si>
    <t>Придбання бензопили та бензокоси</t>
  </si>
  <si>
    <t>Забезпечення проведення географічної інформаційної систем на мережах зливової каналізації</t>
  </si>
  <si>
    <t>Забезпечення проведення паспортизації доріг</t>
  </si>
  <si>
    <t>Забезпечення проведення схеми дислокації технічних засобів регулювання дорожнім рухом</t>
  </si>
  <si>
    <t>Забезпечення проведення капітального ремонту тротуарів</t>
  </si>
  <si>
    <t>Забезпечення проведення реконструкції мереж зливової каналізації</t>
  </si>
  <si>
    <t>Будівництво мереж зовнішнього освітлення</t>
  </si>
  <si>
    <t>Забезпечення проведення капітального ремонту мереж зовнішнього освітлення</t>
  </si>
  <si>
    <t xml:space="preserve">Забезпечення проведення капітального ремонту мереж освітлення центральної алеї на кладовищі «Яцево» </t>
  </si>
  <si>
    <t>Розкидач піщано-сольової суміші КО-108 (2 од.)</t>
  </si>
  <si>
    <t>Навантажувач грейферний ПЕ-1 (3од.)</t>
  </si>
  <si>
    <t>Фронтальний навантажувач (1од.)</t>
  </si>
  <si>
    <t>Поливомийна машина на базі автомобіля типу КПМ (3 од.)</t>
  </si>
  <si>
    <t>Автопідіймач АП-18 (2 од.)</t>
  </si>
  <si>
    <t>Косарка ротаційно навісна для трактора модель Z-169 КТМ 0824-314-516-906 (1 од.)</t>
  </si>
  <si>
    <t>Косарка ротаційно навісна для трактора модель КБ-37 (1 од.)</t>
  </si>
  <si>
    <t>Газонокосарка ручна з бункером (1 од.)</t>
  </si>
  <si>
    <t>Автомобіль легковий Dawoo Nexia (1 од.)</t>
  </si>
  <si>
    <t>Автомобіль ГАЗЕЛЬ Next (вантажопасажирська)(1 од.)</t>
  </si>
  <si>
    <t>Самохідна газонокосарка (мінітрактор), типу Etesia Н-124 (1 од.)</t>
  </si>
  <si>
    <t>Навантажувач екскаватор типу ПЕ-1.0 (3од.)</t>
  </si>
  <si>
    <t>Вантажопасажирський фургон, на базі автомобіля вантажопідйомністю до 4т (1 од.)</t>
  </si>
  <si>
    <t>Вантажний бортовий автомобіль з маніпулятором для навантаження (1 од.)</t>
  </si>
  <si>
    <t>Бензопили (6 од.)</t>
  </si>
  <si>
    <t>Висоторіз (2 од.)</t>
  </si>
  <si>
    <t>Тример для трави (32 од.)</t>
  </si>
  <si>
    <t>Трактор ХТЗ-3510, або аналаг (2 од.)</t>
  </si>
  <si>
    <t>Газонокасарки навісні, під ХТЗ-3510 (2од.)</t>
  </si>
  <si>
    <t>Легковий автомобіль-пікап (2 од.)</t>
  </si>
  <si>
    <t>Кущоріз (2 од.)</t>
  </si>
  <si>
    <t xml:space="preserve">Влаштування зон відпочинку  </t>
  </si>
  <si>
    <t>2.1.</t>
  </si>
  <si>
    <t>2.2.</t>
  </si>
  <si>
    <t>2.3.</t>
  </si>
  <si>
    <t>2.4.</t>
  </si>
  <si>
    <t>3.1.</t>
  </si>
  <si>
    <t>3.2.</t>
  </si>
  <si>
    <t>3.3.</t>
  </si>
  <si>
    <t>3.4.</t>
  </si>
  <si>
    <t xml:space="preserve">                     Додаток 1.1</t>
  </si>
  <si>
    <t>до проекту Комплексної цільової</t>
  </si>
  <si>
    <t xml:space="preserve">                     Додаток 1.2</t>
  </si>
  <si>
    <t xml:space="preserve">                     Додаток 1</t>
  </si>
  <si>
    <t>Забезпечення функціонування мереж зовнішнього освітлення</t>
  </si>
  <si>
    <t xml:space="preserve">                     Додаток 1.3</t>
  </si>
  <si>
    <t>Автопідіймач АП-18 (3 од.)</t>
  </si>
  <si>
    <t xml:space="preserve">                     Додаток 1.4</t>
  </si>
  <si>
    <t xml:space="preserve">                     Додаток 1.6</t>
  </si>
  <si>
    <t xml:space="preserve">                     Додаток 1.7</t>
  </si>
  <si>
    <t xml:space="preserve">                     Додаток 1.8</t>
  </si>
  <si>
    <t xml:space="preserve">                     Додаток 1.11</t>
  </si>
  <si>
    <t>Автомобіль та інвентар для функціонування пункту тимчасового утримання тварин</t>
  </si>
  <si>
    <t>Тример (4 од.)</t>
  </si>
  <si>
    <t>Бензопила (1 од.)</t>
  </si>
  <si>
    <t>Перфоратор (1 од.)</t>
  </si>
  <si>
    <t>Газель НЕКСТ-вантажопасажирський, подовжений (1 од.)</t>
  </si>
  <si>
    <t>Подрібнювач деревини (1 од.)</t>
  </si>
  <si>
    <t>Трактор МТЗ-82 з навісним обладнанням (2 од.)</t>
  </si>
  <si>
    <t>Щітка-відвал (комплект) (2 од.)</t>
  </si>
  <si>
    <t>Причіп тракторний (1 од.)</t>
  </si>
  <si>
    <t>Автомобіль ІЖ 27175 (1 од.)</t>
  </si>
  <si>
    <t>Навісне обладнання для розкидання піску МВУ  (1 од.)</t>
  </si>
  <si>
    <t>Навісне плужно-щіточне обладнання для очистки снігу(1 од.)</t>
  </si>
  <si>
    <t>Автомобіль ГАЗ 3307 (самоскид) (1 од.)</t>
  </si>
  <si>
    <t>Перфоратор макита НR 2470, 780 Вт (1 од.)</t>
  </si>
  <si>
    <t>Перфоратор макита НR 4501 С, SDS-Max (1 од.)</t>
  </si>
  <si>
    <t>Кутова шліфмашина макита GA9020  SF 220 Вт,230 мм (1 од.)</t>
  </si>
  <si>
    <t>Компресор Метабо Ваsік 250-24 W OF (1 од.)</t>
  </si>
  <si>
    <t xml:space="preserve">Автомобіль (Газель 33023) (1 од.) </t>
  </si>
  <si>
    <t>Причеп до трактору (1 од.)</t>
  </si>
  <si>
    <t>Перфоратор (Микита HR 5201C) (1 од.)</t>
  </si>
  <si>
    <t>Перфоратор (Микита HR 2470Т) (1 од.)</t>
  </si>
  <si>
    <t>Холодна фреза Wirtgen 100 CF (350,00 EUR) (1 од.)</t>
  </si>
  <si>
    <t>Навантажувач з комплектом навісного обладнання (111,50 USD) (1 од.)</t>
  </si>
  <si>
    <t xml:space="preserve">Асфальтоукладальник на колісному ходу (1 од.) </t>
  </si>
  <si>
    <t>Каток комбінований HD 110 К (1 од.)</t>
  </si>
  <si>
    <t>Каток гладковальцовий HD 90 (1 од.)</t>
  </si>
  <si>
    <t>Гудронатор БР-500 (1 од.)</t>
  </si>
  <si>
    <t>ГАЗ 33023 Фермер ГБО (1 од.)</t>
  </si>
  <si>
    <t>ЗАЗ Lanos пікап з ГБО (1 од.)</t>
  </si>
  <si>
    <t>Міні-трактор SM 404 (1 од.)</t>
  </si>
  <si>
    <t>Комплект навісного обладнання (1 од.)</t>
  </si>
  <si>
    <t>Машина для посипання протиожележними матеріалами проїздів в житловій забудові (причіпна) (3 од.)</t>
  </si>
  <si>
    <t>Автомобіль ГАЗ 3307 ( Газель вантажна) (2 од.)</t>
  </si>
  <si>
    <t>Автомобіль ГАЗ 3307 ( Соболь) (2 од.)</t>
  </si>
  <si>
    <t>Кутова шліфмашина макита 9557 НNG 840 Вт, 125 мм (2 од.)</t>
  </si>
  <si>
    <t>Зварювальний апарат-інвектор ПАТОН ВДИ-200 Е (3 од.)</t>
  </si>
  <si>
    <t>Мотопомпа Koshin STV-50X для напівбрудної води (2 од.)</t>
  </si>
  <si>
    <t>Насос Sprut дренажно-фекальний  V 1100, 1, 1 кВт, 400 л/хв, (3 од.)</t>
  </si>
  <si>
    <t>Спіраль високопродуктивна "Стандарт", 22 мм*4,5 м для машин R550-R750 (15 од.)</t>
  </si>
  <si>
    <t>Шкребок для спіралі 22м, д.рол. 76 мм вилкоподібний зубчатий (3 од.)</t>
  </si>
  <si>
    <t xml:space="preserve">Ніж для спіралі 22 мм, д.рол. 45 мм зубчатий спіральний (3 од.) </t>
  </si>
  <si>
    <t>Бурав для спіралі 22 мм, д.рол. 45 мм хрестоподібний зубчатий (3 од.)</t>
  </si>
  <si>
    <t>Бензопили (Хускварна 440Е 2) (2 од.)</t>
  </si>
  <si>
    <t>Тример (Хускварна 535 RX)(4 од.)</t>
  </si>
  <si>
    <t>Підтримка та розвиток сфери паркування транспортних засобів м.Чернігові на період до 2020 року</t>
  </si>
  <si>
    <t>Будівництво, реконструкція та капітальний ремонт об'єктів благоустрою м.Чернігові на період до 2020 року</t>
  </si>
  <si>
    <t>Забезпечення  святкового оформлення міста до урочистих подій, свят та інших заходів м.Чернігові на період до 2020 року</t>
  </si>
  <si>
    <t>Забезпечення зміцнення матеріально-технічної бази підприємств комунальної форми власності м.Чернігові на період до 2020 року</t>
  </si>
  <si>
    <t xml:space="preserve">                     Додаток 1.9</t>
  </si>
  <si>
    <t xml:space="preserve">                     Додаток 1.10</t>
  </si>
  <si>
    <t xml:space="preserve">                     Додаток 1.12</t>
  </si>
  <si>
    <t>Забезпечення санітарної  очистки території</t>
  </si>
  <si>
    <t>Заміна покажчиків назв вулиць, у тому числі:</t>
  </si>
  <si>
    <t>Капітальний ремонт ліфтів у житлових будинках міста, у тому числі:</t>
  </si>
  <si>
    <t>Примітки</t>
  </si>
  <si>
    <t xml:space="preserve"> Заміна поштових скриньок, у тому числі:</t>
  </si>
  <si>
    <t>Капітальний ремонт доріг приватного сектору</t>
  </si>
  <si>
    <t>Забезпечення проведення енергоефективної модернізації мереж зовнішнього освітлення</t>
  </si>
  <si>
    <t>Прибирання та догляд за  зеленими зонами, доріжками у парках, скверах на набережних та пішохідному мосту</t>
  </si>
  <si>
    <t>Управління житлово-комунального господарства ЧМР та  ішні суб'єкти господарювання</t>
  </si>
  <si>
    <t xml:space="preserve"> Садіння та догляд за зеленими насадженнями, парками та скверами (поточний ремонт)</t>
  </si>
  <si>
    <t>Косіння трави на газонах</t>
  </si>
  <si>
    <t>Забезпечення санітарної  очистки території  у м.Чернігові на період з 2017 до 2020 року</t>
  </si>
  <si>
    <t>Збереження та утримання на належному рівні зеленої зони та поточний ремонт малих архітектурних споруд у м.Чернігові на період з 2017 до 2020 року</t>
  </si>
  <si>
    <t>Забезпечення функціонування мереж зовнішнього освітлення у м.Чернігові на період з 2017 до 2020 року</t>
  </si>
  <si>
    <t>Забезпечення охорони тваринного світу, регулювання чисельності безпритульних тварин гуманними методами у м.Чернігові на період з 2017 до 2020 року</t>
  </si>
  <si>
    <t>Облаштування майданчиків для вигулу собак</t>
  </si>
  <si>
    <t>х</t>
  </si>
  <si>
    <t>Забезпечення благоустрою кладовищ, діяльності спецслужби та поховання безрідних у м.Чернігові на період з 2017 до 2020 року</t>
  </si>
  <si>
    <t>Поточний ремонт та утримання в належному стані об'єктів благоустрою  у м.Чернігові на період з 2017 до 2020 року</t>
  </si>
  <si>
    <t xml:space="preserve">Топографо-геодезична зйомка та схематичне визначення меж берегової лінії р. Десна від човнової станції до пішоходного мосту </t>
  </si>
  <si>
    <t xml:space="preserve">Паркувальні автомати </t>
  </si>
  <si>
    <t>Управління житлово-комунального господарства ЧМР та КП "Міськсвітло"</t>
  </si>
  <si>
    <t>ст.11</t>
  </si>
  <si>
    <t>ст.12</t>
  </si>
  <si>
    <t>ст.13</t>
  </si>
  <si>
    <t>ст.14</t>
  </si>
  <si>
    <t>ст.15</t>
  </si>
  <si>
    <t>ст.16</t>
  </si>
  <si>
    <t>ст.20</t>
  </si>
  <si>
    <t>ст.21</t>
  </si>
  <si>
    <t>ст.23</t>
  </si>
  <si>
    <t>ст.24</t>
  </si>
  <si>
    <t>ст.25</t>
  </si>
  <si>
    <t>ст.29</t>
  </si>
  <si>
    <t>ст.30</t>
  </si>
  <si>
    <t>ст.31</t>
  </si>
  <si>
    <t>ст.32</t>
  </si>
  <si>
    <t>ст.33</t>
  </si>
  <si>
    <t>ст.37</t>
  </si>
  <si>
    <t>Трактор МТЗ-82 з навісним обладнанням (1од.)</t>
  </si>
  <si>
    <t>ст.38</t>
  </si>
  <si>
    <t xml:space="preserve">Виготовлення та коригування проектно-кошторисної документації на  реконструкцію об'єктів вулично-дорожньої мережі 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</si>
  <si>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</si>
  <si>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капітального ремонту   об'єктів вулично-дорожньої мережі </t>
  </si>
  <si>
    <t xml:space="preserve">Забезпечення проведення  реконструкції  об'єктів вулично-дорожньої мережі </t>
  </si>
  <si>
    <t>Встановлення динамічного світлодіодного підсвічування Катерининської церкви</t>
  </si>
  <si>
    <t>Капітальний ремонт привокзальної площі</t>
  </si>
  <si>
    <t>Забезпечення проведення будівництва, реконструкції та ремонту об'єктів транспортної інфраструктури,утримання вулично-дорожньої мережі та інші  у м.Чернігові на період з 2017 до 2020 року</t>
  </si>
  <si>
    <t>Забезпечення утримання структурного підрозділу "Екологічна інспекція" комунального підприємства "АТП-2528 " Чернігівської міської ради</t>
  </si>
  <si>
    <t xml:space="preserve">Забезпечення утримання служби з тимчасового утримання тварин 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</si>
  <si>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</si>
  <si>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</si>
  <si>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</si>
  <si>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Забезпечення проведення капітального ремонту світлофорних обєктів та технічних засобів регулювання дорожнього руху</t>
  </si>
  <si>
    <t>Викупу земельних паїв під кладовище "Яцево"</t>
  </si>
  <si>
    <t>Управління житлово-комунального господарства ЧМР та КП "Чернігівводоканал" ЧМР</t>
  </si>
  <si>
    <t>Фреза для вирізання каналізаційних люків</t>
  </si>
  <si>
    <t>МАЗ-5550С3-521-001 (Е-5)</t>
  </si>
  <si>
    <t>ст.8</t>
  </si>
  <si>
    <t>ст.17</t>
  </si>
  <si>
    <t>ст.18</t>
  </si>
  <si>
    <t>ст.22</t>
  </si>
  <si>
    <t>ст.241</t>
  </si>
  <si>
    <t xml:space="preserve">                     Додаток 1.5</t>
  </si>
  <si>
    <t>Примітка: модель спеціалізованої техніки може бути змінена під час проведення процедури закупівлі.</t>
  </si>
  <si>
    <t>Навантажувач грейферний  (1 од.)</t>
  </si>
  <si>
    <t>Бензопила Хускаварна  (1 од.)</t>
  </si>
  <si>
    <t>Послуги з супутникового контролю /GPS/ по утриманню обєктів благоустрою</t>
  </si>
  <si>
    <t>Оренда земельної ділянки під карєр грунту для забезпечення безпечної експлуатації полігону ТПВ</t>
  </si>
  <si>
    <t>Подача газу до Вічного вогню</t>
  </si>
  <si>
    <t xml:space="preserve">                     Додаток 1.1.1</t>
  </si>
  <si>
    <t>вул. Мстиславська, 38, п. 2</t>
  </si>
  <si>
    <t>вул. П'ятницька, 47, п. 1</t>
  </si>
  <si>
    <t>Пр-т Перемоги, 107, п. 2</t>
  </si>
  <si>
    <t>Пр-т Перемоги, 107, п. 4</t>
  </si>
  <si>
    <t>вул.Котляревського, 4, п.1</t>
  </si>
  <si>
    <t>вул.Котляревського, 4, п.2</t>
  </si>
  <si>
    <t>вул.Котляревського, 4, п.3</t>
  </si>
  <si>
    <t>вул.Котляревського, 4, п.4</t>
  </si>
  <si>
    <t>вул.Мстиславська, 38, п.3</t>
  </si>
  <si>
    <t>вул.Мстиславська, 38, п.5</t>
  </si>
  <si>
    <t>вул.Мстиславська, 42, п.1</t>
  </si>
  <si>
    <t>вул.Мстиславська, 42, п.2</t>
  </si>
  <si>
    <t>вул.Мстиславська, 50, п.1</t>
  </si>
  <si>
    <t>вул.Мстиславська, 50, п.2</t>
  </si>
  <si>
    <t>вул.Мстиславська, 50, п.4</t>
  </si>
  <si>
    <t>вул.Мстиславська, 56, п.1</t>
  </si>
  <si>
    <t>вул.П'ятницька, 47, п.2</t>
  </si>
  <si>
    <t>вул.П'ятницька, 49, п.2</t>
  </si>
  <si>
    <t>вул.П'ятницька, 49, п.3</t>
  </si>
  <si>
    <t>вул.П'ятницька, 49, п.5</t>
  </si>
  <si>
    <t>вул.П'ятницька, 49, п.6</t>
  </si>
  <si>
    <t>вул.П'ятницька, 49, п.7</t>
  </si>
  <si>
    <t>вул.П'ятницька, 63, п.2</t>
  </si>
  <si>
    <t>вул.П'ятницька, 80, п.3</t>
  </si>
  <si>
    <t>вул.Савчука, 11, п.1</t>
  </si>
  <si>
    <t>вул.Савчука, 11, п.2</t>
  </si>
  <si>
    <t>вул.Савчука, 11, п.4</t>
  </si>
  <si>
    <t>вул.Савчука, 11,п.5</t>
  </si>
  <si>
    <t>вул.Савчука, 11, п.6</t>
  </si>
  <si>
    <t>вул.Савчука, 3, п.1</t>
  </si>
  <si>
    <t>вул.Савчука, 3,п.2</t>
  </si>
  <si>
    <t>вул.Савчука, 3, п.3</t>
  </si>
  <si>
    <t>вул.Савчука, 3, п.4</t>
  </si>
  <si>
    <t>пр. Перемоги, 145, п.2</t>
  </si>
  <si>
    <t>пр. Перемоги, 162, п.3</t>
  </si>
  <si>
    <t>Капітальний ремонт ліфтів у житлових будинках міста у м.Чернігові  на  2017 рік</t>
  </si>
  <si>
    <t>У 2017 році</t>
  </si>
  <si>
    <t>вул. І. Мазепи, 20 п.2</t>
  </si>
  <si>
    <t>вул. І Мазепи, 34 п.1</t>
  </si>
  <si>
    <t>вул. І. Мазепи, 34 п.2</t>
  </si>
  <si>
    <t>вул. В.Чорновола, 15 п.1</t>
  </si>
  <si>
    <t>вул. В.Чорновола, 15 п.2</t>
  </si>
  <si>
    <t>вул. В.Чорновола, 15 п.3</t>
  </si>
  <si>
    <t>вул. В.Чорновола, 15 п.4</t>
  </si>
  <si>
    <t>вул. В.Чорновола, 15 п.5</t>
  </si>
  <si>
    <t>Любецька,11 п.1</t>
  </si>
  <si>
    <t>Любецька,11 п.2</t>
  </si>
  <si>
    <t>Любецька,11 п.3</t>
  </si>
  <si>
    <t>Любецька,7 п.1</t>
  </si>
  <si>
    <t>Любецька,7 п.2</t>
  </si>
  <si>
    <t>Любецька,7 п.4</t>
  </si>
  <si>
    <t>І.Мазепи, 56</t>
  </si>
  <si>
    <t>Любецька,5 п.1</t>
  </si>
  <si>
    <t>вул.Захисників України,16п1</t>
  </si>
  <si>
    <t>вул.Захисників України,16п2</t>
  </si>
  <si>
    <t>вул.Захисників України,6 п4</t>
  </si>
  <si>
    <t>вул.Захисників України,17п1</t>
  </si>
  <si>
    <t>вул.Захисників України,17п2</t>
  </si>
  <si>
    <t>вул.Захисників України,17п3</t>
  </si>
  <si>
    <t>вул.Доценка,10</t>
  </si>
  <si>
    <t>вул.1 Травня,169,к1п1</t>
  </si>
  <si>
    <t>вул.1 Травня,169,к1п2</t>
  </si>
  <si>
    <t>вул.1 Травня,169,к1п3</t>
  </si>
  <si>
    <t>вул.Космонавтів,24п1</t>
  </si>
  <si>
    <t>вул.Космонавтів,24п2</t>
  </si>
  <si>
    <t>вул.1 Травня,155п1</t>
  </si>
  <si>
    <t>вул.1 Травня,155п2</t>
  </si>
  <si>
    <t>вул.Рокоссовського,40</t>
  </si>
  <si>
    <t>вул.Генерала Пухова,152,п1</t>
  </si>
  <si>
    <t>вул.Генерала Пухова,152,п2</t>
  </si>
  <si>
    <t>вул.Генерала Пухова,152,п3</t>
  </si>
  <si>
    <t>вул.Генерала Пухова,150п1</t>
  </si>
  <si>
    <t>вул.Генерала Пухова,150п2</t>
  </si>
  <si>
    <t>вул.Генерала Пухова,150,п3</t>
  </si>
  <si>
    <t>вул.Генерала Пухова,148п1</t>
  </si>
  <si>
    <t>вул.Генерала Пухова,148п2</t>
  </si>
  <si>
    <t>вул.Генерала Пухова,148п3</t>
  </si>
  <si>
    <t>вул.1 Травня,171</t>
  </si>
  <si>
    <t>вул.Генерала Белова,2</t>
  </si>
  <si>
    <t>вул.Рокоссовського,66</t>
  </si>
  <si>
    <t>вул.Генерала Бєлова,21к3п2</t>
  </si>
  <si>
    <t>вул.Всіхсвятська,18,п1</t>
  </si>
  <si>
    <t>вул.Всіхсвятська,18,п2</t>
  </si>
  <si>
    <t>вул.Всіхсвятська,18,п3</t>
  </si>
  <si>
    <t>вул.Всіхсвятська,18,п4</t>
  </si>
  <si>
    <t>Днiпровська, 2 п. 2</t>
  </si>
  <si>
    <t>Дніпровська, 6 п. 1</t>
  </si>
  <si>
    <t>Днiпровська, 6 п. 2</t>
  </si>
  <si>
    <t>Дніпровська, б п. 3</t>
  </si>
  <si>
    <t>Днiпровська, 10 п. 1</t>
  </si>
  <si>
    <t>Днiпровська, 10 п. 2</t>
  </si>
  <si>
    <t>Дніпровська, 10 п. 3</t>
  </si>
  <si>
    <t>Єськова, 10 корп.1 п.1</t>
  </si>
  <si>
    <t xml:space="preserve">Єськова, 10 корп.1 п.2 </t>
  </si>
  <si>
    <t>Мстиславська, 179 п.1</t>
  </si>
  <si>
    <t>Мстиславська, 179 п.2</t>
  </si>
  <si>
    <t>ГероiвЧорнобиля, 5 п.1</t>
  </si>
  <si>
    <t>ГероiвЧорнобиля, 5 п.2</t>
  </si>
  <si>
    <t>Заньковецькоi, 28 п.1</t>
  </si>
  <si>
    <t>Заньковецькоi, 28 п.2</t>
  </si>
  <si>
    <t>пр. Миру, 155-А</t>
  </si>
  <si>
    <t>1.</t>
  </si>
  <si>
    <t>2.</t>
  </si>
  <si>
    <t>3.</t>
  </si>
  <si>
    <t>4.</t>
  </si>
  <si>
    <t>5.1.</t>
  </si>
  <si>
    <t>5.2.</t>
  </si>
  <si>
    <t>5.3.</t>
  </si>
  <si>
    <t>5.4.</t>
  </si>
  <si>
    <t>Забезпечення проведення знесення окремих засохлих та пошкоджених дерев і кущів на прибудинкових територіях, у тому числі: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</si>
  <si>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</si>
  <si>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</si>
  <si>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</si>
  <si>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</si>
  <si>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</si>
  <si>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</si>
  <si>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</si>
  <si>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</si>
  <si>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</si>
  <si>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</si>
  <si>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</si>
  <si>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</si>
  <si>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</si>
  <si>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</si>
  <si>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</si>
  <si>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</si>
  <si>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</si>
  <si>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</si>
  <si>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</si>
  <si>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</si>
  <si>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</si>
  <si>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</si>
  <si>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</si>
  <si>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</si>
  <si>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</si>
  <si>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</si>
  <si>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</si>
  <si>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</si>
  <si>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</si>
  <si>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</si>
  <si>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</si>
  <si>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</si>
  <si>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</si>
  <si>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</si>
  <si>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</si>
  <si>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</si>
  <si>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</si>
  <si>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</si>
  <si>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</si>
  <si>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</si>
  <si>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</si>
  <si>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</si>
  <si>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</si>
  <si>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</si>
  <si>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</si>
  <si>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</si>
  <si>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</si>
  <si>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</si>
  <si>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</si>
  <si>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</si>
  <si>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</si>
  <si>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</si>
  <si>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</si>
  <si>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</si>
  <si>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</si>
  <si>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</si>
  <si>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</si>
  <si>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</si>
  <si>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</si>
  <si>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</si>
  <si>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</si>
  <si>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</si>
  <si>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</si>
  <si>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</si>
  <si>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</si>
  <si>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</si>
  <si>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</si>
  <si>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</si>
  <si>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</si>
  <si>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</si>
  <si>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</si>
  <si>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</si>
  <si>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</si>
  <si>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3.232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</si>
  <si>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</si>
  <si>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</si>
  <si>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</si>
  <si>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</si>
  <si>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</si>
  <si>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</si>
  <si>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</si>
  <si>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</si>
  <si>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</si>
  <si>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</si>
  <si>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</si>
  <si>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</si>
  <si>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</si>
  <si>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</si>
  <si>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</si>
  <si>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</si>
  <si>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</si>
  <si>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</si>
  <si>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</si>
  <si>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</si>
  <si>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</si>
  <si>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</si>
  <si>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</si>
  <si>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</si>
  <si>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</si>
  <si>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</si>
  <si>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Управління житлово-комунального господарства Чернігівської міської ради (ОСББ, ОЖБК)</t>
  </si>
  <si>
    <t>5.5.</t>
  </si>
  <si>
    <t>Капітальний ремонт об"єктів житлово-комунального господарства, заміна поштових скриньок та покажчиків назв вулиць у м.Чернігові  на період з 2017 до 2020 року</t>
  </si>
  <si>
    <t>6.1.</t>
  </si>
  <si>
    <t>6.2.</t>
  </si>
  <si>
    <t>6.3.</t>
  </si>
  <si>
    <t>6.4.</t>
  </si>
  <si>
    <t>6.5.</t>
  </si>
  <si>
    <t>Освітлення пішохідних переходів</t>
  </si>
  <si>
    <t>Виготовлення проектно-кошторисної документації на реконструкцію та будівництво  каналізаційних мереж</t>
  </si>
  <si>
    <t xml:space="preserve">Забезпечення проведення капітального ремонту проїзної частини, пішохідних доріжок з асфальтним покриттям на кладовищі «Яцево» </t>
  </si>
  <si>
    <t xml:space="preserve"> Відновлення дерев та кущів на прибудинкових територіях</t>
  </si>
  <si>
    <t>Трактор МТЗ з навісним обладнанням (4 од.)</t>
  </si>
  <si>
    <t>Навантажувач ВОВСАТ S590</t>
  </si>
  <si>
    <t>Машина комбінована ВИВА МД-106/01 на базі самоскида МАЗ 5550 універсальна (11 од.)</t>
  </si>
  <si>
    <t>Компактор БКК2</t>
  </si>
  <si>
    <t>Навантажувач грейферний МТЗ- 82 (2од.)</t>
  </si>
  <si>
    <t>Трактор МТЗ-82 з навісним обладнанням (4 од.)</t>
  </si>
  <si>
    <t>Фронтальний навантажувач Амкадор 342 С4 (2од.)</t>
  </si>
  <si>
    <t>Бульдозер Т-170</t>
  </si>
  <si>
    <t>Причеп типу 2ПТС-4 (8 од.)</t>
  </si>
  <si>
    <t xml:space="preserve">Вакуумно-підмітальна прибиральна машина (паркова) </t>
  </si>
  <si>
    <t>Подрібнювач пнів Laski F-500 (1 од.)</t>
  </si>
  <si>
    <t>Автомобіль-самоскид  (1 од.)</t>
  </si>
  <si>
    <t>Навісне обладнання (косарка) для Diger (1 од.)</t>
  </si>
  <si>
    <t>Навісне обладнання (щітка підмітальна) для Diger (1од.)</t>
  </si>
  <si>
    <t>Садовий пилосос з причіпом (1 од.)</t>
  </si>
  <si>
    <t>5.6.</t>
  </si>
  <si>
    <t xml:space="preserve">Управління житлово-комунального господарства Чернігівської міської ради </t>
  </si>
  <si>
    <t>Реконструкція мереж зовнішнього освітлення в парку "Березовий гай" по вул.Генерала Пухова у місті Чернігові</t>
  </si>
  <si>
    <t>Послуги з благоустрою, які виникають протягом року</t>
  </si>
  <si>
    <t>Послуги з демонтажу незаконно встановлених зовнішніх реклам</t>
  </si>
  <si>
    <t>Реконструкція шаф управління зовнішнім освітленням міста Чернігова (закінчення)</t>
  </si>
  <si>
    <t>Секретар міської ради</t>
  </si>
  <si>
    <t>В. Е. Бистров</t>
  </si>
  <si>
    <t>до  Комплексної цільової</t>
  </si>
  <si>
    <t>до Комплексної цільової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</si>
  <si>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                                          з  2017  до 2020 року 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</si>
</sst>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</numFmts>
  <fonts count="5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3.5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204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2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20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20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20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1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204" fontId="2" fillId="0" borderId="12" xfId="0" applyNumberFormat="1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208" fontId="12" fillId="33" borderId="1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12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08" fontId="12" fillId="0" borderId="10" xfId="0" applyNumberFormat="1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08" fontId="12" fillId="0" borderId="13" xfId="0" applyNumberFormat="1" applyFont="1" applyFill="1" applyBorder="1" applyAlignment="1">
      <alignment horizontal="left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208" fontId="9" fillId="0" borderId="13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204" fontId="2" fillId="34" borderId="10" xfId="0" applyNumberFormat="1" applyFont="1" applyFill="1" applyBorder="1" applyAlignment="1">
      <alignment horizontal="center" vertical="center"/>
    </xf>
    <xf numFmtId="204" fontId="2" fillId="34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4" fontId="2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204" fontId="1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204" fontId="16" fillId="0" borderId="10" xfId="0" applyNumberFormat="1" applyFont="1" applyBorder="1" applyAlignment="1">
      <alignment/>
    </xf>
    <xf numFmtId="0" fontId="57" fillId="0" borderId="0" xfId="0" applyFont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3" fillId="33" borderId="10" xfId="53" applyFont="1" applyFill="1" applyBorder="1" applyAlignment="1">
      <alignment horizontal="left"/>
      <protection/>
    </xf>
    <xf numFmtId="0" fontId="13" fillId="0" borderId="10" xfId="53" applyFont="1" applyBorder="1" applyAlignment="1">
      <alignment horizontal="left"/>
      <protection/>
    </xf>
    <xf numFmtId="0" fontId="2" fillId="0" borderId="10" xfId="53" applyFont="1" applyBorder="1" applyAlignment="1">
      <alignment horizontal="left"/>
      <protection/>
    </xf>
    <xf numFmtId="1" fontId="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208" fontId="9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" fontId="9" fillId="34" borderId="13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1" fontId="9" fillId="34" borderId="12" xfId="0" applyNumberFormat="1" applyFont="1" applyFill="1" applyBorder="1" applyAlignment="1">
      <alignment horizontal="center" vertical="center" wrapText="1"/>
    </xf>
    <xf numFmtId="1" fontId="12" fillId="34" borderId="12" xfId="0" applyNumberFormat="1" applyFont="1" applyFill="1" applyBorder="1" applyAlignment="1">
      <alignment horizontal="center" vertical="center" wrapText="1"/>
    </xf>
    <xf numFmtId="1" fontId="9" fillId="34" borderId="15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left" vertical="center" wrapText="1"/>
    </xf>
    <xf numFmtId="208" fontId="12" fillId="34" borderId="13" xfId="0" applyNumberFormat="1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1" fontId="12" fillId="34" borderId="13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3" fontId="2" fillId="34" borderId="10" xfId="61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204" fontId="3" fillId="34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" fontId="2" fillId="34" borderId="10" xfId="61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" fontId="3" fillId="34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1" fontId="3" fillId="34" borderId="15" xfId="0" applyNumberFormat="1" applyFont="1" applyFill="1" applyBorder="1" applyAlignment="1">
      <alignment horizontal="center" vertical="center" wrapText="1"/>
    </xf>
    <xf numFmtId="1" fontId="2" fillId="34" borderId="13" xfId="61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="84" zoomScaleNormal="84" zoomScalePageLayoutView="0" workbookViewId="0" topLeftCell="A2">
      <selection activeCell="B21" sqref="B21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.75">
      <c r="A1" s="1"/>
      <c r="B1" s="1"/>
      <c r="C1" s="1"/>
      <c r="D1" s="1"/>
      <c r="F1" s="286" t="s">
        <v>206</v>
      </c>
      <c r="G1" s="286"/>
      <c r="H1" s="286"/>
    </row>
    <row r="2" spans="1:8" ht="15.75">
      <c r="A2" s="1"/>
      <c r="B2" s="1"/>
      <c r="C2" s="1"/>
      <c r="D2" s="1"/>
      <c r="F2" s="286" t="s">
        <v>582</v>
      </c>
      <c r="G2" s="286"/>
      <c r="H2" s="286"/>
    </row>
    <row r="3" spans="1:8" ht="15.75">
      <c r="A3" s="1"/>
      <c r="B3" s="1"/>
      <c r="C3" s="1"/>
      <c r="D3" s="1"/>
      <c r="F3" s="286" t="s">
        <v>20</v>
      </c>
      <c r="G3" s="286"/>
      <c r="H3" s="286"/>
    </row>
    <row r="4" spans="1:8" ht="15.75">
      <c r="A4" s="1"/>
      <c r="B4" s="1"/>
      <c r="C4" s="1"/>
      <c r="D4" s="1"/>
      <c r="F4" s="287" t="s">
        <v>21</v>
      </c>
      <c r="G4" s="287"/>
      <c r="H4" s="287"/>
    </row>
    <row r="5" spans="1:8" ht="15.75">
      <c r="A5" s="1"/>
      <c r="B5" s="1"/>
      <c r="C5" s="1"/>
      <c r="D5" s="1"/>
      <c r="F5" s="286" t="s">
        <v>22</v>
      </c>
      <c r="G5" s="286"/>
      <c r="H5" s="286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50.25" customHeight="1">
      <c r="A7" s="288" t="s">
        <v>584</v>
      </c>
      <c r="B7" s="288"/>
      <c r="C7" s="288"/>
      <c r="D7" s="288"/>
      <c r="E7" s="288"/>
      <c r="F7" s="288"/>
      <c r="G7" s="288"/>
      <c r="H7" s="288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9.5" customHeight="1">
      <c r="A9" s="282" t="s">
        <v>8</v>
      </c>
      <c r="B9" s="282" t="s">
        <v>18</v>
      </c>
      <c r="C9" s="282" t="s">
        <v>0</v>
      </c>
      <c r="D9" s="282" t="s">
        <v>145</v>
      </c>
      <c r="E9" s="285" t="s">
        <v>9</v>
      </c>
      <c r="F9" s="285"/>
      <c r="G9" s="285"/>
      <c r="H9" s="285"/>
    </row>
    <row r="10" spans="1:8" ht="21" customHeight="1">
      <c r="A10" s="283"/>
      <c r="B10" s="283"/>
      <c r="C10" s="283"/>
      <c r="D10" s="283"/>
      <c r="E10" s="282" t="s">
        <v>10</v>
      </c>
      <c r="F10" s="282" t="s">
        <v>23</v>
      </c>
      <c r="G10" s="282" t="s">
        <v>24</v>
      </c>
      <c r="H10" s="282" t="s">
        <v>25</v>
      </c>
    </row>
    <row r="11" spans="1:8" ht="35.25" customHeight="1">
      <c r="A11" s="284"/>
      <c r="B11" s="284"/>
      <c r="C11" s="284"/>
      <c r="D11" s="284"/>
      <c r="E11" s="284"/>
      <c r="F11" s="284"/>
      <c r="G11" s="284"/>
      <c r="H11" s="284"/>
    </row>
    <row r="12" spans="1:8" ht="40.5" customHeight="1">
      <c r="A12" s="78">
        <v>1</v>
      </c>
      <c r="B12" s="79" t="s">
        <v>316</v>
      </c>
      <c r="C12" s="3" t="s">
        <v>6</v>
      </c>
      <c r="D12" s="157">
        <f>житло!F26</f>
        <v>61500000</v>
      </c>
      <c r="E12" s="88">
        <f>житло!G26</f>
        <v>12750000</v>
      </c>
      <c r="F12" s="88">
        <f>житло!H26</f>
        <v>14250000</v>
      </c>
      <c r="G12" s="88">
        <f>житло!I26</f>
        <v>16250000</v>
      </c>
      <c r="H12" s="88">
        <f>житло!J26</f>
        <v>18250000</v>
      </c>
    </row>
    <row r="13" spans="1:10" ht="52.5" customHeight="1">
      <c r="A13" s="78">
        <v>2</v>
      </c>
      <c r="B13" s="79" t="s">
        <v>317</v>
      </c>
      <c r="C13" s="3" t="s">
        <v>6</v>
      </c>
      <c r="D13" s="157">
        <f>' дороги'!F37</f>
        <v>1025210919.055238</v>
      </c>
      <c r="E13" s="88">
        <f>' дороги'!G37</f>
        <v>282933926</v>
      </c>
      <c r="F13" s="88">
        <f>' дороги'!H37</f>
        <v>246781306.93</v>
      </c>
      <c r="G13" s="88">
        <f>' дороги'!I37</f>
        <v>247223846.89036</v>
      </c>
      <c r="H13" s="88">
        <f>' дороги'!J37</f>
        <v>248271839.234878</v>
      </c>
      <c r="J13" s="9"/>
    </row>
    <row r="14" spans="1:8" ht="25.5" customHeight="1">
      <c r="A14" s="78">
        <f>A13+1</f>
        <v>3</v>
      </c>
      <c r="B14" s="79" t="s">
        <v>207</v>
      </c>
      <c r="C14" s="3" t="s">
        <v>6</v>
      </c>
      <c r="D14" s="157">
        <f>світло!F24</f>
        <v>134248114.5</v>
      </c>
      <c r="E14" s="88">
        <f>світло!G24</f>
        <v>25137400</v>
      </c>
      <c r="F14" s="88">
        <f>світло!H24</f>
        <v>36894900</v>
      </c>
      <c r="G14" s="88">
        <f>світло!I24</f>
        <v>37800090</v>
      </c>
      <c r="H14" s="88">
        <f>світло!J24</f>
        <v>34415724.5</v>
      </c>
    </row>
    <row r="15" spans="1:8" ht="38.25" customHeight="1">
      <c r="A15" s="78">
        <f aca="true" t="shared" si="0" ref="A15:A23">A14+1</f>
        <v>4</v>
      </c>
      <c r="B15" s="79" t="s">
        <v>318</v>
      </c>
      <c r="C15" s="3" t="s">
        <v>6</v>
      </c>
      <c r="D15" s="97">
        <f>зеленбуд!F72</f>
        <v>94672729.0262</v>
      </c>
      <c r="E15" s="88">
        <f>зеленбуд!G72</f>
        <v>22045400</v>
      </c>
      <c r="F15" s="88">
        <f>зеленбуд!H72</f>
        <v>23126557</v>
      </c>
      <c r="G15" s="88">
        <f>зеленбуд!I72</f>
        <v>24204961.964</v>
      </c>
      <c r="H15" s="88">
        <f>зеленбуд!J72</f>
        <v>25295810.062200002</v>
      </c>
    </row>
    <row r="16" spans="1:8" ht="25.5" customHeight="1">
      <c r="A16" s="78">
        <f t="shared" si="0"/>
        <v>5</v>
      </c>
      <c r="B16" s="79" t="s">
        <v>266</v>
      </c>
      <c r="C16" s="3" t="s">
        <v>6</v>
      </c>
      <c r="D16" s="97">
        <f>саночистка!F21</f>
        <v>11296766.524999999</v>
      </c>
      <c r="E16" s="88">
        <f>саночистка!G21</f>
        <v>2624000</v>
      </c>
      <c r="F16" s="88">
        <f>саночистка!H21</f>
        <v>2757375</v>
      </c>
      <c r="G16" s="88">
        <f>саночистка!I21</f>
        <v>2890410.5</v>
      </c>
      <c r="H16" s="88">
        <f>саночистка!J21</f>
        <v>3024981.0250000004</v>
      </c>
    </row>
    <row r="17" spans="1:8" ht="36" customHeight="1">
      <c r="A17" s="78">
        <f t="shared" si="0"/>
        <v>6</v>
      </c>
      <c r="B17" s="79" t="s">
        <v>150</v>
      </c>
      <c r="C17" s="3" t="s">
        <v>6</v>
      </c>
      <c r="D17" s="97">
        <f>тварини!F15</f>
        <v>7475022.526</v>
      </c>
      <c r="E17" s="88">
        <f>тварини!G15</f>
        <v>1807000</v>
      </c>
      <c r="F17" s="88">
        <f>тварини!H15</f>
        <v>1795610</v>
      </c>
      <c r="G17" s="88">
        <f>тварини!I15</f>
        <v>1888981.72</v>
      </c>
      <c r="H17" s="88">
        <f>тварини!J15</f>
        <v>1983430.806</v>
      </c>
    </row>
    <row r="18" spans="1:8" ht="47.25" customHeight="1">
      <c r="A18" s="78">
        <f t="shared" si="0"/>
        <v>7</v>
      </c>
      <c r="B18" s="79" t="s">
        <v>147</v>
      </c>
      <c r="C18" s="3" t="s">
        <v>6</v>
      </c>
      <c r="D18" s="97">
        <f>спецкомбінат!F21</f>
        <v>31896549.469</v>
      </c>
      <c r="E18" s="88">
        <f>спецкомбінат!G21</f>
        <v>7661000</v>
      </c>
      <c r="F18" s="88">
        <f>спецкомбінат!H21</f>
        <v>8086215</v>
      </c>
      <c r="G18" s="88">
        <f>спецкомбінат!I21</f>
        <v>7910602.180000001</v>
      </c>
      <c r="H18" s="88">
        <f>спецкомбінат!J21</f>
        <v>8238732.289000001</v>
      </c>
    </row>
    <row r="19" spans="1:8" ht="32.25" customHeight="1">
      <c r="A19" s="78">
        <f t="shared" si="0"/>
        <v>8</v>
      </c>
      <c r="B19" s="79" t="s">
        <v>148</v>
      </c>
      <c r="C19" s="3" t="s">
        <v>6</v>
      </c>
      <c r="D19" s="97">
        <f>'поточ+утримання обєктів'!F22</f>
        <v>19674025.962027</v>
      </c>
      <c r="E19" s="88">
        <f>'поточ+утримання обєктів'!G22</f>
        <v>5097979</v>
      </c>
      <c r="F19" s="88">
        <f>'поточ+утримання обєктів'!H22</f>
        <v>4698655.345</v>
      </c>
      <c r="G19" s="88">
        <f>'поточ+утримання обєктів'!I22</f>
        <v>4799075.42294</v>
      </c>
      <c r="H19" s="88">
        <f>'поточ+утримання обєктів'!J22</f>
        <v>5078316.194087</v>
      </c>
    </row>
    <row r="20" spans="1:8" ht="32.25" customHeight="1">
      <c r="A20" s="78">
        <f t="shared" si="0"/>
        <v>9</v>
      </c>
      <c r="B20" s="79" t="s">
        <v>153</v>
      </c>
      <c r="C20" s="3" t="s">
        <v>6</v>
      </c>
      <c r="D20" s="97">
        <f>парковка!F17</f>
        <v>552927.6900000001</v>
      </c>
      <c r="E20" s="88">
        <f>парковка!G17</f>
        <v>120000</v>
      </c>
      <c r="F20" s="88">
        <f>парковка!H17</f>
        <v>137150</v>
      </c>
      <c r="G20" s="88">
        <f>парковка!I17</f>
        <v>144281.80000000002</v>
      </c>
      <c r="H20" s="88">
        <f>парковка!J17</f>
        <v>151495.89</v>
      </c>
    </row>
    <row r="21" spans="1:8" ht="35.25" customHeight="1">
      <c r="A21" s="78">
        <f t="shared" si="0"/>
        <v>10</v>
      </c>
      <c r="B21" s="79" t="s">
        <v>149</v>
      </c>
      <c r="C21" s="3" t="s">
        <v>6</v>
      </c>
      <c r="D21" s="97">
        <f>'капітальний ремонт'!F28</f>
        <v>231764850</v>
      </c>
      <c r="E21" s="88">
        <f>'капітальний ремонт'!G28</f>
        <v>87651000</v>
      </c>
      <c r="F21" s="88">
        <f>'капітальний ремонт'!H28</f>
        <v>54758430</v>
      </c>
      <c r="G21" s="88">
        <f>'капітальний ремонт'!I28</f>
        <v>68624940</v>
      </c>
      <c r="H21" s="88">
        <f>'капітальний ремонт'!J28</f>
        <v>20730480</v>
      </c>
    </row>
    <row r="22" spans="1:8" ht="33.75" customHeight="1">
      <c r="A22" s="78">
        <f t="shared" si="0"/>
        <v>11</v>
      </c>
      <c r="B22" s="79" t="s">
        <v>151</v>
      </c>
      <c r="C22" s="3" t="s">
        <v>6</v>
      </c>
      <c r="D22" s="97">
        <f>святкове!F15</f>
        <v>2684732.06</v>
      </c>
      <c r="E22" s="88">
        <f>святкове!G15</f>
        <v>620000</v>
      </c>
      <c r="F22" s="88">
        <f>святкове!H15</f>
        <v>654100</v>
      </c>
      <c r="G22" s="88">
        <f>святкове!I15</f>
        <v>688113.2</v>
      </c>
      <c r="H22" s="88">
        <f>святкове!J15</f>
        <v>722518.8600000001</v>
      </c>
    </row>
    <row r="23" spans="1:10" ht="46.5" customHeight="1">
      <c r="A23" s="78">
        <f t="shared" si="0"/>
        <v>12</v>
      </c>
      <c r="B23" s="79" t="s">
        <v>152</v>
      </c>
      <c r="C23" s="3" t="s">
        <v>6</v>
      </c>
      <c r="D23" s="97">
        <f>спецтехніка!F122</f>
        <v>145097167</v>
      </c>
      <c r="E23" s="88">
        <f>спецтехніка!G122</f>
        <v>98802749</v>
      </c>
      <c r="F23" s="88">
        <f>спецтехніка!H122</f>
        <v>21149416</v>
      </c>
      <c r="G23" s="88">
        <f>спецтехніка!I122</f>
        <v>13558616</v>
      </c>
      <c r="H23" s="88">
        <f>спецтехніка!J122</f>
        <v>11586386</v>
      </c>
      <c r="J23" s="163"/>
    </row>
    <row r="24" spans="1:8" ht="24.75" customHeight="1">
      <c r="A24" s="293" t="s">
        <v>5</v>
      </c>
      <c r="B24" s="293"/>
      <c r="C24" s="92"/>
      <c r="D24" s="97">
        <f>SUM(D12:D23)</f>
        <v>1766073803.8134654</v>
      </c>
      <c r="E24" s="97">
        <f>SUM(E12:E23)</f>
        <v>547250454</v>
      </c>
      <c r="F24" s="97">
        <f>SUM(F12:F23)</f>
        <v>415089715.27500004</v>
      </c>
      <c r="G24" s="97">
        <f>SUM(G12:G23)</f>
        <v>425983919.67730004</v>
      </c>
      <c r="H24" s="97">
        <f>SUM(H12:H23)</f>
        <v>377749714.861165</v>
      </c>
    </row>
    <row r="25" spans="1:8" ht="20.25" customHeight="1">
      <c r="A25" s="6"/>
      <c r="B25" s="6"/>
      <c r="C25" s="6"/>
      <c r="D25" s="10"/>
      <c r="E25" s="10"/>
      <c r="F25" s="10"/>
      <c r="G25" s="10"/>
      <c r="H25" s="10"/>
    </row>
    <row r="26" spans="1:10" ht="21.75" customHeight="1">
      <c r="A26" s="294" t="s">
        <v>580</v>
      </c>
      <c r="B26" s="294"/>
      <c r="C26" s="17"/>
      <c r="D26" s="248"/>
      <c r="E26" s="14"/>
      <c r="F26" s="289" t="s">
        <v>581</v>
      </c>
      <c r="G26" s="290"/>
      <c r="H26" s="290"/>
      <c r="I26" s="7"/>
      <c r="J26" s="7"/>
    </row>
    <row r="27" spans="1:9" ht="22.5" customHeight="1">
      <c r="A27" s="291"/>
      <c r="B27" s="291"/>
      <c r="C27" s="17"/>
      <c r="D27" s="14"/>
      <c r="E27" s="56"/>
      <c r="F27" s="56"/>
      <c r="G27" s="292"/>
      <c r="H27" s="292"/>
      <c r="I27" s="15"/>
    </row>
    <row r="28" spans="1:6" ht="15.75">
      <c r="A28" s="28"/>
      <c r="B28" s="28"/>
      <c r="C28" s="28"/>
      <c r="D28" s="75"/>
      <c r="E28" s="75"/>
      <c r="F28" s="75"/>
    </row>
    <row r="29" spans="1:3" ht="12.75">
      <c r="A29" s="76"/>
      <c r="B29" s="77"/>
      <c r="C29" s="77"/>
    </row>
    <row r="30" spans="1:8" ht="12.75">
      <c r="A30" s="76"/>
      <c r="B30" s="76"/>
      <c r="C30" s="76"/>
      <c r="D30" s="9"/>
      <c r="E30" s="9"/>
      <c r="F30" s="9"/>
      <c r="G30" s="9"/>
      <c r="H30" s="9"/>
    </row>
    <row r="31" spans="1:8" ht="12.75">
      <c r="A31" s="76"/>
      <c r="B31" s="76"/>
      <c r="C31" s="76"/>
      <c r="D31" s="9"/>
      <c r="E31" s="9"/>
      <c r="F31" s="9"/>
      <c r="G31" s="9"/>
      <c r="H31" s="9"/>
    </row>
    <row r="32" spans="1:3" ht="12.75">
      <c r="A32" s="76"/>
      <c r="B32" s="76"/>
      <c r="C32" s="76"/>
    </row>
    <row r="33" spans="1:3" ht="12.75">
      <c r="A33" s="76"/>
      <c r="B33" s="76"/>
      <c r="C33" s="76"/>
    </row>
    <row r="34" spans="1:3" ht="12.75">
      <c r="A34" s="76"/>
      <c r="B34" s="76"/>
      <c r="C34" s="76"/>
    </row>
    <row r="35" spans="1:8" ht="12.75">
      <c r="A35" s="76"/>
      <c r="B35" s="76"/>
      <c r="C35" s="76"/>
      <c r="D35" s="75"/>
      <c r="E35" s="75"/>
      <c r="F35" s="75"/>
      <c r="G35" s="75"/>
      <c r="H35" s="75"/>
    </row>
    <row r="36" spans="1:6" ht="12.75">
      <c r="A36" s="76"/>
      <c r="B36" s="76"/>
      <c r="C36" s="76"/>
      <c r="D36" s="75"/>
      <c r="E36" s="75"/>
      <c r="F36" s="75"/>
    </row>
    <row r="37" spans="1:3" ht="12.75">
      <c r="A37" s="76"/>
      <c r="B37" s="76"/>
      <c r="C37" s="76"/>
    </row>
    <row r="38" spans="1:3" ht="12.75">
      <c r="A38" s="76"/>
      <c r="B38" s="76"/>
      <c r="C38" s="76"/>
    </row>
    <row r="39" spans="1:3" ht="12.75">
      <c r="A39" s="76"/>
      <c r="B39" s="76"/>
      <c r="C39" s="76"/>
    </row>
    <row r="40" spans="1:3" ht="12.75">
      <c r="A40" s="76"/>
      <c r="B40" s="76"/>
      <c r="C40" s="76"/>
    </row>
    <row r="41" spans="1:3" ht="12.75">
      <c r="A41" s="76"/>
      <c r="B41" s="76"/>
      <c r="C41" s="76"/>
    </row>
    <row r="42" spans="1:3" ht="12.75">
      <c r="A42" s="76"/>
      <c r="B42" s="76"/>
      <c r="C42" s="76"/>
    </row>
    <row r="43" spans="1:3" ht="12.75">
      <c r="A43" s="76"/>
      <c r="B43" s="76"/>
      <c r="C43" s="76"/>
    </row>
    <row r="44" spans="1:3" ht="12.75">
      <c r="A44" s="76"/>
      <c r="B44" s="76"/>
      <c r="C44" s="76"/>
    </row>
    <row r="45" spans="1:3" ht="12.75">
      <c r="A45" s="76"/>
      <c r="B45" s="76"/>
      <c r="C45" s="76"/>
    </row>
    <row r="46" spans="1:3" ht="12.75">
      <c r="A46" s="76"/>
      <c r="B46" s="76"/>
      <c r="C46" s="76"/>
    </row>
    <row r="47" spans="1:3" ht="12.75">
      <c r="A47" s="76"/>
      <c r="B47" s="76"/>
      <c r="C47" s="76"/>
    </row>
    <row r="48" spans="1:3" ht="12.75">
      <c r="A48" s="76"/>
      <c r="B48" s="76"/>
      <c r="C48" s="76"/>
    </row>
    <row r="49" spans="1:3" ht="12.75">
      <c r="A49" s="76"/>
      <c r="B49" s="76"/>
      <c r="C49" s="76"/>
    </row>
    <row r="50" spans="1:3" ht="12.75">
      <c r="A50" s="76"/>
      <c r="B50" s="76"/>
      <c r="C50" s="76"/>
    </row>
    <row r="51" spans="1:3" ht="12.75">
      <c r="A51" s="76"/>
      <c r="B51" s="76"/>
      <c r="C51" s="76"/>
    </row>
    <row r="52" spans="1:3" ht="12.75">
      <c r="A52" s="76"/>
      <c r="B52" s="76"/>
      <c r="C52" s="76"/>
    </row>
    <row r="53" spans="1:3" ht="12.75">
      <c r="A53" s="76"/>
      <c r="B53" s="76"/>
      <c r="C53" s="76"/>
    </row>
    <row r="54" spans="1:3" ht="12.75">
      <c r="A54" s="76"/>
      <c r="B54" s="76"/>
      <c r="C54" s="76"/>
    </row>
    <row r="55" spans="1:3" ht="12.75">
      <c r="A55" s="76"/>
      <c r="B55" s="76"/>
      <c r="C55" s="76"/>
    </row>
    <row r="56" spans="1:3" ht="12.75">
      <c r="A56" s="76"/>
      <c r="B56" s="76"/>
      <c r="C56" s="76"/>
    </row>
    <row r="57" spans="1:3" ht="12.75">
      <c r="A57" s="76"/>
      <c r="B57" s="76"/>
      <c r="C57" s="76"/>
    </row>
    <row r="58" spans="1:3" ht="12.75">
      <c r="A58" s="76"/>
      <c r="B58" s="76"/>
      <c r="C58" s="76"/>
    </row>
    <row r="59" spans="1:3" ht="12.75">
      <c r="A59" s="76"/>
      <c r="B59" s="76"/>
      <c r="C59" s="76"/>
    </row>
    <row r="60" spans="1:3" ht="12.75">
      <c r="A60" s="76"/>
      <c r="B60" s="76"/>
      <c r="C60" s="76"/>
    </row>
    <row r="61" spans="1:3" ht="12.75">
      <c r="A61" s="76"/>
      <c r="B61" s="76"/>
      <c r="C61" s="76"/>
    </row>
    <row r="62" spans="1:3" ht="12.75">
      <c r="A62" s="76"/>
      <c r="B62" s="76"/>
      <c r="C62" s="76"/>
    </row>
    <row r="63" spans="1:3" ht="12.75">
      <c r="A63" s="76"/>
      <c r="B63" s="76"/>
      <c r="C63" s="76"/>
    </row>
    <row r="64" spans="1:3" ht="12.75">
      <c r="A64" s="76"/>
      <c r="B64" s="76"/>
      <c r="C64" s="76"/>
    </row>
    <row r="65" spans="1:3" ht="12.75">
      <c r="A65" s="76"/>
      <c r="B65" s="76"/>
      <c r="C65" s="76"/>
    </row>
    <row r="66" spans="1:3" ht="12.75">
      <c r="A66" s="76"/>
      <c r="B66" s="76"/>
      <c r="C66" s="76"/>
    </row>
    <row r="67" spans="1:3" ht="12.75">
      <c r="A67" s="76"/>
      <c r="B67" s="76"/>
      <c r="C67" s="76"/>
    </row>
    <row r="68" ht="12.75">
      <c r="A68" s="76"/>
    </row>
  </sheetData>
  <sheetProtection/>
  <mergeCells count="20">
    <mergeCell ref="F26:H26"/>
    <mergeCell ref="A27:B27"/>
    <mergeCell ref="G27:H27"/>
    <mergeCell ref="A24:B24"/>
    <mergeCell ref="A26:B26"/>
    <mergeCell ref="F10:F11"/>
    <mergeCell ref="A9:A11"/>
    <mergeCell ref="B9:B11"/>
    <mergeCell ref="E10:E11"/>
    <mergeCell ref="C9:C11"/>
    <mergeCell ref="D9:D11"/>
    <mergeCell ref="E9:H9"/>
    <mergeCell ref="G10:G11"/>
    <mergeCell ref="H10:H11"/>
    <mergeCell ref="F1:H1"/>
    <mergeCell ref="F2:H2"/>
    <mergeCell ref="F3:H3"/>
    <mergeCell ref="F4:H4"/>
    <mergeCell ref="F5:H5"/>
    <mergeCell ref="A7:H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9">
      <selection activeCell="H27" sqref="H27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3" width="16.421875" style="0" customWidth="1"/>
    <col min="4" max="4" width="9.28125" style="0" hidden="1" customWidth="1"/>
    <col min="5" max="5" width="9.7109375" style="0" hidden="1" customWidth="1"/>
    <col min="6" max="6" width="12.00390625" style="0" customWidth="1"/>
    <col min="7" max="10" width="10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8.7109375" style="0" customWidth="1"/>
    <col min="15" max="15" width="11.8515625" style="0" customWidth="1"/>
  </cols>
  <sheetData>
    <row r="1" spans="1:14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7"/>
      <c r="L1" s="21"/>
      <c r="M1" s="47"/>
      <c r="N1" s="5" t="s">
        <v>213</v>
      </c>
    </row>
    <row r="2" spans="1:15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21"/>
      <c r="L2" s="47"/>
      <c r="M2" s="47"/>
      <c r="N2" s="5" t="s">
        <v>582</v>
      </c>
      <c r="O2" s="35"/>
    </row>
    <row r="3" spans="1:15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21"/>
      <c r="L3" s="47"/>
      <c r="M3" s="47"/>
      <c r="N3" s="35" t="s">
        <v>20</v>
      </c>
      <c r="O3" s="35"/>
    </row>
    <row r="4" spans="1:14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21"/>
      <c r="L4" s="47"/>
      <c r="M4" s="47"/>
      <c r="N4" s="35" t="s">
        <v>21</v>
      </c>
    </row>
    <row r="5" spans="1:15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21"/>
      <c r="L5" s="47"/>
      <c r="M5" s="47"/>
      <c r="N5" s="35" t="s">
        <v>22</v>
      </c>
      <c r="O5" s="35"/>
    </row>
    <row r="6" spans="1:15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21"/>
      <c r="L6" s="47"/>
      <c r="M6" s="47"/>
      <c r="N6" s="80"/>
      <c r="O6" s="35"/>
    </row>
    <row r="7" spans="1:14" ht="24.75" customHeight="1">
      <c r="A7" s="318" t="s">
        <v>284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</row>
    <row r="8" spans="1:14" ht="18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5" ht="15.75">
      <c r="A9" s="285" t="s">
        <v>8</v>
      </c>
      <c r="B9" s="285" t="s">
        <v>7</v>
      </c>
      <c r="C9" s="285" t="s">
        <v>0</v>
      </c>
      <c r="D9" s="282" t="s">
        <v>31</v>
      </c>
      <c r="E9" s="282" t="s">
        <v>37</v>
      </c>
      <c r="F9" s="285" t="s">
        <v>145</v>
      </c>
      <c r="G9" s="319" t="s">
        <v>9</v>
      </c>
      <c r="H9" s="320"/>
      <c r="I9" s="320"/>
      <c r="J9" s="320"/>
      <c r="K9" s="320"/>
      <c r="L9" s="320"/>
      <c r="M9" s="320"/>
      <c r="N9" s="285" t="s">
        <v>4</v>
      </c>
      <c r="O9" s="282" t="s">
        <v>269</v>
      </c>
    </row>
    <row r="10" spans="1:15" ht="37.5" customHeight="1">
      <c r="A10" s="285"/>
      <c r="B10" s="285"/>
      <c r="C10" s="285"/>
      <c r="D10" s="283"/>
      <c r="E10" s="283"/>
      <c r="F10" s="285"/>
      <c r="G10" s="20" t="s">
        <v>10</v>
      </c>
      <c r="H10" s="41" t="s">
        <v>23</v>
      </c>
      <c r="I10" s="41" t="s">
        <v>24</v>
      </c>
      <c r="J10" s="20" t="s">
        <v>25</v>
      </c>
      <c r="K10" s="20" t="s">
        <v>1</v>
      </c>
      <c r="L10" s="20" t="s">
        <v>2</v>
      </c>
      <c r="M10" s="20" t="s">
        <v>3</v>
      </c>
      <c r="N10" s="285"/>
      <c r="O10" s="284"/>
    </row>
    <row r="11" spans="1:15" ht="45" customHeight="1">
      <c r="A11" s="3">
        <v>1</v>
      </c>
      <c r="B11" s="11" t="s">
        <v>61</v>
      </c>
      <c r="C11" s="3" t="s">
        <v>6</v>
      </c>
      <c r="D11" s="3">
        <v>100203</v>
      </c>
      <c r="E11" s="3">
        <v>2610</v>
      </c>
      <c r="F11" s="85">
        <f aca="true" t="shared" si="0" ref="F11:F21">G11+H11+I11+J11</f>
        <v>796000</v>
      </c>
      <c r="G11" s="83">
        <v>199000</v>
      </c>
      <c r="H11" s="83">
        <v>199000</v>
      </c>
      <c r="I11" s="83">
        <v>199000</v>
      </c>
      <c r="J11" s="83">
        <v>199000</v>
      </c>
      <c r="K11" s="20"/>
      <c r="L11" s="20"/>
      <c r="M11" s="20"/>
      <c r="N11" s="30" t="s">
        <v>26</v>
      </c>
      <c r="O11" s="154"/>
    </row>
    <row r="12" spans="1:15" ht="48" customHeight="1">
      <c r="A12" s="3">
        <f>A11+1</f>
        <v>2</v>
      </c>
      <c r="B12" s="11" t="s">
        <v>46</v>
      </c>
      <c r="C12" s="3" t="s">
        <v>6</v>
      </c>
      <c r="D12" s="3">
        <v>100203</v>
      </c>
      <c r="E12" s="3">
        <v>2240</v>
      </c>
      <c r="F12" s="85">
        <f t="shared" si="0"/>
        <v>796000</v>
      </c>
      <c r="G12" s="86">
        <v>199000</v>
      </c>
      <c r="H12" s="86">
        <v>199000</v>
      </c>
      <c r="I12" s="86">
        <v>199000</v>
      </c>
      <c r="J12" s="86">
        <v>199000</v>
      </c>
      <c r="K12" s="44"/>
      <c r="L12" s="44"/>
      <c r="M12" s="44"/>
      <c r="N12" s="30" t="s">
        <v>26</v>
      </c>
      <c r="O12" s="154"/>
    </row>
    <row r="13" spans="1:15" ht="52.5" customHeight="1">
      <c r="A13" s="3">
        <f>A12+1</f>
        <v>3</v>
      </c>
      <c r="B13" s="11" t="s">
        <v>47</v>
      </c>
      <c r="C13" s="3" t="s">
        <v>6</v>
      </c>
      <c r="D13" s="3">
        <v>100203</v>
      </c>
      <c r="E13" s="3">
        <v>2240</v>
      </c>
      <c r="F13" s="85">
        <f t="shared" si="0"/>
        <v>796000</v>
      </c>
      <c r="G13" s="150">
        <v>199000</v>
      </c>
      <c r="H13" s="150">
        <v>199000</v>
      </c>
      <c r="I13" s="150">
        <v>199000</v>
      </c>
      <c r="J13" s="150">
        <v>199000</v>
      </c>
      <c r="K13" s="44"/>
      <c r="L13" s="44"/>
      <c r="M13" s="44"/>
      <c r="N13" s="30" t="s">
        <v>26</v>
      </c>
      <c r="O13" s="154"/>
    </row>
    <row r="14" spans="1:15" s="107" customFormat="1" ht="45" customHeight="1">
      <c r="A14" s="70">
        <f>A13+1</f>
        <v>4</v>
      </c>
      <c r="B14" s="27" t="s">
        <v>48</v>
      </c>
      <c r="C14" s="70" t="s">
        <v>6</v>
      </c>
      <c r="D14" s="160">
        <v>100203</v>
      </c>
      <c r="E14" s="160">
        <v>2610</v>
      </c>
      <c r="F14" s="156">
        <f t="shared" si="0"/>
        <v>7297029.135977</v>
      </c>
      <c r="G14" s="150">
        <v>1664629</v>
      </c>
      <c r="H14" s="150">
        <f>G14*1.055</f>
        <v>1756183.595</v>
      </c>
      <c r="I14" s="93">
        <f>H14*1.052</f>
        <v>1847505.14194</v>
      </c>
      <c r="J14" s="90">
        <f>I14*1.05+88831</f>
        <v>2028711.399037</v>
      </c>
      <c r="K14" s="66"/>
      <c r="L14" s="66"/>
      <c r="M14" s="66"/>
      <c r="N14" s="30" t="s">
        <v>26</v>
      </c>
      <c r="O14" s="154" t="s">
        <v>304</v>
      </c>
    </row>
    <row r="15" spans="1:15" ht="47.25" customHeight="1">
      <c r="A15" s="3">
        <f>A14+1</f>
        <v>5</v>
      </c>
      <c r="B15" s="11" t="s">
        <v>49</v>
      </c>
      <c r="C15" s="3" t="s">
        <v>6</v>
      </c>
      <c r="D15" s="160">
        <v>100203</v>
      </c>
      <c r="E15" s="160">
        <v>2610</v>
      </c>
      <c r="F15" s="156">
        <f t="shared" si="0"/>
        <v>433021.3</v>
      </c>
      <c r="G15" s="150">
        <v>100000</v>
      </c>
      <c r="H15" s="150">
        <f>G15*1.055</f>
        <v>105500</v>
      </c>
      <c r="I15" s="86">
        <f>H15*1.052</f>
        <v>110986</v>
      </c>
      <c r="J15" s="83">
        <f>I15*1.05</f>
        <v>116535.3</v>
      </c>
      <c r="K15" s="44"/>
      <c r="L15" s="44"/>
      <c r="M15" s="44"/>
      <c r="N15" s="30" t="s">
        <v>26</v>
      </c>
      <c r="O15" s="154" t="s">
        <v>304</v>
      </c>
    </row>
    <row r="16" spans="1:15" ht="48" customHeight="1">
      <c r="A16" s="3">
        <v>6</v>
      </c>
      <c r="B16" s="149" t="s">
        <v>285</v>
      </c>
      <c r="C16" s="3" t="s">
        <v>6</v>
      </c>
      <c r="D16" s="160">
        <v>100203</v>
      </c>
      <c r="E16" s="160"/>
      <c r="F16" s="156">
        <f t="shared" si="0"/>
        <v>500000</v>
      </c>
      <c r="G16" s="150">
        <v>500000</v>
      </c>
      <c r="H16" s="150"/>
      <c r="I16" s="86"/>
      <c r="J16" s="83"/>
      <c r="K16" s="44"/>
      <c r="L16" s="44"/>
      <c r="M16" s="44"/>
      <c r="N16" s="30" t="s">
        <v>26</v>
      </c>
      <c r="O16" s="154" t="s">
        <v>301</v>
      </c>
    </row>
    <row r="17" spans="1:15" ht="48" customHeight="1">
      <c r="A17" s="209">
        <v>7</v>
      </c>
      <c r="B17" s="210" t="s">
        <v>333</v>
      </c>
      <c r="C17" s="192" t="s">
        <v>6</v>
      </c>
      <c r="D17" s="211"/>
      <c r="E17" s="211"/>
      <c r="F17" s="212">
        <f t="shared" si="0"/>
        <v>282000</v>
      </c>
      <c r="G17" s="213">
        <v>70500</v>
      </c>
      <c r="H17" s="213">
        <v>70500</v>
      </c>
      <c r="I17" s="213">
        <v>70500</v>
      </c>
      <c r="J17" s="213">
        <v>70500</v>
      </c>
      <c r="K17" s="192" t="s">
        <v>274</v>
      </c>
      <c r="L17" s="164"/>
      <c r="M17" s="214"/>
      <c r="N17" s="215" t="s">
        <v>26</v>
      </c>
      <c r="O17" s="191"/>
    </row>
    <row r="18" spans="1:15" ht="48" customHeight="1">
      <c r="A18" s="209">
        <v>8</v>
      </c>
      <c r="B18" s="210" t="s">
        <v>334</v>
      </c>
      <c r="C18" s="192" t="s">
        <v>6</v>
      </c>
      <c r="D18" s="253"/>
      <c r="E18" s="253"/>
      <c r="F18" s="212">
        <f t="shared" si="0"/>
        <v>120000</v>
      </c>
      <c r="G18" s="213">
        <v>30000</v>
      </c>
      <c r="H18" s="213">
        <v>30000</v>
      </c>
      <c r="I18" s="213">
        <v>30000</v>
      </c>
      <c r="J18" s="213">
        <v>30000</v>
      </c>
      <c r="K18" s="253"/>
      <c r="L18" s="269"/>
      <c r="M18" s="270"/>
      <c r="N18" s="215" t="s">
        <v>26</v>
      </c>
      <c r="O18" s="191"/>
    </row>
    <row r="19" spans="1:15" ht="47.25" customHeight="1">
      <c r="A19" s="169">
        <v>9</v>
      </c>
      <c r="B19" s="166" t="s">
        <v>335</v>
      </c>
      <c r="C19" s="160" t="s">
        <v>6</v>
      </c>
      <c r="D19" s="160"/>
      <c r="E19" s="160"/>
      <c r="F19" s="157">
        <f t="shared" si="0"/>
        <v>373975.52605000004</v>
      </c>
      <c r="G19" s="250">
        <v>65850</v>
      </c>
      <c r="H19" s="150">
        <f>G19*1.055</f>
        <v>69471.75</v>
      </c>
      <c r="I19" s="150">
        <f>H19*1.052</f>
        <v>73084.281</v>
      </c>
      <c r="J19" s="151">
        <f>I19*1.05+88831</f>
        <v>165569.49505000003</v>
      </c>
      <c r="K19" s="160"/>
      <c r="L19" s="216"/>
      <c r="M19" s="217"/>
      <c r="N19" s="257" t="s">
        <v>26</v>
      </c>
      <c r="O19" s="154"/>
    </row>
    <row r="20" spans="1:15" ht="47.25" customHeight="1">
      <c r="A20" s="271">
        <v>10</v>
      </c>
      <c r="B20" s="272" t="s">
        <v>577</v>
      </c>
      <c r="C20" s="254" t="s">
        <v>6</v>
      </c>
      <c r="D20" s="255"/>
      <c r="E20" s="255"/>
      <c r="F20" s="273">
        <f t="shared" si="0"/>
        <v>8000000</v>
      </c>
      <c r="G20" s="274">
        <v>2000000</v>
      </c>
      <c r="H20" s="275">
        <v>2000000</v>
      </c>
      <c r="I20" s="275">
        <v>2000000</v>
      </c>
      <c r="J20" s="276">
        <v>2000000</v>
      </c>
      <c r="K20" s="255"/>
      <c r="L20" s="277"/>
      <c r="M20" s="278"/>
      <c r="N20" s="279" t="s">
        <v>26</v>
      </c>
      <c r="O20" s="280"/>
    </row>
    <row r="21" spans="1:15" ht="48" customHeight="1">
      <c r="A21" s="169">
        <v>11</v>
      </c>
      <c r="B21" s="166" t="s">
        <v>578</v>
      </c>
      <c r="C21" s="253" t="s">
        <v>6</v>
      </c>
      <c r="D21" s="160"/>
      <c r="E21" s="160"/>
      <c r="F21" s="212">
        <f t="shared" si="0"/>
        <v>280000</v>
      </c>
      <c r="G21" s="260">
        <v>70000</v>
      </c>
      <c r="H21" s="150">
        <v>70000</v>
      </c>
      <c r="I21" s="150">
        <v>70000</v>
      </c>
      <c r="J21" s="151">
        <v>70000</v>
      </c>
      <c r="K21" s="160"/>
      <c r="L21" s="216"/>
      <c r="M21" s="217"/>
      <c r="N21" s="215" t="s">
        <v>26</v>
      </c>
      <c r="O21" s="169"/>
    </row>
    <row r="22" spans="1:15" ht="15.75">
      <c r="A22" s="336" t="s">
        <v>5</v>
      </c>
      <c r="B22" s="337"/>
      <c r="C22" s="169"/>
      <c r="D22" s="169"/>
      <c r="E22" s="169"/>
      <c r="F22" s="156">
        <f>SUM(F11:F21)</f>
        <v>19674025.962027</v>
      </c>
      <c r="G22" s="156">
        <f>SUM(G11:G21)</f>
        <v>5097979</v>
      </c>
      <c r="H22" s="156">
        <f>SUM(H11:H21)</f>
        <v>4698655.345</v>
      </c>
      <c r="I22" s="156">
        <f>SUM(I11:I21)</f>
        <v>4799075.42294</v>
      </c>
      <c r="J22" s="156">
        <f>SUM(J11:J21)</f>
        <v>5078316.194087</v>
      </c>
      <c r="K22" s="218"/>
      <c r="L22" s="218"/>
      <c r="M22" s="218"/>
      <c r="N22" s="169"/>
      <c r="O22" s="26"/>
    </row>
    <row r="23" spans="1:14" ht="15.75">
      <c r="A23" s="48"/>
      <c r="B23" s="48"/>
      <c r="C23" s="49"/>
      <c r="D23" s="49"/>
      <c r="E23" s="49"/>
      <c r="F23" s="50"/>
      <c r="G23" s="51"/>
      <c r="H23" s="51"/>
      <c r="I23" s="51"/>
      <c r="J23" s="51"/>
      <c r="K23" s="51"/>
      <c r="L23" s="51"/>
      <c r="M23" s="51"/>
      <c r="N23" s="49"/>
    </row>
    <row r="24" spans="1:16" ht="30" customHeight="1">
      <c r="A24" s="48"/>
      <c r="B24" s="294" t="s">
        <v>580</v>
      </c>
      <c r="C24" s="294"/>
      <c r="D24" s="18"/>
      <c r="E24" s="18"/>
      <c r="G24" s="51"/>
      <c r="H24" s="51"/>
      <c r="I24" s="51"/>
      <c r="J24" s="51"/>
      <c r="K24" s="51"/>
      <c r="L24" s="51"/>
      <c r="M24" s="51"/>
      <c r="N24" s="289" t="s">
        <v>581</v>
      </c>
      <c r="O24" s="290"/>
      <c r="P24" s="290"/>
    </row>
    <row r="25" spans="1:14" ht="21" customHeight="1">
      <c r="A25" s="48"/>
      <c r="B25" s="36"/>
      <c r="C25" s="18"/>
      <c r="D25" s="18"/>
      <c r="E25" s="18"/>
      <c r="G25" s="51"/>
      <c r="H25" s="51"/>
      <c r="I25" s="51"/>
      <c r="J25" s="51"/>
      <c r="K25" s="51"/>
      <c r="L25" s="51"/>
      <c r="M25" s="51"/>
      <c r="N25" s="18"/>
    </row>
    <row r="26" spans="1:14" ht="18.75">
      <c r="A26" s="48"/>
      <c r="B26" s="36"/>
      <c r="C26" s="19"/>
      <c r="D26" s="19"/>
      <c r="E26" s="19"/>
      <c r="F26" s="19"/>
      <c r="G26" s="7"/>
      <c r="H26" s="7"/>
      <c r="I26" s="7"/>
      <c r="J26" s="7"/>
      <c r="K26" s="7"/>
      <c r="L26" s="7"/>
      <c r="M26" s="7"/>
      <c r="N26" s="49"/>
    </row>
    <row r="27" spans="1:14" ht="51.75" customHeight="1">
      <c r="A27" s="314"/>
      <c r="B27" s="314"/>
      <c r="C27" s="49"/>
      <c r="D27" s="49"/>
      <c r="E27" s="49"/>
      <c r="F27" s="7"/>
      <c r="G27" s="7"/>
      <c r="H27" s="7"/>
      <c r="I27" s="7"/>
      <c r="J27" s="7"/>
      <c r="K27" s="7"/>
      <c r="L27" s="7"/>
      <c r="M27" s="7"/>
      <c r="N27" s="52"/>
    </row>
    <row r="28" spans="1:14" ht="15.75">
      <c r="A28" s="48"/>
      <c r="B28" s="48"/>
      <c r="C28" s="49"/>
      <c r="D28" s="49"/>
      <c r="E28" s="49"/>
      <c r="F28" s="48"/>
      <c r="G28" s="7"/>
      <c r="H28" s="7"/>
      <c r="I28" s="7"/>
      <c r="J28" s="7"/>
      <c r="K28" s="7"/>
      <c r="L28" s="7"/>
      <c r="M28" s="7"/>
      <c r="N28" s="49"/>
    </row>
    <row r="29" spans="1:14" ht="39" customHeight="1">
      <c r="A29" s="40"/>
      <c r="B29" s="317"/>
      <c r="C29" s="317"/>
      <c r="D29" s="15"/>
      <c r="E29" s="15"/>
      <c r="F29" s="14"/>
      <c r="G29" s="14"/>
      <c r="H29" s="14"/>
      <c r="I29" s="14"/>
      <c r="J29" s="14"/>
      <c r="M29" s="317"/>
      <c r="N29" s="317"/>
    </row>
    <row r="30" spans="1:15" ht="15.75">
      <c r="A30" s="40"/>
      <c r="B30" s="40"/>
      <c r="C30" s="13"/>
      <c r="D30" s="13"/>
      <c r="E30" s="13"/>
      <c r="F30" s="12"/>
      <c r="G30" s="12"/>
      <c r="H30" s="12"/>
      <c r="I30" s="12"/>
      <c r="J30" s="12"/>
      <c r="K30" s="12"/>
      <c r="L30" s="12"/>
      <c r="M30" s="12"/>
      <c r="N30" s="1"/>
      <c r="O30" s="1"/>
    </row>
    <row r="31" spans="1:15" ht="15.75">
      <c r="A31" s="40"/>
      <c r="B31" s="40"/>
      <c r="C31" s="13"/>
      <c r="D31" s="13"/>
      <c r="E31" s="13"/>
      <c r="F31" s="12"/>
      <c r="G31" s="12"/>
      <c r="H31" s="12"/>
      <c r="I31" s="12"/>
      <c r="J31" s="12"/>
      <c r="K31" s="12"/>
      <c r="L31" s="12"/>
      <c r="M31" s="12"/>
      <c r="N31" s="1"/>
      <c r="O31" s="1"/>
    </row>
    <row r="32" spans="1:15" ht="15.75">
      <c r="A32" s="40"/>
      <c r="B32" s="40"/>
      <c r="C32" s="16"/>
      <c r="D32" s="16"/>
      <c r="E32" s="16"/>
      <c r="F32" s="12"/>
      <c r="G32" s="12"/>
      <c r="H32" s="12"/>
      <c r="I32" s="12"/>
      <c r="J32" s="12"/>
      <c r="K32" s="12"/>
      <c r="L32" s="12"/>
      <c r="M32" s="12"/>
      <c r="N32" s="1"/>
      <c r="O32" s="1"/>
    </row>
    <row r="33" spans="1:14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</sheetData>
  <sheetProtection/>
  <mergeCells count="16">
    <mergeCell ref="A7:N7"/>
    <mergeCell ref="A9:A10"/>
    <mergeCell ref="B9:B10"/>
    <mergeCell ref="C9:C10"/>
    <mergeCell ref="D9:D10"/>
    <mergeCell ref="E9:E10"/>
    <mergeCell ref="F9:F10"/>
    <mergeCell ref="G9:M9"/>
    <mergeCell ref="N9:N10"/>
    <mergeCell ref="A22:B22"/>
    <mergeCell ref="A27:B27"/>
    <mergeCell ref="B29:C29"/>
    <mergeCell ref="M29:N29"/>
    <mergeCell ref="O9:O10"/>
    <mergeCell ref="N24:P24"/>
    <mergeCell ref="B24:C2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3.00390625" style="0" customWidth="1"/>
    <col min="7" max="7" width="12.00390625" style="0" customWidth="1"/>
    <col min="8" max="8" width="10.57421875" style="0" customWidth="1"/>
    <col min="9" max="9" width="11.7109375" style="0" customWidth="1"/>
    <col min="10" max="10" width="12.421875" style="0" customWidth="1"/>
    <col min="11" max="11" width="29.28125" style="0" customWidth="1"/>
    <col min="12" max="12" width="12.140625" style="0" customWidth="1"/>
  </cols>
  <sheetData>
    <row r="1" spans="1:11" ht="15.75">
      <c r="A1" s="40"/>
      <c r="B1" s="40"/>
      <c r="C1" s="40"/>
      <c r="D1" s="40"/>
      <c r="E1" s="40"/>
      <c r="F1" s="40"/>
      <c r="G1" s="40"/>
      <c r="H1" s="40"/>
      <c r="I1" s="40"/>
      <c r="J1" s="286" t="s">
        <v>263</v>
      </c>
      <c r="K1" s="286"/>
    </row>
    <row r="2" spans="1:11" ht="15.75">
      <c r="A2" s="40"/>
      <c r="B2" s="40"/>
      <c r="C2" s="40"/>
      <c r="D2" s="40"/>
      <c r="E2" s="40"/>
      <c r="F2" s="40"/>
      <c r="G2" s="40"/>
      <c r="H2" s="40"/>
      <c r="I2" s="40"/>
      <c r="J2" s="286" t="s">
        <v>204</v>
      </c>
      <c r="K2" s="286"/>
    </row>
    <row r="3" spans="1:11" ht="15.75">
      <c r="A3" s="40"/>
      <c r="B3" s="40"/>
      <c r="C3" s="40"/>
      <c r="D3" s="40"/>
      <c r="E3" s="40"/>
      <c r="F3" s="40"/>
      <c r="G3" s="40"/>
      <c r="H3" s="40"/>
      <c r="I3" s="40"/>
      <c r="J3" s="287" t="s">
        <v>20</v>
      </c>
      <c r="K3" s="287"/>
    </row>
    <row r="4" spans="1:11" ht="15.75">
      <c r="A4" s="40"/>
      <c r="B4" s="40"/>
      <c r="C4" s="40"/>
      <c r="D4" s="40"/>
      <c r="E4" s="40"/>
      <c r="F4" s="40"/>
      <c r="G4" s="40"/>
      <c r="H4" s="40"/>
      <c r="I4" s="40"/>
      <c r="J4" s="287" t="s">
        <v>21</v>
      </c>
      <c r="K4" s="287"/>
    </row>
    <row r="5" spans="1:11" ht="15.75">
      <c r="A5" s="40"/>
      <c r="B5" s="40"/>
      <c r="C5" s="40"/>
      <c r="D5" s="40"/>
      <c r="E5" s="40"/>
      <c r="F5" s="40"/>
      <c r="G5" s="40"/>
      <c r="H5" s="40"/>
      <c r="I5" s="40"/>
      <c r="J5" s="287" t="s">
        <v>22</v>
      </c>
      <c r="K5" s="287"/>
    </row>
    <row r="6" spans="1:12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80"/>
      <c r="L6" s="35"/>
    </row>
    <row r="7" spans="1:11" ht="15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8.75">
      <c r="A8" s="318" t="s">
        <v>259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</row>
    <row r="9" spans="1:11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2" ht="15.75" customHeight="1">
      <c r="A11" s="285" t="s">
        <v>8</v>
      </c>
      <c r="B11" s="285" t="s">
        <v>7</v>
      </c>
      <c r="C11" s="285" t="s">
        <v>0</v>
      </c>
      <c r="D11" s="282" t="s">
        <v>31</v>
      </c>
      <c r="E11" s="282" t="s">
        <v>37</v>
      </c>
      <c r="F11" s="282" t="s">
        <v>145</v>
      </c>
      <c r="G11" s="319" t="s">
        <v>9</v>
      </c>
      <c r="H11" s="320"/>
      <c r="I11" s="320"/>
      <c r="J11" s="320"/>
      <c r="K11" s="285" t="s">
        <v>4</v>
      </c>
      <c r="L11" s="282" t="s">
        <v>269</v>
      </c>
    </row>
    <row r="12" spans="1:12" ht="35.25" customHeight="1">
      <c r="A12" s="285"/>
      <c r="B12" s="285"/>
      <c r="C12" s="285"/>
      <c r="D12" s="283"/>
      <c r="E12" s="283"/>
      <c r="F12" s="284"/>
      <c r="G12" s="20" t="s">
        <v>10</v>
      </c>
      <c r="H12" s="20" t="s">
        <v>23</v>
      </c>
      <c r="I12" s="20" t="s">
        <v>24</v>
      </c>
      <c r="J12" s="20" t="s">
        <v>25</v>
      </c>
      <c r="K12" s="285"/>
      <c r="L12" s="284"/>
    </row>
    <row r="13" spans="1:12" ht="63" customHeight="1">
      <c r="A13" s="3">
        <v>1</v>
      </c>
      <c r="B13" s="11" t="s">
        <v>154</v>
      </c>
      <c r="C13" s="160" t="s">
        <v>6</v>
      </c>
      <c r="D13" s="3">
        <v>100400</v>
      </c>
      <c r="E13" s="70">
        <v>2610</v>
      </c>
      <c r="F13" s="85">
        <f>G13+H13+I13+J13</f>
        <v>552927.6900000001</v>
      </c>
      <c r="G13" s="83">
        <v>120000</v>
      </c>
      <c r="H13" s="83">
        <v>137150</v>
      </c>
      <c r="I13" s="83">
        <f>H13*1.052</f>
        <v>144281.80000000002</v>
      </c>
      <c r="J13" s="83">
        <f>I13*1.05</f>
        <v>151495.89</v>
      </c>
      <c r="K13" s="30" t="s">
        <v>155</v>
      </c>
      <c r="L13" s="154" t="s">
        <v>303</v>
      </c>
    </row>
    <row r="14" spans="1:12" ht="36.75" customHeight="1" hidden="1">
      <c r="A14" s="3"/>
      <c r="B14" s="43" t="s">
        <v>11</v>
      </c>
      <c r="C14" s="3" t="s">
        <v>6</v>
      </c>
      <c r="D14" s="3"/>
      <c r="E14" s="3"/>
      <c r="F14" s="85">
        <f>G14+H14+I14+J14</f>
        <v>0</v>
      </c>
      <c r="G14" s="86"/>
      <c r="H14" s="83">
        <f>G14*1.055</f>
        <v>0</v>
      </c>
      <c r="I14" s="83">
        <f>H14*1.052</f>
        <v>0</v>
      </c>
      <c r="J14" s="83">
        <f>I14*1.05</f>
        <v>0</v>
      </c>
      <c r="K14" s="30" t="s">
        <v>26</v>
      </c>
      <c r="L14" s="26"/>
    </row>
    <row r="15" spans="1:12" ht="3.75" customHeight="1" hidden="1">
      <c r="A15" s="3"/>
      <c r="B15" s="45" t="s">
        <v>13</v>
      </c>
      <c r="C15" s="46" t="s">
        <v>6</v>
      </c>
      <c r="D15" s="46"/>
      <c r="E15" s="46"/>
      <c r="F15" s="85">
        <f>G15+H15+I15+J15</f>
        <v>1775.38733</v>
      </c>
      <c r="G15" s="87">
        <v>410</v>
      </c>
      <c r="H15" s="83">
        <f>G15*1.055</f>
        <v>432.54999999999995</v>
      </c>
      <c r="I15" s="83">
        <f>H15*1.052</f>
        <v>455.0426</v>
      </c>
      <c r="J15" s="83">
        <f>I15*1.05</f>
        <v>477.79473</v>
      </c>
      <c r="K15" s="30" t="s">
        <v>26</v>
      </c>
      <c r="L15" s="26"/>
    </row>
    <row r="16" spans="1:12" ht="48.75" customHeight="1" hidden="1">
      <c r="A16" s="3"/>
      <c r="B16" s="11" t="s">
        <v>14</v>
      </c>
      <c r="C16" s="3" t="s">
        <v>6</v>
      </c>
      <c r="D16" s="3"/>
      <c r="E16" s="3"/>
      <c r="F16" s="85">
        <f>G16+H16+I16+J16</f>
        <v>0</v>
      </c>
      <c r="G16" s="86"/>
      <c r="H16" s="83">
        <f>G16*1.055</f>
        <v>0</v>
      </c>
      <c r="I16" s="86"/>
      <c r="J16" s="83">
        <f>I16*1.05</f>
        <v>0</v>
      </c>
      <c r="K16" s="3" t="s">
        <v>12</v>
      </c>
      <c r="L16" s="26"/>
    </row>
    <row r="17" spans="1:12" ht="15.75">
      <c r="A17" s="339" t="s">
        <v>5</v>
      </c>
      <c r="B17" s="340"/>
      <c r="C17" s="42"/>
      <c r="D17" s="42"/>
      <c r="E17" s="42"/>
      <c r="F17" s="85">
        <f>G17+H17+I17+J17</f>
        <v>552927.6900000001</v>
      </c>
      <c r="G17" s="84">
        <f>SUM(G13:G16)-G15</f>
        <v>120000</v>
      </c>
      <c r="H17" s="84">
        <f>SUM(H13:H16)-H15</f>
        <v>137150</v>
      </c>
      <c r="I17" s="84">
        <f>SUM(I13:I16)-I15</f>
        <v>144281.80000000002</v>
      </c>
      <c r="J17" s="84">
        <f>SUM(J13:J16)-J15</f>
        <v>151495.89</v>
      </c>
      <c r="K17" s="42"/>
      <c r="L17" s="26"/>
    </row>
    <row r="18" spans="1:11" ht="15.75">
      <c r="A18" s="48"/>
      <c r="B18" s="48"/>
      <c r="C18" s="49"/>
      <c r="D18" s="49"/>
      <c r="E18" s="49"/>
      <c r="F18" s="50"/>
      <c r="G18" s="51"/>
      <c r="H18" s="51"/>
      <c r="I18" s="51"/>
      <c r="J18" s="51"/>
      <c r="K18" s="49"/>
    </row>
    <row r="19" spans="1:13" ht="18.75">
      <c r="A19" s="291"/>
      <c r="B19" s="291"/>
      <c r="C19" s="17"/>
      <c r="D19" s="14"/>
      <c r="E19" s="56"/>
      <c r="F19" s="56"/>
      <c r="G19" s="292"/>
      <c r="H19" s="292"/>
      <c r="K19" s="338"/>
      <c r="L19" s="338"/>
      <c r="M19" s="338"/>
    </row>
  </sheetData>
  <sheetProtection/>
  <mergeCells count="19">
    <mergeCell ref="A11:A12"/>
    <mergeCell ref="B11:B12"/>
    <mergeCell ref="C11:C12"/>
    <mergeCell ref="J1:K1"/>
    <mergeCell ref="J2:K2"/>
    <mergeCell ref="J3:K3"/>
    <mergeCell ref="J4:K4"/>
    <mergeCell ref="J5:K5"/>
    <mergeCell ref="A8:K8"/>
    <mergeCell ref="A19:B19"/>
    <mergeCell ref="G19:H19"/>
    <mergeCell ref="L11:L12"/>
    <mergeCell ref="K19:M19"/>
    <mergeCell ref="D11:D12"/>
    <mergeCell ref="E11:E12"/>
    <mergeCell ref="F11:F12"/>
    <mergeCell ref="G11:J11"/>
    <mergeCell ref="K11:K12"/>
    <mergeCell ref="A17:B1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8"/>
  <sheetViews>
    <sheetView zoomScale="86" zoomScaleNormal="86" zoomScalePageLayoutView="0" workbookViewId="0" topLeftCell="A24">
      <selection activeCell="J41" sqref="J41:N41"/>
    </sheetView>
  </sheetViews>
  <sheetFormatPr defaultColWidth="9.140625" defaultRowHeight="12.75"/>
  <cols>
    <col min="1" max="1" width="4.57421875" style="0" customWidth="1"/>
    <col min="2" max="2" width="50.7109375" style="0" customWidth="1"/>
    <col min="3" max="3" width="16.140625" style="0" customWidth="1"/>
    <col min="4" max="4" width="9.28125" style="0" hidden="1" customWidth="1"/>
    <col min="5" max="5" width="15.28125" style="0" hidden="1" customWidth="1"/>
    <col min="6" max="6" width="12.7109375" style="0" customWidth="1"/>
    <col min="7" max="7" width="12.8515625" style="0" customWidth="1"/>
    <col min="8" max="10" width="11.57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49.57421875" style="0" customWidth="1"/>
    <col min="15" max="15" width="13.140625" style="0" customWidth="1"/>
  </cols>
  <sheetData>
    <row r="1" spans="1:14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7"/>
      <c r="L1" s="21"/>
      <c r="M1" s="47"/>
      <c r="N1" s="5" t="s">
        <v>264</v>
      </c>
    </row>
    <row r="2" spans="1:15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21"/>
      <c r="L2" s="47"/>
      <c r="M2" s="47"/>
      <c r="N2" s="286" t="s">
        <v>582</v>
      </c>
      <c r="O2" s="286"/>
    </row>
    <row r="3" spans="1:15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21"/>
      <c r="L3" s="47"/>
      <c r="M3" s="47"/>
      <c r="N3" s="35" t="s">
        <v>20</v>
      </c>
      <c r="O3" s="35"/>
    </row>
    <row r="4" spans="1:14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21"/>
      <c r="L4" s="47"/>
      <c r="M4" s="47"/>
      <c r="N4" s="35" t="s">
        <v>21</v>
      </c>
    </row>
    <row r="5" spans="1:15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21"/>
      <c r="L5" s="47"/>
      <c r="M5" s="47"/>
      <c r="N5" s="35" t="s">
        <v>22</v>
      </c>
      <c r="O5" s="35"/>
    </row>
    <row r="6" spans="1:15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21"/>
      <c r="L6" s="47"/>
      <c r="M6" s="47"/>
      <c r="N6" s="80"/>
      <c r="O6" s="35"/>
    </row>
    <row r="7" spans="1:14" ht="15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8.75">
      <c r="A8" s="318" t="s">
        <v>260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</row>
    <row r="9" spans="1:14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5" ht="15.75">
      <c r="A10" s="285" t="s">
        <v>8</v>
      </c>
      <c r="B10" s="285" t="s">
        <v>7</v>
      </c>
      <c r="C10" s="285" t="s">
        <v>0</v>
      </c>
      <c r="D10" s="282" t="s">
        <v>31</v>
      </c>
      <c r="E10" s="282" t="s">
        <v>37</v>
      </c>
      <c r="F10" s="285" t="s">
        <v>145</v>
      </c>
      <c r="G10" s="319" t="s">
        <v>9</v>
      </c>
      <c r="H10" s="320"/>
      <c r="I10" s="320"/>
      <c r="J10" s="320"/>
      <c r="K10" s="320"/>
      <c r="L10" s="320"/>
      <c r="M10" s="320"/>
      <c r="N10" s="285" t="s">
        <v>4</v>
      </c>
      <c r="O10" s="282" t="s">
        <v>269</v>
      </c>
    </row>
    <row r="11" spans="1:15" ht="37.5" customHeight="1">
      <c r="A11" s="285"/>
      <c r="B11" s="285"/>
      <c r="C11" s="285"/>
      <c r="D11" s="283"/>
      <c r="E11" s="283"/>
      <c r="F11" s="285"/>
      <c r="G11" s="20" t="s">
        <v>10</v>
      </c>
      <c r="H11" s="41" t="s">
        <v>23</v>
      </c>
      <c r="I11" s="41" t="s">
        <v>24</v>
      </c>
      <c r="J11" s="41" t="s">
        <v>25</v>
      </c>
      <c r="K11" s="20" t="s">
        <v>1</v>
      </c>
      <c r="L11" s="20" t="s">
        <v>2</v>
      </c>
      <c r="M11" s="20" t="s">
        <v>3</v>
      </c>
      <c r="N11" s="285"/>
      <c r="O11" s="284"/>
    </row>
    <row r="12" spans="1:15" s="100" customFormat="1" ht="37.5" customHeight="1">
      <c r="A12" s="3">
        <v>1</v>
      </c>
      <c r="B12" s="11" t="s">
        <v>50</v>
      </c>
      <c r="C12" s="3" t="s">
        <v>6</v>
      </c>
      <c r="D12" s="160">
        <v>150101</v>
      </c>
      <c r="E12" s="160">
        <v>3122</v>
      </c>
      <c r="F12" s="156">
        <f>G12+H12+I12+J12</f>
        <v>920000</v>
      </c>
      <c r="G12" s="151">
        <v>920000</v>
      </c>
      <c r="H12" s="150"/>
      <c r="I12" s="150"/>
      <c r="J12" s="151"/>
      <c r="K12" s="20"/>
      <c r="L12" s="20"/>
      <c r="M12" s="20"/>
      <c r="N12" s="30" t="s">
        <v>26</v>
      </c>
      <c r="O12" s="154" t="s">
        <v>301</v>
      </c>
    </row>
    <row r="13" spans="1:15" ht="48.75" customHeight="1">
      <c r="A13" s="3">
        <f>A12+1</f>
        <v>2</v>
      </c>
      <c r="B13" s="11" t="s">
        <v>51</v>
      </c>
      <c r="C13" s="3" t="s">
        <v>6</v>
      </c>
      <c r="D13" s="160">
        <v>100203</v>
      </c>
      <c r="E13" s="160">
        <v>3132</v>
      </c>
      <c r="F13" s="156">
        <f aca="true" t="shared" si="0" ref="F13:F27">G13+H13+I13+J13</f>
        <v>10392511.2</v>
      </c>
      <c r="G13" s="151">
        <v>2400000</v>
      </c>
      <c r="H13" s="150">
        <f>G13*1.055</f>
        <v>2532000</v>
      </c>
      <c r="I13" s="150">
        <f>H13*1.052</f>
        <v>2663664</v>
      </c>
      <c r="J13" s="151">
        <f>I13*1.05</f>
        <v>2796847.2</v>
      </c>
      <c r="K13" s="20"/>
      <c r="L13" s="20"/>
      <c r="M13" s="20"/>
      <c r="N13" s="30" t="s">
        <v>26</v>
      </c>
      <c r="O13" s="154"/>
    </row>
    <row r="14" spans="1:15" s="100" customFormat="1" ht="37.5" customHeight="1">
      <c r="A14" s="3">
        <f>A13+1</f>
        <v>3</v>
      </c>
      <c r="B14" s="11" t="s">
        <v>52</v>
      </c>
      <c r="C14" s="3" t="s">
        <v>6</v>
      </c>
      <c r="D14" s="160">
        <v>100203</v>
      </c>
      <c r="E14" s="160">
        <v>3132</v>
      </c>
      <c r="F14" s="156">
        <f t="shared" si="0"/>
        <v>25154760</v>
      </c>
      <c r="G14" s="151">
        <v>4098000</v>
      </c>
      <c r="H14" s="150">
        <v>5728430</v>
      </c>
      <c r="I14" s="150">
        <v>6651380</v>
      </c>
      <c r="J14" s="151">
        <v>8676950</v>
      </c>
      <c r="K14" s="20"/>
      <c r="L14" s="20"/>
      <c r="M14" s="20"/>
      <c r="N14" s="30" t="s">
        <v>26</v>
      </c>
      <c r="O14" s="154" t="s">
        <v>328</v>
      </c>
    </row>
    <row r="15" spans="1:15" s="100" customFormat="1" ht="37.5" customHeight="1">
      <c r="A15" s="3">
        <v>4</v>
      </c>
      <c r="B15" s="166" t="s">
        <v>75</v>
      </c>
      <c r="C15" s="3" t="s">
        <v>6</v>
      </c>
      <c r="D15" s="160">
        <v>100203</v>
      </c>
      <c r="E15" s="160">
        <v>3132</v>
      </c>
      <c r="F15" s="156">
        <f t="shared" si="0"/>
        <v>105934960</v>
      </c>
      <c r="G15" s="90">
        <f>G16+G17+G20+10000000-8000000</f>
        <v>28000000</v>
      </c>
      <c r="H15" s="93">
        <v>37980000</v>
      </c>
      <c r="I15" s="93">
        <v>39954960</v>
      </c>
      <c r="J15" s="90"/>
      <c r="K15" s="20"/>
      <c r="L15" s="20"/>
      <c r="M15" s="20"/>
      <c r="N15" s="30" t="s">
        <v>26</v>
      </c>
      <c r="O15" s="154" t="s">
        <v>296</v>
      </c>
    </row>
    <row r="16" spans="1:15" ht="47.25" customHeight="1" hidden="1">
      <c r="A16" s="3">
        <f>A14+1</f>
        <v>4</v>
      </c>
      <c r="B16" s="11" t="s">
        <v>53</v>
      </c>
      <c r="C16" s="3" t="s">
        <v>6</v>
      </c>
      <c r="D16" s="160">
        <v>100203</v>
      </c>
      <c r="E16" s="160">
        <v>3132</v>
      </c>
      <c r="F16" s="156">
        <f t="shared" si="0"/>
        <v>17320852</v>
      </c>
      <c r="G16" s="150">
        <v>4000000</v>
      </c>
      <c r="H16" s="150">
        <f aca="true" t="shared" si="1" ref="H16:H21">G16*1.055</f>
        <v>4220000</v>
      </c>
      <c r="I16" s="150">
        <f aca="true" t="shared" si="2" ref="I16:I22">H16*1.052</f>
        <v>4439440</v>
      </c>
      <c r="J16" s="151">
        <f aca="true" t="shared" si="3" ref="J16:J22">I16*1.05</f>
        <v>4661412</v>
      </c>
      <c r="K16" s="42"/>
      <c r="L16" s="42"/>
      <c r="M16" s="42"/>
      <c r="N16" s="30" t="s">
        <v>26</v>
      </c>
      <c r="O16" s="154"/>
    </row>
    <row r="17" spans="1:15" ht="41.25" customHeight="1" hidden="1">
      <c r="A17" s="3" t="e">
        <f>#REF!+1</f>
        <v>#REF!</v>
      </c>
      <c r="B17" s="11" t="s">
        <v>57</v>
      </c>
      <c r="C17" s="3" t="s">
        <v>6</v>
      </c>
      <c r="D17" s="160">
        <v>100203</v>
      </c>
      <c r="E17" s="160">
        <v>3132</v>
      </c>
      <c r="F17" s="156">
        <f t="shared" si="0"/>
        <v>30311491</v>
      </c>
      <c r="G17" s="150">
        <v>7000000</v>
      </c>
      <c r="H17" s="150">
        <f t="shared" si="1"/>
        <v>7385000</v>
      </c>
      <c r="I17" s="150">
        <f t="shared" si="2"/>
        <v>7769020</v>
      </c>
      <c r="J17" s="151">
        <f t="shared" si="3"/>
        <v>8157471</v>
      </c>
      <c r="K17" s="44"/>
      <c r="L17" s="44"/>
      <c r="M17" s="44"/>
      <c r="N17" s="30" t="s">
        <v>26</v>
      </c>
      <c r="O17" s="154"/>
    </row>
    <row r="18" spans="1:15" ht="39.75" customHeight="1">
      <c r="A18" s="3">
        <v>5</v>
      </c>
      <c r="B18" s="11" t="s">
        <v>54</v>
      </c>
      <c r="C18" s="3" t="s">
        <v>6</v>
      </c>
      <c r="D18" s="160">
        <v>100203</v>
      </c>
      <c r="E18" s="160">
        <v>3132</v>
      </c>
      <c r="F18" s="156">
        <f t="shared" si="0"/>
        <v>10000000</v>
      </c>
      <c r="G18" s="150">
        <v>10000000</v>
      </c>
      <c r="H18" s="150"/>
      <c r="I18" s="150"/>
      <c r="J18" s="151"/>
      <c r="K18" s="44"/>
      <c r="L18" s="44"/>
      <c r="M18" s="44"/>
      <c r="N18" s="30" t="s">
        <v>26</v>
      </c>
      <c r="O18" s="154" t="s">
        <v>302</v>
      </c>
    </row>
    <row r="19" spans="1:15" s="100" customFormat="1" ht="33" customHeight="1">
      <c r="A19" s="3">
        <f>A18+1</f>
        <v>6</v>
      </c>
      <c r="B19" s="11" t="s">
        <v>55</v>
      </c>
      <c r="C19" s="3" t="s">
        <v>6</v>
      </c>
      <c r="D19" s="160">
        <v>100203</v>
      </c>
      <c r="E19" s="160">
        <v>3132</v>
      </c>
      <c r="F19" s="156">
        <f t="shared" si="0"/>
        <v>20520000</v>
      </c>
      <c r="G19" s="150">
        <v>10000000</v>
      </c>
      <c r="H19" s="150"/>
      <c r="I19" s="150">
        <f>G19*1.052</f>
        <v>10520000</v>
      </c>
      <c r="J19" s="151"/>
      <c r="K19" s="44"/>
      <c r="L19" s="44"/>
      <c r="M19" s="44"/>
      <c r="N19" s="30" t="s">
        <v>26</v>
      </c>
      <c r="O19" s="154" t="s">
        <v>304</v>
      </c>
    </row>
    <row r="20" spans="1:15" ht="45.75" customHeight="1" hidden="1">
      <c r="A20" s="3">
        <f>A19+1</f>
        <v>7</v>
      </c>
      <c r="B20" s="11" t="s">
        <v>56</v>
      </c>
      <c r="C20" s="3" t="s">
        <v>6</v>
      </c>
      <c r="D20" s="160">
        <v>100203</v>
      </c>
      <c r="E20" s="160">
        <v>3132</v>
      </c>
      <c r="F20" s="156">
        <f t="shared" si="0"/>
        <v>64953195</v>
      </c>
      <c r="G20" s="150">
        <v>15000000</v>
      </c>
      <c r="H20" s="150">
        <f t="shared" si="1"/>
        <v>15824999.999999998</v>
      </c>
      <c r="I20" s="150">
        <f t="shared" si="2"/>
        <v>16647899.999999998</v>
      </c>
      <c r="J20" s="151">
        <f t="shared" si="3"/>
        <v>17480295</v>
      </c>
      <c r="K20" s="44"/>
      <c r="L20" s="44"/>
      <c r="M20" s="44"/>
      <c r="N20" s="30" t="s">
        <v>26</v>
      </c>
      <c r="O20" s="154"/>
    </row>
    <row r="21" spans="1:15" ht="42.75" customHeight="1">
      <c r="A21" s="3">
        <v>7</v>
      </c>
      <c r="B21" s="11" t="s">
        <v>58</v>
      </c>
      <c r="C21" s="3" t="s">
        <v>6</v>
      </c>
      <c r="D21" s="160">
        <v>150101</v>
      </c>
      <c r="E21" s="160">
        <v>3142</v>
      </c>
      <c r="F21" s="156">
        <f t="shared" si="0"/>
        <v>2598127.8</v>
      </c>
      <c r="G21" s="150">
        <v>600000</v>
      </c>
      <c r="H21" s="150">
        <f t="shared" si="1"/>
        <v>633000</v>
      </c>
      <c r="I21" s="150">
        <f t="shared" si="2"/>
        <v>665916</v>
      </c>
      <c r="J21" s="151">
        <f t="shared" si="3"/>
        <v>699211.8</v>
      </c>
      <c r="K21" s="44"/>
      <c r="L21" s="44"/>
      <c r="M21" s="44"/>
      <c r="N21" s="30" t="s">
        <v>26</v>
      </c>
      <c r="O21" s="154"/>
    </row>
    <row r="22" spans="1:15" ht="36.75" customHeight="1">
      <c r="A22" s="3">
        <v>8</v>
      </c>
      <c r="B22" s="11" t="s">
        <v>76</v>
      </c>
      <c r="C22" s="3" t="s">
        <v>6</v>
      </c>
      <c r="D22" s="160">
        <v>150101</v>
      </c>
      <c r="E22" s="160">
        <v>3142</v>
      </c>
      <c r="F22" s="156">
        <f t="shared" si="0"/>
        <v>38311491</v>
      </c>
      <c r="G22" s="93">
        <f>7000000+8000000</f>
        <v>15000000</v>
      </c>
      <c r="H22" s="150">
        <v>7385000</v>
      </c>
      <c r="I22" s="150">
        <f t="shared" si="2"/>
        <v>7769020</v>
      </c>
      <c r="J22" s="151">
        <f t="shared" si="3"/>
        <v>8157471</v>
      </c>
      <c r="K22" s="44"/>
      <c r="L22" s="44"/>
      <c r="M22" s="44"/>
      <c r="N22" s="30" t="s">
        <v>26</v>
      </c>
      <c r="O22" s="154" t="s">
        <v>296</v>
      </c>
    </row>
    <row r="23" spans="1:15" s="100" customFormat="1" ht="48.75" customHeight="1">
      <c r="A23" s="3">
        <v>9</v>
      </c>
      <c r="B23" s="11" t="s">
        <v>74</v>
      </c>
      <c r="C23" s="3" t="s">
        <v>6</v>
      </c>
      <c r="D23" s="160">
        <v>150101</v>
      </c>
      <c r="E23" s="160">
        <v>3142</v>
      </c>
      <c r="F23" s="156">
        <f t="shared" si="0"/>
        <v>5000000</v>
      </c>
      <c r="G23" s="150">
        <v>5000000</v>
      </c>
      <c r="H23" s="150"/>
      <c r="I23" s="150"/>
      <c r="J23" s="151"/>
      <c r="K23" s="44"/>
      <c r="L23" s="44"/>
      <c r="M23" s="44"/>
      <c r="N23" s="30" t="s">
        <v>26</v>
      </c>
      <c r="O23" s="154" t="s">
        <v>300</v>
      </c>
    </row>
    <row r="24" spans="1:15" s="100" customFormat="1" ht="35.25" customHeight="1">
      <c r="A24" s="3">
        <f>A23+1</f>
        <v>10</v>
      </c>
      <c r="B24" s="11" t="s">
        <v>194</v>
      </c>
      <c r="C24" s="3" t="s">
        <v>6</v>
      </c>
      <c r="D24" s="160">
        <v>150101</v>
      </c>
      <c r="E24" s="160">
        <v>3142</v>
      </c>
      <c r="F24" s="156">
        <f t="shared" si="0"/>
        <v>1900000</v>
      </c>
      <c r="G24" s="150">
        <v>600000</v>
      </c>
      <c r="H24" s="150">
        <v>500000</v>
      </c>
      <c r="I24" s="150">
        <v>400000</v>
      </c>
      <c r="J24" s="151">
        <v>400000</v>
      </c>
      <c r="K24" s="44"/>
      <c r="L24" s="44"/>
      <c r="M24" s="44"/>
      <c r="N24" s="30" t="s">
        <v>26</v>
      </c>
      <c r="O24" s="154" t="s">
        <v>301</v>
      </c>
    </row>
    <row r="25" spans="1:15" s="100" customFormat="1" ht="37.5" customHeight="1">
      <c r="A25" s="3">
        <v>11</v>
      </c>
      <c r="B25" s="167" t="s">
        <v>311</v>
      </c>
      <c r="C25" s="160" t="s">
        <v>6</v>
      </c>
      <c r="D25" s="160">
        <v>150101</v>
      </c>
      <c r="E25" s="160"/>
      <c r="F25" s="156">
        <f t="shared" si="0"/>
        <v>5500000</v>
      </c>
      <c r="G25" s="150">
        <v>5500000</v>
      </c>
      <c r="H25" s="150"/>
      <c r="I25" s="150"/>
      <c r="J25" s="151"/>
      <c r="K25" s="152"/>
      <c r="L25" s="152"/>
      <c r="M25" s="152"/>
      <c r="N25" s="168" t="s">
        <v>26</v>
      </c>
      <c r="O25" s="154" t="s">
        <v>325</v>
      </c>
    </row>
    <row r="26" spans="1:15" s="100" customFormat="1" ht="35.25" customHeight="1">
      <c r="A26" s="3">
        <v>12</v>
      </c>
      <c r="B26" s="167" t="s">
        <v>312</v>
      </c>
      <c r="C26" s="160" t="s">
        <v>6</v>
      </c>
      <c r="D26" s="160">
        <v>100203</v>
      </c>
      <c r="E26" s="160"/>
      <c r="F26" s="156">
        <f t="shared" si="0"/>
        <v>5000000</v>
      </c>
      <c r="G26" s="150">
        <v>5000000</v>
      </c>
      <c r="H26" s="150"/>
      <c r="I26" s="150"/>
      <c r="J26" s="151"/>
      <c r="K26" s="152"/>
      <c r="L26" s="152"/>
      <c r="M26" s="152"/>
      <c r="N26" s="168" t="s">
        <v>26</v>
      </c>
      <c r="O26" s="154" t="s">
        <v>296</v>
      </c>
    </row>
    <row r="27" spans="1:15" s="100" customFormat="1" ht="51" customHeight="1">
      <c r="A27" s="3">
        <v>13</v>
      </c>
      <c r="B27" s="166" t="s">
        <v>556</v>
      </c>
      <c r="C27" s="160" t="s">
        <v>6</v>
      </c>
      <c r="D27" s="160"/>
      <c r="E27" s="160"/>
      <c r="F27" s="156">
        <f t="shared" si="0"/>
        <v>533000</v>
      </c>
      <c r="G27" s="150">
        <v>533000</v>
      </c>
      <c r="H27" s="150"/>
      <c r="I27" s="150"/>
      <c r="J27" s="151"/>
      <c r="K27" s="152"/>
      <c r="L27" s="152"/>
      <c r="M27" s="152"/>
      <c r="N27" s="168" t="s">
        <v>26</v>
      </c>
      <c r="O27" s="154"/>
    </row>
    <row r="28" spans="1:15" ht="15.75">
      <c r="A28" s="339" t="s">
        <v>5</v>
      </c>
      <c r="B28" s="340"/>
      <c r="C28" s="42"/>
      <c r="D28" s="42"/>
      <c r="E28" s="42"/>
      <c r="F28" s="85">
        <f>F12+F13+F14+F15+F18+F19+F21+F22+F23+F24+F25+F26+F27</f>
        <v>231764850</v>
      </c>
      <c r="G28" s="85">
        <f>G12+G13+G14+G15+G18+G19+G21+G22+G23+G24+G25+G26+G27</f>
        <v>87651000</v>
      </c>
      <c r="H28" s="85">
        <f>H12+H13+H14+H15+H18+H19+H21+H22+H23+H24+H25+H26+H27</f>
        <v>54758430</v>
      </c>
      <c r="I28" s="85">
        <f>I12+I13+I14+I15+I18+I19+I21+I22+I23+I24+I25+I26+I27</f>
        <v>68624940</v>
      </c>
      <c r="J28" s="85">
        <f>J12+J13+J14+J15+J18+J19+J21+J22+J23+J24+J25+J26+J27</f>
        <v>20730480</v>
      </c>
      <c r="K28" s="85" t="e">
        <f>K12+K13+K14+K15+K18+K19+K21+K22+#REF!+#REF!+K23+K24+#REF!</f>
        <v>#REF!</v>
      </c>
      <c r="L28" s="85" t="e">
        <f>L12+L13+L14+L15+L18+L19+L21+L22+#REF!+#REF!+L23+L24+#REF!</f>
        <v>#REF!</v>
      </c>
      <c r="M28" s="85" t="e">
        <f>M12+M13+M14+M15+M18+M19+M21+M22+#REF!+#REF!+M23+M24+#REF!</f>
        <v>#REF!</v>
      </c>
      <c r="N28" s="42"/>
      <c r="O28" s="26"/>
    </row>
    <row r="29" spans="1:14" ht="15.75">
      <c r="A29" s="48"/>
      <c r="B29" s="48"/>
      <c r="C29" s="49"/>
      <c r="D29" s="49"/>
      <c r="E29" s="49"/>
      <c r="F29" s="50"/>
      <c r="G29" s="51"/>
      <c r="H29" s="51"/>
      <c r="I29" s="51"/>
      <c r="J29" s="51"/>
      <c r="K29" s="51"/>
      <c r="L29" s="51"/>
      <c r="M29" s="51"/>
      <c r="N29" s="49"/>
    </row>
    <row r="30" spans="1:16" ht="30" customHeight="1">
      <c r="A30" s="48"/>
      <c r="B30" s="56" t="s">
        <v>580</v>
      </c>
      <c r="C30" s="18"/>
      <c r="D30" s="18"/>
      <c r="E30" s="18"/>
      <c r="G30" s="51"/>
      <c r="H30" s="51"/>
      <c r="I30" s="51"/>
      <c r="J30" s="51"/>
      <c r="K30" s="51"/>
      <c r="L30" s="51"/>
      <c r="M30" s="51"/>
      <c r="N30" s="289" t="s">
        <v>581</v>
      </c>
      <c r="O30" s="290"/>
      <c r="P30" s="290"/>
    </row>
    <row r="31" spans="1:14" ht="21" customHeight="1">
      <c r="A31" s="48"/>
      <c r="B31" s="36"/>
      <c r="C31" s="18"/>
      <c r="D31" s="18"/>
      <c r="E31" s="18"/>
      <c r="G31" s="281"/>
      <c r="H31" s="51"/>
      <c r="I31" s="51"/>
      <c r="J31" s="51"/>
      <c r="K31" s="51"/>
      <c r="L31" s="51"/>
      <c r="M31" s="51"/>
      <c r="N31" s="18"/>
    </row>
    <row r="32" spans="1:14" ht="18.75">
      <c r="A32" s="48"/>
      <c r="B32" s="36"/>
      <c r="C32" s="19"/>
      <c r="D32" s="19"/>
      <c r="E32" s="19"/>
      <c r="F32" s="19"/>
      <c r="G32" s="7"/>
      <c r="H32" s="7"/>
      <c r="I32" s="7"/>
      <c r="J32" s="7"/>
      <c r="K32" s="7"/>
      <c r="L32" s="7"/>
      <c r="M32" s="7"/>
      <c r="N32" s="49"/>
    </row>
    <row r="33" spans="1:14" ht="51.75" customHeight="1">
      <c r="A33" s="314"/>
      <c r="B33" s="314"/>
      <c r="C33" s="49"/>
      <c r="D33" s="49"/>
      <c r="E33" s="49"/>
      <c r="F33" s="7"/>
      <c r="G33" s="7"/>
      <c r="H33" s="7"/>
      <c r="I33" s="7"/>
      <c r="J33" s="7"/>
      <c r="K33" s="7"/>
      <c r="L33" s="7"/>
      <c r="M33" s="7"/>
      <c r="N33" s="52"/>
    </row>
    <row r="34" spans="1:14" ht="15.75">
      <c r="A34" s="48"/>
      <c r="B34" s="48"/>
      <c r="C34" s="49"/>
      <c r="D34" s="49"/>
      <c r="E34" s="49"/>
      <c r="F34" s="48"/>
      <c r="G34" s="7"/>
      <c r="H34" s="7"/>
      <c r="I34" s="7"/>
      <c r="J34" s="7"/>
      <c r="K34" s="7"/>
      <c r="L34" s="7"/>
      <c r="M34" s="7"/>
      <c r="N34" s="49"/>
    </row>
    <row r="35" spans="1:14" ht="39" customHeight="1">
      <c r="A35" s="40"/>
      <c r="B35" s="317"/>
      <c r="C35" s="317"/>
      <c r="D35" s="15"/>
      <c r="E35" s="15"/>
      <c r="F35" s="14"/>
      <c r="G35" s="14"/>
      <c r="H35" s="14"/>
      <c r="I35" s="14"/>
      <c r="J35" s="14"/>
      <c r="M35" s="317"/>
      <c r="N35" s="317"/>
    </row>
    <row r="36" spans="1:15" ht="15.75">
      <c r="A36" s="40"/>
      <c r="B36" s="40"/>
      <c r="C36" s="13"/>
      <c r="D36" s="13"/>
      <c r="E36" s="13"/>
      <c r="F36" s="12"/>
      <c r="G36" s="12"/>
      <c r="H36" s="12"/>
      <c r="I36" s="12"/>
      <c r="J36" s="12"/>
      <c r="K36" s="12"/>
      <c r="L36" s="12"/>
      <c r="M36" s="12"/>
      <c r="N36" s="1"/>
      <c r="O36" s="1"/>
    </row>
    <row r="37" spans="1:15" ht="15.75">
      <c r="A37" s="40"/>
      <c r="B37" s="40"/>
      <c r="C37" s="13"/>
      <c r="D37" s="13"/>
      <c r="E37" s="13"/>
      <c r="F37" s="12"/>
      <c r="G37" s="12"/>
      <c r="H37" s="12"/>
      <c r="I37" s="12"/>
      <c r="J37" s="12"/>
      <c r="K37" s="12"/>
      <c r="L37" s="12"/>
      <c r="M37" s="12"/>
      <c r="N37" s="1"/>
      <c r="O37" s="1"/>
    </row>
    <row r="38" spans="1:15" ht="15.75">
      <c r="A38" s="40"/>
      <c r="B38" s="40"/>
      <c r="C38" s="16"/>
      <c r="D38" s="16"/>
      <c r="E38" s="16"/>
      <c r="F38" s="12"/>
      <c r="G38" s="12"/>
      <c r="H38" s="12"/>
      <c r="I38" s="12"/>
      <c r="J38" s="12"/>
      <c r="K38" s="12"/>
      <c r="L38" s="12"/>
      <c r="M38" s="12"/>
      <c r="N38" s="1"/>
      <c r="O38" s="1"/>
    </row>
    <row r="39" spans="1:14" ht="15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ht="15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5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5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15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</sheetData>
  <sheetProtection/>
  <mergeCells count="16">
    <mergeCell ref="A33:B33"/>
    <mergeCell ref="N2:O2"/>
    <mergeCell ref="B35:C35"/>
    <mergeCell ref="M35:N35"/>
    <mergeCell ref="A8:N8"/>
    <mergeCell ref="A10:A11"/>
    <mergeCell ref="B10:B11"/>
    <mergeCell ref="C10:C11"/>
    <mergeCell ref="F10:F11"/>
    <mergeCell ref="G10:M10"/>
    <mergeCell ref="D10:D11"/>
    <mergeCell ref="E10:E11"/>
    <mergeCell ref="N10:N11"/>
    <mergeCell ref="A28:B28"/>
    <mergeCell ref="O10:O11"/>
    <mergeCell ref="N30:P30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6.140625" style="0" customWidth="1"/>
    <col min="4" max="5" width="9.00390625" style="0" hidden="1" customWidth="1"/>
    <col min="6" max="6" width="10.7109375" style="0" customWidth="1"/>
    <col min="7" max="10" width="9.57421875" style="0" customWidth="1"/>
    <col min="11" max="11" width="36.8515625" style="0" customWidth="1"/>
    <col min="12" max="12" width="11.710937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35"/>
      <c r="J1" s="5" t="s">
        <v>19</v>
      </c>
      <c r="K1" s="5" t="s">
        <v>214</v>
      </c>
      <c r="L1" s="35"/>
    </row>
    <row r="2" spans="2:12" ht="15.75">
      <c r="B2" s="1"/>
      <c r="C2" s="1"/>
      <c r="D2" s="1"/>
      <c r="E2" s="1"/>
      <c r="F2" s="1"/>
      <c r="G2" s="1"/>
      <c r="H2" s="1"/>
      <c r="I2" s="35"/>
      <c r="J2" s="35"/>
      <c r="K2" s="286" t="s">
        <v>204</v>
      </c>
      <c r="L2" s="286"/>
    </row>
    <row r="3" spans="2:12" ht="15.75">
      <c r="B3" s="1"/>
      <c r="C3" s="1"/>
      <c r="D3" s="1"/>
      <c r="E3" s="1"/>
      <c r="F3" s="1"/>
      <c r="G3" s="1"/>
      <c r="H3" s="1"/>
      <c r="I3" s="35"/>
      <c r="J3" s="35"/>
      <c r="K3" s="35" t="s">
        <v>20</v>
      </c>
      <c r="L3" s="35"/>
    </row>
    <row r="4" spans="2:12" ht="15.75">
      <c r="B4" s="1"/>
      <c r="C4" s="1"/>
      <c r="D4" s="1"/>
      <c r="E4" s="1"/>
      <c r="F4" s="1"/>
      <c r="G4" s="1"/>
      <c r="H4" s="1"/>
      <c r="I4" s="35"/>
      <c r="J4" s="35"/>
      <c r="K4" s="35" t="s">
        <v>21</v>
      </c>
      <c r="L4" s="35"/>
    </row>
    <row r="5" spans="2:12" ht="15.75">
      <c r="B5" s="1"/>
      <c r="C5" s="1"/>
      <c r="D5" s="1"/>
      <c r="E5" s="1"/>
      <c r="F5" s="1"/>
      <c r="G5" s="1"/>
      <c r="H5" s="1"/>
      <c r="I5" s="35"/>
      <c r="J5" s="35"/>
      <c r="K5" s="35" t="s">
        <v>22</v>
      </c>
      <c r="L5" s="35"/>
    </row>
    <row r="6" spans="2:12" ht="15.75">
      <c r="B6" s="1"/>
      <c r="C6" s="1"/>
      <c r="D6" s="1"/>
      <c r="E6" s="1"/>
      <c r="F6" s="1"/>
      <c r="G6" s="1"/>
      <c r="H6" s="1"/>
      <c r="I6" s="35"/>
      <c r="J6" s="35"/>
      <c r="K6" s="35"/>
      <c r="L6" s="35"/>
    </row>
    <row r="7" spans="2:12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40.5" customHeight="1">
      <c r="B8" s="330" t="s">
        <v>261</v>
      </c>
      <c r="C8" s="330"/>
      <c r="D8" s="330"/>
      <c r="E8" s="330"/>
      <c r="F8" s="330"/>
      <c r="G8" s="330"/>
      <c r="H8" s="330"/>
      <c r="I8" s="330"/>
      <c r="J8" s="330"/>
      <c r="K8" s="330"/>
      <c r="L8" s="1"/>
    </row>
    <row r="9" spans="2:12" ht="15.75">
      <c r="B9" s="1"/>
      <c r="C9" s="1"/>
      <c r="D9" s="1"/>
      <c r="E9" s="1"/>
      <c r="F9" s="316"/>
      <c r="G9" s="316"/>
      <c r="H9" s="316"/>
      <c r="I9" s="1"/>
      <c r="J9" s="1"/>
      <c r="K9" s="1"/>
      <c r="L9" s="1"/>
    </row>
    <row r="10" spans="1:12" ht="19.5" customHeight="1">
      <c r="A10" s="282" t="s">
        <v>8</v>
      </c>
      <c r="B10" s="282" t="s">
        <v>7</v>
      </c>
      <c r="C10" s="282" t="s">
        <v>0</v>
      </c>
      <c r="D10" s="282" t="s">
        <v>31</v>
      </c>
      <c r="E10" s="282" t="s">
        <v>37</v>
      </c>
      <c r="F10" s="282" t="s">
        <v>146</v>
      </c>
      <c r="G10" s="333" t="s">
        <v>9</v>
      </c>
      <c r="H10" s="333"/>
      <c r="I10" s="333"/>
      <c r="J10" s="334"/>
      <c r="K10" s="285" t="s">
        <v>4</v>
      </c>
      <c r="L10" s="342" t="s">
        <v>269</v>
      </c>
    </row>
    <row r="11" spans="1:12" ht="12.75">
      <c r="A11" s="283"/>
      <c r="B11" s="283"/>
      <c r="C11" s="283"/>
      <c r="D11" s="283"/>
      <c r="E11" s="283"/>
      <c r="F11" s="283"/>
      <c r="G11" s="282" t="s">
        <v>10</v>
      </c>
      <c r="H11" s="282" t="s">
        <v>23</v>
      </c>
      <c r="I11" s="282" t="s">
        <v>24</v>
      </c>
      <c r="J11" s="282" t="s">
        <v>25</v>
      </c>
      <c r="K11" s="285"/>
      <c r="L11" s="343"/>
    </row>
    <row r="12" spans="1:12" ht="13.5" customHeight="1">
      <c r="A12" s="284"/>
      <c r="B12" s="284"/>
      <c r="C12" s="284"/>
      <c r="D12" s="284"/>
      <c r="E12" s="284"/>
      <c r="F12" s="284"/>
      <c r="G12" s="284"/>
      <c r="H12" s="284"/>
      <c r="I12" s="284"/>
      <c r="J12" s="284"/>
      <c r="K12" s="285"/>
      <c r="L12" s="344"/>
    </row>
    <row r="13" spans="1:12" ht="46.5" customHeight="1">
      <c r="A13" s="74">
        <v>1</v>
      </c>
      <c r="B13" s="71" t="s">
        <v>59</v>
      </c>
      <c r="C13" s="160" t="s">
        <v>6</v>
      </c>
      <c r="D13" s="70">
        <v>100203</v>
      </c>
      <c r="E13" s="70">
        <v>2240</v>
      </c>
      <c r="F13" s="89">
        <f>G13+H13+I13+J13</f>
        <v>2424919.2800000003</v>
      </c>
      <c r="G13" s="90">
        <v>560000</v>
      </c>
      <c r="H13" s="90">
        <f>G13*1.055</f>
        <v>590800</v>
      </c>
      <c r="I13" s="90">
        <f>H13*1.052</f>
        <v>621521.6</v>
      </c>
      <c r="J13" s="90">
        <f>I13*1.05</f>
        <v>652597.68</v>
      </c>
      <c r="K13" s="101" t="s">
        <v>26</v>
      </c>
      <c r="L13" s="42" t="s">
        <v>306</v>
      </c>
    </row>
    <row r="14" spans="1:12" ht="46.5" customHeight="1">
      <c r="A14" s="74">
        <v>2</v>
      </c>
      <c r="B14" s="71" t="s">
        <v>60</v>
      </c>
      <c r="C14" s="160" t="s">
        <v>6</v>
      </c>
      <c r="D14" s="70">
        <v>100203</v>
      </c>
      <c r="E14" s="70">
        <v>2240</v>
      </c>
      <c r="F14" s="89">
        <f>G14+H14+I14+J14</f>
        <v>259812.77999999997</v>
      </c>
      <c r="G14" s="90">
        <v>60000</v>
      </c>
      <c r="H14" s="90">
        <f>G14*1.055</f>
        <v>63299.99999999999</v>
      </c>
      <c r="I14" s="90">
        <f>H14*1.052</f>
        <v>66591.59999999999</v>
      </c>
      <c r="J14" s="90">
        <f>I14*1.05</f>
        <v>69921.18</v>
      </c>
      <c r="K14" s="101" t="s">
        <v>26</v>
      </c>
      <c r="L14" s="42"/>
    </row>
    <row r="15" spans="1:12" ht="15.75">
      <c r="A15" s="341" t="s">
        <v>5</v>
      </c>
      <c r="B15" s="334"/>
      <c r="C15" s="4"/>
      <c r="D15" s="4"/>
      <c r="E15" s="4"/>
      <c r="F15" s="89">
        <f>F13+F14</f>
        <v>2684732.06</v>
      </c>
      <c r="G15" s="89">
        <f>G13+G14</f>
        <v>620000</v>
      </c>
      <c r="H15" s="89">
        <f>H13+H14</f>
        <v>654100</v>
      </c>
      <c r="I15" s="89">
        <f>I13+I14</f>
        <v>688113.2</v>
      </c>
      <c r="J15" s="89">
        <f>J13+J14</f>
        <v>722518.8600000001</v>
      </c>
      <c r="K15" s="29"/>
      <c r="L15" s="31"/>
    </row>
    <row r="16" spans="2:12" ht="15.75">
      <c r="B16" s="6"/>
      <c r="C16" s="6"/>
      <c r="D16" s="6"/>
      <c r="E16" s="6"/>
      <c r="F16" s="72"/>
      <c r="G16" s="51"/>
      <c r="H16" s="51"/>
      <c r="I16" s="51"/>
      <c r="J16" s="51"/>
      <c r="K16" s="73"/>
      <c r="L16" s="1"/>
    </row>
    <row r="17" spans="2:13" ht="18.75">
      <c r="B17" s="158"/>
      <c r="C17" s="6"/>
      <c r="D17" s="6"/>
      <c r="E17" s="6"/>
      <c r="F17" s="72"/>
      <c r="G17" s="51"/>
      <c r="H17" s="51"/>
      <c r="I17" s="51"/>
      <c r="J17" s="51"/>
      <c r="K17" s="323"/>
      <c r="L17" s="323"/>
      <c r="M17" s="323"/>
    </row>
    <row r="18" spans="2:12" ht="29.25" customHeight="1">
      <c r="B18" s="17"/>
      <c r="C18" s="18"/>
      <c r="D18" s="18"/>
      <c r="E18" s="18"/>
      <c r="G18" s="14"/>
      <c r="H18" s="56"/>
      <c r="I18" s="57"/>
      <c r="J18" s="57"/>
      <c r="K18" s="18"/>
      <c r="L18" s="15"/>
    </row>
    <row r="19" spans="2:6" ht="18.75">
      <c r="B19" s="36"/>
      <c r="C19" s="19"/>
      <c r="D19" s="19"/>
      <c r="E19" s="19"/>
      <c r="F19" s="19"/>
    </row>
  </sheetData>
  <sheetProtection/>
  <mergeCells count="18">
    <mergeCell ref="C10:C12"/>
    <mergeCell ref="F10:F12"/>
    <mergeCell ref="G10:J10"/>
    <mergeCell ref="K2:L2"/>
    <mergeCell ref="K10:K12"/>
    <mergeCell ref="D10:D12"/>
    <mergeCell ref="E10:E12"/>
    <mergeCell ref="L10:L12"/>
    <mergeCell ref="K17:M17"/>
    <mergeCell ref="J11:J12"/>
    <mergeCell ref="B8:K8"/>
    <mergeCell ref="F9:H9"/>
    <mergeCell ref="G11:G12"/>
    <mergeCell ref="H11:H12"/>
    <mergeCell ref="I11:I12"/>
    <mergeCell ref="A15:B15"/>
    <mergeCell ref="B10:B12"/>
    <mergeCell ref="A10:A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&amp;R60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2"/>
  <sheetViews>
    <sheetView zoomScalePageLayoutView="0" workbookViewId="0" topLeftCell="A112">
      <selection activeCell="G69" sqref="G69"/>
    </sheetView>
  </sheetViews>
  <sheetFormatPr defaultColWidth="9.140625" defaultRowHeight="12.75"/>
  <cols>
    <col min="1" max="1" width="4.140625" style="0" customWidth="1"/>
    <col min="2" max="2" width="65.7109375" style="0" customWidth="1"/>
    <col min="3" max="3" width="14.421875" style="0" customWidth="1"/>
    <col min="4" max="4" width="9.7109375" style="0" hidden="1" customWidth="1"/>
    <col min="5" max="5" width="9.8515625" style="0" hidden="1" customWidth="1"/>
    <col min="6" max="6" width="12.140625" style="104" customWidth="1"/>
    <col min="7" max="7" width="12.140625" style="0" customWidth="1"/>
    <col min="8" max="8" width="11.00390625" style="0" customWidth="1"/>
    <col min="9" max="9" width="10.28125" style="0" customWidth="1"/>
    <col min="10" max="10" width="11.140625" style="21" customWidth="1"/>
    <col min="11" max="11" width="43.28125" style="0" customWidth="1"/>
    <col min="12" max="13" width="9.140625" style="0" customWidth="1"/>
  </cols>
  <sheetData>
    <row r="1" spans="2:12" ht="15.75">
      <c r="B1" s="1"/>
      <c r="C1" s="1"/>
      <c r="D1" s="1"/>
      <c r="E1" s="1"/>
      <c r="F1" s="103"/>
      <c r="G1" s="1"/>
      <c r="H1" s="1"/>
      <c r="I1" s="1"/>
      <c r="J1" s="2"/>
      <c r="K1" s="5" t="s">
        <v>265</v>
      </c>
      <c r="L1" s="2"/>
    </row>
    <row r="2" spans="2:12" ht="15.75">
      <c r="B2" s="1"/>
      <c r="C2" s="1"/>
      <c r="D2" s="1"/>
      <c r="E2" s="1"/>
      <c r="F2" s="103"/>
      <c r="G2" s="1"/>
      <c r="H2" s="1"/>
      <c r="I2" s="1"/>
      <c r="J2" s="5"/>
      <c r="K2" s="286" t="s">
        <v>204</v>
      </c>
      <c r="L2" s="286"/>
    </row>
    <row r="3" spans="2:12" ht="15.75">
      <c r="B3" s="1"/>
      <c r="C3" s="1"/>
      <c r="D3" s="1"/>
      <c r="E3" s="1"/>
      <c r="F3" s="103"/>
      <c r="G3" s="1"/>
      <c r="H3" s="1"/>
      <c r="I3" s="1"/>
      <c r="J3" s="5"/>
      <c r="K3" s="35" t="s">
        <v>20</v>
      </c>
      <c r="L3" s="5"/>
    </row>
    <row r="4" spans="2:12" ht="15.75">
      <c r="B4" s="1"/>
      <c r="C4" s="1"/>
      <c r="D4" s="1"/>
      <c r="E4" s="1"/>
      <c r="F4" s="103"/>
      <c r="G4" s="1"/>
      <c r="H4" s="1"/>
      <c r="I4" s="1"/>
      <c r="J4" s="5"/>
      <c r="K4" s="35" t="s">
        <v>21</v>
      </c>
      <c r="L4" s="5"/>
    </row>
    <row r="5" spans="2:12" ht="15.75">
      <c r="B5" s="1"/>
      <c r="C5" s="1"/>
      <c r="D5" s="1"/>
      <c r="E5" s="1"/>
      <c r="F5" s="103"/>
      <c r="G5" s="1"/>
      <c r="H5" s="1"/>
      <c r="I5" s="21"/>
      <c r="J5" s="5"/>
      <c r="K5" s="35" t="s">
        <v>22</v>
      </c>
      <c r="L5" s="5"/>
    </row>
    <row r="6" spans="2:13" ht="15.75">
      <c r="B6" s="1"/>
      <c r="C6" s="1"/>
      <c r="D6" s="1"/>
      <c r="E6" s="1"/>
      <c r="F6" s="103"/>
      <c r="G6" s="1"/>
      <c r="H6" s="1"/>
      <c r="I6" s="21"/>
      <c r="J6" s="5"/>
      <c r="K6" s="5"/>
      <c r="L6" s="35"/>
      <c r="M6" s="35"/>
    </row>
    <row r="7" spans="2:12" ht="15.75">
      <c r="B7" s="1"/>
      <c r="C7" s="1"/>
      <c r="D7" s="1"/>
      <c r="E7" s="1"/>
      <c r="F7" s="103"/>
      <c r="G7" s="1"/>
      <c r="H7" s="1"/>
      <c r="I7" s="1"/>
      <c r="J7" s="1"/>
      <c r="K7" s="1"/>
      <c r="L7" s="1"/>
    </row>
    <row r="8" spans="2:12" ht="18.75">
      <c r="B8" s="361" t="s">
        <v>262</v>
      </c>
      <c r="C8" s="361"/>
      <c r="D8" s="361"/>
      <c r="E8" s="361"/>
      <c r="F8" s="361"/>
      <c r="G8" s="361"/>
      <c r="H8" s="361"/>
      <c r="I8" s="361"/>
      <c r="J8" s="361"/>
      <c r="K8" s="361"/>
      <c r="L8" s="1"/>
    </row>
    <row r="9" spans="2:12" ht="15.75">
      <c r="B9" s="1"/>
      <c r="C9" s="1"/>
      <c r="D9" s="316"/>
      <c r="E9" s="316"/>
      <c r="F9" s="316"/>
      <c r="G9" s="316"/>
      <c r="H9" s="316"/>
      <c r="I9" s="316"/>
      <c r="J9" s="1"/>
      <c r="K9" s="62"/>
      <c r="L9" s="1"/>
    </row>
    <row r="10" spans="1:12" ht="15.75" customHeight="1">
      <c r="A10" s="360" t="s">
        <v>8</v>
      </c>
      <c r="B10" s="360" t="s">
        <v>7</v>
      </c>
      <c r="C10" s="346" t="s">
        <v>0</v>
      </c>
      <c r="D10" s="346" t="s">
        <v>31</v>
      </c>
      <c r="E10" s="346" t="s">
        <v>37</v>
      </c>
      <c r="F10" s="346" t="s">
        <v>146</v>
      </c>
      <c r="G10" s="349" t="s">
        <v>9</v>
      </c>
      <c r="H10" s="349"/>
      <c r="I10" s="349"/>
      <c r="J10" s="350"/>
      <c r="K10" s="360" t="s">
        <v>4</v>
      </c>
      <c r="L10" s="1"/>
    </row>
    <row r="11" spans="1:12" ht="15.75" customHeight="1">
      <c r="A11" s="360"/>
      <c r="B11" s="360"/>
      <c r="C11" s="347"/>
      <c r="D11" s="347"/>
      <c r="E11" s="347"/>
      <c r="F11" s="347"/>
      <c r="G11" s="346" t="s">
        <v>10</v>
      </c>
      <c r="H11" s="346" t="s">
        <v>23</v>
      </c>
      <c r="I11" s="346" t="s">
        <v>24</v>
      </c>
      <c r="J11" s="346" t="s">
        <v>25</v>
      </c>
      <c r="K11" s="360"/>
      <c r="L11" s="1"/>
    </row>
    <row r="12" spans="1:12" ht="24" customHeight="1">
      <c r="A12" s="360"/>
      <c r="B12" s="360"/>
      <c r="C12" s="348"/>
      <c r="D12" s="348"/>
      <c r="E12" s="348"/>
      <c r="F12" s="348"/>
      <c r="G12" s="348"/>
      <c r="H12" s="348"/>
      <c r="I12" s="348"/>
      <c r="J12" s="348"/>
      <c r="K12" s="360"/>
      <c r="L12" s="1"/>
    </row>
    <row r="13" spans="1:12" ht="33.75" customHeight="1">
      <c r="A13" s="30">
        <v>1</v>
      </c>
      <c r="B13" s="184" t="s">
        <v>331</v>
      </c>
      <c r="C13" s="188" t="s">
        <v>6</v>
      </c>
      <c r="D13" s="98">
        <v>180409</v>
      </c>
      <c r="E13" s="98">
        <v>3210</v>
      </c>
      <c r="F13" s="105">
        <f>G13+H13+I13+J13</f>
        <v>1200000</v>
      </c>
      <c r="G13" s="120">
        <v>1200000</v>
      </c>
      <c r="H13" s="98"/>
      <c r="I13" s="98"/>
      <c r="J13" s="98"/>
      <c r="K13" s="358" t="s">
        <v>81</v>
      </c>
      <c r="L13" s="1"/>
    </row>
    <row r="14" spans="1:12" ht="30" customHeight="1">
      <c r="A14" s="30">
        <f>A13+1</f>
        <v>2</v>
      </c>
      <c r="B14" s="184" t="s">
        <v>93</v>
      </c>
      <c r="C14" s="188" t="s">
        <v>6</v>
      </c>
      <c r="D14" s="98">
        <v>180409</v>
      </c>
      <c r="E14" s="98">
        <v>3210</v>
      </c>
      <c r="F14" s="105">
        <f aca="true" t="shared" si="0" ref="F14:F60">G14+H14+I14+J14</f>
        <v>840000</v>
      </c>
      <c r="G14" s="112">
        <v>840000</v>
      </c>
      <c r="H14" s="98"/>
      <c r="I14" s="98"/>
      <c r="J14" s="98"/>
      <c r="K14" s="358"/>
      <c r="L14" s="1"/>
    </row>
    <row r="15" spans="1:12" ht="30" customHeight="1">
      <c r="A15" s="30">
        <f aca="true" t="shared" si="1" ref="A15:A60">A14+1</f>
        <v>3</v>
      </c>
      <c r="B15" s="184" t="s">
        <v>94</v>
      </c>
      <c r="C15" s="188" t="s">
        <v>6</v>
      </c>
      <c r="D15" s="98">
        <v>180409</v>
      </c>
      <c r="E15" s="98">
        <v>3210</v>
      </c>
      <c r="F15" s="105">
        <f t="shared" si="0"/>
        <v>91000</v>
      </c>
      <c r="G15" s="112">
        <v>26000</v>
      </c>
      <c r="H15" s="98">
        <v>13000</v>
      </c>
      <c r="I15" s="98">
        <v>26000</v>
      </c>
      <c r="J15" s="98">
        <v>26000</v>
      </c>
      <c r="K15" s="358"/>
      <c r="L15" s="1"/>
    </row>
    <row r="16" spans="1:12" ht="32.25" customHeight="1">
      <c r="A16" s="30">
        <f t="shared" si="1"/>
        <v>4</v>
      </c>
      <c r="B16" s="184" t="s">
        <v>95</v>
      </c>
      <c r="C16" s="188" t="s">
        <v>6</v>
      </c>
      <c r="D16" s="98">
        <v>180409</v>
      </c>
      <c r="E16" s="98">
        <v>3210</v>
      </c>
      <c r="F16" s="105">
        <f t="shared" si="0"/>
        <v>48000</v>
      </c>
      <c r="G16" s="112">
        <v>12000</v>
      </c>
      <c r="H16" s="98">
        <v>12000</v>
      </c>
      <c r="I16" s="98">
        <v>12000</v>
      </c>
      <c r="J16" s="98">
        <v>12000</v>
      </c>
      <c r="K16" s="358"/>
      <c r="L16" s="1"/>
    </row>
    <row r="17" spans="1:12" ht="33" customHeight="1">
      <c r="A17" s="30">
        <f t="shared" si="1"/>
        <v>5</v>
      </c>
      <c r="B17" s="184" t="s">
        <v>96</v>
      </c>
      <c r="C17" s="188" t="s">
        <v>6</v>
      </c>
      <c r="D17" s="98">
        <v>180409</v>
      </c>
      <c r="E17" s="98">
        <v>3210</v>
      </c>
      <c r="F17" s="105">
        <f>G17+H17+I17+J17</f>
        <v>40000</v>
      </c>
      <c r="G17" s="112">
        <v>20000</v>
      </c>
      <c r="H17" s="98"/>
      <c r="I17" s="98">
        <v>20000</v>
      </c>
      <c r="J17" s="98"/>
      <c r="K17" s="358"/>
      <c r="L17" s="1"/>
    </row>
    <row r="18" spans="1:12" ht="32.25" customHeight="1">
      <c r="A18" s="30">
        <f t="shared" si="1"/>
        <v>6</v>
      </c>
      <c r="B18" s="185" t="s">
        <v>97</v>
      </c>
      <c r="C18" s="188" t="s">
        <v>6</v>
      </c>
      <c r="D18" s="98">
        <v>180409</v>
      </c>
      <c r="E18" s="98">
        <v>3210</v>
      </c>
      <c r="F18" s="105">
        <f t="shared" si="0"/>
        <v>825000</v>
      </c>
      <c r="G18" s="112"/>
      <c r="H18" s="98">
        <v>825000</v>
      </c>
      <c r="I18" s="98"/>
      <c r="J18" s="98"/>
      <c r="K18" s="358"/>
      <c r="L18" s="1"/>
    </row>
    <row r="19" spans="1:12" ht="19.5" customHeight="1">
      <c r="A19" s="30"/>
      <c r="B19" s="99" t="s">
        <v>92</v>
      </c>
      <c r="C19" s="188"/>
      <c r="D19" s="98"/>
      <c r="E19" s="98">
        <v>3210</v>
      </c>
      <c r="F19" s="105">
        <f>SUM(F13:F18)</f>
        <v>3044000</v>
      </c>
      <c r="G19" s="113">
        <f>SUM(G13:G18)</f>
        <v>2098000</v>
      </c>
      <c r="H19" s="105">
        <f>SUM(H13:H18)</f>
        <v>850000</v>
      </c>
      <c r="I19" s="105">
        <f>SUM(I13:I18)</f>
        <v>58000</v>
      </c>
      <c r="J19" s="105">
        <f>SUM(J13:J18)</f>
        <v>38000</v>
      </c>
      <c r="K19" s="358"/>
      <c r="L19" s="1"/>
    </row>
    <row r="20" spans="1:12" ht="34.5" customHeight="1">
      <c r="A20" s="30">
        <f t="shared" si="1"/>
        <v>1</v>
      </c>
      <c r="B20" s="184" t="s">
        <v>331</v>
      </c>
      <c r="C20" s="188" t="s">
        <v>6</v>
      </c>
      <c r="D20" s="98">
        <v>180409</v>
      </c>
      <c r="E20" s="98">
        <v>3210</v>
      </c>
      <c r="F20" s="105">
        <f t="shared" si="0"/>
        <v>1200000</v>
      </c>
      <c r="G20" s="112">
        <v>1200000</v>
      </c>
      <c r="H20" s="98"/>
      <c r="I20" s="98"/>
      <c r="J20" s="98"/>
      <c r="K20" s="358" t="s">
        <v>161</v>
      </c>
      <c r="L20" s="1"/>
    </row>
    <row r="21" spans="1:12" ht="29.25" customHeight="1">
      <c r="A21" s="30">
        <f t="shared" si="1"/>
        <v>2</v>
      </c>
      <c r="B21" s="184" t="s">
        <v>216</v>
      </c>
      <c r="C21" s="188" t="s">
        <v>6</v>
      </c>
      <c r="D21" s="98">
        <v>180409</v>
      </c>
      <c r="E21" s="98">
        <v>3210</v>
      </c>
      <c r="F21" s="105">
        <f t="shared" si="0"/>
        <v>52000</v>
      </c>
      <c r="G21" s="112">
        <v>13000</v>
      </c>
      <c r="H21" s="98">
        <v>13000</v>
      </c>
      <c r="I21" s="98">
        <v>13000</v>
      </c>
      <c r="J21" s="98">
        <v>13000</v>
      </c>
      <c r="K21" s="358"/>
      <c r="L21" s="1"/>
    </row>
    <row r="22" spans="1:12" ht="29.25" customHeight="1">
      <c r="A22" s="30">
        <f t="shared" si="1"/>
        <v>3</v>
      </c>
      <c r="B22" s="184" t="s">
        <v>217</v>
      </c>
      <c r="C22" s="188" t="s">
        <v>6</v>
      </c>
      <c r="D22" s="98">
        <v>180409</v>
      </c>
      <c r="E22" s="98">
        <v>3210</v>
      </c>
      <c r="F22" s="105">
        <f t="shared" si="0"/>
        <v>12000</v>
      </c>
      <c r="G22" s="112">
        <v>12000</v>
      </c>
      <c r="H22" s="98"/>
      <c r="I22" s="98"/>
      <c r="J22" s="98"/>
      <c r="K22" s="358"/>
      <c r="L22" s="1"/>
    </row>
    <row r="23" spans="1:12" ht="33" customHeight="1">
      <c r="A23" s="30">
        <f t="shared" si="1"/>
        <v>4</v>
      </c>
      <c r="B23" s="184" t="s">
        <v>218</v>
      </c>
      <c r="C23" s="188" t="s">
        <v>6</v>
      </c>
      <c r="D23" s="98">
        <v>180409</v>
      </c>
      <c r="E23" s="98">
        <v>3210</v>
      </c>
      <c r="F23" s="105">
        <f t="shared" si="0"/>
        <v>10000</v>
      </c>
      <c r="G23" s="112">
        <v>10000</v>
      </c>
      <c r="H23" s="98"/>
      <c r="I23" s="98"/>
      <c r="J23" s="98"/>
      <c r="K23" s="358"/>
      <c r="L23" s="1"/>
    </row>
    <row r="24" spans="1:12" ht="30.75" customHeight="1">
      <c r="A24" s="30">
        <f t="shared" si="1"/>
        <v>5</v>
      </c>
      <c r="B24" s="185" t="s">
        <v>221</v>
      </c>
      <c r="C24" s="188" t="s">
        <v>6</v>
      </c>
      <c r="D24" s="98">
        <v>180409</v>
      </c>
      <c r="E24" s="98">
        <v>3210</v>
      </c>
      <c r="F24" s="105">
        <f>G24+H24+I24+J24</f>
        <v>1650000</v>
      </c>
      <c r="G24" s="112">
        <v>825000</v>
      </c>
      <c r="H24" s="98"/>
      <c r="I24" s="98">
        <v>825000</v>
      </c>
      <c r="J24" s="98"/>
      <c r="K24" s="358"/>
      <c r="L24" s="1"/>
    </row>
    <row r="25" spans="1:12" ht="30.75" customHeight="1">
      <c r="A25" s="30">
        <f t="shared" si="1"/>
        <v>6</v>
      </c>
      <c r="B25" s="185" t="s">
        <v>219</v>
      </c>
      <c r="C25" s="188" t="s">
        <v>6</v>
      </c>
      <c r="D25" s="98">
        <v>180409</v>
      </c>
      <c r="E25" s="98">
        <v>3210</v>
      </c>
      <c r="F25" s="105">
        <f t="shared" si="0"/>
        <v>650000</v>
      </c>
      <c r="G25" s="112">
        <v>650000</v>
      </c>
      <c r="H25" s="98"/>
      <c r="I25" s="98"/>
      <c r="J25" s="98"/>
      <c r="K25" s="358"/>
      <c r="L25" s="1"/>
    </row>
    <row r="26" spans="1:12" ht="30.75" customHeight="1">
      <c r="A26" s="30">
        <f t="shared" si="1"/>
        <v>7</v>
      </c>
      <c r="B26" s="185" t="s">
        <v>220</v>
      </c>
      <c r="C26" s="188" t="s">
        <v>6</v>
      </c>
      <c r="D26" s="98">
        <v>180409</v>
      </c>
      <c r="E26" s="98">
        <v>3210</v>
      </c>
      <c r="F26" s="105">
        <f t="shared" si="0"/>
        <v>95000</v>
      </c>
      <c r="G26" s="112">
        <v>95000</v>
      </c>
      <c r="H26" s="98"/>
      <c r="I26" s="98"/>
      <c r="J26" s="98"/>
      <c r="K26" s="358"/>
      <c r="L26" s="1"/>
    </row>
    <row r="27" spans="1:12" ht="30.75" customHeight="1">
      <c r="A27" s="30">
        <f t="shared" si="1"/>
        <v>8</v>
      </c>
      <c r="B27" s="185" t="s">
        <v>222</v>
      </c>
      <c r="C27" s="188" t="s">
        <v>6</v>
      </c>
      <c r="D27" s="98">
        <v>180409</v>
      </c>
      <c r="E27" s="98">
        <v>3210</v>
      </c>
      <c r="F27" s="105">
        <f t="shared" si="0"/>
        <v>130000</v>
      </c>
      <c r="G27" s="112">
        <v>130000</v>
      </c>
      <c r="H27" s="98"/>
      <c r="I27" s="98"/>
      <c r="J27" s="98"/>
      <c r="K27" s="358"/>
      <c r="L27" s="1"/>
    </row>
    <row r="28" spans="1:12" ht="33" customHeight="1">
      <c r="A28" s="30">
        <f t="shared" si="1"/>
        <v>9</v>
      </c>
      <c r="B28" s="185" t="s">
        <v>223</v>
      </c>
      <c r="C28" s="188" t="s">
        <v>6</v>
      </c>
      <c r="D28" s="98">
        <v>180409</v>
      </c>
      <c r="E28" s="98">
        <v>3210</v>
      </c>
      <c r="F28" s="105">
        <f t="shared" si="0"/>
        <v>190000</v>
      </c>
      <c r="G28" s="112">
        <v>190000</v>
      </c>
      <c r="H28" s="98"/>
      <c r="I28" s="98"/>
      <c r="J28" s="98"/>
      <c r="K28" s="358"/>
      <c r="L28" s="1"/>
    </row>
    <row r="29" spans="1:12" ht="33.75" customHeight="1">
      <c r="A29" s="30">
        <f t="shared" si="1"/>
        <v>10</v>
      </c>
      <c r="B29" s="185" t="s">
        <v>224</v>
      </c>
      <c r="C29" s="188" t="s">
        <v>6</v>
      </c>
      <c r="D29" s="98">
        <v>180409</v>
      </c>
      <c r="E29" s="98">
        <v>3210</v>
      </c>
      <c r="F29" s="105">
        <f t="shared" si="0"/>
        <v>600000</v>
      </c>
      <c r="G29" s="112">
        <v>600000</v>
      </c>
      <c r="H29" s="98"/>
      <c r="I29" s="98"/>
      <c r="J29" s="98"/>
      <c r="K29" s="358" t="s">
        <v>161</v>
      </c>
      <c r="L29" s="1"/>
    </row>
    <row r="30" spans="1:12" ht="29.25" customHeight="1">
      <c r="A30" s="30">
        <f t="shared" si="1"/>
        <v>11</v>
      </c>
      <c r="B30" s="185" t="s">
        <v>225</v>
      </c>
      <c r="C30" s="188" t="s">
        <v>6</v>
      </c>
      <c r="D30" s="98">
        <v>180409</v>
      </c>
      <c r="E30" s="98">
        <v>3210</v>
      </c>
      <c r="F30" s="105">
        <f t="shared" si="0"/>
        <v>55000</v>
      </c>
      <c r="G30" s="112">
        <v>55000</v>
      </c>
      <c r="H30" s="98"/>
      <c r="I30" s="98"/>
      <c r="J30" s="98"/>
      <c r="K30" s="358"/>
      <c r="L30" s="1"/>
    </row>
    <row r="31" spans="1:12" ht="16.5" customHeight="1">
      <c r="A31" s="30"/>
      <c r="B31" s="99" t="s">
        <v>92</v>
      </c>
      <c r="C31" s="188"/>
      <c r="D31" s="98"/>
      <c r="E31" s="98">
        <v>3210</v>
      </c>
      <c r="F31" s="105">
        <f>SUM(F20:F30)</f>
        <v>4644000</v>
      </c>
      <c r="G31" s="113">
        <f>SUM(G20:G30)</f>
        <v>3780000</v>
      </c>
      <c r="H31" s="105">
        <f>SUM(H20:H30)</f>
        <v>13000</v>
      </c>
      <c r="I31" s="105">
        <f>SUM(I20:I30)</f>
        <v>838000</v>
      </c>
      <c r="J31" s="105">
        <f>SUM(J20:J30)</f>
        <v>13000</v>
      </c>
      <c r="K31" s="358"/>
      <c r="L31" s="1"/>
    </row>
    <row r="32" spans="1:12" ht="30.75" customHeight="1">
      <c r="A32" s="30">
        <v>1</v>
      </c>
      <c r="B32" s="184" t="s">
        <v>331</v>
      </c>
      <c r="C32" s="188" t="s">
        <v>6</v>
      </c>
      <c r="D32" s="98">
        <v>180409</v>
      </c>
      <c r="E32" s="98">
        <v>3210</v>
      </c>
      <c r="F32" s="105">
        <f>G32+H32+I32+J32</f>
        <v>1200000</v>
      </c>
      <c r="G32" s="112">
        <v>1200000</v>
      </c>
      <c r="H32" s="105"/>
      <c r="I32" s="105"/>
      <c r="J32" s="105"/>
      <c r="K32" s="358" t="s">
        <v>162</v>
      </c>
      <c r="L32" s="1"/>
    </row>
    <row r="33" spans="1:12" ht="31.5" customHeight="1">
      <c r="A33" s="30">
        <f>1+A32</f>
        <v>2</v>
      </c>
      <c r="B33" s="185" t="s">
        <v>221</v>
      </c>
      <c r="C33" s="188" t="s">
        <v>6</v>
      </c>
      <c r="D33" s="98">
        <v>180409</v>
      </c>
      <c r="E33" s="98">
        <v>3210</v>
      </c>
      <c r="F33" s="105">
        <f t="shared" si="0"/>
        <v>1650000</v>
      </c>
      <c r="G33" s="112">
        <v>825000</v>
      </c>
      <c r="H33" s="98"/>
      <c r="I33" s="98">
        <v>825000</v>
      </c>
      <c r="J33" s="98"/>
      <c r="K33" s="358"/>
      <c r="L33" s="1"/>
    </row>
    <row r="34" spans="1:12" ht="32.25" customHeight="1">
      <c r="A34" s="30">
        <f t="shared" si="1"/>
        <v>3</v>
      </c>
      <c r="B34" s="185" t="s">
        <v>246</v>
      </c>
      <c r="C34" s="188" t="s">
        <v>6</v>
      </c>
      <c r="D34" s="98">
        <v>180409</v>
      </c>
      <c r="E34" s="98">
        <v>3210</v>
      </c>
      <c r="F34" s="105">
        <f t="shared" si="0"/>
        <v>375000</v>
      </c>
      <c r="G34" s="112">
        <v>125000</v>
      </c>
      <c r="H34" s="98">
        <v>125000</v>
      </c>
      <c r="I34" s="98">
        <v>125000</v>
      </c>
      <c r="J34" s="98"/>
      <c r="K34" s="358"/>
      <c r="L34" s="1"/>
    </row>
    <row r="35" spans="1:12" ht="30" customHeight="1">
      <c r="A35" s="30">
        <f t="shared" si="1"/>
        <v>4</v>
      </c>
      <c r="B35" s="184" t="s">
        <v>226</v>
      </c>
      <c r="C35" s="188" t="s">
        <v>6</v>
      </c>
      <c r="D35" s="98">
        <v>180409</v>
      </c>
      <c r="E35" s="98">
        <v>3210</v>
      </c>
      <c r="F35" s="105">
        <f t="shared" si="0"/>
        <v>45000</v>
      </c>
      <c r="G35" s="112">
        <v>45000</v>
      </c>
      <c r="H35" s="98"/>
      <c r="I35" s="98"/>
      <c r="J35" s="98"/>
      <c r="K35" s="358"/>
      <c r="L35" s="1"/>
    </row>
    <row r="36" spans="1:12" ht="30" customHeight="1">
      <c r="A36" s="30">
        <f t="shared" si="1"/>
        <v>5</v>
      </c>
      <c r="B36" s="184" t="s">
        <v>227</v>
      </c>
      <c r="C36" s="188" t="s">
        <v>6</v>
      </c>
      <c r="D36" s="98">
        <v>180409</v>
      </c>
      <c r="E36" s="98">
        <v>3210</v>
      </c>
      <c r="F36" s="105">
        <f t="shared" si="0"/>
        <v>670500</v>
      </c>
      <c r="G36" s="112"/>
      <c r="H36" s="98">
        <v>670500</v>
      </c>
      <c r="I36" s="98"/>
      <c r="J36" s="98"/>
      <c r="K36" s="358"/>
      <c r="L36" s="1"/>
    </row>
    <row r="37" spans="1:12" ht="32.25" customHeight="1">
      <c r="A37" s="30">
        <f t="shared" si="1"/>
        <v>6</v>
      </c>
      <c r="B37" s="184" t="s">
        <v>247</v>
      </c>
      <c r="C37" s="188" t="s">
        <v>6</v>
      </c>
      <c r="D37" s="98">
        <v>180409</v>
      </c>
      <c r="E37" s="98">
        <v>3210</v>
      </c>
      <c r="F37" s="105">
        <f t="shared" si="0"/>
        <v>815400</v>
      </c>
      <c r="G37" s="112">
        <v>407700</v>
      </c>
      <c r="H37" s="98"/>
      <c r="I37" s="98">
        <v>407700</v>
      </c>
      <c r="J37" s="98"/>
      <c r="K37" s="358"/>
      <c r="L37" s="1"/>
    </row>
    <row r="38" spans="1:12" ht="30.75" customHeight="1">
      <c r="A38" s="30">
        <f t="shared" si="1"/>
        <v>7</v>
      </c>
      <c r="B38" s="184" t="s">
        <v>248</v>
      </c>
      <c r="C38" s="188" t="s">
        <v>6</v>
      </c>
      <c r="D38" s="98">
        <v>180409</v>
      </c>
      <c r="E38" s="98">
        <v>3210</v>
      </c>
      <c r="F38" s="105">
        <f t="shared" si="0"/>
        <v>732000</v>
      </c>
      <c r="G38" s="112">
        <v>366000</v>
      </c>
      <c r="H38" s="98"/>
      <c r="I38" s="98"/>
      <c r="J38" s="98">
        <v>366000</v>
      </c>
      <c r="K38" s="358"/>
      <c r="L38" s="1"/>
    </row>
    <row r="39" spans="1:12" ht="30" customHeight="1">
      <c r="A39" s="30">
        <f t="shared" si="1"/>
        <v>8</v>
      </c>
      <c r="B39" s="184" t="s">
        <v>332</v>
      </c>
      <c r="C39" s="188" t="s">
        <v>6</v>
      </c>
      <c r="D39" s="98">
        <v>180409</v>
      </c>
      <c r="E39" s="98">
        <v>3210</v>
      </c>
      <c r="F39" s="105">
        <f t="shared" si="0"/>
        <v>12000</v>
      </c>
      <c r="G39" s="112">
        <v>12000</v>
      </c>
      <c r="H39" s="98"/>
      <c r="I39" s="98"/>
      <c r="J39" s="98"/>
      <c r="K39" s="358"/>
      <c r="L39" s="1"/>
    </row>
    <row r="40" spans="1:12" ht="33" customHeight="1">
      <c r="A40" s="30">
        <f t="shared" si="1"/>
        <v>9</v>
      </c>
      <c r="B40" s="184" t="s">
        <v>228</v>
      </c>
      <c r="C40" s="188" t="s">
        <v>6</v>
      </c>
      <c r="D40" s="98">
        <v>180409</v>
      </c>
      <c r="E40" s="98">
        <v>3210</v>
      </c>
      <c r="F40" s="105">
        <f t="shared" si="0"/>
        <v>4000</v>
      </c>
      <c r="G40" s="112">
        <v>4000</v>
      </c>
      <c r="H40" s="98"/>
      <c r="I40" s="98"/>
      <c r="J40" s="98"/>
      <c r="K40" s="358"/>
      <c r="L40" s="1"/>
    </row>
    <row r="41" spans="1:12" ht="32.25" customHeight="1">
      <c r="A41" s="30">
        <f t="shared" si="1"/>
        <v>10</v>
      </c>
      <c r="B41" s="184" t="s">
        <v>229</v>
      </c>
      <c r="C41" s="188" t="s">
        <v>6</v>
      </c>
      <c r="D41" s="98">
        <v>180409</v>
      </c>
      <c r="E41" s="98">
        <v>3210</v>
      </c>
      <c r="F41" s="105">
        <f t="shared" si="0"/>
        <v>22000</v>
      </c>
      <c r="G41" s="112">
        <v>22000</v>
      </c>
      <c r="H41" s="98"/>
      <c r="I41" s="98"/>
      <c r="J41" s="98"/>
      <c r="K41" s="358"/>
      <c r="L41" s="1"/>
    </row>
    <row r="42" spans="1:12" ht="32.25" customHeight="1">
      <c r="A42" s="30">
        <f t="shared" si="1"/>
        <v>11</v>
      </c>
      <c r="B42" s="184" t="s">
        <v>249</v>
      </c>
      <c r="C42" s="188" t="s">
        <v>6</v>
      </c>
      <c r="D42" s="98">
        <v>180409</v>
      </c>
      <c r="E42" s="98">
        <v>3210</v>
      </c>
      <c r="F42" s="105">
        <f t="shared" si="0"/>
        <v>4000</v>
      </c>
      <c r="G42" s="112">
        <v>4000</v>
      </c>
      <c r="H42" s="98"/>
      <c r="I42" s="98"/>
      <c r="J42" s="98"/>
      <c r="K42" s="358"/>
      <c r="L42" s="1"/>
    </row>
    <row r="43" spans="1:12" ht="30" customHeight="1">
      <c r="A43" s="30">
        <f t="shared" si="1"/>
        <v>12</v>
      </c>
      <c r="B43" s="184" t="s">
        <v>230</v>
      </c>
      <c r="C43" s="188" t="s">
        <v>6</v>
      </c>
      <c r="D43" s="98">
        <v>180409</v>
      </c>
      <c r="E43" s="98">
        <v>3210</v>
      </c>
      <c r="F43" s="105">
        <f t="shared" si="0"/>
        <v>4000</v>
      </c>
      <c r="G43" s="112">
        <v>4000</v>
      </c>
      <c r="H43" s="98"/>
      <c r="I43" s="98"/>
      <c r="J43" s="98"/>
      <c r="K43" s="358"/>
      <c r="L43" s="1"/>
    </row>
    <row r="44" spans="1:12" ht="32.25" customHeight="1">
      <c r="A44" s="30">
        <f t="shared" si="1"/>
        <v>13</v>
      </c>
      <c r="B44" s="184" t="s">
        <v>250</v>
      </c>
      <c r="C44" s="188" t="s">
        <v>6</v>
      </c>
      <c r="D44" s="98">
        <v>180409</v>
      </c>
      <c r="E44" s="98">
        <v>3210</v>
      </c>
      <c r="F44" s="105">
        <f t="shared" si="0"/>
        <v>12000</v>
      </c>
      <c r="G44" s="112"/>
      <c r="H44" s="98">
        <v>4000</v>
      </c>
      <c r="I44" s="98">
        <v>4000</v>
      </c>
      <c r="J44" s="98">
        <v>4000</v>
      </c>
      <c r="K44" s="358"/>
      <c r="L44" s="1"/>
    </row>
    <row r="45" spans="1:12" ht="32.25" customHeight="1">
      <c r="A45" s="30">
        <f t="shared" si="1"/>
        <v>14</v>
      </c>
      <c r="B45" s="184" t="s">
        <v>231</v>
      </c>
      <c r="C45" s="188" t="s">
        <v>6</v>
      </c>
      <c r="D45" s="98">
        <v>180409</v>
      </c>
      <c r="E45" s="98">
        <v>3210</v>
      </c>
      <c r="F45" s="105">
        <f t="shared" si="0"/>
        <v>4000</v>
      </c>
      <c r="G45" s="112">
        <v>4000</v>
      </c>
      <c r="H45" s="98"/>
      <c r="I45" s="98"/>
      <c r="J45" s="98"/>
      <c r="K45" s="358"/>
      <c r="L45" s="1"/>
    </row>
    <row r="46" spans="1:12" ht="33" customHeight="1">
      <c r="A46" s="30">
        <f t="shared" si="1"/>
        <v>15</v>
      </c>
      <c r="B46" s="184" t="s">
        <v>251</v>
      </c>
      <c r="C46" s="188" t="s">
        <v>6</v>
      </c>
      <c r="D46" s="98">
        <v>180409</v>
      </c>
      <c r="E46" s="98">
        <v>3210</v>
      </c>
      <c r="F46" s="105">
        <f t="shared" si="0"/>
        <v>30000</v>
      </c>
      <c r="G46" s="112">
        <v>15000</v>
      </c>
      <c r="H46" s="98"/>
      <c r="I46" s="98">
        <v>15000</v>
      </c>
      <c r="J46" s="98"/>
      <c r="K46" s="358"/>
      <c r="L46" s="1"/>
    </row>
    <row r="47" spans="1:12" ht="29.25" customHeight="1">
      <c r="A47" s="30">
        <f t="shared" si="1"/>
        <v>16</v>
      </c>
      <c r="B47" s="184" t="s">
        <v>252</v>
      </c>
      <c r="C47" s="188" t="s">
        <v>6</v>
      </c>
      <c r="D47" s="98">
        <v>180409</v>
      </c>
      <c r="E47" s="98">
        <v>3210</v>
      </c>
      <c r="F47" s="105">
        <f t="shared" si="0"/>
        <v>12000</v>
      </c>
      <c r="G47" s="112"/>
      <c r="H47" s="98">
        <v>6000</v>
      </c>
      <c r="I47" s="98"/>
      <c r="J47" s="98">
        <v>6000</v>
      </c>
      <c r="K47" s="358"/>
      <c r="L47" s="1"/>
    </row>
    <row r="48" spans="1:12" ht="31.5" customHeight="1">
      <c r="A48" s="30">
        <f t="shared" si="1"/>
        <v>17</v>
      </c>
      <c r="B48" s="184" t="s">
        <v>253</v>
      </c>
      <c r="C48" s="188" t="s">
        <v>6</v>
      </c>
      <c r="D48" s="98">
        <v>180409</v>
      </c>
      <c r="E48" s="98">
        <v>3210</v>
      </c>
      <c r="F48" s="105">
        <f t="shared" si="0"/>
        <v>45000</v>
      </c>
      <c r="G48" s="112">
        <v>11250</v>
      </c>
      <c r="H48" s="98">
        <v>11250</v>
      </c>
      <c r="I48" s="98">
        <v>11250</v>
      </c>
      <c r="J48" s="98">
        <v>11250</v>
      </c>
      <c r="K48" s="358"/>
      <c r="L48" s="1"/>
    </row>
    <row r="49" spans="1:12" ht="21.75" customHeight="1">
      <c r="A49" s="30">
        <f t="shared" si="1"/>
        <v>18</v>
      </c>
      <c r="B49" s="184" t="s">
        <v>254</v>
      </c>
      <c r="C49" s="188" t="s">
        <v>6</v>
      </c>
      <c r="D49" s="98">
        <v>180409</v>
      </c>
      <c r="E49" s="98">
        <v>3210</v>
      </c>
      <c r="F49" s="105">
        <f t="shared" si="0"/>
        <v>11100</v>
      </c>
      <c r="G49" s="112">
        <v>5550</v>
      </c>
      <c r="H49" s="98"/>
      <c r="I49" s="98"/>
      <c r="J49" s="98">
        <v>5550</v>
      </c>
      <c r="K49" s="358"/>
      <c r="L49" s="1"/>
    </row>
    <row r="50" spans="1:12" ht="22.5" customHeight="1">
      <c r="A50" s="30">
        <f t="shared" si="1"/>
        <v>19</v>
      </c>
      <c r="B50" s="184" t="s">
        <v>255</v>
      </c>
      <c r="C50" s="188" t="s">
        <v>6</v>
      </c>
      <c r="D50" s="98">
        <v>180409</v>
      </c>
      <c r="E50" s="98">
        <v>3210</v>
      </c>
      <c r="F50" s="105">
        <f t="shared" si="0"/>
        <v>7800</v>
      </c>
      <c r="G50" s="112">
        <v>3900</v>
      </c>
      <c r="H50" s="98"/>
      <c r="I50" s="98"/>
      <c r="J50" s="98">
        <v>3900</v>
      </c>
      <c r="K50" s="358"/>
      <c r="L50" s="1"/>
    </row>
    <row r="51" spans="1:12" ht="25.5" customHeight="1">
      <c r="A51" s="30">
        <f t="shared" si="1"/>
        <v>20</v>
      </c>
      <c r="B51" s="184" t="s">
        <v>256</v>
      </c>
      <c r="C51" s="188" t="s">
        <v>6</v>
      </c>
      <c r="D51" s="98">
        <v>180409</v>
      </c>
      <c r="E51" s="98">
        <v>3210</v>
      </c>
      <c r="F51" s="105">
        <f t="shared" si="0"/>
        <v>8700</v>
      </c>
      <c r="G51" s="112">
        <v>4350</v>
      </c>
      <c r="H51" s="98"/>
      <c r="I51" s="98"/>
      <c r="J51" s="98">
        <v>4350</v>
      </c>
      <c r="K51" s="358"/>
      <c r="L51" s="1"/>
    </row>
    <row r="52" spans="1:12" ht="18.75" customHeight="1">
      <c r="A52" s="30"/>
      <c r="B52" s="99" t="s">
        <v>92</v>
      </c>
      <c r="C52" s="188"/>
      <c r="D52" s="98"/>
      <c r="E52" s="98">
        <v>3210</v>
      </c>
      <c r="F52" s="105">
        <f>SUM(F33:F51)</f>
        <v>4464500</v>
      </c>
      <c r="G52" s="113">
        <f>SUM(G33:G51)</f>
        <v>1858750</v>
      </c>
      <c r="H52" s="105">
        <f>SUM(H33:H51)</f>
        <v>816750</v>
      </c>
      <c r="I52" s="105">
        <f>SUM(I33:I51)</f>
        <v>1387950</v>
      </c>
      <c r="J52" s="105">
        <f>SUM(J33:J51)</f>
        <v>401050</v>
      </c>
      <c r="K52" s="358"/>
      <c r="L52" s="1"/>
    </row>
    <row r="53" spans="1:12" ht="30.75" customHeight="1">
      <c r="A53" s="30">
        <f t="shared" si="1"/>
        <v>1</v>
      </c>
      <c r="B53" s="185" t="s">
        <v>305</v>
      </c>
      <c r="C53" s="188" t="s">
        <v>6</v>
      </c>
      <c r="D53" s="98">
        <v>180409</v>
      </c>
      <c r="E53" s="98">
        <v>3210</v>
      </c>
      <c r="F53" s="105">
        <f t="shared" si="0"/>
        <v>825000</v>
      </c>
      <c r="G53" s="112">
        <v>825000</v>
      </c>
      <c r="H53" s="98"/>
      <c r="I53" s="98"/>
      <c r="J53" s="98"/>
      <c r="K53" s="358" t="s">
        <v>163</v>
      </c>
      <c r="L53" s="1"/>
    </row>
    <row r="54" spans="1:12" ht="30.75" customHeight="1">
      <c r="A54" s="30">
        <f t="shared" si="1"/>
        <v>2</v>
      </c>
      <c r="B54" s="186" t="s">
        <v>232</v>
      </c>
      <c r="C54" s="188" t="s">
        <v>6</v>
      </c>
      <c r="D54" s="98">
        <v>180409</v>
      </c>
      <c r="E54" s="98">
        <v>3210</v>
      </c>
      <c r="F54" s="105">
        <f t="shared" si="0"/>
        <v>420000</v>
      </c>
      <c r="G54" s="125"/>
      <c r="H54" s="115">
        <v>420000</v>
      </c>
      <c r="I54" s="98"/>
      <c r="J54" s="98"/>
      <c r="K54" s="358"/>
      <c r="L54" s="1"/>
    </row>
    <row r="55" spans="1:12" ht="29.25" customHeight="1">
      <c r="A55" s="30">
        <f t="shared" si="1"/>
        <v>3</v>
      </c>
      <c r="B55" s="186" t="s">
        <v>331</v>
      </c>
      <c r="C55" s="188" t="s">
        <v>6</v>
      </c>
      <c r="D55" s="98">
        <v>180409</v>
      </c>
      <c r="E55" s="98">
        <v>3210</v>
      </c>
      <c r="F55" s="105">
        <f t="shared" si="0"/>
        <v>1200000</v>
      </c>
      <c r="G55" s="125">
        <v>1200000</v>
      </c>
      <c r="H55" s="98"/>
      <c r="I55" s="98"/>
      <c r="J55" s="98"/>
      <c r="K55" s="358"/>
      <c r="L55" s="1"/>
    </row>
    <row r="56" spans="1:12" ht="29.25" customHeight="1">
      <c r="A56" s="30">
        <f t="shared" si="1"/>
        <v>4</v>
      </c>
      <c r="B56" s="186" t="s">
        <v>233</v>
      </c>
      <c r="C56" s="188" t="s">
        <v>6</v>
      </c>
      <c r="D56" s="98">
        <v>180409</v>
      </c>
      <c r="E56" s="98">
        <v>3210</v>
      </c>
      <c r="F56" s="105">
        <f t="shared" si="0"/>
        <v>114000</v>
      </c>
      <c r="G56" s="125">
        <v>114000</v>
      </c>
      <c r="H56" s="98"/>
      <c r="I56" s="98"/>
      <c r="J56" s="98"/>
      <c r="K56" s="358"/>
      <c r="L56" s="1"/>
    </row>
    <row r="57" spans="1:12" ht="28.5" customHeight="1">
      <c r="A57" s="30">
        <f t="shared" si="1"/>
        <v>5</v>
      </c>
      <c r="B57" s="186" t="s">
        <v>257</v>
      </c>
      <c r="C57" s="188" t="s">
        <v>6</v>
      </c>
      <c r="D57" s="98">
        <v>180409</v>
      </c>
      <c r="E57" s="98">
        <v>3210</v>
      </c>
      <c r="F57" s="105">
        <f t="shared" si="0"/>
        <v>24000</v>
      </c>
      <c r="G57" s="125">
        <v>12000</v>
      </c>
      <c r="H57" s="98">
        <v>12000</v>
      </c>
      <c r="I57" s="98"/>
      <c r="J57" s="98"/>
      <c r="K57" s="358"/>
      <c r="L57" s="1"/>
    </row>
    <row r="58" spans="1:12" ht="32.25" customHeight="1">
      <c r="A58" s="30">
        <f t="shared" si="1"/>
        <v>6</v>
      </c>
      <c r="B58" s="186" t="s">
        <v>234</v>
      </c>
      <c r="C58" s="188" t="s">
        <v>6</v>
      </c>
      <c r="D58" s="98">
        <v>180409</v>
      </c>
      <c r="E58" s="98">
        <v>3210</v>
      </c>
      <c r="F58" s="105">
        <f t="shared" si="0"/>
        <v>19000</v>
      </c>
      <c r="G58" s="125">
        <v>19000</v>
      </c>
      <c r="H58" s="98"/>
      <c r="I58" s="98"/>
      <c r="J58" s="98"/>
      <c r="K58" s="358"/>
      <c r="L58" s="1"/>
    </row>
    <row r="59" spans="1:12" ht="30" customHeight="1">
      <c r="A59" s="30">
        <f t="shared" si="1"/>
        <v>7</v>
      </c>
      <c r="B59" s="186" t="s">
        <v>235</v>
      </c>
      <c r="C59" s="188" t="s">
        <v>6</v>
      </c>
      <c r="D59" s="98">
        <v>180409</v>
      </c>
      <c r="E59" s="98">
        <v>3210</v>
      </c>
      <c r="F59" s="105">
        <f t="shared" si="0"/>
        <v>5000</v>
      </c>
      <c r="G59" s="125">
        <v>5000</v>
      </c>
      <c r="H59" s="98"/>
      <c r="I59" s="98"/>
      <c r="J59" s="98"/>
      <c r="K59" s="358"/>
      <c r="L59" s="1"/>
    </row>
    <row r="60" spans="1:12" ht="31.5" customHeight="1">
      <c r="A60" s="30">
        <f t="shared" si="1"/>
        <v>8</v>
      </c>
      <c r="B60" s="186" t="s">
        <v>258</v>
      </c>
      <c r="C60" s="188" t="s">
        <v>6</v>
      </c>
      <c r="D60" s="98">
        <v>180409</v>
      </c>
      <c r="E60" s="98">
        <v>3210</v>
      </c>
      <c r="F60" s="105">
        <f t="shared" si="0"/>
        <v>76000</v>
      </c>
      <c r="G60" s="125">
        <v>19000</v>
      </c>
      <c r="H60" s="98">
        <v>19000</v>
      </c>
      <c r="I60" s="98">
        <v>19000</v>
      </c>
      <c r="J60" s="98">
        <v>19000</v>
      </c>
      <c r="K60" s="358"/>
      <c r="L60" s="1"/>
    </row>
    <row r="61" spans="1:12" ht="18" customHeight="1">
      <c r="A61" s="30"/>
      <c r="B61" s="99" t="s">
        <v>92</v>
      </c>
      <c r="C61" s="188"/>
      <c r="D61" s="98"/>
      <c r="E61" s="98"/>
      <c r="F61" s="105">
        <f>SUM(F53:F60)</f>
        <v>2683000</v>
      </c>
      <c r="G61" s="113">
        <f>SUM(G53:G60)</f>
        <v>2194000</v>
      </c>
      <c r="H61" s="105">
        <f>SUM(H53:H60)</f>
        <v>451000</v>
      </c>
      <c r="I61" s="105">
        <f>SUM(I53:I60)</f>
        <v>19000</v>
      </c>
      <c r="J61" s="105">
        <f>SUM(J53:J60)</f>
        <v>19000</v>
      </c>
      <c r="K61" s="358"/>
      <c r="L61" s="1"/>
    </row>
    <row r="62" spans="1:12" s="109" customFormat="1" ht="30.75" customHeight="1">
      <c r="A62" s="168">
        <v>1</v>
      </c>
      <c r="B62" s="116" t="s">
        <v>561</v>
      </c>
      <c r="C62" s="230" t="s">
        <v>6</v>
      </c>
      <c r="D62" s="231">
        <v>180409</v>
      </c>
      <c r="E62" s="231">
        <v>3210</v>
      </c>
      <c r="F62" s="113">
        <f aca="true" t="shared" si="2" ref="F62:F70">G62+H62+I62+J62</f>
        <v>26400000</v>
      </c>
      <c r="G62" s="118">
        <f>2400000*10</f>
        <v>24000000</v>
      </c>
      <c r="H62" s="118">
        <v>2400000</v>
      </c>
      <c r="I62" s="233"/>
      <c r="J62" s="233"/>
      <c r="K62" s="359" t="s">
        <v>159</v>
      </c>
      <c r="L62" s="110"/>
    </row>
    <row r="63" spans="1:12" s="109" customFormat="1" ht="30.75" customHeight="1">
      <c r="A63" s="168">
        <v>2</v>
      </c>
      <c r="B63" s="229" t="s">
        <v>173</v>
      </c>
      <c r="C63" s="230" t="s">
        <v>6</v>
      </c>
      <c r="D63" s="231">
        <v>180409</v>
      </c>
      <c r="E63" s="231">
        <v>3210</v>
      </c>
      <c r="F63" s="232">
        <f t="shared" si="2"/>
        <v>1600000</v>
      </c>
      <c r="G63" s="233">
        <f>800000+800000</f>
        <v>1600000</v>
      </c>
      <c r="H63" s="233"/>
      <c r="I63" s="233"/>
      <c r="J63" s="233"/>
      <c r="K63" s="359"/>
      <c r="L63" s="110"/>
    </row>
    <row r="64" spans="1:12" s="109" customFormat="1" ht="32.25" customHeight="1">
      <c r="A64" s="168">
        <v>3</v>
      </c>
      <c r="B64" s="229" t="s">
        <v>174</v>
      </c>
      <c r="C64" s="230" t="s">
        <v>6</v>
      </c>
      <c r="D64" s="231">
        <v>180409</v>
      </c>
      <c r="E64" s="231">
        <v>3210</v>
      </c>
      <c r="F64" s="232">
        <f t="shared" si="2"/>
        <v>4500000</v>
      </c>
      <c r="G64" s="233">
        <v>1500000</v>
      </c>
      <c r="H64" s="233"/>
      <c r="I64" s="233">
        <v>3000000</v>
      </c>
      <c r="J64" s="233"/>
      <c r="K64" s="359"/>
      <c r="L64" s="110"/>
    </row>
    <row r="65" spans="1:12" s="109" customFormat="1" ht="31.5" customHeight="1">
      <c r="A65" s="106">
        <v>4</v>
      </c>
      <c r="B65" s="116" t="s">
        <v>175</v>
      </c>
      <c r="C65" s="189" t="s">
        <v>6</v>
      </c>
      <c r="D65" s="112">
        <v>180409</v>
      </c>
      <c r="E65" s="112">
        <v>3210</v>
      </c>
      <c r="F65" s="113">
        <f t="shared" si="2"/>
        <v>1500000</v>
      </c>
      <c r="G65" s="118"/>
      <c r="H65" s="118"/>
      <c r="I65" s="118">
        <v>1500000</v>
      </c>
      <c r="J65" s="118"/>
      <c r="K65" s="359"/>
      <c r="L65" s="110"/>
    </row>
    <row r="66" spans="1:12" s="109" customFormat="1" ht="31.5" customHeight="1">
      <c r="A66" s="106">
        <v>5</v>
      </c>
      <c r="B66" s="116" t="s">
        <v>562</v>
      </c>
      <c r="C66" s="189" t="s">
        <v>6</v>
      </c>
      <c r="D66" s="112">
        <v>180410</v>
      </c>
      <c r="E66" s="112"/>
      <c r="F66" s="113">
        <f t="shared" si="2"/>
        <v>13000000</v>
      </c>
      <c r="G66" s="119">
        <v>13000000</v>
      </c>
      <c r="H66" s="119"/>
      <c r="I66" s="119"/>
      <c r="J66" s="119"/>
      <c r="K66" s="359"/>
      <c r="L66" s="110"/>
    </row>
    <row r="67" spans="1:12" s="109" customFormat="1" ht="31.5" customHeight="1">
      <c r="A67" s="106">
        <v>6</v>
      </c>
      <c r="B67" s="116" t="s">
        <v>563</v>
      </c>
      <c r="C67" s="189" t="s">
        <v>6</v>
      </c>
      <c r="D67" s="112"/>
      <c r="E67" s="112"/>
      <c r="F67" s="113">
        <f t="shared" si="2"/>
        <v>2400000</v>
      </c>
      <c r="G67" s="119">
        <f>1200000*2</f>
        <v>2400000</v>
      </c>
      <c r="H67" s="119"/>
      <c r="I67" s="119"/>
      <c r="J67" s="119"/>
      <c r="K67" s="359"/>
      <c r="L67" s="110"/>
    </row>
    <row r="68" spans="1:12" s="109" customFormat="1" ht="31.5" customHeight="1">
      <c r="A68" s="106">
        <v>7</v>
      </c>
      <c r="B68" s="251" t="s">
        <v>564</v>
      </c>
      <c r="C68" s="189" t="s">
        <v>6</v>
      </c>
      <c r="D68" s="112"/>
      <c r="E68" s="112"/>
      <c r="F68" s="113">
        <f t="shared" si="2"/>
        <v>3300000</v>
      </c>
      <c r="G68" s="119">
        <f>825000*4</f>
        <v>3300000</v>
      </c>
      <c r="H68" s="119"/>
      <c r="I68" s="119"/>
      <c r="J68" s="119"/>
      <c r="K68" s="359"/>
      <c r="L68" s="110"/>
    </row>
    <row r="69" spans="1:12" s="109" customFormat="1" ht="31.5" customHeight="1">
      <c r="A69" s="106">
        <v>8</v>
      </c>
      <c r="B69" s="116" t="s">
        <v>565</v>
      </c>
      <c r="C69" s="189" t="s">
        <v>6</v>
      </c>
      <c r="D69" s="112"/>
      <c r="E69" s="112"/>
      <c r="F69" s="113">
        <f t="shared" si="2"/>
        <v>3600000</v>
      </c>
      <c r="G69" s="119">
        <f>1800000*2</f>
        <v>3600000</v>
      </c>
      <c r="H69" s="119"/>
      <c r="I69" s="119"/>
      <c r="J69" s="119"/>
      <c r="K69" s="359"/>
      <c r="L69" s="110"/>
    </row>
    <row r="70" spans="1:12" s="109" customFormat="1" ht="31.5" customHeight="1">
      <c r="A70" s="106">
        <v>9</v>
      </c>
      <c r="B70" s="251" t="s">
        <v>566</v>
      </c>
      <c r="C70" s="189" t="s">
        <v>6</v>
      </c>
      <c r="D70" s="112"/>
      <c r="E70" s="112"/>
      <c r="F70" s="113">
        <f t="shared" si="2"/>
        <v>3150000</v>
      </c>
      <c r="G70" s="119">
        <v>3150000</v>
      </c>
      <c r="H70" s="119"/>
      <c r="I70" s="119"/>
      <c r="J70" s="119"/>
      <c r="K70" s="359"/>
      <c r="L70" s="110"/>
    </row>
    <row r="71" spans="1:12" s="109" customFormat="1" ht="16.5" customHeight="1">
      <c r="A71" s="106"/>
      <c r="B71" s="114" t="s">
        <v>92</v>
      </c>
      <c r="C71" s="189"/>
      <c r="D71" s="112"/>
      <c r="E71" s="112"/>
      <c r="F71" s="113">
        <f>SUM(F62:F70)</f>
        <v>59450000</v>
      </c>
      <c r="G71" s="113">
        <f>SUM(G62:G70)</f>
        <v>52550000</v>
      </c>
      <c r="H71" s="113">
        <f>SUM(H62:H70)</f>
        <v>2400000</v>
      </c>
      <c r="I71" s="113">
        <f>SUM(I62:I70)</f>
        <v>4500000</v>
      </c>
      <c r="J71" s="113">
        <f>SUM(J62:J70)</f>
        <v>0</v>
      </c>
      <c r="K71" s="359"/>
      <c r="L71" s="110"/>
    </row>
    <row r="72" spans="1:12" s="109" customFormat="1" ht="31.5" customHeight="1">
      <c r="A72" s="168">
        <v>1</v>
      </c>
      <c r="B72" s="127" t="s">
        <v>567</v>
      </c>
      <c r="C72" s="189" t="s">
        <v>6</v>
      </c>
      <c r="D72" s="112">
        <v>180409</v>
      </c>
      <c r="E72" s="112">
        <v>3210</v>
      </c>
      <c r="F72" s="113">
        <f aca="true" t="shared" si="3" ref="F72:F98">G72+H72+I72+J72</f>
        <v>1834667</v>
      </c>
      <c r="G72" s="112">
        <f>229333*3</f>
        <v>687999</v>
      </c>
      <c r="H72" s="117">
        <f>229333*2</f>
        <v>458666</v>
      </c>
      <c r="I72" s="117">
        <f>229333*2</f>
        <v>458666</v>
      </c>
      <c r="J72" s="117">
        <f>229336*1</f>
        <v>229336</v>
      </c>
      <c r="K72" s="353" t="s">
        <v>157</v>
      </c>
      <c r="L72" s="110"/>
    </row>
    <row r="73" spans="1:12" s="109" customFormat="1" ht="30" customHeight="1">
      <c r="A73" s="168">
        <f>A72+A72</f>
        <v>2</v>
      </c>
      <c r="B73" s="186" t="s">
        <v>182</v>
      </c>
      <c r="C73" s="230" t="s">
        <v>6</v>
      </c>
      <c r="D73" s="231">
        <v>180409</v>
      </c>
      <c r="E73" s="231">
        <v>3210</v>
      </c>
      <c r="F73" s="232">
        <f t="shared" si="3"/>
        <v>470000</v>
      </c>
      <c r="G73" s="231">
        <f>470000</f>
        <v>470000</v>
      </c>
      <c r="H73" s="234"/>
      <c r="I73" s="234"/>
      <c r="J73" s="234"/>
      <c r="K73" s="353"/>
      <c r="L73" s="110"/>
    </row>
    <row r="74" spans="1:12" s="109" customFormat="1" ht="30.75" customHeight="1">
      <c r="A74" s="168">
        <v>3</v>
      </c>
      <c r="B74" s="186" t="s">
        <v>176</v>
      </c>
      <c r="C74" s="230" t="s">
        <v>6</v>
      </c>
      <c r="D74" s="231">
        <v>180409</v>
      </c>
      <c r="E74" s="231">
        <v>3210</v>
      </c>
      <c r="F74" s="232">
        <f t="shared" si="3"/>
        <v>4200000</v>
      </c>
      <c r="G74" s="231">
        <v>1800000</v>
      </c>
      <c r="H74" s="234">
        <v>2400000</v>
      </c>
      <c r="I74" s="234"/>
      <c r="J74" s="234"/>
      <c r="K74" s="353"/>
      <c r="L74" s="110"/>
    </row>
    <row r="75" spans="1:12" s="109" customFormat="1" ht="30" customHeight="1">
      <c r="A75" s="168">
        <v>4</v>
      </c>
      <c r="B75" s="186" t="s">
        <v>177</v>
      </c>
      <c r="C75" s="230" t="s">
        <v>6</v>
      </c>
      <c r="D75" s="231">
        <v>180409</v>
      </c>
      <c r="E75" s="231">
        <v>3210</v>
      </c>
      <c r="F75" s="232">
        <f t="shared" si="3"/>
        <v>3800000</v>
      </c>
      <c r="G75" s="231">
        <v>1800000</v>
      </c>
      <c r="H75" s="234"/>
      <c r="I75" s="234"/>
      <c r="J75" s="234">
        <v>2000000</v>
      </c>
      <c r="K75" s="353"/>
      <c r="L75" s="110"/>
    </row>
    <row r="76" spans="1:12" s="109" customFormat="1" ht="30" customHeight="1">
      <c r="A76" s="168">
        <v>5</v>
      </c>
      <c r="B76" s="127" t="s">
        <v>568</v>
      </c>
      <c r="C76" s="189" t="s">
        <v>6</v>
      </c>
      <c r="D76" s="112">
        <v>180409</v>
      </c>
      <c r="E76" s="112">
        <v>3210</v>
      </c>
      <c r="F76" s="113">
        <f t="shared" si="3"/>
        <v>4500000</v>
      </c>
      <c r="G76" s="112">
        <f>4500000</f>
        <v>4500000</v>
      </c>
      <c r="H76" s="234"/>
      <c r="I76" s="234"/>
      <c r="J76" s="234"/>
      <c r="K76" s="353"/>
      <c r="L76" s="110"/>
    </row>
    <row r="77" spans="1:12" s="109" customFormat="1" ht="30.75" customHeight="1">
      <c r="A77" s="168">
        <v>6</v>
      </c>
      <c r="B77" s="127" t="s">
        <v>178</v>
      </c>
      <c r="C77" s="189" t="s">
        <v>6</v>
      </c>
      <c r="D77" s="112">
        <v>180409</v>
      </c>
      <c r="E77" s="112">
        <v>3210</v>
      </c>
      <c r="F77" s="113">
        <f t="shared" si="3"/>
        <v>28000</v>
      </c>
      <c r="G77" s="112">
        <v>28000</v>
      </c>
      <c r="H77" s="234"/>
      <c r="I77" s="234"/>
      <c r="J77" s="234"/>
      <c r="K77" s="353"/>
      <c r="L77" s="164"/>
    </row>
    <row r="78" spans="1:12" s="109" customFormat="1" ht="33.75" customHeight="1">
      <c r="A78" s="168">
        <v>7</v>
      </c>
      <c r="B78" s="186" t="s">
        <v>179</v>
      </c>
      <c r="C78" s="230" t="s">
        <v>6</v>
      </c>
      <c r="D78" s="231">
        <v>180409</v>
      </c>
      <c r="E78" s="231">
        <v>3210</v>
      </c>
      <c r="F78" s="232">
        <f t="shared" si="3"/>
        <v>55000</v>
      </c>
      <c r="G78" s="231">
        <v>55000</v>
      </c>
      <c r="H78" s="234"/>
      <c r="I78" s="234"/>
      <c r="J78" s="234"/>
      <c r="K78" s="353"/>
      <c r="L78" s="110"/>
    </row>
    <row r="79" spans="1:12" s="109" customFormat="1" ht="33.75" customHeight="1">
      <c r="A79" s="168">
        <v>8</v>
      </c>
      <c r="B79" s="186" t="s">
        <v>180</v>
      </c>
      <c r="C79" s="230" t="s">
        <v>6</v>
      </c>
      <c r="D79" s="231">
        <v>180409</v>
      </c>
      <c r="E79" s="231">
        <v>3210</v>
      </c>
      <c r="F79" s="232">
        <f t="shared" si="3"/>
        <v>50000</v>
      </c>
      <c r="G79" s="231">
        <v>50000</v>
      </c>
      <c r="H79" s="234"/>
      <c r="I79" s="234"/>
      <c r="J79" s="234"/>
      <c r="K79" s="353"/>
      <c r="L79" s="110"/>
    </row>
    <row r="80" spans="1:12" s="109" customFormat="1" ht="30" customHeight="1">
      <c r="A80" s="168">
        <v>9</v>
      </c>
      <c r="B80" s="186" t="s">
        <v>189</v>
      </c>
      <c r="C80" s="230" t="s">
        <v>6</v>
      </c>
      <c r="D80" s="231">
        <v>180409</v>
      </c>
      <c r="E80" s="231">
        <v>3210</v>
      </c>
      <c r="F80" s="232">
        <f t="shared" si="3"/>
        <v>640000</v>
      </c>
      <c r="G80" s="231">
        <v>240000</v>
      </c>
      <c r="H80" s="234">
        <v>300000</v>
      </c>
      <c r="I80" s="234">
        <v>100000</v>
      </c>
      <c r="J80" s="234"/>
      <c r="K80" s="353" t="s">
        <v>157</v>
      </c>
      <c r="L80" s="110"/>
    </row>
    <row r="81" spans="1:12" s="109" customFormat="1" ht="30" customHeight="1">
      <c r="A81" s="168">
        <v>10</v>
      </c>
      <c r="B81" s="235" t="s">
        <v>181</v>
      </c>
      <c r="C81" s="236" t="s">
        <v>6</v>
      </c>
      <c r="D81" s="237">
        <v>180409</v>
      </c>
      <c r="E81" s="237">
        <v>3210</v>
      </c>
      <c r="F81" s="238">
        <f t="shared" si="3"/>
        <v>500000</v>
      </c>
      <c r="G81" s="239">
        <v>500000</v>
      </c>
      <c r="H81" s="239"/>
      <c r="I81" s="239"/>
      <c r="J81" s="239"/>
      <c r="K81" s="353"/>
      <c r="L81" s="110"/>
    </row>
    <row r="82" spans="1:12" s="109" customFormat="1" ht="32.25" customHeight="1">
      <c r="A82" s="215">
        <v>11</v>
      </c>
      <c r="B82" s="240" t="s">
        <v>559</v>
      </c>
      <c r="C82" s="236" t="s">
        <v>6</v>
      </c>
      <c r="D82" s="237">
        <v>180409</v>
      </c>
      <c r="E82" s="237">
        <v>3210</v>
      </c>
      <c r="F82" s="238">
        <f t="shared" si="3"/>
        <v>3300000</v>
      </c>
      <c r="G82" s="241">
        <f>1650000+250000+575000</f>
        <v>2475000</v>
      </c>
      <c r="H82" s="241"/>
      <c r="I82" s="241">
        <v>825000</v>
      </c>
      <c r="J82" s="241"/>
      <c r="K82" s="353"/>
      <c r="L82" s="110"/>
    </row>
    <row r="83" spans="1:12" s="109" customFormat="1" ht="30.75" customHeight="1">
      <c r="A83" s="168">
        <f>A82+1</f>
        <v>12</v>
      </c>
      <c r="B83" s="240" t="s">
        <v>183</v>
      </c>
      <c r="C83" s="236" t="s">
        <v>6</v>
      </c>
      <c r="D83" s="237">
        <v>180409</v>
      </c>
      <c r="E83" s="237">
        <v>3210</v>
      </c>
      <c r="F83" s="238">
        <f t="shared" si="3"/>
        <v>1300000</v>
      </c>
      <c r="G83" s="231"/>
      <c r="H83" s="241">
        <v>1300000</v>
      </c>
      <c r="I83" s="249"/>
      <c r="J83" s="249"/>
      <c r="K83" s="353"/>
      <c r="L83" s="164"/>
    </row>
    <row r="84" spans="1:12" s="109" customFormat="1" ht="30" customHeight="1">
      <c r="A84" s="168">
        <f aca="true" t="shared" si="4" ref="A84:A95">A83+1</f>
        <v>13</v>
      </c>
      <c r="B84" s="240" t="s">
        <v>184</v>
      </c>
      <c r="C84" s="236" t="s">
        <v>6</v>
      </c>
      <c r="D84" s="237">
        <v>180409</v>
      </c>
      <c r="E84" s="237">
        <v>3210</v>
      </c>
      <c r="F84" s="238">
        <f t="shared" si="3"/>
        <v>2550000</v>
      </c>
      <c r="G84" s="231"/>
      <c r="H84" s="241">
        <v>850000</v>
      </c>
      <c r="I84" s="249"/>
      <c r="J84" s="241">
        <v>1700000</v>
      </c>
      <c r="K84" s="353"/>
      <c r="L84" s="110"/>
    </row>
    <row r="85" spans="1:12" s="109" customFormat="1" ht="30" customHeight="1">
      <c r="A85" s="168">
        <f t="shared" si="4"/>
        <v>14</v>
      </c>
      <c r="B85" s="240" t="s">
        <v>185</v>
      </c>
      <c r="C85" s="236" t="s">
        <v>6</v>
      </c>
      <c r="D85" s="237">
        <v>180409</v>
      </c>
      <c r="E85" s="237">
        <v>3210</v>
      </c>
      <c r="F85" s="238">
        <f t="shared" si="3"/>
        <v>900000</v>
      </c>
      <c r="G85" s="231"/>
      <c r="H85" s="249">
        <v>900000</v>
      </c>
      <c r="I85" s="249"/>
      <c r="J85" s="249"/>
      <c r="K85" s="353"/>
      <c r="L85" s="110"/>
    </row>
    <row r="86" spans="1:12" s="109" customFormat="1" ht="30.75" customHeight="1">
      <c r="A86" s="168">
        <f t="shared" si="4"/>
        <v>15</v>
      </c>
      <c r="B86" s="240" t="s">
        <v>186</v>
      </c>
      <c r="C86" s="236" t="s">
        <v>6</v>
      </c>
      <c r="D86" s="237">
        <v>180409</v>
      </c>
      <c r="E86" s="237">
        <v>3210</v>
      </c>
      <c r="F86" s="238">
        <f t="shared" si="3"/>
        <v>2000000</v>
      </c>
      <c r="G86" s="231"/>
      <c r="H86" s="241">
        <v>2000000</v>
      </c>
      <c r="I86" s="249"/>
      <c r="J86" s="241"/>
      <c r="K86" s="353"/>
      <c r="L86" s="110"/>
    </row>
    <row r="87" spans="1:12" s="109" customFormat="1" ht="30.75" customHeight="1">
      <c r="A87" s="168">
        <f t="shared" si="4"/>
        <v>16</v>
      </c>
      <c r="B87" s="240" t="s">
        <v>187</v>
      </c>
      <c r="C87" s="236" t="s">
        <v>6</v>
      </c>
      <c r="D87" s="237">
        <v>180409</v>
      </c>
      <c r="E87" s="237">
        <v>3210</v>
      </c>
      <c r="F87" s="238">
        <f t="shared" si="3"/>
        <v>150000</v>
      </c>
      <c r="G87" s="231"/>
      <c r="H87" s="241">
        <v>100000</v>
      </c>
      <c r="I87" s="249"/>
      <c r="J87" s="249">
        <v>50000</v>
      </c>
      <c r="K87" s="353"/>
      <c r="L87" s="110"/>
    </row>
    <row r="88" spans="1:12" s="109" customFormat="1" ht="31.5" customHeight="1">
      <c r="A88" s="168">
        <f t="shared" si="4"/>
        <v>17</v>
      </c>
      <c r="B88" s="240" t="s">
        <v>188</v>
      </c>
      <c r="C88" s="236" t="s">
        <v>6</v>
      </c>
      <c r="D88" s="237">
        <v>180409</v>
      </c>
      <c r="E88" s="237">
        <v>3210</v>
      </c>
      <c r="F88" s="238">
        <f t="shared" si="3"/>
        <v>40000</v>
      </c>
      <c r="G88" s="231"/>
      <c r="H88" s="241">
        <v>40000</v>
      </c>
      <c r="I88" s="241"/>
      <c r="J88" s="249"/>
      <c r="K88" s="353"/>
      <c r="L88" s="110"/>
    </row>
    <row r="89" spans="1:12" s="109" customFormat="1" ht="30.75" customHeight="1">
      <c r="A89" s="168">
        <f t="shared" si="4"/>
        <v>18</v>
      </c>
      <c r="B89" s="240" t="s">
        <v>190</v>
      </c>
      <c r="C89" s="236" t="s">
        <v>6</v>
      </c>
      <c r="D89" s="237">
        <v>180409</v>
      </c>
      <c r="E89" s="237">
        <v>3210</v>
      </c>
      <c r="F89" s="238">
        <f t="shared" si="3"/>
        <v>600000</v>
      </c>
      <c r="G89" s="231"/>
      <c r="H89" s="249"/>
      <c r="I89" s="241">
        <v>600000</v>
      </c>
      <c r="J89" s="241"/>
      <c r="K89" s="353"/>
      <c r="L89" s="110"/>
    </row>
    <row r="90" spans="1:12" s="109" customFormat="1" ht="30.75" customHeight="1">
      <c r="A90" s="168">
        <f t="shared" si="4"/>
        <v>19</v>
      </c>
      <c r="B90" s="240" t="s">
        <v>191</v>
      </c>
      <c r="C90" s="236" t="s">
        <v>6</v>
      </c>
      <c r="D90" s="237">
        <v>180409</v>
      </c>
      <c r="E90" s="237">
        <v>3210</v>
      </c>
      <c r="F90" s="238">
        <f t="shared" si="3"/>
        <v>220000</v>
      </c>
      <c r="G90" s="231"/>
      <c r="H90" s="241"/>
      <c r="I90" s="249">
        <v>220000</v>
      </c>
      <c r="J90" s="249"/>
      <c r="K90" s="353"/>
      <c r="L90" s="110"/>
    </row>
    <row r="91" spans="1:12" s="109" customFormat="1" ht="31.5" customHeight="1">
      <c r="A91" s="168">
        <f t="shared" si="4"/>
        <v>20</v>
      </c>
      <c r="B91" s="240" t="s">
        <v>192</v>
      </c>
      <c r="C91" s="236" t="s">
        <v>6</v>
      </c>
      <c r="D91" s="237">
        <v>180409</v>
      </c>
      <c r="E91" s="237">
        <v>3210</v>
      </c>
      <c r="F91" s="238">
        <f t="shared" si="3"/>
        <v>1200000</v>
      </c>
      <c r="G91" s="231"/>
      <c r="H91" s="241"/>
      <c r="I91" s="241">
        <v>1200000</v>
      </c>
      <c r="J91" s="231"/>
      <c r="K91" s="353"/>
      <c r="L91" s="110"/>
    </row>
    <row r="92" spans="1:12" s="109" customFormat="1" ht="31.5" customHeight="1">
      <c r="A92" s="168">
        <f t="shared" si="4"/>
        <v>21</v>
      </c>
      <c r="B92" s="240" t="s">
        <v>193</v>
      </c>
      <c r="C92" s="236" t="s">
        <v>6</v>
      </c>
      <c r="D92" s="237">
        <v>180409</v>
      </c>
      <c r="E92" s="237">
        <v>3210</v>
      </c>
      <c r="F92" s="238">
        <f t="shared" si="3"/>
        <v>36000</v>
      </c>
      <c r="G92" s="231"/>
      <c r="H92" s="249"/>
      <c r="I92" s="249">
        <v>36000</v>
      </c>
      <c r="J92" s="231"/>
      <c r="K92" s="353"/>
      <c r="L92" s="110"/>
    </row>
    <row r="93" spans="1:12" s="109" customFormat="1" ht="32.25" customHeight="1">
      <c r="A93" s="168">
        <f t="shared" si="4"/>
        <v>22</v>
      </c>
      <c r="B93" s="243" t="s">
        <v>560</v>
      </c>
      <c r="C93" s="230" t="s">
        <v>6</v>
      </c>
      <c r="D93" s="234"/>
      <c r="E93" s="234"/>
      <c r="F93" s="232">
        <f t="shared" si="3"/>
        <v>1200000</v>
      </c>
      <c r="G93" s="234">
        <v>1200000</v>
      </c>
      <c r="H93" s="242"/>
      <c r="I93" s="234"/>
      <c r="J93" s="234"/>
      <c r="K93" s="353"/>
      <c r="L93" s="110"/>
    </row>
    <row r="94" spans="1:12" s="109" customFormat="1" ht="30.75" customHeight="1">
      <c r="A94" s="168">
        <f t="shared" si="4"/>
        <v>23</v>
      </c>
      <c r="B94" s="251" t="s">
        <v>569</v>
      </c>
      <c r="C94" s="189" t="s">
        <v>6</v>
      </c>
      <c r="D94" s="117"/>
      <c r="E94" s="117"/>
      <c r="F94" s="113">
        <f t="shared" si="3"/>
        <v>500000</v>
      </c>
      <c r="G94" s="117">
        <v>500000</v>
      </c>
      <c r="H94" s="242"/>
      <c r="I94" s="234"/>
      <c r="J94" s="234"/>
      <c r="K94" s="353"/>
      <c r="L94" s="110"/>
    </row>
    <row r="95" spans="1:12" s="109" customFormat="1" ht="31.5" customHeight="1">
      <c r="A95" s="168">
        <f t="shared" si="4"/>
        <v>24</v>
      </c>
      <c r="B95" s="252" t="s">
        <v>570</v>
      </c>
      <c r="C95" s="189" t="s">
        <v>6</v>
      </c>
      <c r="D95" s="117"/>
      <c r="E95" s="117"/>
      <c r="F95" s="113">
        <f t="shared" si="3"/>
        <v>2400000</v>
      </c>
      <c r="G95" s="117">
        <v>2400000</v>
      </c>
      <c r="H95" s="242"/>
      <c r="I95" s="234"/>
      <c r="J95" s="234"/>
      <c r="K95" s="353"/>
      <c r="L95" s="164"/>
    </row>
    <row r="96" spans="1:12" s="109" customFormat="1" ht="31.5" customHeight="1">
      <c r="A96" s="242">
        <v>25</v>
      </c>
      <c r="B96" s="252" t="s">
        <v>571</v>
      </c>
      <c r="C96" s="189" t="s">
        <v>6</v>
      </c>
      <c r="D96" s="117"/>
      <c r="E96" s="117"/>
      <c r="F96" s="113">
        <f t="shared" si="3"/>
        <v>300000</v>
      </c>
      <c r="G96" s="117">
        <v>300000</v>
      </c>
      <c r="H96" s="242"/>
      <c r="I96" s="234"/>
      <c r="J96" s="234"/>
      <c r="K96" s="353"/>
      <c r="L96" s="110"/>
    </row>
    <row r="97" spans="1:12" s="109" customFormat="1" ht="31.5" customHeight="1">
      <c r="A97" s="242">
        <v>26</v>
      </c>
      <c r="B97" s="252" t="s">
        <v>572</v>
      </c>
      <c r="C97" s="189" t="s">
        <v>6</v>
      </c>
      <c r="D97" s="117"/>
      <c r="E97" s="117"/>
      <c r="F97" s="113">
        <f t="shared" si="3"/>
        <v>300000</v>
      </c>
      <c r="G97" s="117">
        <v>300000</v>
      </c>
      <c r="H97" s="242"/>
      <c r="I97" s="234"/>
      <c r="J97" s="234"/>
      <c r="K97" s="353"/>
      <c r="L97" s="110"/>
    </row>
    <row r="98" spans="1:12" s="109" customFormat="1" ht="31.5" customHeight="1">
      <c r="A98" s="242">
        <v>27</v>
      </c>
      <c r="B98" s="252" t="s">
        <v>573</v>
      </c>
      <c r="C98" s="189" t="s">
        <v>6</v>
      </c>
      <c r="D98" s="117"/>
      <c r="E98" s="117"/>
      <c r="F98" s="113">
        <f t="shared" si="3"/>
        <v>500000</v>
      </c>
      <c r="G98" s="117">
        <v>500000</v>
      </c>
      <c r="H98" s="242"/>
      <c r="I98" s="234"/>
      <c r="J98" s="234"/>
      <c r="K98" s="353"/>
      <c r="L98" s="110"/>
    </row>
    <row r="99" spans="1:12" s="109" customFormat="1" ht="16.5" customHeight="1">
      <c r="A99" s="242"/>
      <c r="B99" s="244" t="s">
        <v>92</v>
      </c>
      <c r="C99" s="245"/>
      <c r="D99" s="234"/>
      <c r="E99" s="234"/>
      <c r="F99" s="246">
        <f>SUM(F72:F98)</f>
        <v>33573667</v>
      </c>
      <c r="G99" s="246">
        <f>SUM(G72:G98)</f>
        <v>17805999</v>
      </c>
      <c r="H99" s="246">
        <f>SUM(H72:H98)</f>
        <v>8348666</v>
      </c>
      <c r="I99" s="246">
        <f>SUM(I72:I98)</f>
        <v>3439666</v>
      </c>
      <c r="J99" s="246">
        <f>SUM(J72:J98)</f>
        <v>3979336</v>
      </c>
      <c r="K99" s="353"/>
      <c r="L99" s="110"/>
    </row>
    <row r="100" spans="1:12" s="109" customFormat="1" ht="37.5" customHeight="1">
      <c r="A100" s="121">
        <v>1</v>
      </c>
      <c r="B100" s="124" t="s">
        <v>215</v>
      </c>
      <c r="C100" s="189" t="s">
        <v>6</v>
      </c>
      <c r="D100" s="112">
        <v>180409</v>
      </c>
      <c r="E100" s="117"/>
      <c r="F100" s="123">
        <f>G100+H100+I100+J100</f>
        <v>268000</v>
      </c>
      <c r="G100" s="123">
        <v>268000</v>
      </c>
      <c r="H100" s="123"/>
      <c r="I100" s="123"/>
      <c r="J100" s="123"/>
      <c r="K100" s="354" t="s">
        <v>282</v>
      </c>
      <c r="L100" s="110"/>
    </row>
    <row r="101" spans="1:12" s="109" customFormat="1" ht="16.5" customHeight="1">
      <c r="A101" s="121"/>
      <c r="B101" s="122" t="s">
        <v>92</v>
      </c>
      <c r="C101" s="190"/>
      <c r="D101" s="117"/>
      <c r="E101" s="117"/>
      <c r="F101" s="123">
        <f>F100</f>
        <v>268000</v>
      </c>
      <c r="G101" s="123">
        <f>G100</f>
        <v>268000</v>
      </c>
      <c r="H101" s="123">
        <f>H100</f>
        <v>0</v>
      </c>
      <c r="I101" s="123">
        <f>I100</f>
        <v>0</v>
      </c>
      <c r="J101" s="123">
        <f>J100</f>
        <v>0</v>
      </c>
      <c r="K101" s="354"/>
      <c r="L101" s="110"/>
    </row>
    <row r="102" spans="1:12" s="109" customFormat="1" ht="51" customHeight="1">
      <c r="A102" s="106">
        <v>1</v>
      </c>
      <c r="B102" s="116" t="s">
        <v>164</v>
      </c>
      <c r="C102" s="189" t="s">
        <v>6</v>
      </c>
      <c r="D102" s="112">
        <v>180409</v>
      </c>
      <c r="E102" s="112">
        <v>3210</v>
      </c>
      <c r="F102" s="113">
        <f aca="true" t="shared" si="5" ref="F102:F121">G102+H102+I102+J102</f>
        <v>51000</v>
      </c>
      <c r="G102" s="117">
        <v>51000</v>
      </c>
      <c r="H102" s="117"/>
      <c r="I102" s="117"/>
      <c r="J102" s="117"/>
      <c r="K102" s="354" t="s">
        <v>158</v>
      </c>
      <c r="L102" s="110"/>
    </row>
    <row r="103" spans="1:12" s="109" customFormat="1" ht="18" customHeight="1">
      <c r="A103" s="106"/>
      <c r="B103" s="114" t="s">
        <v>92</v>
      </c>
      <c r="C103" s="189"/>
      <c r="D103" s="112"/>
      <c r="E103" s="112"/>
      <c r="F103" s="113">
        <f t="shared" si="5"/>
        <v>51000</v>
      </c>
      <c r="G103" s="123">
        <f>SUM(G102)</f>
        <v>51000</v>
      </c>
      <c r="H103" s="123">
        <f>SUM(H102)</f>
        <v>0</v>
      </c>
      <c r="I103" s="123">
        <f>SUM(I102)</f>
        <v>0</v>
      </c>
      <c r="J103" s="123">
        <f>SUM(J102)</f>
        <v>0</v>
      </c>
      <c r="K103" s="354"/>
      <c r="L103" s="110"/>
    </row>
    <row r="104" spans="1:12" s="109" customFormat="1" ht="32.25" customHeight="1">
      <c r="A104" s="106">
        <v>1</v>
      </c>
      <c r="B104" s="127" t="s">
        <v>236</v>
      </c>
      <c r="C104" s="189" t="s">
        <v>6</v>
      </c>
      <c r="D104" s="112">
        <v>180409</v>
      </c>
      <c r="E104" s="112">
        <v>3210</v>
      </c>
      <c r="F104" s="113">
        <f t="shared" si="5"/>
        <v>10500000</v>
      </c>
      <c r="G104" s="125">
        <v>10500000</v>
      </c>
      <c r="H104" s="117"/>
      <c r="I104" s="117"/>
      <c r="J104" s="117"/>
      <c r="K104" s="354" t="s">
        <v>156</v>
      </c>
      <c r="L104" s="110"/>
    </row>
    <row r="105" spans="1:12" s="109" customFormat="1" ht="33" customHeight="1">
      <c r="A105" s="106">
        <v>2</v>
      </c>
      <c r="B105" s="127" t="s">
        <v>237</v>
      </c>
      <c r="C105" s="189" t="s">
        <v>6</v>
      </c>
      <c r="D105" s="112">
        <v>180409</v>
      </c>
      <c r="E105" s="112">
        <v>3210</v>
      </c>
      <c r="F105" s="113">
        <f t="shared" si="5"/>
        <v>2899000</v>
      </c>
      <c r="G105" s="125">
        <v>2899000</v>
      </c>
      <c r="H105" s="117"/>
      <c r="I105" s="117"/>
      <c r="J105" s="117"/>
      <c r="K105" s="354"/>
      <c r="L105" s="110"/>
    </row>
    <row r="106" spans="1:12" s="109" customFormat="1" ht="34.5" customHeight="1">
      <c r="A106" s="106">
        <v>3</v>
      </c>
      <c r="B106" s="127" t="s">
        <v>238</v>
      </c>
      <c r="C106" s="189" t="s">
        <v>6</v>
      </c>
      <c r="D106" s="112">
        <v>180409</v>
      </c>
      <c r="E106" s="112"/>
      <c r="F106" s="113">
        <f t="shared" si="5"/>
        <v>6470000</v>
      </c>
      <c r="G106" s="126"/>
      <c r="H106" s="117">
        <v>6470000</v>
      </c>
      <c r="I106" s="117"/>
      <c r="J106" s="117"/>
      <c r="K106" s="355" t="s">
        <v>156</v>
      </c>
      <c r="L106" s="110"/>
    </row>
    <row r="107" spans="1:12" s="109" customFormat="1" ht="32.25" customHeight="1">
      <c r="A107" s="106">
        <v>4</v>
      </c>
      <c r="B107" s="127" t="s">
        <v>239</v>
      </c>
      <c r="C107" s="189" t="s">
        <v>6</v>
      </c>
      <c r="D107" s="112">
        <v>180409</v>
      </c>
      <c r="E107" s="112"/>
      <c r="F107" s="113">
        <f t="shared" si="5"/>
        <v>2916000</v>
      </c>
      <c r="G107" s="126"/>
      <c r="H107" s="117"/>
      <c r="I107" s="117">
        <v>2916000</v>
      </c>
      <c r="J107" s="117"/>
      <c r="K107" s="356"/>
      <c r="L107" s="110"/>
    </row>
    <row r="108" spans="1:12" s="109" customFormat="1" ht="30" customHeight="1">
      <c r="A108" s="106">
        <v>5</v>
      </c>
      <c r="B108" s="127" t="s">
        <v>240</v>
      </c>
      <c r="C108" s="189" t="s">
        <v>6</v>
      </c>
      <c r="D108" s="112">
        <v>180409</v>
      </c>
      <c r="E108" s="112"/>
      <c r="F108" s="113">
        <f t="shared" si="5"/>
        <v>2916000</v>
      </c>
      <c r="G108" s="126"/>
      <c r="H108" s="117"/>
      <c r="I108" s="117"/>
      <c r="J108" s="117">
        <v>2916000</v>
      </c>
      <c r="K108" s="356"/>
      <c r="L108" s="110"/>
    </row>
    <row r="109" spans="1:12" s="109" customFormat="1" ht="31.5" customHeight="1">
      <c r="A109" s="106">
        <v>6</v>
      </c>
      <c r="B109" s="127" t="s">
        <v>241</v>
      </c>
      <c r="C109" s="189" t="s">
        <v>6</v>
      </c>
      <c r="D109" s="112">
        <v>180409</v>
      </c>
      <c r="E109" s="112"/>
      <c r="F109" s="113">
        <f t="shared" si="5"/>
        <v>2220000</v>
      </c>
      <c r="G109" s="113"/>
      <c r="H109" s="113"/>
      <c r="I109" s="113"/>
      <c r="J109" s="112">
        <v>2220000</v>
      </c>
      <c r="K109" s="356"/>
      <c r="L109" s="110"/>
    </row>
    <row r="110" spans="1:12" s="109" customFormat="1" ht="19.5" customHeight="1">
      <c r="A110" s="106"/>
      <c r="B110" s="114" t="s">
        <v>92</v>
      </c>
      <c r="C110" s="189"/>
      <c r="D110" s="112"/>
      <c r="E110" s="112"/>
      <c r="F110" s="113">
        <f>SUM(F104:F109)</f>
        <v>27921000</v>
      </c>
      <c r="G110" s="113">
        <f>SUM(G104:G109)</f>
        <v>13399000</v>
      </c>
      <c r="H110" s="113">
        <f>SUM(H104:H109)</f>
        <v>6470000</v>
      </c>
      <c r="I110" s="113">
        <f>SUM(I104:I109)</f>
        <v>2916000</v>
      </c>
      <c r="J110" s="113">
        <f>SUM(J104:J109)</f>
        <v>5136000</v>
      </c>
      <c r="K110" s="357"/>
      <c r="L110" s="110"/>
    </row>
    <row r="111" spans="1:12" s="109" customFormat="1" ht="33" customHeight="1">
      <c r="A111" s="106">
        <v>1</v>
      </c>
      <c r="B111" s="127" t="s">
        <v>209</v>
      </c>
      <c r="C111" s="189" t="s">
        <v>6</v>
      </c>
      <c r="D111" s="112">
        <v>180409</v>
      </c>
      <c r="E111" s="112">
        <v>3210</v>
      </c>
      <c r="F111" s="113">
        <f t="shared" si="5"/>
        <v>5600000</v>
      </c>
      <c r="G111" s="112">
        <v>1800000</v>
      </c>
      <c r="H111" s="112">
        <v>1800000</v>
      </c>
      <c r="I111" s="112"/>
      <c r="J111" s="117">
        <v>2000000</v>
      </c>
      <c r="K111" s="354" t="s">
        <v>287</v>
      </c>
      <c r="L111" s="110"/>
    </row>
    <row r="112" spans="1:12" s="109" customFormat="1" ht="22.5" customHeight="1">
      <c r="A112" s="106">
        <v>2</v>
      </c>
      <c r="B112" s="116" t="s">
        <v>242</v>
      </c>
      <c r="C112" s="189" t="s">
        <v>6</v>
      </c>
      <c r="D112" s="112">
        <v>180409</v>
      </c>
      <c r="E112" s="112">
        <v>3210</v>
      </c>
      <c r="F112" s="113">
        <f t="shared" si="5"/>
        <v>400000</v>
      </c>
      <c r="G112" s="117"/>
      <c r="H112" s="117"/>
      <c r="I112" s="117">
        <v>400000</v>
      </c>
      <c r="J112" s="117"/>
      <c r="K112" s="354"/>
      <c r="L112" s="110"/>
    </row>
    <row r="113" spans="1:12" s="109" customFormat="1" ht="31.5" customHeight="1">
      <c r="A113" s="106">
        <v>3</v>
      </c>
      <c r="B113" s="116" t="s">
        <v>243</v>
      </c>
      <c r="C113" s="189" t="s">
        <v>6</v>
      </c>
      <c r="D113" s="112">
        <v>180409</v>
      </c>
      <c r="E113" s="112">
        <v>3210</v>
      </c>
      <c r="F113" s="113">
        <f t="shared" si="5"/>
        <v>223000</v>
      </c>
      <c r="G113" s="117">
        <v>223000</v>
      </c>
      <c r="H113" s="117"/>
      <c r="I113" s="117"/>
      <c r="J113" s="117"/>
      <c r="K113" s="354"/>
      <c r="L113" s="110"/>
    </row>
    <row r="114" spans="1:12" s="109" customFormat="1" ht="18" customHeight="1">
      <c r="A114" s="106"/>
      <c r="B114" s="114" t="s">
        <v>92</v>
      </c>
      <c r="C114" s="189"/>
      <c r="D114" s="112"/>
      <c r="E114" s="112"/>
      <c r="F114" s="113">
        <f>SUM(F111:F113)</f>
        <v>6223000</v>
      </c>
      <c r="G114" s="113">
        <f>SUM(G111:G113)</f>
        <v>2023000</v>
      </c>
      <c r="H114" s="113">
        <f>SUM(H111:H113)</f>
        <v>1800000</v>
      </c>
      <c r="I114" s="113">
        <f>SUM(I111:I113)</f>
        <v>400000</v>
      </c>
      <c r="J114" s="113">
        <f>SUM(J111:J113)</f>
        <v>2000000</v>
      </c>
      <c r="K114" s="354"/>
      <c r="L114" s="110"/>
    </row>
    <row r="115" spans="1:12" s="109" customFormat="1" ht="31.5" customHeight="1">
      <c r="A115" s="106">
        <v>1</v>
      </c>
      <c r="B115" s="127" t="s">
        <v>244</v>
      </c>
      <c r="C115" s="189" t="s">
        <v>6</v>
      </c>
      <c r="D115" s="112">
        <v>180409</v>
      </c>
      <c r="E115" s="112">
        <v>3210</v>
      </c>
      <c r="F115" s="113">
        <f t="shared" si="5"/>
        <v>214000</v>
      </c>
      <c r="G115" s="117">
        <v>214000</v>
      </c>
      <c r="H115" s="117"/>
      <c r="I115" s="117"/>
      <c r="J115" s="117"/>
      <c r="K115" s="354" t="s">
        <v>155</v>
      </c>
      <c r="L115" s="110"/>
    </row>
    <row r="116" spans="1:12" s="109" customFormat="1" ht="31.5" customHeight="1">
      <c r="A116" s="106">
        <v>2</v>
      </c>
      <c r="B116" s="116" t="s">
        <v>245</v>
      </c>
      <c r="C116" s="189" t="s">
        <v>6</v>
      </c>
      <c r="D116" s="112">
        <v>180409</v>
      </c>
      <c r="E116" s="112">
        <v>3210</v>
      </c>
      <c r="F116" s="113">
        <f t="shared" si="5"/>
        <v>50000</v>
      </c>
      <c r="G116" s="117">
        <v>50000</v>
      </c>
      <c r="H116" s="117"/>
      <c r="I116" s="117"/>
      <c r="J116" s="117"/>
      <c r="K116" s="354"/>
      <c r="L116" s="110"/>
    </row>
    <row r="117" spans="1:12" s="109" customFormat="1" ht="31.5" customHeight="1">
      <c r="A117" s="106">
        <v>3</v>
      </c>
      <c r="B117" s="187" t="s">
        <v>286</v>
      </c>
      <c r="C117" s="189" t="s">
        <v>6</v>
      </c>
      <c r="D117" s="112">
        <v>180409</v>
      </c>
      <c r="E117" s="112"/>
      <c r="F117" s="113">
        <f t="shared" si="5"/>
        <v>180000</v>
      </c>
      <c r="G117" s="117">
        <v>180000</v>
      </c>
      <c r="H117" s="117"/>
      <c r="I117" s="117"/>
      <c r="J117" s="117"/>
      <c r="K117" s="354"/>
      <c r="L117" s="110"/>
    </row>
    <row r="118" spans="1:12" s="109" customFormat="1" ht="18" customHeight="1">
      <c r="A118" s="106"/>
      <c r="B118" s="114" t="s">
        <v>92</v>
      </c>
      <c r="C118" s="189"/>
      <c r="D118" s="112"/>
      <c r="E118" s="112">
        <v>3210</v>
      </c>
      <c r="F118" s="113">
        <f>SUM(F115:F117)</f>
        <v>444000</v>
      </c>
      <c r="G118" s="113">
        <f>SUM(G115:G117)</f>
        <v>444000</v>
      </c>
      <c r="H118" s="113">
        <f>SUM(H115:H117)</f>
        <v>0</v>
      </c>
      <c r="I118" s="113">
        <f>SUM(I115:I117)</f>
        <v>0</v>
      </c>
      <c r="J118" s="113">
        <f>SUM(J115:J117)</f>
        <v>0</v>
      </c>
      <c r="K118" s="354"/>
      <c r="L118" s="110"/>
    </row>
    <row r="119" spans="1:12" s="109" customFormat="1" ht="33" customHeight="1">
      <c r="A119" s="106">
        <v>1</v>
      </c>
      <c r="B119" s="175" t="s">
        <v>322</v>
      </c>
      <c r="C119" s="189" t="s">
        <v>6</v>
      </c>
      <c r="D119" s="112"/>
      <c r="E119" s="112"/>
      <c r="F119" s="112">
        <f t="shared" si="5"/>
        <v>980000</v>
      </c>
      <c r="G119" s="112">
        <v>980000</v>
      </c>
      <c r="H119" s="113"/>
      <c r="I119" s="113"/>
      <c r="J119" s="113"/>
      <c r="K119" s="355" t="s">
        <v>321</v>
      </c>
      <c r="L119" s="110"/>
    </row>
    <row r="120" spans="1:12" s="109" customFormat="1" ht="30" customHeight="1">
      <c r="A120" s="106">
        <v>2</v>
      </c>
      <c r="B120" s="175" t="s">
        <v>323</v>
      </c>
      <c r="C120" s="189" t="s">
        <v>6</v>
      </c>
      <c r="D120" s="112"/>
      <c r="E120" s="112"/>
      <c r="F120" s="112">
        <f t="shared" si="5"/>
        <v>1351000</v>
      </c>
      <c r="G120" s="112">
        <v>1351000</v>
      </c>
      <c r="H120" s="113"/>
      <c r="I120" s="113"/>
      <c r="J120" s="113"/>
      <c r="K120" s="356"/>
      <c r="L120" s="110"/>
    </row>
    <row r="121" spans="1:12" s="109" customFormat="1" ht="18" customHeight="1">
      <c r="A121" s="106"/>
      <c r="B121" s="114" t="s">
        <v>92</v>
      </c>
      <c r="C121" s="174"/>
      <c r="D121" s="112"/>
      <c r="E121" s="112"/>
      <c r="F121" s="113">
        <f t="shared" si="5"/>
        <v>2331000</v>
      </c>
      <c r="G121" s="113">
        <f>G119+G120</f>
        <v>2331000</v>
      </c>
      <c r="H121" s="113">
        <f>H119+H120</f>
        <v>0</v>
      </c>
      <c r="I121" s="113">
        <f>I119+I120</f>
        <v>0</v>
      </c>
      <c r="J121" s="113">
        <f>J119+J120</f>
        <v>0</v>
      </c>
      <c r="K121" s="357"/>
      <c r="L121" s="110"/>
    </row>
    <row r="122" spans="1:12" s="109" customFormat="1" ht="19.5" customHeight="1">
      <c r="A122" s="128"/>
      <c r="B122" s="148" t="s">
        <v>5</v>
      </c>
      <c r="C122" s="129"/>
      <c r="D122" s="90"/>
      <c r="E122" s="90"/>
      <c r="F122" s="113">
        <f>F19+F31+F52+F61+F71+F99+F101+F103+F110+F114+F118+F121</f>
        <v>145097167</v>
      </c>
      <c r="G122" s="113">
        <f>G19+G31+G52+G61+G71+G99+G101+G103+G110+G114+G118+G121</f>
        <v>98802749</v>
      </c>
      <c r="H122" s="113">
        <f>H19+H31+H52+H61+H71+H99+H101+H103+H110+H114+H118+H121</f>
        <v>21149416</v>
      </c>
      <c r="I122" s="113">
        <f>I19+I31+I52+I61+I71+I99+I101+I103+I110+I114+I118+I121</f>
        <v>13558616</v>
      </c>
      <c r="J122" s="113">
        <f>J19+J31+J52+J61+J71+J99+J101+J103+J110+J114+J118+J121</f>
        <v>11586386</v>
      </c>
      <c r="K122" s="130"/>
      <c r="L122" s="110"/>
    </row>
    <row r="123" spans="1:12" s="109" customFormat="1" ht="15.75">
      <c r="A123" s="180"/>
      <c r="B123" s="131"/>
      <c r="C123" s="181"/>
      <c r="D123" s="182"/>
      <c r="E123" s="182"/>
      <c r="F123" s="183"/>
      <c r="G123" s="183"/>
      <c r="H123" s="183"/>
      <c r="I123" s="183"/>
      <c r="J123" s="183"/>
      <c r="K123" s="132"/>
      <c r="L123" s="110"/>
    </row>
    <row r="124" spans="1:12" s="109" customFormat="1" ht="15.75">
      <c r="A124" s="180"/>
      <c r="B124" s="352" t="s">
        <v>330</v>
      </c>
      <c r="C124" s="352"/>
      <c r="D124" s="352"/>
      <c r="E124" s="352"/>
      <c r="F124" s="352"/>
      <c r="G124" s="352"/>
      <c r="H124" s="352"/>
      <c r="I124" s="352"/>
      <c r="J124" s="352"/>
      <c r="K124" s="352"/>
      <c r="L124" s="110"/>
    </row>
    <row r="125" spans="2:12" s="109" customFormat="1" ht="15.75">
      <c r="B125" s="131"/>
      <c r="C125" s="131"/>
      <c r="D125" s="59"/>
      <c r="E125" s="59"/>
      <c r="F125" s="161"/>
      <c r="G125" s="161"/>
      <c r="H125" s="161"/>
      <c r="I125" s="161"/>
      <c r="J125" s="161"/>
      <c r="K125" s="132"/>
      <c r="L125" s="110"/>
    </row>
    <row r="126" spans="2:13" s="109" customFormat="1" ht="24" customHeight="1">
      <c r="B126" s="351"/>
      <c r="C126" s="351"/>
      <c r="D126" s="133"/>
      <c r="E126" s="133"/>
      <c r="F126" s="134"/>
      <c r="G126" s="134"/>
      <c r="H126" s="146"/>
      <c r="I126" s="146"/>
      <c r="J126" s="146"/>
      <c r="K126" s="338"/>
      <c r="L126" s="338"/>
      <c r="M126" s="338"/>
    </row>
    <row r="127" spans="2:12" s="109" customFormat="1" ht="18.75">
      <c r="B127" s="133"/>
      <c r="C127" s="133"/>
      <c r="D127" s="133"/>
      <c r="E127" s="133"/>
      <c r="F127" s="162"/>
      <c r="G127" s="162"/>
      <c r="H127" s="162"/>
      <c r="I127" s="162"/>
      <c r="J127" s="162"/>
      <c r="K127" s="135"/>
      <c r="L127" s="136"/>
    </row>
    <row r="128" spans="2:11" s="109" customFormat="1" ht="18.75">
      <c r="B128" s="345"/>
      <c r="C128" s="345"/>
      <c r="D128" s="137"/>
      <c r="E128" s="137"/>
      <c r="F128" s="138"/>
      <c r="G128" s="139"/>
      <c r="H128" s="139"/>
      <c r="I128" s="139"/>
      <c r="J128" s="139"/>
      <c r="K128" s="110"/>
    </row>
    <row r="129" spans="2:13" s="109" customFormat="1" ht="27" customHeight="1">
      <c r="B129" s="140"/>
      <c r="C129" s="140"/>
      <c r="D129" s="139"/>
      <c r="E129" s="139"/>
      <c r="F129" s="138"/>
      <c r="G129" s="139"/>
      <c r="H129" s="139"/>
      <c r="I129" s="139"/>
      <c r="J129" s="139"/>
      <c r="K129" s="110"/>
      <c r="M129" s="141"/>
    </row>
    <row r="130" spans="2:11" s="109" customFormat="1" ht="15.75">
      <c r="B130" s="142"/>
      <c r="C130" s="143"/>
      <c r="D130" s="144"/>
      <c r="E130" s="144"/>
      <c r="F130" s="138"/>
      <c r="G130" s="139"/>
      <c r="H130" s="139"/>
      <c r="I130" s="139"/>
      <c r="J130" s="139"/>
      <c r="K130" s="110"/>
    </row>
    <row r="131" spans="3:10" s="109" customFormat="1" ht="15.75">
      <c r="C131" s="144"/>
      <c r="D131" s="139"/>
      <c r="E131" s="139"/>
      <c r="F131" s="138"/>
      <c r="G131" s="139"/>
      <c r="H131" s="139"/>
      <c r="I131" s="139"/>
      <c r="J131" s="139"/>
    </row>
    <row r="132" spans="3:10" s="109" customFormat="1" ht="15.75">
      <c r="C132" s="145"/>
      <c r="D132" s="139"/>
      <c r="E132" s="139"/>
      <c r="F132" s="138"/>
      <c r="G132" s="139"/>
      <c r="H132" s="139"/>
      <c r="I132" s="139"/>
      <c r="J132" s="139"/>
    </row>
    <row r="133" spans="6:10" s="109" customFormat="1" ht="12.75">
      <c r="F133" s="146"/>
      <c r="J133" s="107"/>
    </row>
    <row r="134" spans="6:10" s="109" customFormat="1" ht="12.75">
      <c r="F134" s="146"/>
      <c r="I134" s="147"/>
      <c r="J134" s="107"/>
    </row>
    <row r="135" spans="6:10" s="109" customFormat="1" ht="12.75">
      <c r="F135" s="146"/>
      <c r="J135" s="107"/>
    </row>
    <row r="136" spans="6:10" s="109" customFormat="1" ht="12.75">
      <c r="F136" s="146"/>
      <c r="J136" s="107"/>
    </row>
    <row r="137" spans="6:10" s="109" customFormat="1" ht="12.75">
      <c r="F137" s="146"/>
      <c r="J137" s="107"/>
    </row>
    <row r="138" spans="6:10" s="109" customFormat="1" ht="12.75">
      <c r="F138" s="146"/>
      <c r="J138" s="107"/>
    </row>
    <row r="139" spans="6:10" s="109" customFormat="1" ht="12.75">
      <c r="F139" s="146"/>
      <c r="J139" s="107"/>
    </row>
    <row r="140" spans="6:10" s="109" customFormat="1" ht="12.75">
      <c r="F140" s="146"/>
      <c r="J140" s="107"/>
    </row>
    <row r="141" spans="6:10" s="109" customFormat="1" ht="12.75">
      <c r="F141" s="146"/>
      <c r="J141" s="107"/>
    </row>
    <row r="142" spans="6:10" s="109" customFormat="1" ht="12.75">
      <c r="F142" s="146"/>
      <c r="J142" s="107"/>
    </row>
    <row r="143" spans="6:10" s="109" customFormat="1" ht="12.75">
      <c r="F143" s="146"/>
      <c r="J143" s="107"/>
    </row>
    <row r="144" spans="6:10" s="109" customFormat="1" ht="12.75">
      <c r="F144" s="146"/>
      <c r="J144" s="107"/>
    </row>
    <row r="145" spans="6:10" s="109" customFormat="1" ht="12.75">
      <c r="F145" s="146"/>
      <c r="J145" s="107"/>
    </row>
    <row r="146" spans="6:10" s="109" customFormat="1" ht="12.75">
      <c r="F146" s="146"/>
      <c r="J146" s="107"/>
    </row>
    <row r="147" spans="6:10" s="109" customFormat="1" ht="12.75">
      <c r="F147" s="146"/>
      <c r="J147" s="107"/>
    </row>
    <row r="148" spans="6:10" s="109" customFormat="1" ht="12.75">
      <c r="F148" s="146"/>
      <c r="J148" s="107"/>
    </row>
    <row r="149" spans="6:10" s="109" customFormat="1" ht="12.75">
      <c r="F149" s="146"/>
      <c r="J149" s="107"/>
    </row>
    <row r="150" spans="6:10" s="109" customFormat="1" ht="12.75">
      <c r="F150" s="146"/>
      <c r="J150" s="107"/>
    </row>
    <row r="151" spans="6:10" s="109" customFormat="1" ht="12.75">
      <c r="F151" s="146"/>
      <c r="J151" s="107"/>
    </row>
    <row r="152" spans="6:10" s="109" customFormat="1" ht="12.75">
      <c r="F152" s="146"/>
      <c r="J152" s="107"/>
    </row>
    <row r="153" spans="6:10" s="109" customFormat="1" ht="12.75">
      <c r="F153" s="146"/>
      <c r="J153" s="107"/>
    </row>
    <row r="154" spans="6:10" s="109" customFormat="1" ht="12.75">
      <c r="F154" s="146"/>
      <c r="J154" s="107"/>
    </row>
    <row r="155" spans="6:10" s="109" customFormat="1" ht="12.75">
      <c r="F155" s="146"/>
      <c r="J155" s="107"/>
    </row>
    <row r="156" spans="6:10" s="109" customFormat="1" ht="12.75">
      <c r="F156" s="146"/>
      <c r="J156" s="107"/>
    </row>
    <row r="157" spans="6:10" s="109" customFormat="1" ht="12.75">
      <c r="F157" s="146"/>
      <c r="J157" s="107"/>
    </row>
    <row r="158" spans="6:10" s="109" customFormat="1" ht="12.75">
      <c r="F158" s="146"/>
      <c r="J158" s="107"/>
    </row>
    <row r="159" spans="6:10" s="109" customFormat="1" ht="12.75">
      <c r="F159" s="146"/>
      <c r="J159" s="107"/>
    </row>
    <row r="160" spans="6:10" s="109" customFormat="1" ht="12.75">
      <c r="F160" s="146"/>
      <c r="J160" s="107"/>
    </row>
    <row r="161" spans="6:10" s="109" customFormat="1" ht="12.75">
      <c r="F161" s="146"/>
      <c r="J161" s="107"/>
    </row>
    <row r="162" spans="6:10" s="109" customFormat="1" ht="12.75">
      <c r="F162" s="146"/>
      <c r="J162" s="107"/>
    </row>
    <row r="163" spans="6:10" s="109" customFormat="1" ht="12.75">
      <c r="F163" s="146"/>
      <c r="J163" s="107"/>
    </row>
    <row r="164" spans="6:10" s="109" customFormat="1" ht="12.75">
      <c r="F164" s="146"/>
      <c r="J164" s="107"/>
    </row>
    <row r="165" spans="6:10" s="109" customFormat="1" ht="12.75">
      <c r="F165" s="146"/>
      <c r="J165" s="107"/>
    </row>
    <row r="166" spans="6:10" s="109" customFormat="1" ht="12.75">
      <c r="F166" s="146"/>
      <c r="J166" s="107"/>
    </row>
    <row r="167" spans="6:10" s="109" customFormat="1" ht="12.75">
      <c r="F167" s="146"/>
      <c r="J167" s="107"/>
    </row>
    <row r="168" spans="6:10" s="109" customFormat="1" ht="12.75">
      <c r="F168" s="146"/>
      <c r="J168" s="107"/>
    </row>
    <row r="169" spans="6:10" s="109" customFormat="1" ht="12.75">
      <c r="F169" s="146"/>
      <c r="J169" s="107"/>
    </row>
    <row r="170" spans="6:10" s="109" customFormat="1" ht="12.75">
      <c r="F170" s="146"/>
      <c r="J170" s="107"/>
    </row>
    <row r="171" spans="6:10" s="109" customFormat="1" ht="12.75">
      <c r="F171" s="146"/>
      <c r="J171" s="107"/>
    </row>
    <row r="172" spans="6:10" s="109" customFormat="1" ht="12.75">
      <c r="F172" s="146"/>
      <c r="J172" s="107"/>
    </row>
    <row r="173" spans="6:10" s="109" customFormat="1" ht="12.75">
      <c r="F173" s="146"/>
      <c r="J173" s="107"/>
    </row>
    <row r="174" spans="6:10" s="109" customFormat="1" ht="12.75">
      <c r="F174" s="146"/>
      <c r="J174" s="107"/>
    </row>
    <row r="175" spans="6:10" s="109" customFormat="1" ht="12.75">
      <c r="F175" s="146"/>
      <c r="J175" s="107"/>
    </row>
    <row r="176" spans="6:10" s="109" customFormat="1" ht="12.75">
      <c r="F176" s="146"/>
      <c r="J176" s="107"/>
    </row>
    <row r="177" spans="6:10" s="109" customFormat="1" ht="12.75">
      <c r="F177" s="146"/>
      <c r="J177" s="107"/>
    </row>
    <row r="178" spans="6:10" s="109" customFormat="1" ht="12.75">
      <c r="F178" s="146"/>
      <c r="J178" s="107"/>
    </row>
    <row r="179" spans="6:10" s="109" customFormat="1" ht="12.75">
      <c r="F179" s="146"/>
      <c r="J179" s="107"/>
    </row>
    <row r="180" spans="6:10" s="109" customFormat="1" ht="12.75">
      <c r="F180" s="146"/>
      <c r="J180" s="107"/>
    </row>
    <row r="181" spans="6:10" s="109" customFormat="1" ht="12.75">
      <c r="F181" s="146"/>
      <c r="J181" s="107"/>
    </row>
    <row r="182" spans="6:10" s="109" customFormat="1" ht="12.75">
      <c r="F182" s="146"/>
      <c r="J182" s="107"/>
    </row>
    <row r="183" spans="6:10" s="109" customFormat="1" ht="12.75">
      <c r="F183" s="146"/>
      <c r="J183" s="107"/>
    </row>
    <row r="184" spans="6:10" s="109" customFormat="1" ht="12.75">
      <c r="F184" s="146"/>
      <c r="J184" s="107"/>
    </row>
    <row r="185" spans="6:10" s="109" customFormat="1" ht="12.75">
      <c r="F185" s="146"/>
      <c r="J185" s="107"/>
    </row>
    <row r="186" spans="6:10" s="109" customFormat="1" ht="12.75">
      <c r="F186" s="146"/>
      <c r="J186" s="107"/>
    </row>
    <row r="187" spans="6:10" s="109" customFormat="1" ht="12.75">
      <c r="F187" s="146"/>
      <c r="J187" s="107"/>
    </row>
    <row r="188" spans="6:10" s="109" customFormat="1" ht="12.75">
      <c r="F188" s="146"/>
      <c r="J188" s="107"/>
    </row>
    <row r="189" spans="6:10" s="109" customFormat="1" ht="12.75">
      <c r="F189" s="146"/>
      <c r="J189" s="107"/>
    </row>
    <row r="190" spans="6:10" s="109" customFormat="1" ht="12.75">
      <c r="F190" s="146"/>
      <c r="J190" s="107"/>
    </row>
    <row r="191" spans="6:10" s="109" customFormat="1" ht="12.75">
      <c r="F191" s="146"/>
      <c r="J191" s="107"/>
    </row>
    <row r="192" spans="6:10" s="109" customFormat="1" ht="12.75">
      <c r="F192" s="146"/>
      <c r="J192" s="107"/>
    </row>
    <row r="193" spans="6:10" s="109" customFormat="1" ht="12.75">
      <c r="F193" s="146"/>
      <c r="J193" s="107"/>
    </row>
    <row r="194" spans="6:10" s="109" customFormat="1" ht="12.75">
      <c r="F194" s="146"/>
      <c r="J194" s="107"/>
    </row>
    <row r="195" spans="6:10" s="109" customFormat="1" ht="12.75">
      <c r="F195" s="146"/>
      <c r="J195" s="107"/>
    </row>
    <row r="196" spans="6:10" s="109" customFormat="1" ht="12.75">
      <c r="F196" s="146"/>
      <c r="J196" s="107"/>
    </row>
    <row r="197" spans="6:10" s="109" customFormat="1" ht="12.75">
      <c r="F197" s="146"/>
      <c r="J197" s="107"/>
    </row>
    <row r="198" spans="6:10" s="109" customFormat="1" ht="12.75">
      <c r="F198" s="146"/>
      <c r="J198" s="107"/>
    </row>
    <row r="199" spans="6:10" s="109" customFormat="1" ht="12.75">
      <c r="F199" s="146"/>
      <c r="J199" s="107"/>
    </row>
    <row r="200" spans="6:10" s="109" customFormat="1" ht="12.75">
      <c r="F200" s="146"/>
      <c r="J200" s="107"/>
    </row>
    <row r="201" spans="6:10" s="109" customFormat="1" ht="12.75">
      <c r="F201" s="146"/>
      <c r="J201" s="107"/>
    </row>
    <row r="202" spans="6:10" s="109" customFormat="1" ht="12.75">
      <c r="F202" s="146"/>
      <c r="J202" s="107"/>
    </row>
    <row r="203" spans="6:10" s="109" customFormat="1" ht="12.75">
      <c r="F203" s="146"/>
      <c r="J203" s="107"/>
    </row>
    <row r="204" spans="6:10" s="109" customFormat="1" ht="12.75">
      <c r="F204" s="146"/>
      <c r="J204" s="107"/>
    </row>
    <row r="205" spans="6:10" s="109" customFormat="1" ht="12.75">
      <c r="F205" s="146"/>
      <c r="J205" s="107"/>
    </row>
    <row r="206" spans="6:10" s="109" customFormat="1" ht="12.75">
      <c r="F206" s="146"/>
      <c r="J206" s="107"/>
    </row>
    <row r="207" spans="6:10" s="109" customFormat="1" ht="12.75">
      <c r="F207" s="146"/>
      <c r="J207" s="107"/>
    </row>
    <row r="208" spans="6:10" s="109" customFormat="1" ht="12.75">
      <c r="F208" s="146"/>
      <c r="J208" s="107"/>
    </row>
    <row r="209" spans="6:10" s="109" customFormat="1" ht="12.75">
      <c r="F209" s="146"/>
      <c r="J209" s="107"/>
    </row>
    <row r="210" spans="6:10" s="109" customFormat="1" ht="12.75">
      <c r="F210" s="146"/>
      <c r="J210" s="107"/>
    </row>
    <row r="211" spans="6:10" s="109" customFormat="1" ht="12.75">
      <c r="F211" s="146"/>
      <c r="J211" s="107"/>
    </row>
    <row r="212" spans="6:10" s="109" customFormat="1" ht="12.75">
      <c r="F212" s="146"/>
      <c r="J212" s="107"/>
    </row>
    <row r="213" spans="6:10" s="109" customFormat="1" ht="12.75">
      <c r="F213" s="146"/>
      <c r="J213" s="107"/>
    </row>
    <row r="214" spans="6:10" s="109" customFormat="1" ht="12.75">
      <c r="F214" s="146"/>
      <c r="J214" s="107"/>
    </row>
    <row r="215" spans="6:10" s="109" customFormat="1" ht="12.75">
      <c r="F215" s="146"/>
      <c r="J215" s="107"/>
    </row>
    <row r="216" spans="6:10" s="109" customFormat="1" ht="12.75">
      <c r="F216" s="146"/>
      <c r="J216" s="107"/>
    </row>
    <row r="217" spans="6:10" s="109" customFormat="1" ht="12.75">
      <c r="F217" s="146"/>
      <c r="J217" s="107"/>
    </row>
    <row r="218" spans="6:10" s="109" customFormat="1" ht="12.75">
      <c r="F218" s="146"/>
      <c r="J218" s="107"/>
    </row>
    <row r="219" spans="6:10" s="109" customFormat="1" ht="12.75">
      <c r="F219" s="146"/>
      <c r="J219" s="107"/>
    </row>
    <row r="220" spans="6:10" s="109" customFormat="1" ht="12.75">
      <c r="F220" s="146"/>
      <c r="J220" s="107"/>
    </row>
    <row r="221" spans="6:10" s="109" customFormat="1" ht="12.75">
      <c r="F221" s="146"/>
      <c r="J221" s="107"/>
    </row>
    <row r="222" spans="6:10" s="109" customFormat="1" ht="12.75">
      <c r="F222" s="146"/>
      <c r="J222" s="107"/>
    </row>
  </sheetData>
  <sheetProtection/>
  <mergeCells count="34">
    <mergeCell ref="K29:K31"/>
    <mergeCell ref="K32:K52"/>
    <mergeCell ref="K72:K79"/>
    <mergeCell ref="K115:K118"/>
    <mergeCell ref="K100:K101"/>
    <mergeCell ref="K102:K103"/>
    <mergeCell ref="K2:L2"/>
    <mergeCell ref="B8:K8"/>
    <mergeCell ref="D9:I9"/>
    <mergeCell ref="G11:G12"/>
    <mergeCell ref="H11:H12"/>
    <mergeCell ref="I11:I12"/>
    <mergeCell ref="J11:J12"/>
    <mergeCell ref="K10:K12"/>
    <mergeCell ref="K126:M126"/>
    <mergeCell ref="K111:K114"/>
    <mergeCell ref="K53:K61"/>
    <mergeCell ref="K62:K71"/>
    <mergeCell ref="A10:A12"/>
    <mergeCell ref="B10:B12"/>
    <mergeCell ref="C10:C12"/>
    <mergeCell ref="K13:K19"/>
    <mergeCell ref="K119:K121"/>
    <mergeCell ref="K20:K28"/>
    <mergeCell ref="B128:C128"/>
    <mergeCell ref="D10:D12"/>
    <mergeCell ref="E10:E12"/>
    <mergeCell ref="F10:F12"/>
    <mergeCell ref="G10:J10"/>
    <mergeCell ref="B126:C126"/>
    <mergeCell ref="B124:K124"/>
    <mergeCell ref="K80:K99"/>
    <mergeCell ref="K104:K105"/>
    <mergeCell ref="K106:K110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">
      <selection activeCell="H16" sqref="H16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1.28125" style="0" customWidth="1"/>
    <col min="7" max="10" width="10.57421875" style="0" customWidth="1"/>
    <col min="11" max="11" width="49.7109375" style="0" customWidth="1"/>
    <col min="12" max="12" width="15.00390625" style="0" customWidth="1"/>
  </cols>
  <sheetData>
    <row r="1" spans="1:12" ht="15.75">
      <c r="A1" s="1"/>
      <c r="B1" s="1"/>
      <c r="C1" s="1"/>
      <c r="D1" s="1"/>
      <c r="E1" s="1"/>
      <c r="F1" s="1"/>
      <c r="H1" s="5" t="s">
        <v>86</v>
      </c>
      <c r="I1" s="5"/>
      <c r="K1" s="5" t="s">
        <v>203</v>
      </c>
      <c r="L1" s="2"/>
    </row>
    <row r="2" spans="1:12" ht="15.75">
      <c r="A2" s="1"/>
      <c r="B2" s="1"/>
      <c r="C2" s="1"/>
      <c r="D2" s="1"/>
      <c r="E2" s="1"/>
      <c r="F2" s="1"/>
      <c r="H2" s="35"/>
      <c r="I2" s="35"/>
      <c r="K2" s="35" t="s">
        <v>204</v>
      </c>
      <c r="L2" s="2"/>
    </row>
    <row r="3" spans="1:12" ht="15.75">
      <c r="A3" s="1"/>
      <c r="B3" s="1"/>
      <c r="C3" s="1"/>
      <c r="D3" s="1"/>
      <c r="E3" s="1"/>
      <c r="F3" s="1"/>
      <c r="H3" s="35"/>
      <c r="I3" s="35"/>
      <c r="K3" s="35" t="s">
        <v>20</v>
      </c>
      <c r="L3" s="2"/>
    </row>
    <row r="4" spans="1:12" ht="15.75">
      <c r="A4" s="1"/>
      <c r="B4" s="1"/>
      <c r="C4" s="1"/>
      <c r="D4" s="1"/>
      <c r="E4" s="1"/>
      <c r="F4" s="1"/>
      <c r="H4" s="35"/>
      <c r="I4" s="35"/>
      <c r="K4" s="35" t="s">
        <v>21</v>
      </c>
      <c r="L4" s="5"/>
    </row>
    <row r="5" spans="1:12" ht="15.75">
      <c r="A5" s="1"/>
      <c r="B5" s="1"/>
      <c r="C5" s="1"/>
      <c r="D5" s="1"/>
      <c r="E5" s="1"/>
      <c r="F5" s="1"/>
      <c r="H5" s="35"/>
      <c r="I5" s="35"/>
      <c r="K5" s="35" t="s">
        <v>22</v>
      </c>
      <c r="L5" s="5"/>
    </row>
    <row r="6" spans="1:12" ht="40.5" customHeight="1">
      <c r="A6" s="298" t="s">
        <v>549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9"/>
    </row>
    <row r="7" spans="1:12" ht="2.2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8.75" customHeight="1">
      <c r="A8" s="285" t="s">
        <v>8</v>
      </c>
      <c r="B8" s="285" t="s">
        <v>7</v>
      </c>
      <c r="C8" s="285" t="s">
        <v>0</v>
      </c>
      <c r="D8" s="282" t="s">
        <v>31</v>
      </c>
      <c r="E8" s="282" t="s">
        <v>37</v>
      </c>
      <c r="F8" s="285" t="s">
        <v>145</v>
      </c>
      <c r="G8" s="285" t="s">
        <v>9</v>
      </c>
      <c r="H8" s="285"/>
      <c r="I8" s="285"/>
      <c r="J8" s="285"/>
      <c r="K8" s="285" t="s">
        <v>4</v>
      </c>
      <c r="L8" s="282" t="s">
        <v>269</v>
      </c>
    </row>
    <row r="9" spans="1:12" ht="17.25" customHeight="1">
      <c r="A9" s="285"/>
      <c r="B9" s="285"/>
      <c r="C9" s="285"/>
      <c r="D9" s="283"/>
      <c r="E9" s="283"/>
      <c r="F9" s="285"/>
      <c r="G9" s="285" t="s">
        <v>10</v>
      </c>
      <c r="H9" s="285" t="s">
        <v>23</v>
      </c>
      <c r="I9" s="285" t="s">
        <v>24</v>
      </c>
      <c r="J9" s="285" t="s">
        <v>25</v>
      </c>
      <c r="K9" s="285"/>
      <c r="L9" s="296"/>
    </row>
    <row r="10" spans="1:12" ht="12.75">
      <c r="A10" s="285"/>
      <c r="B10" s="285"/>
      <c r="C10" s="285"/>
      <c r="D10" s="284"/>
      <c r="E10" s="284"/>
      <c r="F10" s="285"/>
      <c r="G10" s="285"/>
      <c r="H10" s="285"/>
      <c r="I10" s="285"/>
      <c r="J10" s="285"/>
      <c r="K10" s="285"/>
      <c r="L10" s="297"/>
    </row>
    <row r="11" spans="1:12" ht="45" customHeight="1">
      <c r="A11" s="70">
        <v>1</v>
      </c>
      <c r="B11" s="27" t="s">
        <v>270</v>
      </c>
      <c r="C11" s="70" t="s">
        <v>6</v>
      </c>
      <c r="D11" s="70">
        <v>240900</v>
      </c>
      <c r="E11" s="70">
        <v>3210</v>
      </c>
      <c r="F11" s="157">
        <f>G11+H11+I11+J11</f>
        <v>1000000</v>
      </c>
      <c r="G11" s="151">
        <f>G12+G13+G14+G15</f>
        <v>250000</v>
      </c>
      <c r="H11" s="151">
        <f>H12+H13+H14+H15</f>
        <v>250000</v>
      </c>
      <c r="I11" s="151">
        <f>I12+I13+I14+I15</f>
        <v>250000</v>
      </c>
      <c r="J11" s="151">
        <f>J12+J13+J14+J15</f>
        <v>250000</v>
      </c>
      <c r="K11" s="106" t="s">
        <v>85</v>
      </c>
      <c r="L11" s="42" t="s">
        <v>324</v>
      </c>
    </row>
    <row r="12" spans="1:12" s="109" customFormat="1" ht="30.75" customHeight="1">
      <c r="A12" s="111" t="s">
        <v>90</v>
      </c>
      <c r="B12" s="27" t="s">
        <v>77</v>
      </c>
      <c r="C12" s="70" t="s">
        <v>6</v>
      </c>
      <c r="D12" s="70">
        <v>240900</v>
      </c>
      <c r="E12" s="70">
        <v>3210</v>
      </c>
      <c r="F12" s="157">
        <f>G12+H12+I12+J12</f>
        <v>250000</v>
      </c>
      <c r="G12" s="151">
        <v>62500</v>
      </c>
      <c r="H12" s="151">
        <v>62500</v>
      </c>
      <c r="I12" s="151">
        <v>62500</v>
      </c>
      <c r="J12" s="151">
        <v>62500</v>
      </c>
      <c r="K12" s="106" t="s">
        <v>81</v>
      </c>
      <c r="L12" s="154"/>
    </row>
    <row r="13" spans="1:12" s="109" customFormat="1" ht="30.75" customHeight="1">
      <c r="A13" s="70" t="s">
        <v>87</v>
      </c>
      <c r="B13" s="27" t="s">
        <v>78</v>
      </c>
      <c r="C13" s="70" t="s">
        <v>6</v>
      </c>
      <c r="D13" s="70">
        <v>240900</v>
      </c>
      <c r="E13" s="70">
        <v>3210</v>
      </c>
      <c r="F13" s="157">
        <f aca="true" t="shared" si="0" ref="F13:F25">G13+H13+I13+J13</f>
        <v>250000</v>
      </c>
      <c r="G13" s="151">
        <v>62500</v>
      </c>
      <c r="H13" s="151">
        <v>62500</v>
      </c>
      <c r="I13" s="151">
        <v>62500</v>
      </c>
      <c r="J13" s="151">
        <v>62500</v>
      </c>
      <c r="K13" s="106" t="s">
        <v>82</v>
      </c>
      <c r="L13" s="154"/>
    </row>
    <row r="14" spans="1:12" s="109" customFormat="1" ht="30.75" customHeight="1">
      <c r="A14" s="70" t="s">
        <v>88</v>
      </c>
      <c r="B14" s="27" t="s">
        <v>79</v>
      </c>
      <c r="C14" s="70" t="s">
        <v>6</v>
      </c>
      <c r="D14" s="70">
        <v>240900</v>
      </c>
      <c r="E14" s="70">
        <v>3210</v>
      </c>
      <c r="F14" s="157">
        <f t="shared" si="0"/>
        <v>250000</v>
      </c>
      <c r="G14" s="151">
        <v>62500</v>
      </c>
      <c r="H14" s="151">
        <v>62500</v>
      </c>
      <c r="I14" s="151">
        <v>62500</v>
      </c>
      <c r="J14" s="151">
        <v>62500</v>
      </c>
      <c r="K14" s="106" t="s">
        <v>83</v>
      </c>
      <c r="L14" s="154"/>
    </row>
    <row r="15" spans="1:12" s="109" customFormat="1" ht="30.75" customHeight="1">
      <c r="A15" s="70" t="s">
        <v>89</v>
      </c>
      <c r="B15" s="27" t="s">
        <v>80</v>
      </c>
      <c r="C15" s="70" t="s">
        <v>6</v>
      </c>
      <c r="D15" s="70">
        <v>240900</v>
      </c>
      <c r="E15" s="70">
        <v>3210</v>
      </c>
      <c r="F15" s="157">
        <f t="shared" si="0"/>
        <v>250000</v>
      </c>
      <c r="G15" s="151">
        <v>62500</v>
      </c>
      <c r="H15" s="151">
        <v>62500</v>
      </c>
      <c r="I15" s="151">
        <v>62500</v>
      </c>
      <c r="J15" s="151">
        <v>62500</v>
      </c>
      <c r="K15" s="106" t="s">
        <v>84</v>
      </c>
      <c r="L15" s="154"/>
    </row>
    <row r="16" spans="1:12" s="109" customFormat="1" ht="48" customHeight="1">
      <c r="A16" s="70">
        <v>2</v>
      </c>
      <c r="B16" s="27" t="s">
        <v>267</v>
      </c>
      <c r="C16" s="70" t="s">
        <v>6</v>
      </c>
      <c r="D16" s="70">
        <v>240900</v>
      </c>
      <c r="E16" s="70">
        <v>3210</v>
      </c>
      <c r="F16" s="157">
        <f t="shared" si="0"/>
        <v>500000</v>
      </c>
      <c r="G16" s="90">
        <f>G17+G18+G19+G20</f>
        <v>500000</v>
      </c>
      <c r="H16" s="90">
        <f>H17+H18+H19+H20</f>
        <v>0</v>
      </c>
      <c r="I16" s="90">
        <f>I17+I18+I19+I20</f>
        <v>0</v>
      </c>
      <c r="J16" s="90">
        <f>J17+J18+J19+J20</f>
        <v>0</v>
      </c>
      <c r="K16" s="106" t="s">
        <v>85</v>
      </c>
      <c r="L16" s="42" t="s">
        <v>324</v>
      </c>
    </row>
    <row r="17" spans="1:12" s="109" customFormat="1" ht="30.75" customHeight="1">
      <c r="A17" s="111" t="s">
        <v>195</v>
      </c>
      <c r="B17" s="27" t="s">
        <v>77</v>
      </c>
      <c r="C17" s="70" t="s">
        <v>6</v>
      </c>
      <c r="D17" s="70">
        <v>240900</v>
      </c>
      <c r="E17" s="70">
        <v>3210</v>
      </c>
      <c r="F17" s="108">
        <f t="shared" si="0"/>
        <v>125000</v>
      </c>
      <c r="G17" s="90">
        <v>125000</v>
      </c>
      <c r="H17" s="90"/>
      <c r="I17" s="90"/>
      <c r="J17" s="90"/>
      <c r="K17" s="106" t="s">
        <v>81</v>
      </c>
      <c r="L17" s="154"/>
    </row>
    <row r="18" spans="1:12" s="109" customFormat="1" ht="30.75" customHeight="1">
      <c r="A18" s="70" t="s">
        <v>196</v>
      </c>
      <c r="B18" s="27" t="s">
        <v>78</v>
      </c>
      <c r="C18" s="70" t="s">
        <v>6</v>
      </c>
      <c r="D18" s="70">
        <v>240900</v>
      </c>
      <c r="E18" s="70">
        <v>3210</v>
      </c>
      <c r="F18" s="108">
        <f t="shared" si="0"/>
        <v>125000</v>
      </c>
      <c r="G18" s="90">
        <v>125000</v>
      </c>
      <c r="H18" s="90"/>
      <c r="I18" s="90"/>
      <c r="J18" s="90"/>
      <c r="K18" s="106" t="s">
        <v>82</v>
      </c>
      <c r="L18" s="154"/>
    </row>
    <row r="19" spans="1:12" s="109" customFormat="1" ht="30.75" customHeight="1">
      <c r="A19" s="70" t="s">
        <v>197</v>
      </c>
      <c r="B19" s="27" t="s">
        <v>79</v>
      </c>
      <c r="C19" s="70" t="s">
        <v>6</v>
      </c>
      <c r="D19" s="70">
        <v>240900</v>
      </c>
      <c r="E19" s="70">
        <v>3210</v>
      </c>
      <c r="F19" s="108">
        <f t="shared" si="0"/>
        <v>125000</v>
      </c>
      <c r="G19" s="90">
        <v>125000</v>
      </c>
      <c r="H19" s="90"/>
      <c r="I19" s="90"/>
      <c r="J19" s="90"/>
      <c r="K19" s="106" t="s">
        <v>83</v>
      </c>
      <c r="L19" s="154"/>
    </row>
    <row r="20" spans="1:12" s="109" customFormat="1" ht="30.75" customHeight="1">
      <c r="A20" s="70" t="s">
        <v>198</v>
      </c>
      <c r="B20" s="27" t="s">
        <v>80</v>
      </c>
      <c r="C20" s="70" t="s">
        <v>6</v>
      </c>
      <c r="D20" s="70">
        <v>240900</v>
      </c>
      <c r="E20" s="70">
        <v>3210</v>
      </c>
      <c r="F20" s="108">
        <f t="shared" si="0"/>
        <v>125000</v>
      </c>
      <c r="G20" s="90">
        <v>125000</v>
      </c>
      <c r="H20" s="90"/>
      <c r="I20" s="90"/>
      <c r="J20" s="90"/>
      <c r="K20" s="106" t="s">
        <v>84</v>
      </c>
      <c r="L20" s="154"/>
    </row>
    <row r="21" spans="1:12" s="109" customFormat="1" ht="50.25" customHeight="1">
      <c r="A21" s="70">
        <v>3</v>
      </c>
      <c r="B21" s="27" t="s">
        <v>268</v>
      </c>
      <c r="C21" s="70" t="s">
        <v>6</v>
      </c>
      <c r="D21" s="70">
        <v>240900</v>
      </c>
      <c r="E21" s="70">
        <v>3210</v>
      </c>
      <c r="F21" s="157">
        <f t="shared" si="0"/>
        <v>60000000</v>
      </c>
      <c r="G21" s="90">
        <f>G22+G23+G24+G25</f>
        <v>12000000</v>
      </c>
      <c r="H21" s="90">
        <f>H22+H23+H24+H25</f>
        <v>14000000</v>
      </c>
      <c r="I21" s="90">
        <f>I22+I23+I24+I25</f>
        <v>16000000</v>
      </c>
      <c r="J21" s="90">
        <f>J22+J23+J24+J25</f>
        <v>18000000</v>
      </c>
      <c r="K21" s="106" t="s">
        <v>85</v>
      </c>
      <c r="L21" s="154" t="s">
        <v>288</v>
      </c>
    </row>
    <row r="22" spans="1:12" s="109" customFormat="1" ht="33" customHeight="1">
      <c r="A22" s="91" t="s">
        <v>199</v>
      </c>
      <c r="B22" s="11" t="s">
        <v>77</v>
      </c>
      <c r="C22" s="3" t="s">
        <v>6</v>
      </c>
      <c r="D22" s="3">
        <v>240900</v>
      </c>
      <c r="E22" s="3">
        <v>3210</v>
      </c>
      <c r="F22" s="84">
        <f t="shared" si="0"/>
        <v>19919775</v>
      </c>
      <c r="G22" s="83">
        <f>3999775</f>
        <v>3999775</v>
      </c>
      <c r="H22" s="83">
        <v>4670000</v>
      </c>
      <c r="I22" s="83">
        <v>5330000</v>
      </c>
      <c r="J22" s="83">
        <v>5920000</v>
      </c>
      <c r="K22" s="30" t="s">
        <v>81</v>
      </c>
      <c r="L22" s="154"/>
    </row>
    <row r="23" spans="1:12" ht="33" customHeight="1">
      <c r="A23" s="3" t="s">
        <v>200</v>
      </c>
      <c r="B23" s="11" t="s">
        <v>78</v>
      </c>
      <c r="C23" s="3" t="s">
        <v>6</v>
      </c>
      <c r="D23" s="3">
        <v>240900</v>
      </c>
      <c r="E23" s="3">
        <v>3210</v>
      </c>
      <c r="F23" s="84">
        <f t="shared" si="0"/>
        <v>12149995</v>
      </c>
      <c r="G23" s="83">
        <f>2449995</f>
        <v>2449995</v>
      </c>
      <c r="H23" s="83">
        <v>2860000</v>
      </c>
      <c r="I23" s="83">
        <v>3270000</v>
      </c>
      <c r="J23" s="83">
        <v>3570000</v>
      </c>
      <c r="K23" s="30" t="s">
        <v>82</v>
      </c>
      <c r="L23" s="42"/>
    </row>
    <row r="24" spans="1:12" ht="33" customHeight="1">
      <c r="A24" s="3" t="s">
        <v>201</v>
      </c>
      <c r="B24" s="11" t="s">
        <v>79</v>
      </c>
      <c r="C24" s="3" t="s">
        <v>6</v>
      </c>
      <c r="D24" s="3">
        <v>240900</v>
      </c>
      <c r="E24" s="3">
        <v>3210</v>
      </c>
      <c r="F24" s="84">
        <f t="shared" si="0"/>
        <v>17460145</v>
      </c>
      <c r="G24" s="83">
        <v>3510145</v>
      </c>
      <c r="H24" s="83">
        <v>4090000</v>
      </c>
      <c r="I24" s="83">
        <v>4680000</v>
      </c>
      <c r="J24" s="83">
        <v>5180000</v>
      </c>
      <c r="K24" s="30" t="s">
        <v>83</v>
      </c>
      <c r="L24" s="42"/>
    </row>
    <row r="25" spans="1:12" ht="33" customHeight="1">
      <c r="A25" s="3" t="s">
        <v>202</v>
      </c>
      <c r="B25" s="11" t="s">
        <v>80</v>
      </c>
      <c r="C25" s="3" t="s">
        <v>6</v>
      </c>
      <c r="D25" s="3">
        <v>240900</v>
      </c>
      <c r="E25" s="3">
        <v>3210</v>
      </c>
      <c r="F25" s="84">
        <f t="shared" si="0"/>
        <v>10470085</v>
      </c>
      <c r="G25" s="83">
        <v>2040085</v>
      </c>
      <c r="H25" s="83">
        <v>2380000</v>
      </c>
      <c r="I25" s="83">
        <v>2720000</v>
      </c>
      <c r="J25" s="83">
        <v>3330000</v>
      </c>
      <c r="K25" s="102" t="s">
        <v>84</v>
      </c>
      <c r="L25" s="42"/>
    </row>
    <row r="26" spans="1:12" ht="19.5" customHeight="1">
      <c r="A26" s="3"/>
      <c r="B26" s="65" t="s">
        <v>5</v>
      </c>
      <c r="C26" s="20"/>
      <c r="D26" s="20"/>
      <c r="E26" s="20"/>
      <c r="F26" s="84">
        <f>F11+F16+F21</f>
        <v>61500000</v>
      </c>
      <c r="G26" s="84">
        <f>G11+G16+G21</f>
        <v>12750000</v>
      </c>
      <c r="H26" s="84">
        <f>H11+H16+H21</f>
        <v>14250000</v>
      </c>
      <c r="I26" s="84">
        <f>I11+I16+I21</f>
        <v>16250000</v>
      </c>
      <c r="J26" s="84">
        <f>J11+J16+J21</f>
        <v>18250000</v>
      </c>
      <c r="K26" s="26"/>
      <c r="L26" s="42"/>
    </row>
    <row r="27" spans="1:12" ht="34.5" customHeight="1">
      <c r="A27" s="6"/>
      <c r="B27" s="158"/>
      <c r="C27" s="18"/>
      <c r="D27" s="18"/>
      <c r="E27" s="18"/>
      <c r="H27" s="295"/>
      <c r="I27" s="295"/>
      <c r="J27" s="295"/>
      <c r="K27" s="159"/>
      <c r="L27" s="1"/>
    </row>
    <row r="28" spans="1:12" ht="31.5" customHeight="1">
      <c r="A28" s="6"/>
      <c r="B28" s="36"/>
      <c r="C28" s="19"/>
      <c r="D28" s="19"/>
      <c r="E28" s="19"/>
      <c r="F28" s="19"/>
      <c r="G28" s="19"/>
      <c r="H28" s="14"/>
      <c r="I28" s="14"/>
      <c r="J28" s="57"/>
      <c r="K28" s="1"/>
      <c r="L28" s="1"/>
    </row>
    <row r="29" spans="1:12" ht="33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69"/>
      <c r="L29" s="1"/>
    </row>
    <row r="30" spans="1:12" ht="15.75" hidden="1">
      <c r="A30" s="12"/>
      <c r="B30" s="13"/>
      <c r="C30" s="13"/>
      <c r="D30" s="13"/>
      <c r="E30" s="13"/>
      <c r="F30" s="12"/>
      <c r="G30" s="12"/>
      <c r="H30" s="12"/>
      <c r="I30" s="12"/>
      <c r="J30" s="12"/>
      <c r="K30" s="1"/>
      <c r="L30" s="1"/>
    </row>
    <row r="31" spans="1:12" ht="15.75">
      <c r="A31" s="12"/>
      <c r="C31" s="13"/>
      <c r="D31" s="13"/>
      <c r="E31" s="13"/>
      <c r="F31" s="12"/>
      <c r="G31" s="12"/>
      <c r="H31" s="12"/>
      <c r="I31" s="12"/>
      <c r="J31" s="12"/>
      <c r="K31" s="1"/>
      <c r="L31" s="1"/>
    </row>
    <row r="32" spans="1:12" ht="15.75">
      <c r="A32" s="12"/>
      <c r="B32" s="13"/>
      <c r="C32" s="16"/>
      <c r="D32" s="16"/>
      <c r="E32" s="16"/>
      <c r="F32" s="12"/>
      <c r="G32" s="12"/>
      <c r="H32" s="12"/>
      <c r="I32" s="12"/>
      <c r="J32" s="12"/>
      <c r="K32" s="1"/>
      <c r="L32" s="1"/>
    </row>
    <row r="33" spans="1:12" ht="15.75">
      <c r="A33" s="12"/>
      <c r="B33" s="16"/>
      <c r="C33" s="12"/>
      <c r="D33" s="12"/>
      <c r="E33" s="12"/>
      <c r="F33" s="12"/>
      <c r="G33" s="12"/>
      <c r="H33" s="12"/>
      <c r="I33" s="12"/>
      <c r="J33" s="12"/>
      <c r="K33" s="1"/>
      <c r="L33" s="1"/>
    </row>
    <row r="34" spans="1:12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  <c r="L34" s="1"/>
    </row>
    <row r="35" spans="1:12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"/>
      <c r="L35" s="1"/>
    </row>
    <row r="36" spans="1:12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"/>
      <c r="L36" s="1"/>
    </row>
    <row r="37" spans="1:12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"/>
      <c r="L37" s="1"/>
    </row>
    <row r="38" spans="1:12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"/>
      <c r="L38" s="1"/>
    </row>
    <row r="39" spans="1:12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"/>
      <c r="L39" s="1"/>
    </row>
    <row r="40" spans="1:12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"/>
      <c r="L40" s="1"/>
    </row>
    <row r="41" spans="1:12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"/>
      <c r="L41" s="1"/>
    </row>
    <row r="42" spans="1:12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"/>
      <c r="L42" s="1"/>
    </row>
    <row r="43" spans="1:12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"/>
      <c r="L43" s="1"/>
    </row>
    <row r="44" spans="1:12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"/>
      <c r="L44" s="1"/>
    </row>
    <row r="45" spans="1:12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"/>
      <c r="L45" s="1"/>
    </row>
    <row r="46" spans="1:12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"/>
      <c r="L46" s="1"/>
    </row>
    <row r="47" spans="1:12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"/>
      <c r="L47" s="1"/>
    </row>
    <row r="48" spans="1:12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"/>
      <c r="L48" s="1"/>
    </row>
    <row r="49" spans="1:12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"/>
      <c r="L49" s="1"/>
    </row>
    <row r="50" spans="1:12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"/>
      <c r="L50" s="1"/>
    </row>
    <row r="51" spans="1:12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"/>
      <c r="L51" s="1"/>
    </row>
    <row r="52" spans="1:12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"/>
      <c r="L52" s="1"/>
    </row>
    <row r="53" spans="1:12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"/>
      <c r="L53" s="1"/>
    </row>
    <row r="54" spans="1:12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"/>
      <c r="L54" s="1"/>
    </row>
    <row r="55" spans="1:12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"/>
      <c r="L55" s="1"/>
    </row>
    <row r="56" spans="1:12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"/>
      <c r="L56" s="1"/>
    </row>
    <row r="57" spans="1:12" ht="15.75">
      <c r="A57" s="12"/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K73" s="1"/>
      <c r="L73" s="1"/>
    </row>
  </sheetData>
  <sheetProtection/>
  <mergeCells count="15">
    <mergeCell ref="K8:K10"/>
    <mergeCell ref="L8:L10"/>
    <mergeCell ref="A6:L6"/>
    <mergeCell ref="A8:A10"/>
    <mergeCell ref="B8:B10"/>
    <mergeCell ref="C8:C10"/>
    <mergeCell ref="D8:D10"/>
    <mergeCell ref="E8:E10"/>
    <mergeCell ref="F8:F10"/>
    <mergeCell ref="G8:J8"/>
    <mergeCell ref="G9:G10"/>
    <mergeCell ref="H9:H10"/>
    <mergeCell ref="I9:I10"/>
    <mergeCell ref="J9:J10"/>
    <mergeCell ref="H27:J27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  <headerFooter>
    <oddFooter>&amp;R44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1">
      <selection activeCell="F47" sqref="F47:G63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3.8515625" style="0" customWidth="1"/>
    <col min="7" max="7" width="13.00390625" style="0" customWidth="1"/>
    <col min="8" max="8" width="49.7109375" style="0" customWidth="1"/>
    <col min="9" max="9" width="15.00390625" style="0" customWidth="1"/>
  </cols>
  <sheetData>
    <row r="1" spans="1:9" ht="15.75">
      <c r="A1" s="1"/>
      <c r="B1" s="1"/>
      <c r="C1" s="1"/>
      <c r="D1" s="1"/>
      <c r="E1" s="1"/>
      <c r="F1" s="1"/>
      <c r="H1" s="5" t="s">
        <v>336</v>
      </c>
      <c r="I1" s="2"/>
    </row>
    <row r="2" spans="1:9" ht="15.75">
      <c r="A2" s="1"/>
      <c r="B2" s="1"/>
      <c r="C2" s="1"/>
      <c r="D2" s="1"/>
      <c r="E2" s="1"/>
      <c r="F2" s="1"/>
      <c r="H2" s="35" t="s">
        <v>204</v>
      </c>
      <c r="I2" s="2"/>
    </row>
    <row r="3" spans="1:9" ht="15.75">
      <c r="A3" s="1"/>
      <c r="B3" s="1"/>
      <c r="C3" s="1"/>
      <c r="D3" s="1"/>
      <c r="E3" s="1"/>
      <c r="F3" s="1"/>
      <c r="H3" s="35" t="s">
        <v>20</v>
      </c>
      <c r="I3" s="2"/>
    </row>
    <row r="4" spans="1:9" ht="15.75">
      <c r="A4" s="1"/>
      <c r="B4" s="1"/>
      <c r="C4" s="1"/>
      <c r="D4" s="1"/>
      <c r="E4" s="1"/>
      <c r="F4" s="1"/>
      <c r="H4" s="35" t="s">
        <v>21</v>
      </c>
      <c r="I4" s="5"/>
    </row>
    <row r="5" spans="1:9" ht="15.75">
      <c r="A5" s="1"/>
      <c r="B5" s="1"/>
      <c r="C5" s="1"/>
      <c r="D5" s="1"/>
      <c r="E5" s="1"/>
      <c r="F5" s="1"/>
      <c r="H5" s="35" t="s">
        <v>22</v>
      </c>
      <c r="I5" s="5"/>
    </row>
    <row r="6" spans="1:9" ht="40.5" customHeight="1">
      <c r="A6" s="298" t="s">
        <v>372</v>
      </c>
      <c r="B6" s="298"/>
      <c r="C6" s="298"/>
      <c r="D6" s="298"/>
      <c r="E6" s="298"/>
      <c r="F6" s="298"/>
      <c r="G6" s="298"/>
      <c r="H6" s="298"/>
      <c r="I6" s="299"/>
    </row>
    <row r="7" spans="1:9" ht="2.25" customHeight="1">
      <c r="A7" s="68"/>
      <c r="B7" s="68"/>
      <c r="C7" s="68"/>
      <c r="D7" s="68"/>
      <c r="E7" s="68"/>
      <c r="F7" s="68"/>
      <c r="G7" s="68"/>
      <c r="H7" s="68"/>
      <c r="I7" s="68"/>
    </row>
    <row r="8" spans="1:9" ht="18.75" customHeight="1">
      <c r="A8" s="285" t="s">
        <v>8</v>
      </c>
      <c r="B8" s="285" t="s">
        <v>7</v>
      </c>
      <c r="C8" s="285" t="s">
        <v>0</v>
      </c>
      <c r="D8" s="282" t="s">
        <v>31</v>
      </c>
      <c r="E8" s="63" t="s">
        <v>37</v>
      </c>
      <c r="F8" s="285" t="s">
        <v>145</v>
      </c>
      <c r="G8" s="282" t="s">
        <v>373</v>
      </c>
      <c r="H8" s="285" t="s">
        <v>4</v>
      </c>
      <c r="I8" s="282" t="s">
        <v>269</v>
      </c>
    </row>
    <row r="9" spans="1:9" ht="17.25" customHeight="1">
      <c r="A9" s="285"/>
      <c r="B9" s="285"/>
      <c r="C9" s="285"/>
      <c r="D9" s="283"/>
      <c r="E9" s="208"/>
      <c r="F9" s="285"/>
      <c r="G9" s="303"/>
      <c r="H9" s="285"/>
      <c r="I9" s="296"/>
    </row>
    <row r="10" spans="1:9" ht="12.75" customHeight="1">
      <c r="A10" s="285"/>
      <c r="B10" s="285"/>
      <c r="C10" s="285"/>
      <c r="D10" s="284"/>
      <c r="E10" s="207"/>
      <c r="F10" s="285"/>
      <c r="G10" s="304"/>
      <c r="H10" s="285"/>
      <c r="I10" s="297"/>
    </row>
    <row r="11" spans="1:9" s="109" customFormat="1" ht="33" customHeight="1">
      <c r="A11" s="91" t="s">
        <v>438</v>
      </c>
      <c r="B11" s="65" t="s">
        <v>77</v>
      </c>
      <c r="C11" s="3"/>
      <c r="D11" s="3">
        <v>240900</v>
      </c>
      <c r="E11" s="3">
        <v>3210</v>
      </c>
      <c r="F11" s="84">
        <f>G11</f>
        <v>3999775.250000002</v>
      </c>
      <c r="G11" s="157">
        <f>SUM(G12:G46)</f>
        <v>3999775.250000002</v>
      </c>
      <c r="H11" s="300" t="s">
        <v>81</v>
      </c>
      <c r="I11" s="309"/>
    </row>
    <row r="12" spans="1:9" s="109" customFormat="1" ht="15" customHeight="1">
      <c r="A12" s="91" t="s">
        <v>447</v>
      </c>
      <c r="B12" s="193" t="s">
        <v>337</v>
      </c>
      <c r="C12" s="305" t="s">
        <v>6</v>
      </c>
      <c r="D12" s="3"/>
      <c r="E12" s="3"/>
      <c r="F12" s="84">
        <f aca="true" t="shared" si="0" ref="F12:F46">G12</f>
        <v>67813.77</v>
      </c>
      <c r="G12" s="196">
        <v>67813.77</v>
      </c>
      <c r="H12" s="301"/>
      <c r="I12" s="310"/>
    </row>
    <row r="13" spans="1:9" s="109" customFormat="1" ht="15" customHeight="1">
      <c r="A13" s="91" t="s">
        <v>448</v>
      </c>
      <c r="B13" s="193" t="s">
        <v>338</v>
      </c>
      <c r="C13" s="306"/>
      <c r="D13" s="3"/>
      <c r="E13" s="3"/>
      <c r="F13" s="84">
        <f t="shared" si="0"/>
        <v>69022.12</v>
      </c>
      <c r="G13" s="196">
        <v>69022.12</v>
      </c>
      <c r="H13" s="301"/>
      <c r="I13" s="310"/>
    </row>
    <row r="14" spans="1:9" s="109" customFormat="1" ht="15" customHeight="1">
      <c r="A14" s="91" t="s">
        <v>449</v>
      </c>
      <c r="B14" s="193" t="s">
        <v>339</v>
      </c>
      <c r="C14" s="306"/>
      <c r="D14" s="3"/>
      <c r="E14" s="3"/>
      <c r="F14" s="84">
        <f t="shared" si="0"/>
        <v>112075.78</v>
      </c>
      <c r="G14" s="196">
        <v>112075.78</v>
      </c>
      <c r="H14" s="301"/>
      <c r="I14" s="310"/>
    </row>
    <row r="15" spans="1:9" s="109" customFormat="1" ht="15" customHeight="1">
      <c r="A15" s="91" t="s">
        <v>450</v>
      </c>
      <c r="B15" s="193" t="s">
        <v>340</v>
      </c>
      <c r="C15" s="306"/>
      <c r="D15" s="3"/>
      <c r="E15" s="3"/>
      <c r="F15" s="84">
        <f t="shared" si="0"/>
        <v>102175.47</v>
      </c>
      <c r="G15" s="196">
        <v>102175.47</v>
      </c>
      <c r="H15" s="301"/>
      <c r="I15" s="310"/>
    </row>
    <row r="16" spans="1:9" s="109" customFormat="1" ht="15" customHeight="1">
      <c r="A16" s="91" t="s">
        <v>451</v>
      </c>
      <c r="B16" s="194" t="s">
        <v>341</v>
      </c>
      <c r="C16" s="306"/>
      <c r="D16" s="3"/>
      <c r="E16" s="3"/>
      <c r="F16" s="84">
        <f t="shared" si="0"/>
        <v>168904.03</v>
      </c>
      <c r="G16" s="196">
        <v>168904.03</v>
      </c>
      <c r="H16" s="301"/>
      <c r="I16" s="310"/>
    </row>
    <row r="17" spans="1:9" s="109" customFormat="1" ht="15" customHeight="1">
      <c r="A17" s="91" t="s">
        <v>452</v>
      </c>
      <c r="B17" s="194" t="s">
        <v>342</v>
      </c>
      <c r="C17" s="306"/>
      <c r="D17" s="3"/>
      <c r="E17" s="3"/>
      <c r="F17" s="84">
        <f t="shared" si="0"/>
        <v>150423.43</v>
      </c>
      <c r="G17" s="196">
        <v>150423.43</v>
      </c>
      <c r="H17" s="301"/>
      <c r="I17" s="310"/>
    </row>
    <row r="18" spans="1:9" s="109" customFormat="1" ht="15" customHeight="1">
      <c r="A18" s="91" t="s">
        <v>453</v>
      </c>
      <c r="B18" s="194" t="s">
        <v>343</v>
      </c>
      <c r="C18" s="306"/>
      <c r="D18" s="3"/>
      <c r="E18" s="3"/>
      <c r="F18" s="84">
        <f t="shared" si="0"/>
        <v>92564.99</v>
      </c>
      <c r="G18" s="196">
        <v>92564.99</v>
      </c>
      <c r="H18" s="301"/>
      <c r="I18" s="310"/>
    </row>
    <row r="19" spans="1:9" s="109" customFormat="1" ht="15" customHeight="1">
      <c r="A19" s="91" t="s">
        <v>454</v>
      </c>
      <c r="B19" s="194" t="s">
        <v>344</v>
      </c>
      <c r="C19" s="306"/>
      <c r="D19" s="3"/>
      <c r="E19" s="3"/>
      <c r="F19" s="84">
        <f t="shared" si="0"/>
        <v>165350.06</v>
      </c>
      <c r="G19" s="196">
        <v>165350.06</v>
      </c>
      <c r="H19" s="301"/>
      <c r="I19" s="310"/>
    </row>
    <row r="20" spans="1:9" s="109" customFormat="1" ht="15" customHeight="1">
      <c r="A20" s="91" t="s">
        <v>455</v>
      </c>
      <c r="B20" s="194" t="s">
        <v>345</v>
      </c>
      <c r="C20" s="306"/>
      <c r="D20" s="3"/>
      <c r="E20" s="3"/>
      <c r="F20" s="84">
        <f t="shared" si="0"/>
        <v>97824.85</v>
      </c>
      <c r="G20" s="196">
        <v>97824.85</v>
      </c>
      <c r="H20" s="301"/>
      <c r="I20" s="310"/>
    </row>
    <row r="21" spans="1:9" s="109" customFormat="1" ht="15" customHeight="1">
      <c r="A21" s="91" t="s">
        <v>456</v>
      </c>
      <c r="B21" s="194" t="s">
        <v>346</v>
      </c>
      <c r="C21" s="306"/>
      <c r="D21" s="3"/>
      <c r="E21" s="3"/>
      <c r="F21" s="84">
        <f t="shared" si="0"/>
        <v>109197.54</v>
      </c>
      <c r="G21" s="196">
        <v>109197.54</v>
      </c>
      <c r="H21" s="301"/>
      <c r="I21" s="310"/>
    </row>
    <row r="22" spans="1:9" s="109" customFormat="1" ht="15" customHeight="1">
      <c r="A22" s="91" t="s">
        <v>457</v>
      </c>
      <c r="B22" s="194" t="s">
        <v>347</v>
      </c>
      <c r="C22" s="306"/>
      <c r="D22" s="3"/>
      <c r="E22" s="3"/>
      <c r="F22" s="84">
        <f t="shared" si="0"/>
        <v>106454.35</v>
      </c>
      <c r="G22" s="196">
        <v>106454.35</v>
      </c>
      <c r="H22" s="301"/>
      <c r="I22" s="310"/>
    </row>
    <row r="23" spans="1:9" s="109" customFormat="1" ht="15" customHeight="1">
      <c r="A23" s="91" t="s">
        <v>458</v>
      </c>
      <c r="B23" s="194" t="s">
        <v>348</v>
      </c>
      <c r="C23" s="306"/>
      <c r="D23" s="3"/>
      <c r="E23" s="3"/>
      <c r="F23" s="84">
        <f t="shared" si="0"/>
        <v>101094.49</v>
      </c>
      <c r="G23" s="196">
        <v>101094.49</v>
      </c>
      <c r="H23" s="301"/>
      <c r="I23" s="310"/>
    </row>
    <row r="24" spans="1:9" s="109" customFormat="1" ht="15" customHeight="1">
      <c r="A24" s="91" t="s">
        <v>459</v>
      </c>
      <c r="B24" s="194" t="s">
        <v>349</v>
      </c>
      <c r="C24" s="306"/>
      <c r="D24" s="3"/>
      <c r="E24" s="3"/>
      <c r="F24" s="84">
        <f t="shared" si="0"/>
        <v>112050.38</v>
      </c>
      <c r="G24" s="196">
        <v>112050.38</v>
      </c>
      <c r="H24" s="301"/>
      <c r="I24" s="310"/>
    </row>
    <row r="25" spans="1:9" s="109" customFormat="1" ht="15" customHeight="1">
      <c r="A25" s="91" t="s">
        <v>460</v>
      </c>
      <c r="B25" s="194" t="s">
        <v>350</v>
      </c>
      <c r="C25" s="306"/>
      <c r="D25" s="3"/>
      <c r="E25" s="3"/>
      <c r="F25" s="84">
        <f t="shared" si="0"/>
        <v>106780.82</v>
      </c>
      <c r="G25" s="196">
        <v>106780.82</v>
      </c>
      <c r="H25" s="301"/>
      <c r="I25" s="310"/>
    </row>
    <row r="26" spans="1:9" s="109" customFormat="1" ht="15" customHeight="1">
      <c r="A26" s="91" t="s">
        <v>461</v>
      </c>
      <c r="B26" s="194" t="s">
        <v>351</v>
      </c>
      <c r="C26" s="306"/>
      <c r="D26" s="3"/>
      <c r="E26" s="3"/>
      <c r="F26" s="84">
        <f t="shared" si="0"/>
        <v>98451.32</v>
      </c>
      <c r="G26" s="196">
        <v>98451.32</v>
      </c>
      <c r="H26" s="301"/>
      <c r="I26" s="310"/>
    </row>
    <row r="27" spans="1:9" s="109" customFormat="1" ht="15" customHeight="1">
      <c r="A27" s="91" t="s">
        <v>462</v>
      </c>
      <c r="B27" s="194" t="s">
        <v>352</v>
      </c>
      <c r="C27" s="306"/>
      <c r="D27" s="3"/>
      <c r="E27" s="3"/>
      <c r="F27" s="84">
        <f t="shared" si="0"/>
        <v>140573.89</v>
      </c>
      <c r="G27" s="196">
        <v>140573.89</v>
      </c>
      <c r="H27" s="301"/>
      <c r="I27" s="310"/>
    </row>
    <row r="28" spans="1:9" s="109" customFormat="1" ht="15" customHeight="1">
      <c r="A28" s="91" t="s">
        <v>463</v>
      </c>
      <c r="B28" s="195" t="s">
        <v>353</v>
      </c>
      <c r="C28" s="306"/>
      <c r="D28" s="3"/>
      <c r="E28" s="3"/>
      <c r="F28" s="84">
        <f t="shared" si="0"/>
        <v>100668.03</v>
      </c>
      <c r="G28" s="196">
        <v>100668.03</v>
      </c>
      <c r="H28" s="301"/>
      <c r="I28" s="310"/>
    </row>
    <row r="29" spans="1:9" s="109" customFormat="1" ht="15" customHeight="1">
      <c r="A29" s="91" t="s">
        <v>464</v>
      </c>
      <c r="B29" s="195" t="s">
        <v>354</v>
      </c>
      <c r="C29" s="306"/>
      <c r="D29" s="3"/>
      <c r="E29" s="3"/>
      <c r="F29" s="84">
        <f t="shared" si="0"/>
        <v>106780.82</v>
      </c>
      <c r="G29" s="196">
        <v>106780.82</v>
      </c>
      <c r="H29" s="301"/>
      <c r="I29" s="310"/>
    </row>
    <row r="30" spans="1:9" s="109" customFormat="1" ht="15" customHeight="1">
      <c r="A30" s="91" t="s">
        <v>465</v>
      </c>
      <c r="B30" s="195" t="s">
        <v>355</v>
      </c>
      <c r="C30" s="306"/>
      <c r="D30" s="3"/>
      <c r="E30" s="3"/>
      <c r="F30" s="84">
        <f t="shared" si="0"/>
        <v>106354.35</v>
      </c>
      <c r="G30" s="196">
        <v>106354.35</v>
      </c>
      <c r="H30" s="301"/>
      <c r="I30" s="310"/>
    </row>
    <row r="31" spans="1:9" s="109" customFormat="1" ht="15" customHeight="1">
      <c r="A31" s="91" t="s">
        <v>466</v>
      </c>
      <c r="B31" s="195" t="s">
        <v>356</v>
      </c>
      <c r="C31" s="306"/>
      <c r="D31" s="3"/>
      <c r="E31" s="3"/>
      <c r="F31" s="84">
        <f t="shared" si="0"/>
        <v>97824.85</v>
      </c>
      <c r="G31" s="196">
        <v>97824.85</v>
      </c>
      <c r="H31" s="301"/>
      <c r="I31" s="310"/>
    </row>
    <row r="32" spans="1:9" s="109" customFormat="1" ht="15" customHeight="1">
      <c r="A32" s="91" t="s">
        <v>467</v>
      </c>
      <c r="B32" s="195" t="s">
        <v>357</v>
      </c>
      <c r="C32" s="306"/>
      <c r="D32" s="3"/>
      <c r="E32" s="3"/>
      <c r="F32" s="84">
        <f t="shared" si="0"/>
        <v>109623.99</v>
      </c>
      <c r="G32" s="196">
        <v>109623.99</v>
      </c>
      <c r="H32" s="301"/>
      <c r="I32" s="310"/>
    </row>
    <row r="33" spans="1:9" s="109" customFormat="1" ht="15" customHeight="1">
      <c r="A33" s="91" t="s">
        <v>468</v>
      </c>
      <c r="B33" s="195" t="s">
        <v>358</v>
      </c>
      <c r="C33" s="306"/>
      <c r="D33" s="3"/>
      <c r="E33" s="3"/>
      <c r="F33" s="84">
        <f t="shared" si="0"/>
        <v>100668.02</v>
      </c>
      <c r="G33" s="196">
        <v>100668.02</v>
      </c>
      <c r="H33" s="301"/>
      <c r="I33" s="310"/>
    </row>
    <row r="34" spans="1:9" s="109" customFormat="1" ht="15" customHeight="1">
      <c r="A34" s="91" t="s">
        <v>469</v>
      </c>
      <c r="B34" s="195" t="s">
        <v>359</v>
      </c>
      <c r="C34" s="306"/>
      <c r="D34" s="3"/>
      <c r="E34" s="3"/>
      <c r="F34" s="84">
        <f t="shared" si="0"/>
        <v>148494.14</v>
      </c>
      <c r="G34" s="196">
        <v>148494.14</v>
      </c>
      <c r="H34" s="301"/>
      <c r="I34" s="310"/>
    </row>
    <row r="35" spans="1:9" s="109" customFormat="1" ht="15" customHeight="1">
      <c r="A35" s="91" t="s">
        <v>470</v>
      </c>
      <c r="B35" s="195" t="s">
        <v>360</v>
      </c>
      <c r="C35" s="306"/>
      <c r="D35" s="3"/>
      <c r="E35" s="3"/>
      <c r="F35" s="84">
        <f t="shared" si="0"/>
        <v>95408.16</v>
      </c>
      <c r="G35" s="196">
        <v>95408.16</v>
      </c>
      <c r="H35" s="301"/>
      <c r="I35" s="310"/>
    </row>
    <row r="36" spans="1:9" s="109" customFormat="1" ht="15" customHeight="1">
      <c r="A36" s="91" t="s">
        <v>471</v>
      </c>
      <c r="B36" s="194" t="s">
        <v>361</v>
      </c>
      <c r="C36" s="306"/>
      <c r="D36" s="3"/>
      <c r="E36" s="3"/>
      <c r="F36" s="84">
        <f t="shared" si="0"/>
        <v>98251.32</v>
      </c>
      <c r="G36" s="196">
        <v>98251.32</v>
      </c>
      <c r="H36" s="301"/>
      <c r="I36" s="310"/>
    </row>
    <row r="37" spans="1:9" s="109" customFormat="1" ht="15" customHeight="1">
      <c r="A37" s="91" t="s">
        <v>472</v>
      </c>
      <c r="B37" s="194" t="s">
        <v>362</v>
      </c>
      <c r="C37" s="306"/>
      <c r="D37" s="3"/>
      <c r="E37" s="3"/>
      <c r="F37" s="84">
        <f t="shared" si="0"/>
        <v>112467.16</v>
      </c>
      <c r="G37" s="196">
        <v>112467.16</v>
      </c>
      <c r="H37" s="301"/>
      <c r="I37" s="310"/>
    </row>
    <row r="38" spans="1:9" s="109" customFormat="1" ht="15" customHeight="1">
      <c r="A38" s="91" t="s">
        <v>473</v>
      </c>
      <c r="B38" s="194" t="s">
        <v>363</v>
      </c>
      <c r="C38" s="306"/>
      <c r="D38" s="3"/>
      <c r="E38" s="3"/>
      <c r="F38" s="84">
        <f t="shared" si="0"/>
        <v>106780.82</v>
      </c>
      <c r="G38" s="196">
        <v>106780.82</v>
      </c>
      <c r="H38" s="301"/>
      <c r="I38" s="310"/>
    </row>
    <row r="39" spans="1:9" s="109" customFormat="1" ht="15" customHeight="1">
      <c r="A39" s="91" t="s">
        <v>474</v>
      </c>
      <c r="B39" s="194" t="s">
        <v>364</v>
      </c>
      <c r="C39" s="306"/>
      <c r="D39" s="3"/>
      <c r="E39" s="3"/>
      <c r="F39" s="84">
        <f t="shared" si="0"/>
        <v>110619.1</v>
      </c>
      <c r="G39" s="196">
        <v>110619.1</v>
      </c>
      <c r="H39" s="301"/>
      <c r="I39" s="310"/>
    </row>
    <row r="40" spans="1:9" s="109" customFormat="1" ht="15" customHeight="1">
      <c r="A40" s="91" t="s">
        <v>475</v>
      </c>
      <c r="B40" s="194" t="s">
        <v>365</v>
      </c>
      <c r="C40" s="306"/>
      <c r="D40" s="3"/>
      <c r="E40" s="3"/>
      <c r="F40" s="84">
        <f t="shared" si="0"/>
        <v>101094.49</v>
      </c>
      <c r="G40" s="196">
        <v>101094.49</v>
      </c>
      <c r="H40" s="301"/>
      <c r="I40" s="310"/>
    </row>
    <row r="41" spans="1:9" s="109" customFormat="1" ht="15" customHeight="1">
      <c r="A41" s="91" t="s">
        <v>476</v>
      </c>
      <c r="B41" s="194" t="s">
        <v>366</v>
      </c>
      <c r="C41" s="306"/>
      <c r="D41" s="3"/>
      <c r="E41" s="3"/>
      <c r="F41" s="84">
        <f t="shared" si="0"/>
        <v>98351.32</v>
      </c>
      <c r="G41" s="196">
        <v>98351.32</v>
      </c>
      <c r="H41" s="301"/>
      <c r="I41" s="310"/>
    </row>
    <row r="42" spans="1:9" s="109" customFormat="1" ht="15" customHeight="1">
      <c r="A42" s="91" t="s">
        <v>477</v>
      </c>
      <c r="B42" s="194" t="s">
        <v>367</v>
      </c>
      <c r="C42" s="306"/>
      <c r="D42" s="3"/>
      <c r="E42" s="3"/>
      <c r="F42" s="84">
        <f t="shared" si="0"/>
        <v>101094.49</v>
      </c>
      <c r="G42" s="196">
        <v>101094.49</v>
      </c>
      <c r="H42" s="301"/>
      <c r="I42" s="310"/>
    </row>
    <row r="43" spans="1:9" s="109" customFormat="1" ht="15" customHeight="1">
      <c r="A43" s="91" t="s">
        <v>478</v>
      </c>
      <c r="B43" s="194" t="s">
        <v>368</v>
      </c>
      <c r="C43" s="306"/>
      <c r="D43" s="3"/>
      <c r="E43" s="3"/>
      <c r="F43" s="84">
        <f t="shared" si="0"/>
        <v>112040.68</v>
      </c>
      <c r="G43" s="196">
        <v>112040.68</v>
      </c>
      <c r="H43" s="301"/>
      <c r="I43" s="310"/>
    </row>
    <row r="44" spans="1:9" s="109" customFormat="1" ht="15" customHeight="1">
      <c r="A44" s="91" t="s">
        <v>479</v>
      </c>
      <c r="B44" s="194" t="s">
        <v>369</v>
      </c>
      <c r="C44" s="306"/>
      <c r="D44" s="3"/>
      <c r="E44" s="3"/>
      <c r="F44" s="84">
        <f t="shared" si="0"/>
        <v>100668.02</v>
      </c>
      <c r="G44" s="196">
        <v>100668.02</v>
      </c>
      <c r="H44" s="301"/>
      <c r="I44" s="310"/>
    </row>
    <row r="45" spans="1:9" s="109" customFormat="1" ht="15" customHeight="1">
      <c r="A45" s="91" t="s">
        <v>480</v>
      </c>
      <c r="B45" s="194" t="s">
        <v>370</v>
      </c>
      <c r="C45" s="306"/>
      <c r="D45" s="3"/>
      <c r="E45" s="3"/>
      <c r="F45" s="84">
        <f t="shared" si="0"/>
        <v>234296.85</v>
      </c>
      <c r="G45" s="196">
        <v>234296.85</v>
      </c>
      <c r="H45" s="301"/>
      <c r="I45" s="310"/>
    </row>
    <row r="46" spans="1:9" s="109" customFormat="1" ht="15" customHeight="1">
      <c r="A46" s="91" t="s">
        <v>481</v>
      </c>
      <c r="B46" s="194" t="s">
        <v>371</v>
      </c>
      <c r="C46" s="307"/>
      <c r="D46" s="3"/>
      <c r="E46" s="3"/>
      <c r="F46" s="84">
        <f t="shared" si="0"/>
        <v>157531.35</v>
      </c>
      <c r="G46" s="196">
        <v>157531.35</v>
      </c>
      <c r="H46" s="302"/>
      <c r="I46" s="311"/>
    </row>
    <row r="47" spans="1:9" ht="33" customHeight="1">
      <c r="A47" s="3" t="s">
        <v>439</v>
      </c>
      <c r="B47" s="65" t="s">
        <v>78</v>
      </c>
      <c r="C47" s="3"/>
      <c r="D47" s="3">
        <v>240900</v>
      </c>
      <c r="E47" s="3">
        <v>3210</v>
      </c>
      <c r="F47" s="84">
        <f>G47</f>
        <v>2449994.5999999996</v>
      </c>
      <c r="G47" s="157">
        <f>SUM(G48:G63)</f>
        <v>2449994.5999999996</v>
      </c>
      <c r="H47" s="300" t="s">
        <v>82</v>
      </c>
      <c r="I47" s="305"/>
    </row>
    <row r="48" spans="1:9" ht="17.25" customHeight="1">
      <c r="A48" s="91" t="s">
        <v>482</v>
      </c>
      <c r="B48" s="202" t="s">
        <v>374</v>
      </c>
      <c r="C48" s="305" t="s">
        <v>6</v>
      </c>
      <c r="D48" s="3"/>
      <c r="E48" s="3"/>
      <c r="F48" s="84">
        <f aca="true" t="shared" si="1" ref="F48:F63">G48</f>
        <v>169722.9</v>
      </c>
      <c r="G48" s="206">
        <v>169722.9</v>
      </c>
      <c r="H48" s="301"/>
      <c r="I48" s="306"/>
    </row>
    <row r="49" spans="1:9" ht="17.25" customHeight="1">
      <c r="A49" s="91" t="s">
        <v>483</v>
      </c>
      <c r="B49" s="202" t="s">
        <v>375</v>
      </c>
      <c r="C49" s="306"/>
      <c r="D49" s="3"/>
      <c r="E49" s="3"/>
      <c r="F49" s="84">
        <f t="shared" si="1"/>
        <v>159350.2</v>
      </c>
      <c r="G49" s="206">
        <v>159350.2</v>
      </c>
      <c r="H49" s="301"/>
      <c r="I49" s="306"/>
    </row>
    <row r="50" spans="1:9" ht="17.25" customHeight="1">
      <c r="A50" s="91" t="s">
        <v>484</v>
      </c>
      <c r="B50" s="202" t="s">
        <v>376</v>
      </c>
      <c r="C50" s="306"/>
      <c r="D50" s="3"/>
      <c r="E50" s="3"/>
      <c r="F50" s="84">
        <f t="shared" si="1"/>
        <v>118545.9</v>
      </c>
      <c r="G50" s="206">
        <v>118545.9</v>
      </c>
      <c r="H50" s="301"/>
      <c r="I50" s="306"/>
    </row>
    <row r="51" spans="1:9" ht="17.25" customHeight="1">
      <c r="A51" s="91" t="s">
        <v>485</v>
      </c>
      <c r="B51" s="203" t="s">
        <v>377</v>
      </c>
      <c r="C51" s="306"/>
      <c r="D51" s="3"/>
      <c r="E51" s="3"/>
      <c r="F51" s="84">
        <f t="shared" si="1"/>
        <v>103486.9</v>
      </c>
      <c r="G51" s="206">
        <v>103486.9</v>
      </c>
      <c r="H51" s="301"/>
      <c r="I51" s="306"/>
    </row>
    <row r="52" spans="1:9" ht="17.25" customHeight="1">
      <c r="A52" s="91" t="s">
        <v>486</v>
      </c>
      <c r="B52" s="203" t="s">
        <v>378</v>
      </c>
      <c r="C52" s="306"/>
      <c r="D52" s="3"/>
      <c r="E52" s="3"/>
      <c r="F52" s="84">
        <f t="shared" si="1"/>
        <v>118545.9</v>
      </c>
      <c r="G52" s="206">
        <v>118545.9</v>
      </c>
      <c r="H52" s="301"/>
      <c r="I52" s="306"/>
    </row>
    <row r="53" spans="1:9" ht="17.25" customHeight="1">
      <c r="A53" s="91" t="s">
        <v>487</v>
      </c>
      <c r="B53" s="203" t="s">
        <v>379</v>
      </c>
      <c r="C53" s="306"/>
      <c r="D53" s="3"/>
      <c r="E53" s="3"/>
      <c r="F53" s="84">
        <f t="shared" si="1"/>
        <v>103486.9</v>
      </c>
      <c r="G53" s="206">
        <v>103486.9</v>
      </c>
      <c r="H53" s="301"/>
      <c r="I53" s="306"/>
    </row>
    <row r="54" spans="1:9" ht="17.25" customHeight="1">
      <c r="A54" s="91" t="s">
        <v>488</v>
      </c>
      <c r="B54" s="203" t="s">
        <v>380</v>
      </c>
      <c r="C54" s="306"/>
      <c r="D54" s="3"/>
      <c r="E54" s="3"/>
      <c r="F54" s="84">
        <f t="shared" si="1"/>
        <v>118545.9</v>
      </c>
      <c r="G54" s="206">
        <v>118545.9</v>
      </c>
      <c r="H54" s="301"/>
      <c r="I54" s="306"/>
    </row>
    <row r="55" spans="1:9" ht="17.25" customHeight="1">
      <c r="A55" s="91" t="s">
        <v>489</v>
      </c>
      <c r="B55" s="203" t="s">
        <v>381</v>
      </c>
      <c r="C55" s="306"/>
      <c r="D55" s="3"/>
      <c r="E55" s="3"/>
      <c r="F55" s="84">
        <f t="shared" si="1"/>
        <v>169822.9</v>
      </c>
      <c r="G55" s="206">
        <v>169822.9</v>
      </c>
      <c r="H55" s="301"/>
      <c r="I55" s="306"/>
    </row>
    <row r="56" spans="1:9" ht="17.25" customHeight="1">
      <c r="A56" s="91" t="s">
        <v>490</v>
      </c>
      <c r="B56" s="202" t="s">
        <v>382</v>
      </c>
      <c r="C56" s="306"/>
      <c r="D56" s="3"/>
      <c r="E56" s="3"/>
      <c r="F56" s="84">
        <f t="shared" si="1"/>
        <v>169822.9</v>
      </c>
      <c r="G56" s="206">
        <v>169822.9</v>
      </c>
      <c r="H56" s="301"/>
      <c r="I56" s="306"/>
    </row>
    <row r="57" spans="1:9" ht="17.25" customHeight="1">
      <c r="A57" s="91" t="s">
        <v>491</v>
      </c>
      <c r="B57" s="202" t="s">
        <v>383</v>
      </c>
      <c r="C57" s="306"/>
      <c r="D57" s="3"/>
      <c r="E57" s="3"/>
      <c r="F57" s="84">
        <f t="shared" si="1"/>
        <v>166463</v>
      </c>
      <c r="G57" s="206">
        <v>166463</v>
      </c>
      <c r="H57" s="301"/>
      <c r="I57" s="306"/>
    </row>
    <row r="58" spans="1:9" ht="17.25" customHeight="1">
      <c r="A58" s="91" t="s">
        <v>492</v>
      </c>
      <c r="B58" s="204" t="s">
        <v>384</v>
      </c>
      <c r="C58" s="306"/>
      <c r="D58" s="3"/>
      <c r="E58" s="3"/>
      <c r="F58" s="84">
        <f t="shared" si="1"/>
        <v>159550.2</v>
      </c>
      <c r="G58" s="206">
        <v>159550.2</v>
      </c>
      <c r="H58" s="301"/>
      <c r="I58" s="306"/>
    </row>
    <row r="59" spans="1:9" ht="17.25" customHeight="1">
      <c r="A59" s="91" t="s">
        <v>493</v>
      </c>
      <c r="B59" s="203" t="s">
        <v>385</v>
      </c>
      <c r="C59" s="306"/>
      <c r="D59" s="3"/>
      <c r="E59" s="3"/>
      <c r="F59" s="84">
        <f t="shared" si="1"/>
        <v>166619.9</v>
      </c>
      <c r="G59" s="206">
        <v>166619.9</v>
      </c>
      <c r="H59" s="301"/>
      <c r="I59" s="306"/>
    </row>
    <row r="60" spans="1:9" ht="17.25" customHeight="1">
      <c r="A60" s="91" t="s">
        <v>494</v>
      </c>
      <c r="B60" s="203" t="s">
        <v>386</v>
      </c>
      <c r="C60" s="306"/>
      <c r="D60" s="3"/>
      <c r="E60" s="3"/>
      <c r="F60" s="84">
        <f t="shared" si="1"/>
        <v>159876.7</v>
      </c>
      <c r="G60" s="206">
        <v>159876.7</v>
      </c>
      <c r="H60" s="301"/>
      <c r="I60" s="306"/>
    </row>
    <row r="61" spans="1:9" ht="17.25" customHeight="1">
      <c r="A61" s="91" t="s">
        <v>495</v>
      </c>
      <c r="B61" s="203" t="s">
        <v>387</v>
      </c>
      <c r="C61" s="306"/>
      <c r="D61" s="3"/>
      <c r="E61" s="3"/>
      <c r="F61" s="84">
        <f t="shared" si="1"/>
        <v>148603</v>
      </c>
      <c r="G61" s="206">
        <v>148603</v>
      </c>
      <c r="H61" s="301"/>
      <c r="I61" s="306"/>
    </row>
    <row r="62" spans="1:9" ht="17.25" customHeight="1">
      <c r="A62" s="91" t="s">
        <v>496</v>
      </c>
      <c r="B62" s="203" t="s">
        <v>388</v>
      </c>
      <c r="C62" s="306"/>
      <c r="D62" s="3"/>
      <c r="E62" s="3"/>
      <c r="F62" s="84">
        <f t="shared" si="1"/>
        <v>169722.9</v>
      </c>
      <c r="G62" s="206">
        <v>169722.9</v>
      </c>
      <c r="H62" s="301"/>
      <c r="I62" s="306"/>
    </row>
    <row r="63" spans="1:9" ht="17.25" customHeight="1">
      <c r="A63" s="91" t="s">
        <v>497</v>
      </c>
      <c r="B63" s="203" t="s">
        <v>389</v>
      </c>
      <c r="C63" s="307"/>
      <c r="D63" s="3"/>
      <c r="E63" s="3"/>
      <c r="F63" s="84">
        <f t="shared" si="1"/>
        <v>247828.5</v>
      </c>
      <c r="G63" s="206">
        <v>247828.5</v>
      </c>
      <c r="H63" s="302"/>
      <c r="I63" s="307"/>
    </row>
    <row r="64" spans="1:9" ht="33" customHeight="1">
      <c r="A64" s="3" t="s">
        <v>440</v>
      </c>
      <c r="B64" s="65" t="s">
        <v>79</v>
      </c>
      <c r="C64" s="3"/>
      <c r="D64" s="3">
        <v>240900</v>
      </c>
      <c r="E64" s="3">
        <v>3210</v>
      </c>
      <c r="F64" s="84">
        <f>G64</f>
        <v>3510144.610000001</v>
      </c>
      <c r="G64" s="157">
        <f>SUM(G65:G97)</f>
        <v>3510144.610000001</v>
      </c>
      <c r="H64" s="300" t="s">
        <v>83</v>
      </c>
      <c r="I64" s="305"/>
    </row>
    <row r="65" spans="1:9" ht="17.25" customHeight="1">
      <c r="A65" s="91" t="s">
        <v>498</v>
      </c>
      <c r="B65" s="197" t="s">
        <v>390</v>
      </c>
      <c r="C65" s="305" t="s">
        <v>6</v>
      </c>
      <c r="D65" s="3"/>
      <c r="E65" s="3"/>
      <c r="F65" s="84">
        <f aca="true" t="shared" si="2" ref="F65:F97">G65</f>
        <v>92699.35</v>
      </c>
      <c r="G65" s="206">
        <v>92699.35</v>
      </c>
      <c r="H65" s="312"/>
      <c r="I65" s="306"/>
    </row>
    <row r="66" spans="1:9" ht="17.25" customHeight="1">
      <c r="A66" s="91" t="s">
        <v>499</v>
      </c>
      <c r="B66" s="197" t="s">
        <v>391</v>
      </c>
      <c r="C66" s="306"/>
      <c r="D66" s="3"/>
      <c r="E66" s="3"/>
      <c r="F66" s="84">
        <f t="shared" si="2"/>
        <v>104272.02</v>
      </c>
      <c r="G66" s="206">
        <v>104272.02</v>
      </c>
      <c r="H66" s="312"/>
      <c r="I66" s="306"/>
    </row>
    <row r="67" spans="1:9" ht="17.25" customHeight="1">
      <c r="A67" s="91" t="s">
        <v>500</v>
      </c>
      <c r="B67" s="198" t="s">
        <v>392</v>
      </c>
      <c r="C67" s="306"/>
      <c r="D67" s="3"/>
      <c r="E67" s="3"/>
      <c r="F67" s="84">
        <f t="shared" si="2"/>
        <v>92699.35</v>
      </c>
      <c r="G67" s="206">
        <v>92699.35</v>
      </c>
      <c r="H67" s="312"/>
      <c r="I67" s="306"/>
    </row>
    <row r="68" spans="1:9" ht="17.25" customHeight="1">
      <c r="A68" s="91" t="s">
        <v>501</v>
      </c>
      <c r="B68" s="197" t="s">
        <v>393</v>
      </c>
      <c r="C68" s="306"/>
      <c r="D68" s="3"/>
      <c r="E68" s="3"/>
      <c r="F68" s="84">
        <f t="shared" si="2"/>
        <v>92699.35</v>
      </c>
      <c r="G68" s="206">
        <v>92699.35</v>
      </c>
      <c r="H68" s="312"/>
      <c r="I68" s="306"/>
    </row>
    <row r="69" spans="1:9" ht="17.25" customHeight="1">
      <c r="A69" s="91" t="s">
        <v>502</v>
      </c>
      <c r="B69" s="197" t="s">
        <v>394</v>
      </c>
      <c r="C69" s="306"/>
      <c r="D69" s="3"/>
      <c r="E69" s="3"/>
      <c r="F69" s="84">
        <f t="shared" si="2"/>
        <v>92699.35</v>
      </c>
      <c r="G69" s="206">
        <v>92699.35</v>
      </c>
      <c r="H69" s="312"/>
      <c r="I69" s="306"/>
    </row>
    <row r="70" spans="1:9" ht="17.25" customHeight="1">
      <c r="A70" s="91" t="s">
        <v>503</v>
      </c>
      <c r="B70" s="197" t="s">
        <v>395</v>
      </c>
      <c r="C70" s="306"/>
      <c r="D70" s="3"/>
      <c r="E70" s="3"/>
      <c r="F70" s="84">
        <f t="shared" si="2"/>
        <v>92699.35</v>
      </c>
      <c r="G70" s="206">
        <v>92699.35</v>
      </c>
      <c r="H70" s="312"/>
      <c r="I70" s="306"/>
    </row>
    <row r="71" spans="1:9" ht="17.25" customHeight="1">
      <c r="A71" s="91" t="s">
        <v>504</v>
      </c>
      <c r="B71" s="197" t="s">
        <v>396</v>
      </c>
      <c r="C71" s="306"/>
      <c r="D71" s="3"/>
      <c r="E71" s="3"/>
      <c r="F71" s="84">
        <f t="shared" si="2"/>
        <v>95642.52</v>
      </c>
      <c r="G71" s="206">
        <v>95642.52</v>
      </c>
      <c r="H71" s="312"/>
      <c r="I71" s="306"/>
    </row>
    <row r="72" spans="1:9" ht="17.25" customHeight="1">
      <c r="A72" s="91" t="s">
        <v>505</v>
      </c>
      <c r="B72" s="197" t="s">
        <v>397</v>
      </c>
      <c r="C72" s="306"/>
      <c r="D72" s="3"/>
      <c r="E72" s="3"/>
      <c r="F72" s="84">
        <f t="shared" si="2"/>
        <v>97959.21</v>
      </c>
      <c r="G72" s="206">
        <v>97959.21</v>
      </c>
      <c r="H72" s="312"/>
      <c r="I72" s="306"/>
    </row>
    <row r="73" spans="1:9" ht="17.25" customHeight="1">
      <c r="A73" s="91" t="s">
        <v>506</v>
      </c>
      <c r="B73" s="197" t="s">
        <v>398</v>
      </c>
      <c r="C73" s="306"/>
      <c r="D73" s="3"/>
      <c r="E73" s="3"/>
      <c r="F73" s="84">
        <f t="shared" si="2"/>
        <v>92699.35</v>
      </c>
      <c r="G73" s="206">
        <v>92699.35</v>
      </c>
      <c r="H73" s="312"/>
      <c r="I73" s="306"/>
    </row>
    <row r="74" spans="1:9" ht="17.25" customHeight="1">
      <c r="A74" s="91" t="s">
        <v>507</v>
      </c>
      <c r="B74" s="197" t="s">
        <v>399</v>
      </c>
      <c r="C74" s="306"/>
      <c r="D74" s="3"/>
      <c r="E74" s="3"/>
      <c r="F74" s="84">
        <f t="shared" si="2"/>
        <v>92699.35</v>
      </c>
      <c r="G74" s="206">
        <v>92699.35</v>
      </c>
      <c r="H74" s="312"/>
      <c r="I74" s="306"/>
    </row>
    <row r="75" spans="1:9" ht="17.25" customHeight="1">
      <c r="A75" s="91" t="s">
        <v>508</v>
      </c>
      <c r="B75" s="197" t="s">
        <v>400</v>
      </c>
      <c r="C75" s="306"/>
      <c r="D75" s="3"/>
      <c r="E75" s="3"/>
      <c r="F75" s="84">
        <f t="shared" si="2"/>
        <v>97959.21</v>
      </c>
      <c r="G75" s="206">
        <v>97959.21</v>
      </c>
      <c r="H75" s="312"/>
      <c r="I75" s="306"/>
    </row>
    <row r="76" spans="1:9" ht="17.25" customHeight="1">
      <c r="A76" s="91" t="s">
        <v>509</v>
      </c>
      <c r="B76" s="197" t="s">
        <v>401</v>
      </c>
      <c r="C76" s="306"/>
      <c r="D76" s="3"/>
      <c r="E76" s="3"/>
      <c r="F76" s="84">
        <f t="shared" si="2"/>
        <v>104172.02</v>
      </c>
      <c r="G76" s="206">
        <v>104172.02</v>
      </c>
      <c r="H76" s="312"/>
      <c r="I76" s="306"/>
    </row>
    <row r="77" spans="1:9" ht="17.25" customHeight="1">
      <c r="A77" s="91" t="s">
        <v>510</v>
      </c>
      <c r="B77" s="197" t="s">
        <v>402</v>
      </c>
      <c r="C77" s="306"/>
      <c r="D77" s="3"/>
      <c r="E77" s="3"/>
      <c r="F77" s="84">
        <f t="shared" si="2"/>
        <v>92699.35</v>
      </c>
      <c r="G77" s="206">
        <v>92699.35</v>
      </c>
      <c r="H77" s="312"/>
      <c r="I77" s="306"/>
    </row>
    <row r="78" spans="1:9" ht="17.25" customHeight="1">
      <c r="A78" s="91" t="s">
        <v>511</v>
      </c>
      <c r="B78" s="197" t="s">
        <v>403</v>
      </c>
      <c r="C78" s="306"/>
      <c r="D78" s="3"/>
      <c r="E78" s="3"/>
      <c r="F78" s="84">
        <f t="shared" si="2"/>
        <v>92699.35</v>
      </c>
      <c r="G78" s="206">
        <v>92699.35</v>
      </c>
      <c r="H78" s="312"/>
      <c r="I78" s="306"/>
    </row>
    <row r="79" spans="1:9" ht="17.25" customHeight="1">
      <c r="A79" s="91" t="s">
        <v>512</v>
      </c>
      <c r="B79" s="197" t="s">
        <v>404</v>
      </c>
      <c r="C79" s="306"/>
      <c r="D79" s="3"/>
      <c r="E79" s="3"/>
      <c r="F79" s="84">
        <f t="shared" si="2"/>
        <v>92699.35</v>
      </c>
      <c r="G79" s="206">
        <v>92699.35</v>
      </c>
      <c r="H79" s="312"/>
      <c r="I79" s="306"/>
    </row>
    <row r="80" spans="1:9" ht="17.25" customHeight="1">
      <c r="A80" s="91" t="s">
        <v>513</v>
      </c>
      <c r="B80" s="197" t="s">
        <v>405</v>
      </c>
      <c r="C80" s="306"/>
      <c r="D80" s="3"/>
      <c r="E80" s="3"/>
      <c r="F80" s="84">
        <f t="shared" si="2"/>
        <v>97959.21</v>
      </c>
      <c r="G80" s="206">
        <v>97959.21</v>
      </c>
      <c r="H80" s="312"/>
      <c r="I80" s="306"/>
    </row>
    <row r="81" spans="1:9" ht="17.25" customHeight="1">
      <c r="A81" s="91" t="s">
        <v>514</v>
      </c>
      <c r="B81" s="197" t="s">
        <v>406</v>
      </c>
      <c r="C81" s="312"/>
      <c r="D81" s="3"/>
      <c r="E81" s="3"/>
      <c r="F81" s="84">
        <f t="shared" si="2"/>
        <v>97959.21</v>
      </c>
      <c r="G81" s="206">
        <v>97959.21</v>
      </c>
      <c r="H81" s="312"/>
      <c r="I81" s="306"/>
    </row>
    <row r="82" spans="1:9" ht="17.25" customHeight="1">
      <c r="A82" s="91" t="s">
        <v>515</v>
      </c>
      <c r="B82" s="197" t="s">
        <v>407</v>
      </c>
      <c r="C82" s="312"/>
      <c r="D82" s="3"/>
      <c r="E82" s="3"/>
      <c r="F82" s="84">
        <f t="shared" si="2"/>
        <v>97959.21</v>
      </c>
      <c r="G82" s="206">
        <v>97959.21</v>
      </c>
      <c r="H82" s="312"/>
      <c r="I82" s="306"/>
    </row>
    <row r="83" spans="1:9" ht="17.25" customHeight="1">
      <c r="A83" s="91" t="s">
        <v>516</v>
      </c>
      <c r="B83" s="197" t="s">
        <v>408</v>
      </c>
      <c r="C83" s="312"/>
      <c r="D83" s="3"/>
      <c r="E83" s="3"/>
      <c r="F83" s="84">
        <f t="shared" si="2"/>
        <v>97959.21</v>
      </c>
      <c r="G83" s="206">
        <v>97959.21</v>
      </c>
      <c r="H83" s="312"/>
      <c r="I83" s="306"/>
    </row>
    <row r="84" spans="1:9" ht="17.25" customHeight="1">
      <c r="A84" s="91" t="s">
        <v>517</v>
      </c>
      <c r="B84" s="197" t="s">
        <v>409</v>
      </c>
      <c r="C84" s="312"/>
      <c r="D84" s="3"/>
      <c r="E84" s="3"/>
      <c r="F84" s="84">
        <f t="shared" si="2"/>
        <v>97959.21</v>
      </c>
      <c r="G84" s="206">
        <v>97959.21</v>
      </c>
      <c r="H84" s="312"/>
      <c r="I84" s="306"/>
    </row>
    <row r="85" spans="1:9" ht="17.25" customHeight="1">
      <c r="A85" s="91" t="s">
        <v>518</v>
      </c>
      <c r="B85" s="197" t="s">
        <v>410</v>
      </c>
      <c r="C85" s="312"/>
      <c r="D85" s="3"/>
      <c r="E85" s="3"/>
      <c r="F85" s="84">
        <f t="shared" si="2"/>
        <v>92699.35</v>
      </c>
      <c r="G85" s="206">
        <v>92699.35</v>
      </c>
      <c r="H85" s="312"/>
      <c r="I85" s="306"/>
    </row>
    <row r="86" spans="1:9" ht="17.25" customHeight="1">
      <c r="A86" s="91" t="s">
        <v>519</v>
      </c>
      <c r="B86" s="197" t="s">
        <v>411</v>
      </c>
      <c r="C86" s="312"/>
      <c r="D86" s="3"/>
      <c r="E86" s="3"/>
      <c r="F86" s="84">
        <f t="shared" si="2"/>
        <v>103745.54</v>
      </c>
      <c r="G86" s="206">
        <v>103745.54</v>
      </c>
      <c r="H86" s="312"/>
      <c r="I86" s="306"/>
    </row>
    <row r="87" spans="1:9" ht="17.25" customHeight="1">
      <c r="A87" s="91" t="s">
        <v>520</v>
      </c>
      <c r="B87" s="197" t="s">
        <v>412</v>
      </c>
      <c r="C87" s="312"/>
      <c r="D87" s="3"/>
      <c r="E87" s="3"/>
      <c r="F87" s="84">
        <f t="shared" si="2"/>
        <v>149436.21</v>
      </c>
      <c r="G87" s="206">
        <v>149436.21</v>
      </c>
      <c r="H87" s="312"/>
      <c r="I87" s="306"/>
    </row>
    <row r="88" spans="1:9" ht="17.25" customHeight="1">
      <c r="A88" s="91" t="s">
        <v>521</v>
      </c>
      <c r="B88" s="197" t="s">
        <v>413</v>
      </c>
      <c r="C88" s="312"/>
      <c r="D88" s="3"/>
      <c r="E88" s="3"/>
      <c r="F88" s="84">
        <f t="shared" si="2"/>
        <v>149536.21</v>
      </c>
      <c r="G88" s="206">
        <v>149536.21</v>
      </c>
      <c r="H88" s="312"/>
      <c r="I88" s="306"/>
    </row>
    <row r="89" spans="1:9" ht="17.25" customHeight="1">
      <c r="A89" s="91" t="s">
        <v>522</v>
      </c>
      <c r="B89" s="197" t="s">
        <v>414</v>
      </c>
      <c r="C89" s="312"/>
      <c r="D89" s="3"/>
      <c r="E89" s="3"/>
      <c r="F89" s="84">
        <f t="shared" si="2"/>
        <v>97969.21</v>
      </c>
      <c r="G89" s="206">
        <v>97969.21</v>
      </c>
      <c r="H89" s="312"/>
      <c r="I89" s="306"/>
    </row>
    <row r="90" spans="1:9" ht="17.25" customHeight="1">
      <c r="A90" s="91" t="s">
        <v>523</v>
      </c>
      <c r="B90" s="197" t="s">
        <v>415</v>
      </c>
      <c r="C90" s="312"/>
      <c r="D90" s="3"/>
      <c r="E90" s="3"/>
      <c r="F90" s="84">
        <f t="shared" si="2"/>
        <v>92799.35</v>
      </c>
      <c r="G90" s="206">
        <v>92799.35</v>
      </c>
      <c r="H90" s="312"/>
      <c r="I90" s="306"/>
    </row>
    <row r="91" spans="1:9" ht="17.25" customHeight="1">
      <c r="A91" s="91" t="s">
        <v>524</v>
      </c>
      <c r="B91" s="197" t="s">
        <v>415</v>
      </c>
      <c r="C91" s="312"/>
      <c r="D91" s="3"/>
      <c r="E91" s="3"/>
      <c r="F91" s="84">
        <f t="shared" si="2"/>
        <v>92799.35</v>
      </c>
      <c r="G91" s="206">
        <v>92799.35</v>
      </c>
      <c r="H91" s="312"/>
      <c r="I91" s="306"/>
    </row>
    <row r="92" spans="1:9" ht="17.25" customHeight="1">
      <c r="A92" s="91" t="s">
        <v>525</v>
      </c>
      <c r="B92" s="197" t="s">
        <v>416</v>
      </c>
      <c r="C92" s="312"/>
      <c r="D92" s="3"/>
      <c r="E92" s="3"/>
      <c r="F92" s="84">
        <f t="shared" si="2"/>
        <v>92799.35</v>
      </c>
      <c r="G92" s="206">
        <v>92799.35</v>
      </c>
      <c r="H92" s="312"/>
      <c r="I92" s="306"/>
    </row>
    <row r="93" spans="1:9" ht="17.25" customHeight="1">
      <c r="A93" s="91" t="s">
        <v>526</v>
      </c>
      <c r="B93" s="197" t="s">
        <v>417</v>
      </c>
      <c r="C93" s="312"/>
      <c r="D93" s="3"/>
      <c r="E93" s="3"/>
      <c r="F93" s="84">
        <f t="shared" si="2"/>
        <v>106935.18</v>
      </c>
      <c r="G93" s="206">
        <v>106935.18</v>
      </c>
      <c r="H93" s="312"/>
      <c r="I93" s="306"/>
    </row>
    <row r="94" spans="1:9" ht="17.25" customHeight="1">
      <c r="A94" s="91" t="s">
        <v>527</v>
      </c>
      <c r="B94" s="197" t="s">
        <v>418</v>
      </c>
      <c r="C94" s="312"/>
      <c r="D94" s="3"/>
      <c r="E94" s="3"/>
      <c r="F94" s="84">
        <f t="shared" si="2"/>
        <v>149736.22</v>
      </c>
      <c r="G94" s="206">
        <v>149736.22</v>
      </c>
      <c r="H94" s="312"/>
      <c r="I94" s="306"/>
    </row>
    <row r="95" spans="1:9" ht="17.25" customHeight="1">
      <c r="A95" s="91" t="s">
        <v>528</v>
      </c>
      <c r="B95" s="197" t="s">
        <v>419</v>
      </c>
      <c r="C95" s="312"/>
      <c r="D95" s="3"/>
      <c r="E95" s="3"/>
      <c r="F95" s="84">
        <f t="shared" si="2"/>
        <v>166195.22</v>
      </c>
      <c r="G95" s="206">
        <v>166195.22</v>
      </c>
      <c r="H95" s="312"/>
      <c r="I95" s="306"/>
    </row>
    <row r="96" spans="1:9" ht="17.25" customHeight="1">
      <c r="A96" s="91" t="s">
        <v>529</v>
      </c>
      <c r="B96" s="197" t="s">
        <v>420</v>
      </c>
      <c r="C96" s="312"/>
      <c r="D96" s="3"/>
      <c r="E96" s="3"/>
      <c r="F96" s="84">
        <f t="shared" si="2"/>
        <v>154822.54</v>
      </c>
      <c r="G96" s="206">
        <v>154822.54</v>
      </c>
      <c r="H96" s="312"/>
      <c r="I96" s="306"/>
    </row>
    <row r="97" spans="1:9" ht="17.25" customHeight="1">
      <c r="A97" s="91" t="s">
        <v>530</v>
      </c>
      <c r="B97" s="197" t="s">
        <v>421</v>
      </c>
      <c r="C97" s="313"/>
      <c r="D97" s="3"/>
      <c r="E97" s="3"/>
      <c r="F97" s="84">
        <f t="shared" si="2"/>
        <v>143876.35</v>
      </c>
      <c r="G97" s="206">
        <v>143876.35</v>
      </c>
      <c r="H97" s="313"/>
      <c r="I97" s="307"/>
    </row>
    <row r="98" spans="1:9" ht="33" customHeight="1">
      <c r="A98" s="3" t="s">
        <v>441</v>
      </c>
      <c r="B98" s="65" t="s">
        <v>80</v>
      </c>
      <c r="C98" s="3"/>
      <c r="D98" s="3">
        <v>240900</v>
      </c>
      <c r="E98" s="3">
        <v>3210</v>
      </c>
      <c r="F98" s="84">
        <f>G98</f>
        <v>2040085.539</v>
      </c>
      <c r="G98" s="157">
        <f>SUM(G99:G114)</f>
        <v>2040085.539</v>
      </c>
      <c r="H98" s="300" t="s">
        <v>84</v>
      </c>
      <c r="I98" s="305"/>
    </row>
    <row r="99" spans="1:9" ht="18" customHeight="1">
      <c r="A99" s="91" t="s">
        <v>531</v>
      </c>
      <c r="B99" s="199" t="s">
        <v>422</v>
      </c>
      <c r="C99" s="305" t="s">
        <v>6</v>
      </c>
      <c r="D99" s="3"/>
      <c r="E99" s="3"/>
      <c r="F99" s="84">
        <f aca="true" t="shared" si="3" ref="F99:F114">G99</f>
        <v>116192.72</v>
      </c>
      <c r="G99" s="206">
        <v>116192.72</v>
      </c>
      <c r="H99" s="308"/>
      <c r="I99" s="306"/>
    </row>
    <row r="100" spans="1:9" ht="18" customHeight="1">
      <c r="A100" s="91" t="s">
        <v>532</v>
      </c>
      <c r="B100" s="199" t="s">
        <v>423</v>
      </c>
      <c r="C100" s="306"/>
      <c r="D100" s="3"/>
      <c r="E100" s="3"/>
      <c r="F100" s="84">
        <f t="shared" si="3"/>
        <v>148689.35</v>
      </c>
      <c r="G100" s="206">
        <v>148689.35</v>
      </c>
      <c r="H100" s="308"/>
      <c r="I100" s="306"/>
    </row>
    <row r="101" spans="1:9" ht="18" customHeight="1">
      <c r="A101" s="91" t="s">
        <v>533</v>
      </c>
      <c r="B101" s="199" t="s">
        <v>424</v>
      </c>
      <c r="C101" s="306"/>
      <c r="D101" s="3"/>
      <c r="E101" s="3"/>
      <c r="F101" s="84">
        <f t="shared" si="3"/>
        <v>150398.73</v>
      </c>
      <c r="G101" s="206">
        <v>150398.73</v>
      </c>
      <c r="H101" s="308"/>
      <c r="I101" s="306"/>
    </row>
    <row r="102" spans="1:9" ht="18" customHeight="1">
      <c r="A102" s="91" t="s">
        <v>534</v>
      </c>
      <c r="B102" s="199" t="s">
        <v>425</v>
      </c>
      <c r="C102" s="306"/>
      <c r="D102" s="3"/>
      <c r="E102" s="3"/>
      <c r="F102" s="84">
        <f t="shared" si="3"/>
        <v>111725.18</v>
      </c>
      <c r="G102" s="206">
        <v>111725.18</v>
      </c>
      <c r="H102" s="308"/>
      <c r="I102" s="306"/>
    </row>
    <row r="103" spans="1:9" ht="18" customHeight="1">
      <c r="A103" s="91" t="s">
        <v>535</v>
      </c>
      <c r="B103" s="199" t="s">
        <v>426</v>
      </c>
      <c r="C103" s="306"/>
      <c r="D103" s="3"/>
      <c r="E103" s="3"/>
      <c r="F103" s="84">
        <f t="shared" si="3"/>
        <v>111725.319</v>
      </c>
      <c r="G103" s="206">
        <v>111725.319</v>
      </c>
      <c r="H103" s="308"/>
      <c r="I103" s="306"/>
    </row>
    <row r="104" spans="1:9" ht="18" customHeight="1">
      <c r="A104" s="91" t="s">
        <v>536</v>
      </c>
      <c r="B104" s="199" t="s">
        <v>427</v>
      </c>
      <c r="C104" s="306"/>
      <c r="D104" s="3"/>
      <c r="E104" s="3"/>
      <c r="F104" s="84">
        <f t="shared" si="3"/>
        <v>99956.04</v>
      </c>
      <c r="G104" s="206">
        <v>99956.04</v>
      </c>
      <c r="H104" s="308"/>
      <c r="I104" s="306"/>
    </row>
    <row r="105" spans="1:9" ht="18" customHeight="1">
      <c r="A105" s="91" t="s">
        <v>537</v>
      </c>
      <c r="B105" s="199" t="s">
        <v>428</v>
      </c>
      <c r="C105" s="306"/>
      <c r="D105" s="3"/>
      <c r="E105" s="3"/>
      <c r="F105" s="84">
        <f t="shared" si="3"/>
        <v>116985.04</v>
      </c>
      <c r="G105" s="206">
        <v>116985.04</v>
      </c>
      <c r="H105" s="308"/>
      <c r="I105" s="306"/>
    </row>
    <row r="106" spans="1:9" ht="18" customHeight="1">
      <c r="A106" s="91" t="s">
        <v>538</v>
      </c>
      <c r="B106" s="199" t="s">
        <v>429</v>
      </c>
      <c r="C106" s="306"/>
      <c r="D106" s="3"/>
      <c r="E106" s="3"/>
      <c r="F106" s="84">
        <f t="shared" si="3"/>
        <v>102769.21</v>
      </c>
      <c r="G106" s="206">
        <v>102769.21</v>
      </c>
      <c r="H106" s="308"/>
      <c r="I106" s="306"/>
    </row>
    <row r="107" spans="1:9" ht="18" customHeight="1">
      <c r="A107" s="91" t="s">
        <v>539</v>
      </c>
      <c r="B107" s="199" t="s">
        <v>430</v>
      </c>
      <c r="C107" s="306"/>
      <c r="D107" s="3"/>
      <c r="E107" s="3"/>
      <c r="F107" s="84">
        <f t="shared" si="3"/>
        <v>116989.04</v>
      </c>
      <c r="G107" s="206">
        <v>116989.04</v>
      </c>
      <c r="H107" s="308"/>
      <c r="I107" s="306"/>
    </row>
    <row r="108" spans="1:9" ht="18" customHeight="1">
      <c r="A108" s="91" t="s">
        <v>540</v>
      </c>
      <c r="B108" s="199" t="s">
        <v>431</v>
      </c>
      <c r="C108" s="306"/>
      <c r="D108" s="3"/>
      <c r="E108" s="3"/>
      <c r="F108" s="84">
        <f t="shared" si="3"/>
        <v>105892.38</v>
      </c>
      <c r="G108" s="206">
        <v>105892.38</v>
      </c>
      <c r="H108" s="308"/>
      <c r="I108" s="306"/>
    </row>
    <row r="109" spans="1:9" ht="18" customHeight="1">
      <c r="A109" s="91" t="s">
        <v>541</v>
      </c>
      <c r="B109" s="199" t="s">
        <v>432</v>
      </c>
      <c r="C109" s="306"/>
      <c r="D109" s="3"/>
      <c r="E109" s="3"/>
      <c r="F109" s="84">
        <f t="shared" si="3"/>
        <v>100392.53</v>
      </c>
      <c r="G109" s="206">
        <v>100392.53</v>
      </c>
      <c r="H109" s="308"/>
      <c r="I109" s="306"/>
    </row>
    <row r="110" spans="1:9" ht="18" customHeight="1">
      <c r="A110" s="91" t="s">
        <v>542</v>
      </c>
      <c r="B110" s="199" t="s">
        <v>433</v>
      </c>
      <c r="C110" s="306"/>
      <c r="D110" s="3"/>
      <c r="E110" s="3"/>
      <c r="F110" s="84">
        <f t="shared" si="3"/>
        <v>156789.38</v>
      </c>
      <c r="G110" s="206">
        <v>156789.38</v>
      </c>
      <c r="H110" s="308"/>
      <c r="I110" s="306"/>
    </row>
    <row r="111" spans="1:9" ht="18" customHeight="1">
      <c r="A111" s="91" t="s">
        <v>543</v>
      </c>
      <c r="B111" s="199" t="s">
        <v>434</v>
      </c>
      <c r="C111" s="306"/>
      <c r="D111" s="3"/>
      <c r="E111" s="3"/>
      <c r="F111" s="84">
        <f t="shared" si="3"/>
        <v>170492.88</v>
      </c>
      <c r="G111" s="206">
        <v>170492.88</v>
      </c>
      <c r="H111" s="308"/>
      <c r="I111" s="306"/>
    </row>
    <row r="112" spans="1:9" ht="18" customHeight="1">
      <c r="A112" s="91" t="s">
        <v>544</v>
      </c>
      <c r="B112" s="199" t="s">
        <v>435</v>
      </c>
      <c r="C112" s="306"/>
      <c r="D112" s="3"/>
      <c r="E112" s="3"/>
      <c r="F112" s="84">
        <f t="shared" si="3"/>
        <v>107653.22</v>
      </c>
      <c r="G112" s="206">
        <v>107653.22</v>
      </c>
      <c r="H112" s="308"/>
      <c r="I112" s="306"/>
    </row>
    <row r="113" spans="1:9" ht="18" customHeight="1">
      <c r="A113" s="91" t="s">
        <v>545</v>
      </c>
      <c r="B113" s="199" t="s">
        <v>436</v>
      </c>
      <c r="C113" s="306"/>
      <c r="D113" s="3"/>
      <c r="E113" s="3"/>
      <c r="F113" s="84">
        <f t="shared" si="3"/>
        <v>156592.52</v>
      </c>
      <c r="G113" s="206">
        <v>156592.52</v>
      </c>
      <c r="H113" s="308"/>
      <c r="I113" s="306"/>
    </row>
    <row r="114" spans="1:9" ht="18" customHeight="1">
      <c r="A114" s="91" t="s">
        <v>546</v>
      </c>
      <c r="B114" s="199" t="s">
        <v>437</v>
      </c>
      <c r="C114" s="306"/>
      <c r="D114" s="3"/>
      <c r="E114" s="3"/>
      <c r="F114" s="84">
        <f t="shared" si="3"/>
        <v>166842</v>
      </c>
      <c r="G114" s="206">
        <v>166842</v>
      </c>
      <c r="H114" s="308"/>
      <c r="I114" s="306"/>
    </row>
    <row r="115" spans="1:9" ht="17.25" customHeight="1">
      <c r="A115" s="20"/>
      <c r="B115" s="65" t="s">
        <v>5</v>
      </c>
      <c r="C115" s="200"/>
      <c r="D115" s="200"/>
      <c r="E115" s="200"/>
      <c r="F115" s="205">
        <f>F98+F64+F47+F11</f>
        <v>11999999.999000002</v>
      </c>
      <c r="G115" s="205">
        <f>(G98+G64+G47+G11)</f>
        <v>11999999.999000002</v>
      </c>
      <c r="H115" s="201"/>
      <c r="I115" s="31"/>
    </row>
    <row r="116" spans="1:9" ht="31.5" customHeight="1">
      <c r="A116" s="6"/>
      <c r="B116" s="158"/>
      <c r="C116" s="19"/>
      <c r="D116" s="19"/>
      <c r="E116" s="19"/>
      <c r="F116" s="19"/>
      <c r="G116" s="19"/>
      <c r="H116" s="1"/>
      <c r="I116" s="1"/>
    </row>
    <row r="117" spans="1:9" ht="33" customHeight="1">
      <c r="A117" s="12"/>
      <c r="B117" s="36"/>
      <c r="C117" s="12"/>
      <c r="D117" s="12"/>
      <c r="E117" s="12"/>
      <c r="F117" s="12"/>
      <c r="G117" s="12"/>
      <c r="H117" s="69"/>
      <c r="I117" s="1"/>
    </row>
    <row r="118" spans="1:9" ht="15.75" hidden="1">
      <c r="A118" s="12"/>
      <c r="B118" s="12"/>
      <c r="C118" s="13"/>
      <c r="D118" s="13"/>
      <c r="E118" s="13"/>
      <c r="F118" s="12"/>
      <c r="G118" s="12"/>
      <c r="H118" s="1"/>
      <c r="I118" s="1"/>
    </row>
    <row r="119" spans="1:9" ht="15.75">
      <c r="A119" s="12"/>
      <c r="B119" s="13"/>
      <c r="C119" s="13"/>
      <c r="D119" s="13"/>
      <c r="E119" s="13"/>
      <c r="F119" s="12"/>
      <c r="G119" s="12"/>
      <c r="H119" s="1"/>
      <c r="I119" s="1"/>
    </row>
    <row r="120" spans="1:9" ht="15.75">
      <c r="A120" s="12"/>
      <c r="C120" s="16"/>
      <c r="D120" s="16"/>
      <c r="E120" s="16"/>
      <c r="F120" s="12"/>
      <c r="G120" s="12"/>
      <c r="H120" s="1"/>
      <c r="I120" s="1"/>
    </row>
    <row r="121" spans="1:9" ht="15.75">
      <c r="A121" s="12"/>
      <c r="B121" s="13"/>
      <c r="C121" s="12"/>
      <c r="D121" s="12"/>
      <c r="E121" s="12"/>
      <c r="F121" s="12"/>
      <c r="G121" s="12"/>
      <c r="H121" s="1"/>
      <c r="I121" s="1"/>
    </row>
    <row r="122" spans="1:9" ht="15.75">
      <c r="A122" s="12"/>
      <c r="B122" s="16"/>
      <c r="C122" s="12"/>
      <c r="D122" s="12"/>
      <c r="E122" s="12"/>
      <c r="F122" s="12"/>
      <c r="G122" s="12"/>
      <c r="H122" s="1"/>
      <c r="I122" s="1"/>
    </row>
    <row r="123" spans="1:9" ht="15.75">
      <c r="A123" s="12"/>
      <c r="B123" s="12"/>
      <c r="C123" s="12"/>
      <c r="D123" s="12"/>
      <c r="E123" s="12"/>
      <c r="F123" s="12"/>
      <c r="G123" s="12"/>
      <c r="H123" s="1"/>
      <c r="I123" s="1"/>
    </row>
    <row r="124" spans="1:9" ht="15.75">
      <c r="A124" s="12"/>
      <c r="B124" s="12"/>
      <c r="C124" s="12"/>
      <c r="D124" s="12"/>
      <c r="E124" s="12"/>
      <c r="F124" s="12"/>
      <c r="G124" s="12"/>
      <c r="H124" s="1"/>
      <c r="I124" s="1"/>
    </row>
    <row r="125" spans="1:9" ht="15.75">
      <c r="A125" s="12"/>
      <c r="B125" s="12"/>
      <c r="C125" s="12"/>
      <c r="D125" s="12"/>
      <c r="E125" s="12"/>
      <c r="F125" s="12"/>
      <c r="G125" s="12"/>
      <c r="H125" s="1"/>
      <c r="I125" s="1"/>
    </row>
    <row r="126" spans="1:9" ht="15.75">
      <c r="A126" s="12"/>
      <c r="B126" s="12"/>
      <c r="C126" s="12"/>
      <c r="D126" s="12"/>
      <c r="E126" s="12"/>
      <c r="F126" s="12"/>
      <c r="G126" s="12"/>
      <c r="H126" s="1"/>
      <c r="I126" s="1"/>
    </row>
    <row r="127" spans="1:9" ht="15.75">
      <c r="A127" s="12"/>
      <c r="B127" s="12"/>
      <c r="C127" s="12"/>
      <c r="D127" s="12"/>
      <c r="E127" s="12"/>
      <c r="F127" s="12"/>
      <c r="G127" s="12"/>
      <c r="H127" s="1"/>
      <c r="I127" s="1"/>
    </row>
    <row r="128" spans="1:9" ht="15.75">
      <c r="A128" s="12"/>
      <c r="B128" s="12"/>
      <c r="C128" s="12"/>
      <c r="D128" s="12"/>
      <c r="E128" s="12"/>
      <c r="F128" s="12"/>
      <c r="G128" s="12"/>
      <c r="H128" s="1"/>
      <c r="I128" s="1"/>
    </row>
    <row r="129" spans="1:9" ht="15.75">
      <c r="A129" s="12"/>
      <c r="B129" s="12"/>
      <c r="C129" s="12"/>
      <c r="D129" s="12"/>
      <c r="E129" s="12"/>
      <c r="F129" s="12"/>
      <c r="G129" s="12"/>
      <c r="H129" s="1"/>
      <c r="I129" s="1"/>
    </row>
    <row r="130" spans="1:9" ht="15.75">
      <c r="A130" s="12"/>
      <c r="B130" s="12"/>
      <c r="C130" s="12"/>
      <c r="D130" s="12"/>
      <c r="E130" s="12"/>
      <c r="F130" s="12"/>
      <c r="G130" s="12"/>
      <c r="H130" s="1"/>
      <c r="I130" s="1"/>
    </row>
    <row r="131" spans="1:9" ht="15.75">
      <c r="A131" s="12"/>
      <c r="B131" s="12"/>
      <c r="C131" s="12"/>
      <c r="D131" s="12"/>
      <c r="E131" s="12"/>
      <c r="F131" s="12"/>
      <c r="G131" s="12"/>
      <c r="H131" s="1"/>
      <c r="I131" s="1"/>
    </row>
    <row r="132" spans="1:9" ht="15.75">
      <c r="A132" s="12"/>
      <c r="B132" s="12"/>
      <c r="C132" s="12"/>
      <c r="D132" s="12"/>
      <c r="E132" s="12"/>
      <c r="F132" s="12"/>
      <c r="G132" s="12"/>
      <c r="H132" s="1"/>
      <c r="I132" s="1"/>
    </row>
    <row r="133" spans="1:9" ht="15.75">
      <c r="A133" s="12"/>
      <c r="B133" s="12"/>
      <c r="C133" s="12"/>
      <c r="D133" s="12"/>
      <c r="E133" s="12"/>
      <c r="F133" s="12"/>
      <c r="G133" s="12"/>
      <c r="H133" s="1"/>
      <c r="I133" s="1"/>
    </row>
    <row r="134" spans="1:9" ht="15.75">
      <c r="A134" s="12"/>
      <c r="B134" s="12"/>
      <c r="C134" s="12"/>
      <c r="D134" s="12"/>
      <c r="E134" s="12"/>
      <c r="F134" s="12"/>
      <c r="G134" s="12"/>
      <c r="H134" s="1"/>
      <c r="I134" s="1"/>
    </row>
    <row r="135" spans="1:9" ht="15.75">
      <c r="A135" s="12"/>
      <c r="B135" s="12"/>
      <c r="C135" s="12"/>
      <c r="D135" s="12"/>
      <c r="E135" s="12"/>
      <c r="F135" s="12"/>
      <c r="G135" s="12"/>
      <c r="H135" s="1"/>
      <c r="I135" s="1"/>
    </row>
    <row r="136" spans="1:9" ht="15.75">
      <c r="A136" s="12"/>
      <c r="B136" s="12"/>
      <c r="C136" s="12"/>
      <c r="D136" s="12"/>
      <c r="E136" s="12"/>
      <c r="F136" s="12"/>
      <c r="G136" s="12"/>
      <c r="H136" s="1"/>
      <c r="I136" s="1"/>
    </row>
    <row r="137" spans="1:9" ht="15.75">
      <c r="A137" s="12"/>
      <c r="B137" s="12"/>
      <c r="C137" s="12"/>
      <c r="D137" s="12"/>
      <c r="E137" s="12"/>
      <c r="F137" s="12"/>
      <c r="G137" s="12"/>
      <c r="H137" s="1"/>
      <c r="I137" s="1"/>
    </row>
    <row r="138" spans="1:9" ht="15.75">
      <c r="A138" s="12"/>
      <c r="B138" s="12"/>
      <c r="C138" s="12"/>
      <c r="D138" s="12"/>
      <c r="E138" s="12"/>
      <c r="F138" s="12"/>
      <c r="G138" s="12"/>
      <c r="H138" s="1"/>
      <c r="I138" s="1"/>
    </row>
    <row r="139" spans="1:9" ht="15.75">
      <c r="A139" s="12"/>
      <c r="B139" s="12"/>
      <c r="C139" s="12"/>
      <c r="D139" s="12"/>
      <c r="E139" s="12"/>
      <c r="F139" s="12"/>
      <c r="G139" s="12"/>
      <c r="H139" s="1"/>
      <c r="I139" s="1"/>
    </row>
    <row r="140" spans="1:9" ht="15.75">
      <c r="A140" s="12"/>
      <c r="B140" s="12"/>
      <c r="C140" s="12"/>
      <c r="D140" s="12"/>
      <c r="E140" s="12"/>
      <c r="F140" s="12"/>
      <c r="G140" s="12"/>
      <c r="H140" s="1"/>
      <c r="I140" s="1"/>
    </row>
    <row r="141" spans="1:9" ht="15.75">
      <c r="A141" s="12"/>
      <c r="B141" s="12"/>
      <c r="C141" s="12"/>
      <c r="D141" s="12"/>
      <c r="E141" s="12"/>
      <c r="F141" s="12"/>
      <c r="G141" s="12"/>
      <c r="H141" s="1"/>
      <c r="I141" s="1"/>
    </row>
    <row r="142" spans="1:9" ht="15.75">
      <c r="A142" s="12"/>
      <c r="B142" s="12"/>
      <c r="C142" s="12"/>
      <c r="D142" s="12"/>
      <c r="E142" s="12"/>
      <c r="F142" s="12"/>
      <c r="G142" s="12"/>
      <c r="H142" s="1"/>
      <c r="I142" s="1"/>
    </row>
    <row r="143" spans="1:9" ht="15.75">
      <c r="A143" s="12"/>
      <c r="B143" s="12"/>
      <c r="C143" s="12"/>
      <c r="D143" s="12"/>
      <c r="E143" s="12"/>
      <c r="F143" s="12"/>
      <c r="G143" s="12"/>
      <c r="H143" s="1"/>
      <c r="I143" s="1"/>
    </row>
    <row r="144" spans="1:9" ht="15.75">
      <c r="A144" s="12"/>
      <c r="B144" s="12"/>
      <c r="C144" s="12"/>
      <c r="D144" s="12"/>
      <c r="E144" s="12"/>
      <c r="F144" s="12"/>
      <c r="G144" s="12"/>
      <c r="H144" s="1"/>
      <c r="I144" s="1"/>
    </row>
    <row r="145" spans="1:9" ht="15.75">
      <c r="A145" s="12"/>
      <c r="B145" s="12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2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H161" s="1"/>
      <c r="I161" s="1"/>
    </row>
    <row r="162" ht="15.75">
      <c r="B162" s="1"/>
    </row>
  </sheetData>
  <sheetProtection/>
  <mergeCells count="21">
    <mergeCell ref="H8:H10"/>
    <mergeCell ref="H11:H46"/>
    <mergeCell ref="C48:C63"/>
    <mergeCell ref="I64:I97"/>
    <mergeCell ref="A6:I6"/>
    <mergeCell ref="A8:A10"/>
    <mergeCell ref="B8:B10"/>
    <mergeCell ref="C8:C10"/>
    <mergeCell ref="D8:D10"/>
    <mergeCell ref="F8:F10"/>
    <mergeCell ref="I8:I10"/>
    <mergeCell ref="H47:H63"/>
    <mergeCell ref="G8:G10"/>
    <mergeCell ref="C12:C46"/>
    <mergeCell ref="I98:I114"/>
    <mergeCell ref="H98:H114"/>
    <mergeCell ref="C99:C114"/>
    <mergeCell ref="I11:I46"/>
    <mergeCell ref="I47:I63"/>
    <mergeCell ref="C65:C97"/>
    <mergeCell ref="H64:H97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95" r:id="rId1"/>
  <headerFooter>
    <oddFooter>&amp;R48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zoomScale="86" zoomScaleNormal="86" zoomScalePageLayoutView="0" workbookViewId="0" topLeftCell="A1">
      <selection activeCell="B38" sqref="B38:C38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3.7109375" style="0" customWidth="1"/>
    <col min="7" max="7" width="13.421875" style="0" customWidth="1"/>
    <col min="8" max="8" width="13.140625" style="0" customWidth="1"/>
    <col min="9" max="9" width="12.8515625" style="0" customWidth="1"/>
    <col min="10" max="10" width="13.28125" style="0" customWidth="1"/>
    <col min="11" max="11" width="35.421875" style="0" customWidth="1"/>
    <col min="12" max="12" width="14.00390625" style="0" customWidth="1"/>
  </cols>
  <sheetData>
    <row r="1" ht="15.75">
      <c r="K1" s="5" t="s">
        <v>205</v>
      </c>
    </row>
    <row r="2" ht="15.75">
      <c r="K2" s="5" t="s">
        <v>582</v>
      </c>
    </row>
    <row r="3" ht="15.75">
      <c r="K3" s="5" t="s">
        <v>20</v>
      </c>
    </row>
    <row r="4" spans="11:13" ht="15.75">
      <c r="K4" s="35" t="s">
        <v>21</v>
      </c>
      <c r="L4" s="35"/>
      <c r="M4" s="35"/>
    </row>
    <row r="5" spans="2:11" ht="15.75">
      <c r="B5" s="1"/>
      <c r="C5" s="1"/>
      <c r="D5" s="1"/>
      <c r="E5" s="1"/>
      <c r="F5" s="1"/>
      <c r="K5" s="5" t="s">
        <v>22</v>
      </c>
    </row>
    <row r="6" spans="2:11" ht="6.75" customHeight="1">
      <c r="B6" s="1"/>
      <c r="C6" s="1"/>
      <c r="D6" s="1"/>
      <c r="E6" s="1"/>
      <c r="F6" s="1"/>
      <c r="G6" s="1"/>
      <c r="H6" s="1"/>
      <c r="I6" s="1"/>
      <c r="J6" s="1"/>
      <c r="K6" s="5"/>
    </row>
    <row r="7" spans="2:11" ht="37.5" customHeight="1">
      <c r="B7" s="315" t="s">
        <v>313</v>
      </c>
      <c r="C7" s="315"/>
      <c r="D7" s="315"/>
      <c r="E7" s="315"/>
      <c r="F7" s="315"/>
      <c r="G7" s="315"/>
      <c r="H7" s="315"/>
      <c r="I7" s="315"/>
      <c r="J7" s="315"/>
      <c r="K7" s="315"/>
    </row>
    <row r="8" spans="2:11" ht="15.75">
      <c r="B8" s="1"/>
      <c r="C8" s="1"/>
      <c r="D8" s="1"/>
      <c r="E8" s="1"/>
      <c r="F8" s="316"/>
      <c r="G8" s="316"/>
      <c r="H8" s="316"/>
      <c r="I8" s="316"/>
      <c r="J8" s="316"/>
      <c r="K8" s="1"/>
    </row>
    <row r="9" spans="1:12" ht="24" customHeight="1">
      <c r="A9" s="282" t="s">
        <v>8</v>
      </c>
      <c r="B9" s="282" t="s">
        <v>7</v>
      </c>
      <c r="C9" s="282" t="s">
        <v>0</v>
      </c>
      <c r="D9" s="282" t="s">
        <v>31</v>
      </c>
      <c r="E9" s="282" t="s">
        <v>37</v>
      </c>
      <c r="F9" s="282" t="s">
        <v>144</v>
      </c>
      <c r="G9" s="285" t="s">
        <v>9</v>
      </c>
      <c r="H9" s="285"/>
      <c r="I9" s="285"/>
      <c r="J9" s="285"/>
      <c r="K9" s="285" t="s">
        <v>4</v>
      </c>
      <c r="L9" s="282" t="s">
        <v>269</v>
      </c>
    </row>
    <row r="10" spans="1:12" ht="23.25" customHeight="1">
      <c r="A10" s="283"/>
      <c r="B10" s="283"/>
      <c r="C10" s="283"/>
      <c r="D10" s="283"/>
      <c r="E10" s="283"/>
      <c r="F10" s="283"/>
      <c r="G10" s="63" t="s">
        <v>10</v>
      </c>
      <c r="H10" s="63" t="s">
        <v>23</v>
      </c>
      <c r="I10" s="63" t="s">
        <v>24</v>
      </c>
      <c r="J10" s="63" t="s">
        <v>25</v>
      </c>
      <c r="K10" s="285"/>
      <c r="L10" s="284"/>
    </row>
    <row r="11" spans="1:12" ht="48" customHeight="1">
      <c r="A11" s="78">
        <v>1</v>
      </c>
      <c r="B11" s="166" t="s">
        <v>309</v>
      </c>
      <c r="C11" s="160" t="s">
        <v>6</v>
      </c>
      <c r="D11" s="160">
        <v>170703</v>
      </c>
      <c r="E11" s="160">
        <v>3132</v>
      </c>
      <c r="F11" s="157">
        <f>G11+H11+I11+J11</f>
        <v>512793000</v>
      </c>
      <c r="G11" s="151">
        <f>112793000+10000000</f>
        <v>122793000</v>
      </c>
      <c r="H11" s="151">
        <v>130000000</v>
      </c>
      <c r="I11" s="151">
        <v>130000000</v>
      </c>
      <c r="J11" s="151">
        <v>130000000</v>
      </c>
      <c r="K11" s="168" t="s">
        <v>26</v>
      </c>
      <c r="L11" s="169" t="s">
        <v>290</v>
      </c>
    </row>
    <row r="12" spans="1:12" ht="43.5" customHeight="1">
      <c r="A12" s="160">
        <v>2</v>
      </c>
      <c r="B12" s="166" t="s">
        <v>310</v>
      </c>
      <c r="C12" s="160" t="s">
        <v>6</v>
      </c>
      <c r="D12" s="160">
        <v>170703</v>
      </c>
      <c r="E12" s="160"/>
      <c r="F12" s="157">
        <f>G12+H12+I12+J12</f>
        <v>25000000</v>
      </c>
      <c r="G12" s="151">
        <v>25000000</v>
      </c>
      <c r="H12" s="151"/>
      <c r="I12" s="151"/>
      <c r="J12" s="151"/>
      <c r="K12" s="168" t="s">
        <v>26</v>
      </c>
      <c r="L12" s="169" t="s">
        <v>290</v>
      </c>
    </row>
    <row r="13" spans="1:12" ht="47.25" customHeight="1">
      <c r="A13" s="160">
        <v>3</v>
      </c>
      <c r="B13" s="166" t="s">
        <v>168</v>
      </c>
      <c r="C13" s="160" t="s">
        <v>6</v>
      </c>
      <c r="D13" s="160">
        <v>170703</v>
      </c>
      <c r="E13" s="160">
        <v>3132</v>
      </c>
      <c r="F13" s="157">
        <f>G13+H13+I13+J13</f>
        <v>66000000</v>
      </c>
      <c r="G13" s="151">
        <v>16500000</v>
      </c>
      <c r="H13" s="151">
        <v>16500000</v>
      </c>
      <c r="I13" s="151">
        <v>16500000</v>
      </c>
      <c r="J13" s="151">
        <v>16500000</v>
      </c>
      <c r="K13" s="168" t="s">
        <v>26</v>
      </c>
      <c r="L13" s="169" t="s">
        <v>291</v>
      </c>
    </row>
    <row r="14" spans="1:12" ht="51.75" customHeight="1">
      <c r="A14" s="160">
        <f>A13+1</f>
        <v>4</v>
      </c>
      <c r="B14" s="166" t="s">
        <v>308</v>
      </c>
      <c r="C14" s="160" t="s">
        <v>6</v>
      </c>
      <c r="D14" s="160">
        <v>170703</v>
      </c>
      <c r="E14" s="160">
        <v>3132</v>
      </c>
      <c r="F14" s="157">
        <f aca="true" t="shared" si="0" ref="F14:F35">G14+H14+I14+J14</f>
        <v>12990639</v>
      </c>
      <c r="G14" s="151">
        <v>3000000</v>
      </c>
      <c r="H14" s="151">
        <f>G14*1.055</f>
        <v>3165000</v>
      </c>
      <c r="I14" s="151">
        <f>H14*1.052</f>
        <v>3329580</v>
      </c>
      <c r="J14" s="151">
        <f>I14*1.05</f>
        <v>3496059</v>
      </c>
      <c r="K14" s="168" t="s">
        <v>26</v>
      </c>
      <c r="L14" s="169"/>
    </row>
    <row r="15" spans="1:12" ht="51.75" customHeight="1">
      <c r="A15" s="160">
        <v>5</v>
      </c>
      <c r="B15" s="166" t="s">
        <v>307</v>
      </c>
      <c r="C15" s="160" t="s">
        <v>6</v>
      </c>
      <c r="D15" s="160">
        <v>170703</v>
      </c>
      <c r="E15" s="160"/>
      <c r="F15" s="157">
        <f t="shared" si="0"/>
        <v>700000</v>
      </c>
      <c r="G15" s="151">
        <v>700000</v>
      </c>
      <c r="H15" s="151"/>
      <c r="I15" s="151"/>
      <c r="J15" s="151"/>
      <c r="K15" s="168" t="s">
        <v>26</v>
      </c>
      <c r="L15" s="169"/>
    </row>
    <row r="16" spans="1:12" ht="44.25" customHeight="1">
      <c r="A16" s="160">
        <v>6</v>
      </c>
      <c r="B16" s="166" t="s">
        <v>32</v>
      </c>
      <c r="C16" s="160" t="s">
        <v>6</v>
      </c>
      <c r="D16" s="160">
        <v>100203</v>
      </c>
      <c r="E16" s="160">
        <v>3132</v>
      </c>
      <c r="F16" s="157">
        <f t="shared" si="0"/>
        <v>15000000</v>
      </c>
      <c r="G16" s="151">
        <v>15000000</v>
      </c>
      <c r="H16" s="151"/>
      <c r="I16" s="151"/>
      <c r="J16" s="151"/>
      <c r="K16" s="168" t="s">
        <v>26</v>
      </c>
      <c r="L16" s="169" t="s">
        <v>293</v>
      </c>
    </row>
    <row r="17" spans="1:12" ht="46.5" customHeight="1">
      <c r="A17" s="78">
        <f aca="true" t="shared" si="1" ref="A17:A35">A16+1</f>
        <v>7</v>
      </c>
      <c r="B17" s="166" t="s">
        <v>27</v>
      </c>
      <c r="C17" s="160" t="s">
        <v>6</v>
      </c>
      <c r="D17" s="160">
        <v>170703</v>
      </c>
      <c r="E17" s="160">
        <v>2240</v>
      </c>
      <c r="F17" s="157">
        <f t="shared" si="0"/>
        <v>64953195</v>
      </c>
      <c r="G17" s="151">
        <v>15000000</v>
      </c>
      <c r="H17" s="151">
        <f>G17*1.055</f>
        <v>15824999.999999998</v>
      </c>
      <c r="I17" s="151">
        <f>H17*1.052</f>
        <v>16647899.999999998</v>
      </c>
      <c r="J17" s="151">
        <f>I17*1.05</f>
        <v>17480295</v>
      </c>
      <c r="K17" s="168" t="s">
        <v>26</v>
      </c>
      <c r="L17" s="169" t="s">
        <v>290</v>
      </c>
    </row>
    <row r="18" spans="1:12" s="100" customFormat="1" ht="48" customHeight="1">
      <c r="A18" s="78">
        <f t="shared" si="1"/>
        <v>8</v>
      </c>
      <c r="B18" s="166" t="s">
        <v>33</v>
      </c>
      <c r="C18" s="160" t="s">
        <v>6</v>
      </c>
      <c r="D18" s="160">
        <v>100203</v>
      </c>
      <c r="E18" s="160">
        <v>2610</v>
      </c>
      <c r="F18" s="157">
        <f t="shared" si="0"/>
        <v>796000</v>
      </c>
      <c r="G18" s="151">
        <v>199000</v>
      </c>
      <c r="H18" s="151">
        <v>199000</v>
      </c>
      <c r="I18" s="151">
        <v>199000</v>
      </c>
      <c r="J18" s="151">
        <v>199000</v>
      </c>
      <c r="K18" s="168" t="s">
        <v>26</v>
      </c>
      <c r="L18" s="169"/>
    </row>
    <row r="19" spans="1:12" ht="45" customHeight="1">
      <c r="A19" s="78">
        <f t="shared" si="1"/>
        <v>9</v>
      </c>
      <c r="B19" s="166" t="s">
        <v>98</v>
      </c>
      <c r="C19" s="160" t="s">
        <v>6</v>
      </c>
      <c r="D19" s="160">
        <v>100203</v>
      </c>
      <c r="E19" s="160">
        <v>2610</v>
      </c>
      <c r="F19" s="157">
        <f>G19+H19+I19+J19</f>
        <v>796000</v>
      </c>
      <c r="G19" s="151">
        <v>199000</v>
      </c>
      <c r="H19" s="151">
        <v>199000</v>
      </c>
      <c r="I19" s="151">
        <v>199000</v>
      </c>
      <c r="J19" s="151">
        <v>199000</v>
      </c>
      <c r="K19" s="168" t="s">
        <v>26</v>
      </c>
      <c r="L19" s="169"/>
    </row>
    <row r="20" spans="1:12" ht="44.25" customHeight="1">
      <c r="A20" s="78">
        <f t="shared" si="1"/>
        <v>10</v>
      </c>
      <c r="B20" s="166" t="s">
        <v>64</v>
      </c>
      <c r="C20" s="160" t="s">
        <v>6</v>
      </c>
      <c r="D20" s="160">
        <v>100203</v>
      </c>
      <c r="E20" s="160">
        <v>2610</v>
      </c>
      <c r="F20" s="157">
        <f t="shared" si="0"/>
        <v>796000</v>
      </c>
      <c r="G20" s="151">
        <v>199000</v>
      </c>
      <c r="H20" s="151">
        <v>199000</v>
      </c>
      <c r="I20" s="151">
        <v>199000</v>
      </c>
      <c r="J20" s="151">
        <v>199000</v>
      </c>
      <c r="K20" s="168" t="s">
        <v>26</v>
      </c>
      <c r="L20" s="169"/>
    </row>
    <row r="21" spans="1:12" ht="44.25" customHeight="1">
      <c r="A21" s="78">
        <f t="shared" si="1"/>
        <v>11</v>
      </c>
      <c r="B21" s="166" t="s">
        <v>65</v>
      </c>
      <c r="C21" s="160" t="s">
        <v>6</v>
      </c>
      <c r="D21" s="160">
        <v>100203</v>
      </c>
      <c r="E21" s="160">
        <v>2240</v>
      </c>
      <c r="F21" s="157">
        <f t="shared" si="0"/>
        <v>796000</v>
      </c>
      <c r="G21" s="151">
        <v>199000</v>
      </c>
      <c r="H21" s="151">
        <v>199000</v>
      </c>
      <c r="I21" s="151">
        <v>199000</v>
      </c>
      <c r="J21" s="151">
        <v>199000</v>
      </c>
      <c r="K21" s="168" t="s">
        <v>26</v>
      </c>
      <c r="L21" s="169" t="s">
        <v>293</v>
      </c>
    </row>
    <row r="22" spans="1:12" s="100" customFormat="1" ht="69.75" customHeight="1">
      <c r="A22" s="78">
        <f t="shared" si="1"/>
        <v>12</v>
      </c>
      <c r="B22" s="166" t="s">
        <v>34</v>
      </c>
      <c r="C22" s="160" t="s">
        <v>6</v>
      </c>
      <c r="D22" s="160">
        <v>100203</v>
      </c>
      <c r="E22" s="160">
        <v>2610</v>
      </c>
      <c r="F22" s="157">
        <f t="shared" si="0"/>
        <v>136778117.595238</v>
      </c>
      <c r="G22" s="151">
        <f>21586926+10000000</f>
        <v>31586926</v>
      </c>
      <c r="H22" s="151">
        <f>G22*1.055</f>
        <v>33324206.93</v>
      </c>
      <c r="I22" s="151">
        <f>H22*1.052</f>
        <v>35057065.69036</v>
      </c>
      <c r="J22" s="151">
        <f>I22*1.05</f>
        <v>36809918.974878006</v>
      </c>
      <c r="K22" s="168" t="s">
        <v>26</v>
      </c>
      <c r="L22" s="169" t="s">
        <v>297</v>
      </c>
    </row>
    <row r="23" spans="1:12" ht="50.25" customHeight="1">
      <c r="A23" s="78">
        <f t="shared" si="1"/>
        <v>13</v>
      </c>
      <c r="B23" s="166" t="s">
        <v>29</v>
      </c>
      <c r="C23" s="160" t="s">
        <v>6</v>
      </c>
      <c r="D23" s="160">
        <v>100203</v>
      </c>
      <c r="E23" s="160">
        <v>2610</v>
      </c>
      <c r="F23" s="157">
        <f t="shared" si="0"/>
        <v>14939234.85</v>
      </c>
      <c r="G23" s="151">
        <v>3450000</v>
      </c>
      <c r="H23" s="151">
        <f>G23*1.055</f>
        <v>3639750</v>
      </c>
      <c r="I23" s="151">
        <f>H23*1.052</f>
        <v>3829017</v>
      </c>
      <c r="J23" s="151">
        <f>I23*1.05</f>
        <v>4020467.85</v>
      </c>
      <c r="K23" s="168" t="s">
        <v>26</v>
      </c>
      <c r="L23" s="169" t="s">
        <v>292</v>
      </c>
    </row>
    <row r="24" spans="1:12" ht="50.25" customHeight="1">
      <c r="A24" s="78">
        <f t="shared" si="1"/>
        <v>14</v>
      </c>
      <c r="B24" s="166" t="s">
        <v>165</v>
      </c>
      <c r="C24" s="160" t="s">
        <v>6</v>
      </c>
      <c r="D24" s="160">
        <v>100203</v>
      </c>
      <c r="E24" s="160">
        <v>2240</v>
      </c>
      <c r="F24" s="157">
        <f>G24+H24+I24+J24</f>
        <v>1540000</v>
      </c>
      <c r="G24" s="151">
        <v>1540000</v>
      </c>
      <c r="H24" s="151"/>
      <c r="I24" s="151"/>
      <c r="J24" s="151"/>
      <c r="K24" s="168" t="s">
        <v>26</v>
      </c>
      <c r="L24" s="169" t="s">
        <v>292</v>
      </c>
    </row>
    <row r="25" spans="1:12" ht="47.25" customHeight="1">
      <c r="A25" s="78">
        <f>A24+1</f>
        <v>15</v>
      </c>
      <c r="B25" s="166" t="s">
        <v>169</v>
      </c>
      <c r="C25" s="160" t="s">
        <v>6</v>
      </c>
      <c r="D25" s="160">
        <v>170703</v>
      </c>
      <c r="E25" s="160">
        <v>3122</v>
      </c>
      <c r="F25" s="157">
        <f>G25+H25+I25+J25</f>
        <v>7270000</v>
      </c>
      <c r="G25" s="151">
        <v>2500000</v>
      </c>
      <c r="H25" s="151">
        <v>3700000</v>
      </c>
      <c r="I25" s="151">
        <v>1070000</v>
      </c>
      <c r="J25" s="151"/>
      <c r="K25" s="168" t="s">
        <v>26</v>
      </c>
      <c r="L25" s="169" t="s">
        <v>292</v>
      </c>
    </row>
    <row r="26" spans="1:12" ht="50.25" customHeight="1">
      <c r="A26" s="78">
        <v>16</v>
      </c>
      <c r="B26" s="166" t="s">
        <v>62</v>
      </c>
      <c r="C26" s="160" t="s">
        <v>6</v>
      </c>
      <c r="D26" s="160">
        <v>170703</v>
      </c>
      <c r="E26" s="160">
        <v>3122</v>
      </c>
      <c r="F26" s="157">
        <f t="shared" si="0"/>
        <v>1818689.46</v>
      </c>
      <c r="G26" s="151">
        <v>420000</v>
      </c>
      <c r="H26" s="151">
        <f>G26*1.055</f>
        <v>443100</v>
      </c>
      <c r="I26" s="151">
        <f>H26*1.052</f>
        <v>466141.2</v>
      </c>
      <c r="J26" s="151">
        <f>I26*1.05</f>
        <v>489448.26</v>
      </c>
      <c r="K26" s="168" t="s">
        <v>26</v>
      </c>
      <c r="L26" s="169"/>
    </row>
    <row r="27" spans="1:12" ht="45.75" customHeight="1">
      <c r="A27" s="78">
        <v>17</v>
      </c>
      <c r="B27" s="166" t="s">
        <v>30</v>
      </c>
      <c r="C27" s="160" t="s">
        <v>6</v>
      </c>
      <c r="D27" s="160">
        <v>170703</v>
      </c>
      <c r="E27" s="160">
        <v>3122</v>
      </c>
      <c r="F27" s="157">
        <f t="shared" si="0"/>
        <v>7050000</v>
      </c>
      <c r="G27" s="151">
        <v>2000000</v>
      </c>
      <c r="H27" s="151">
        <v>2000000</v>
      </c>
      <c r="I27" s="151">
        <v>2000000</v>
      </c>
      <c r="J27" s="151">
        <v>1050000</v>
      </c>
      <c r="K27" s="168" t="s">
        <v>26</v>
      </c>
      <c r="L27" s="169" t="s">
        <v>292</v>
      </c>
    </row>
    <row r="28" spans="1:12" ht="52.5" customHeight="1">
      <c r="A28" s="78">
        <f t="shared" si="1"/>
        <v>18</v>
      </c>
      <c r="B28" s="166" t="s">
        <v>319</v>
      </c>
      <c r="C28" s="160" t="s">
        <v>6</v>
      </c>
      <c r="D28" s="160">
        <v>170703</v>
      </c>
      <c r="E28" s="160">
        <v>3132</v>
      </c>
      <c r="F28" s="157">
        <f>G28+H28+I28+J28</f>
        <v>11760000</v>
      </c>
      <c r="G28" s="151">
        <v>7000000</v>
      </c>
      <c r="H28" s="151">
        <v>1600000</v>
      </c>
      <c r="I28" s="151">
        <v>1600000</v>
      </c>
      <c r="J28" s="151">
        <v>1560000</v>
      </c>
      <c r="K28" s="168" t="s">
        <v>26</v>
      </c>
      <c r="L28" s="169" t="s">
        <v>293</v>
      </c>
    </row>
    <row r="29" spans="1:12" s="100" customFormat="1" ht="58.5" customHeight="1">
      <c r="A29" s="78">
        <f t="shared" si="1"/>
        <v>19</v>
      </c>
      <c r="B29" s="166" t="s">
        <v>66</v>
      </c>
      <c r="C29" s="160" t="s">
        <v>6</v>
      </c>
      <c r="D29" s="160">
        <v>170703</v>
      </c>
      <c r="E29" s="160">
        <v>2610</v>
      </c>
      <c r="F29" s="157">
        <f t="shared" si="0"/>
        <v>796000</v>
      </c>
      <c r="G29" s="151">
        <v>199000</v>
      </c>
      <c r="H29" s="151">
        <v>199000</v>
      </c>
      <c r="I29" s="151">
        <v>199000</v>
      </c>
      <c r="J29" s="151">
        <v>199000</v>
      </c>
      <c r="K29" s="168" t="s">
        <v>26</v>
      </c>
      <c r="L29" s="169"/>
    </row>
    <row r="30" spans="1:12" s="100" customFormat="1" ht="54.75" customHeight="1">
      <c r="A30" s="78">
        <f t="shared" si="1"/>
        <v>20</v>
      </c>
      <c r="B30" s="166" t="s">
        <v>67</v>
      </c>
      <c r="C30" s="160" t="s">
        <v>6</v>
      </c>
      <c r="D30" s="160">
        <v>170703</v>
      </c>
      <c r="E30" s="160">
        <v>2610</v>
      </c>
      <c r="F30" s="157">
        <f t="shared" si="0"/>
        <v>796000</v>
      </c>
      <c r="G30" s="151">
        <v>199000</v>
      </c>
      <c r="H30" s="151">
        <v>199000</v>
      </c>
      <c r="I30" s="151">
        <v>199000</v>
      </c>
      <c r="J30" s="151">
        <v>199000</v>
      </c>
      <c r="K30" s="168" t="s">
        <v>26</v>
      </c>
      <c r="L30" s="169" t="s">
        <v>293</v>
      </c>
    </row>
    <row r="31" spans="1:12" s="100" customFormat="1" ht="48" customHeight="1">
      <c r="A31" s="78">
        <f t="shared" si="1"/>
        <v>21</v>
      </c>
      <c r="B31" s="166" t="s">
        <v>28</v>
      </c>
      <c r="C31" s="160" t="s">
        <v>6</v>
      </c>
      <c r="D31" s="160">
        <v>100203</v>
      </c>
      <c r="E31" s="160">
        <v>2610</v>
      </c>
      <c r="F31" s="157">
        <f t="shared" si="0"/>
        <v>10609021.85</v>
      </c>
      <c r="G31" s="151">
        <v>2450000</v>
      </c>
      <c r="H31" s="151">
        <f>G31*1.055</f>
        <v>2584750</v>
      </c>
      <c r="I31" s="151">
        <f>H31*1.052</f>
        <v>2719157</v>
      </c>
      <c r="J31" s="151">
        <f>I31*1.05</f>
        <v>2855114.85</v>
      </c>
      <c r="K31" s="168" t="s">
        <v>26</v>
      </c>
      <c r="L31" s="169"/>
    </row>
    <row r="32" spans="1:12" ht="59.25" customHeight="1">
      <c r="A32" s="78">
        <f t="shared" si="1"/>
        <v>22</v>
      </c>
      <c r="B32" s="166" t="s">
        <v>35</v>
      </c>
      <c r="C32" s="160" t="s">
        <v>6</v>
      </c>
      <c r="D32" s="160">
        <v>170703</v>
      </c>
      <c r="E32" s="160">
        <v>2610</v>
      </c>
      <c r="F32" s="157">
        <f t="shared" si="0"/>
        <v>433021.3</v>
      </c>
      <c r="G32" s="151">
        <v>100000</v>
      </c>
      <c r="H32" s="151">
        <f>G32*1.055</f>
        <v>105500</v>
      </c>
      <c r="I32" s="151">
        <f>H32*1.052</f>
        <v>110986</v>
      </c>
      <c r="J32" s="151">
        <f>I32*1.05</f>
        <v>116535.3</v>
      </c>
      <c r="K32" s="168" t="s">
        <v>26</v>
      </c>
      <c r="L32" s="169"/>
    </row>
    <row r="33" spans="1:12" ht="53.25" customHeight="1">
      <c r="A33" s="78">
        <f t="shared" si="1"/>
        <v>23</v>
      </c>
      <c r="B33" s="166" t="s">
        <v>166</v>
      </c>
      <c r="C33" s="160" t="s">
        <v>6</v>
      </c>
      <c r="D33" s="160">
        <v>170703</v>
      </c>
      <c r="E33" s="160">
        <v>2240</v>
      </c>
      <c r="F33" s="157">
        <f>G33+H33+I33+J33</f>
        <v>2000000</v>
      </c>
      <c r="G33" s="151">
        <v>500000</v>
      </c>
      <c r="H33" s="151">
        <v>500000</v>
      </c>
      <c r="I33" s="151">
        <v>500000</v>
      </c>
      <c r="J33" s="151">
        <v>500000</v>
      </c>
      <c r="K33" s="168" t="s">
        <v>26</v>
      </c>
      <c r="L33" s="169" t="s">
        <v>289</v>
      </c>
    </row>
    <row r="34" spans="1:12" ht="45.75" customHeight="1">
      <c r="A34" s="78">
        <f t="shared" si="1"/>
        <v>24</v>
      </c>
      <c r="B34" s="166" t="s">
        <v>167</v>
      </c>
      <c r="C34" s="160" t="s">
        <v>6</v>
      </c>
      <c r="D34" s="160">
        <v>170703</v>
      </c>
      <c r="E34" s="160">
        <v>2240</v>
      </c>
      <c r="F34" s="157">
        <f t="shared" si="0"/>
        <v>800000</v>
      </c>
      <c r="G34" s="151">
        <v>200000</v>
      </c>
      <c r="H34" s="151">
        <v>200000</v>
      </c>
      <c r="I34" s="151">
        <v>200000</v>
      </c>
      <c r="J34" s="151">
        <v>200000</v>
      </c>
      <c r="K34" s="168" t="s">
        <v>26</v>
      </c>
      <c r="L34" s="169"/>
    </row>
    <row r="35" spans="1:12" s="109" customFormat="1" ht="50.25" customHeight="1">
      <c r="A35" s="70">
        <f t="shared" si="1"/>
        <v>25</v>
      </c>
      <c r="B35" s="27" t="s">
        <v>36</v>
      </c>
      <c r="C35" s="70" t="s">
        <v>6</v>
      </c>
      <c r="D35" s="70">
        <v>100203</v>
      </c>
      <c r="E35" s="70">
        <v>3132</v>
      </c>
      <c r="F35" s="157">
        <f t="shared" si="0"/>
        <v>100000000</v>
      </c>
      <c r="G35" s="151">
        <v>25000000</v>
      </c>
      <c r="H35" s="151">
        <v>25000000</v>
      </c>
      <c r="I35" s="151">
        <v>25000000</v>
      </c>
      <c r="J35" s="151">
        <v>25000000</v>
      </c>
      <c r="K35" s="30" t="s">
        <v>26</v>
      </c>
      <c r="L35" s="154" t="s">
        <v>289</v>
      </c>
    </row>
    <row r="36" spans="1:12" ht="51.75" customHeight="1">
      <c r="A36" s="70">
        <v>26</v>
      </c>
      <c r="B36" s="11" t="s">
        <v>271</v>
      </c>
      <c r="C36" s="70" t="s">
        <v>6</v>
      </c>
      <c r="D36" s="3">
        <v>170703</v>
      </c>
      <c r="E36" s="3"/>
      <c r="F36" s="157">
        <f>G36+H36+I36+J36</f>
        <v>28000000</v>
      </c>
      <c r="G36" s="155">
        <v>7000000</v>
      </c>
      <c r="H36" s="155">
        <v>7000000</v>
      </c>
      <c r="I36" s="155">
        <v>7000000</v>
      </c>
      <c r="J36" s="155">
        <v>7000000</v>
      </c>
      <c r="K36" s="30" t="s">
        <v>26</v>
      </c>
      <c r="L36" s="154" t="s">
        <v>291</v>
      </c>
    </row>
    <row r="37" spans="1:12" ht="15.75">
      <c r="A37" s="26"/>
      <c r="B37" s="64" t="s">
        <v>5</v>
      </c>
      <c r="C37" s="64"/>
      <c r="D37" s="64"/>
      <c r="E37" s="64"/>
      <c r="F37" s="157">
        <f>SUM(F11:F36)</f>
        <v>1025210919.055238</v>
      </c>
      <c r="G37" s="157">
        <f>SUM(G11:G36)</f>
        <v>282933926</v>
      </c>
      <c r="H37" s="157">
        <f>SUM(H11:H36)</f>
        <v>246781306.93</v>
      </c>
      <c r="I37" s="157">
        <f>SUM(I11:I36)</f>
        <v>247223846.89036</v>
      </c>
      <c r="J37" s="157">
        <f>SUM(J11:J36)</f>
        <v>248271839.234878</v>
      </c>
      <c r="K37" s="29"/>
      <c r="L37" s="26"/>
    </row>
    <row r="38" spans="1:12" ht="15.75">
      <c r="A38" s="266"/>
      <c r="B38" s="267"/>
      <c r="C38" s="267"/>
      <c r="D38" s="267"/>
      <c r="E38" s="267"/>
      <c r="F38" s="268"/>
      <c r="G38" s="268"/>
      <c r="H38" s="268"/>
      <c r="I38" s="268"/>
      <c r="J38" s="268"/>
      <c r="K38" s="73"/>
      <c r="L38" s="266"/>
    </row>
    <row r="39" spans="2:13" ht="18.75">
      <c r="B39" s="294" t="s">
        <v>580</v>
      </c>
      <c r="C39" s="294"/>
      <c r="D39" s="18"/>
      <c r="E39" s="18"/>
      <c r="F39" s="18"/>
      <c r="I39" s="289" t="s">
        <v>581</v>
      </c>
      <c r="J39" s="290"/>
      <c r="K39" s="290"/>
      <c r="L39" s="159"/>
      <c r="M39" s="1"/>
    </row>
    <row r="40" spans="2:11" ht="18.75">
      <c r="B40" s="291"/>
      <c r="C40" s="291"/>
      <c r="D40" s="17"/>
      <c r="E40" s="17"/>
      <c r="F40" s="17"/>
      <c r="G40" s="14"/>
      <c r="H40" s="14"/>
      <c r="I40" s="14"/>
      <c r="K40" s="32"/>
    </row>
    <row r="41" spans="2:11" ht="18.75">
      <c r="B41" s="314"/>
      <c r="C41" s="314"/>
      <c r="D41" s="34"/>
      <c r="E41" s="34"/>
      <c r="F41" s="19"/>
      <c r="G41" s="12"/>
      <c r="H41" s="12"/>
      <c r="I41" s="12"/>
      <c r="J41" s="12"/>
      <c r="K41" s="12"/>
    </row>
    <row r="42" spans="2:11" ht="15.75">
      <c r="B42" s="28"/>
      <c r="C42" s="28"/>
      <c r="D42" s="28"/>
      <c r="E42" s="28"/>
      <c r="F42" s="12"/>
      <c r="G42" s="12"/>
      <c r="H42" s="12"/>
      <c r="I42" s="12"/>
      <c r="J42" s="12"/>
      <c r="K42" s="12"/>
    </row>
    <row r="43" spans="2:11" ht="15.7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5.7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.7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.75">
      <c r="B139" s="1"/>
      <c r="C139" s="1"/>
      <c r="D139" s="1"/>
      <c r="E139" s="1"/>
      <c r="F139" s="1"/>
      <c r="G139" s="1"/>
      <c r="H139" s="1"/>
      <c r="I139" s="1"/>
      <c r="J139" s="1"/>
      <c r="K139" s="1"/>
    </row>
  </sheetData>
  <sheetProtection/>
  <mergeCells count="15">
    <mergeCell ref="B40:C40"/>
    <mergeCell ref="B41:C41"/>
    <mergeCell ref="B7:K7"/>
    <mergeCell ref="F8:J8"/>
    <mergeCell ref="B9:B10"/>
    <mergeCell ref="C9:C10"/>
    <mergeCell ref="G9:J9"/>
    <mergeCell ref="K9:K10"/>
    <mergeCell ref="L9:L10"/>
    <mergeCell ref="I39:K39"/>
    <mergeCell ref="A9:A10"/>
    <mergeCell ref="D9:D10"/>
    <mergeCell ref="E9:E10"/>
    <mergeCell ref="F9:F10"/>
    <mergeCell ref="B39:C3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65"/>
  <sheetViews>
    <sheetView zoomScalePageLayoutView="0" workbookViewId="0" topLeftCell="A19">
      <selection activeCell="B20" sqref="B20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3.00390625" style="0" customWidth="1"/>
    <col min="7" max="7" width="12.00390625" style="0" customWidth="1"/>
    <col min="8" max="8" width="10.57421875" style="0" customWidth="1"/>
    <col min="9" max="9" width="11.7109375" style="0" customWidth="1"/>
    <col min="10" max="10" width="12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1.28125" style="0" customWidth="1"/>
    <col min="15" max="15" width="13.7109375" style="0" customWidth="1"/>
  </cols>
  <sheetData>
    <row r="3" spans="1:13" ht="15.75">
      <c r="A3" s="40"/>
      <c r="B3" s="40"/>
      <c r="C3" s="40"/>
      <c r="D3" s="40"/>
      <c r="E3" s="40"/>
      <c r="F3" s="40"/>
      <c r="G3" s="40"/>
      <c r="H3" s="40"/>
      <c r="I3" s="40"/>
      <c r="J3" s="5" t="s">
        <v>208</v>
      </c>
      <c r="K3" s="5"/>
      <c r="L3" s="21"/>
      <c r="M3" s="47"/>
    </row>
    <row r="4" spans="1:13" ht="15.75">
      <c r="A4" s="40"/>
      <c r="B4" s="40"/>
      <c r="C4" s="40"/>
      <c r="D4" s="40"/>
      <c r="E4" s="40"/>
      <c r="F4" s="40"/>
      <c r="G4" s="40"/>
      <c r="H4" s="40"/>
      <c r="I4" s="40"/>
      <c r="J4" s="5" t="s">
        <v>582</v>
      </c>
      <c r="K4" s="35"/>
      <c r="L4" s="47"/>
      <c r="M4" s="47"/>
    </row>
    <row r="5" spans="1:13" ht="15.75">
      <c r="A5" s="40"/>
      <c r="B5" s="40"/>
      <c r="C5" s="40"/>
      <c r="D5" s="40"/>
      <c r="E5" s="40"/>
      <c r="F5" s="40"/>
      <c r="G5" s="40"/>
      <c r="H5" s="40"/>
      <c r="I5" s="40"/>
      <c r="J5" s="35" t="s">
        <v>20</v>
      </c>
      <c r="K5" s="35"/>
      <c r="L5" s="47"/>
      <c r="M5" s="47"/>
    </row>
    <row r="6" spans="1:13" ht="15.75">
      <c r="A6" s="40"/>
      <c r="B6" s="40"/>
      <c r="C6" s="40"/>
      <c r="D6" s="40"/>
      <c r="E6" s="40"/>
      <c r="F6" s="40"/>
      <c r="G6" s="40"/>
      <c r="H6" s="40"/>
      <c r="I6" s="40"/>
      <c r="J6" s="35" t="s">
        <v>21</v>
      </c>
      <c r="K6" s="35"/>
      <c r="L6" s="47"/>
      <c r="M6" s="47"/>
    </row>
    <row r="7" spans="1:13" ht="15.75">
      <c r="A7" s="40"/>
      <c r="B7" s="40"/>
      <c r="C7" s="40"/>
      <c r="D7" s="40"/>
      <c r="E7" s="40"/>
      <c r="F7" s="40"/>
      <c r="G7" s="40"/>
      <c r="H7" s="40"/>
      <c r="I7" s="40"/>
      <c r="J7" s="35" t="s">
        <v>22</v>
      </c>
      <c r="K7" s="35"/>
      <c r="L7" s="47"/>
      <c r="M7" s="47"/>
    </row>
    <row r="8" spans="1:15" ht="15.75">
      <c r="A8" s="40"/>
      <c r="B8" s="40"/>
      <c r="C8" s="40"/>
      <c r="D8" s="40"/>
      <c r="E8" s="40"/>
      <c r="F8" s="40"/>
      <c r="G8" s="40"/>
      <c r="H8" s="40"/>
      <c r="I8" s="40"/>
      <c r="J8" s="40"/>
      <c r="K8" s="21"/>
      <c r="L8" s="47"/>
      <c r="M8" s="47"/>
      <c r="N8" s="80"/>
      <c r="O8" s="35"/>
    </row>
    <row r="9" spans="1:14" ht="15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8.75">
      <c r="A10" s="318" t="s">
        <v>279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</row>
    <row r="11" spans="1:14" ht="18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5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5" ht="15.75" customHeight="1">
      <c r="A13" s="285" t="s">
        <v>8</v>
      </c>
      <c r="B13" s="285" t="s">
        <v>7</v>
      </c>
      <c r="C13" s="285" t="s">
        <v>0</v>
      </c>
      <c r="D13" s="282" t="s">
        <v>31</v>
      </c>
      <c r="E13" s="282" t="s">
        <v>37</v>
      </c>
      <c r="F13" s="282" t="s">
        <v>145</v>
      </c>
      <c r="G13" s="319" t="s">
        <v>9</v>
      </c>
      <c r="H13" s="320"/>
      <c r="I13" s="320"/>
      <c r="J13" s="320"/>
      <c r="K13" s="320"/>
      <c r="L13" s="320"/>
      <c r="M13" s="320"/>
      <c r="N13" s="285" t="s">
        <v>4</v>
      </c>
      <c r="O13" s="282" t="s">
        <v>269</v>
      </c>
    </row>
    <row r="14" spans="1:15" ht="35.25" customHeight="1">
      <c r="A14" s="285"/>
      <c r="B14" s="285"/>
      <c r="C14" s="285"/>
      <c r="D14" s="283"/>
      <c r="E14" s="283"/>
      <c r="F14" s="284"/>
      <c r="G14" s="20" t="s">
        <v>10</v>
      </c>
      <c r="H14" s="20" t="s">
        <v>23</v>
      </c>
      <c r="I14" s="20" t="s">
        <v>24</v>
      </c>
      <c r="J14" s="20" t="s">
        <v>25</v>
      </c>
      <c r="K14" s="20" t="s">
        <v>1</v>
      </c>
      <c r="L14" s="20" t="s">
        <v>2</v>
      </c>
      <c r="M14" s="20" t="s">
        <v>3</v>
      </c>
      <c r="N14" s="285"/>
      <c r="O14" s="284"/>
    </row>
    <row r="15" spans="1:15" ht="57.75" customHeight="1">
      <c r="A15" s="3">
        <v>1</v>
      </c>
      <c r="B15" s="11" t="s">
        <v>68</v>
      </c>
      <c r="C15" s="3" t="s">
        <v>6</v>
      </c>
      <c r="D15" s="3">
        <v>100203</v>
      </c>
      <c r="E15" s="70">
        <v>2610</v>
      </c>
      <c r="F15" s="85">
        <f aca="true" t="shared" si="0" ref="F15:F23">G15+H15+I15+J15</f>
        <v>23816171.5</v>
      </c>
      <c r="G15" s="83">
        <v>5500000</v>
      </c>
      <c r="H15" s="83">
        <f>G15*1.055</f>
        <v>5802500</v>
      </c>
      <c r="I15" s="83">
        <f>H15*1.052</f>
        <v>6104230</v>
      </c>
      <c r="J15" s="83">
        <f>I15*1.05</f>
        <v>6409441.5</v>
      </c>
      <c r="K15" s="42"/>
      <c r="L15" s="42"/>
      <c r="M15" s="42"/>
      <c r="N15" s="101" t="s">
        <v>26</v>
      </c>
      <c r="O15" s="154"/>
    </row>
    <row r="16" spans="1:15" ht="52.5" customHeight="1">
      <c r="A16" s="3">
        <v>2</v>
      </c>
      <c r="B16" s="11" t="s">
        <v>171</v>
      </c>
      <c r="C16" s="3" t="s">
        <v>6</v>
      </c>
      <c r="D16" s="3">
        <v>100203</v>
      </c>
      <c r="E16" s="70">
        <v>3132</v>
      </c>
      <c r="F16" s="85">
        <f t="shared" si="0"/>
        <v>18603600</v>
      </c>
      <c r="G16" s="151">
        <v>4650900</v>
      </c>
      <c r="H16" s="151">
        <f>4650900</f>
        <v>4650900</v>
      </c>
      <c r="I16" s="151">
        <f>4650900</f>
        <v>4650900</v>
      </c>
      <c r="J16" s="83">
        <f>4650900</f>
        <v>4650900</v>
      </c>
      <c r="K16" s="42"/>
      <c r="L16" s="42"/>
      <c r="M16" s="42"/>
      <c r="N16" s="101" t="s">
        <v>26</v>
      </c>
      <c r="O16" s="154" t="s">
        <v>325</v>
      </c>
    </row>
    <row r="17" spans="1:15" ht="52.5" customHeight="1">
      <c r="A17" s="3">
        <v>3</v>
      </c>
      <c r="B17" s="149" t="s">
        <v>272</v>
      </c>
      <c r="C17" s="3" t="s">
        <v>6</v>
      </c>
      <c r="D17" s="3">
        <v>150101</v>
      </c>
      <c r="E17" s="70"/>
      <c r="F17" s="85">
        <f t="shared" si="0"/>
        <v>26820000</v>
      </c>
      <c r="G17" s="151"/>
      <c r="H17" s="151">
        <v>8940000</v>
      </c>
      <c r="I17" s="151">
        <v>8940000</v>
      </c>
      <c r="J17" s="83">
        <v>8940000</v>
      </c>
      <c r="K17" s="42"/>
      <c r="L17" s="42"/>
      <c r="M17" s="42"/>
      <c r="N17" s="101" t="s">
        <v>26</v>
      </c>
      <c r="O17" s="154" t="s">
        <v>325</v>
      </c>
    </row>
    <row r="18" spans="1:15" ht="47.25" customHeight="1">
      <c r="A18" s="3">
        <v>4</v>
      </c>
      <c r="B18" s="11" t="s">
        <v>170</v>
      </c>
      <c r="C18" s="3" t="s">
        <v>6</v>
      </c>
      <c r="D18" s="3">
        <v>150101</v>
      </c>
      <c r="E18" s="70">
        <v>3122</v>
      </c>
      <c r="F18" s="85">
        <f t="shared" si="0"/>
        <v>10600000</v>
      </c>
      <c r="G18" s="151">
        <v>2000000</v>
      </c>
      <c r="H18" s="151">
        <v>4300000</v>
      </c>
      <c r="I18" s="151">
        <v>4300000</v>
      </c>
      <c r="J18" s="83"/>
      <c r="K18" s="42"/>
      <c r="L18" s="42"/>
      <c r="M18" s="42"/>
      <c r="N18" s="101" t="s">
        <v>26</v>
      </c>
      <c r="O18" s="154" t="s">
        <v>326</v>
      </c>
    </row>
    <row r="19" spans="1:15" ht="49.5" customHeight="1">
      <c r="A19" s="3">
        <f>1+A18</f>
        <v>5</v>
      </c>
      <c r="B19" s="11" t="s">
        <v>69</v>
      </c>
      <c r="C19" s="3" t="s">
        <v>6</v>
      </c>
      <c r="D19" s="3">
        <v>100203</v>
      </c>
      <c r="E19" s="3">
        <v>2610</v>
      </c>
      <c r="F19" s="85">
        <f t="shared" si="0"/>
        <v>796000</v>
      </c>
      <c r="G19" s="86">
        <v>199000</v>
      </c>
      <c r="H19" s="86">
        <v>199000</v>
      </c>
      <c r="I19" s="86">
        <v>199000</v>
      </c>
      <c r="J19" s="86">
        <v>199000</v>
      </c>
      <c r="K19" s="86">
        <v>199000</v>
      </c>
      <c r="L19" s="86">
        <v>199000</v>
      </c>
      <c r="M19" s="86">
        <v>199000</v>
      </c>
      <c r="N19" s="101" t="s">
        <v>26</v>
      </c>
      <c r="O19" s="154"/>
    </row>
    <row r="20" spans="1:15" ht="52.5" customHeight="1">
      <c r="A20" s="3">
        <v>6</v>
      </c>
      <c r="B20" s="166" t="s">
        <v>70</v>
      </c>
      <c r="C20" s="160" t="s">
        <v>6</v>
      </c>
      <c r="D20" s="160">
        <v>100203</v>
      </c>
      <c r="E20" s="160">
        <v>2273</v>
      </c>
      <c r="F20" s="156">
        <f t="shared" si="0"/>
        <v>47632343</v>
      </c>
      <c r="G20" s="150">
        <f>6500000+4500000</f>
        <v>11000000</v>
      </c>
      <c r="H20" s="151">
        <f>G20*1.055</f>
        <v>11605000</v>
      </c>
      <c r="I20" s="151">
        <f>H20*1.052</f>
        <v>12208460</v>
      </c>
      <c r="J20" s="151">
        <f>I20*1.05</f>
        <v>12818883</v>
      </c>
      <c r="K20" s="152"/>
      <c r="L20" s="152"/>
      <c r="M20" s="152"/>
      <c r="N20" s="221" t="s">
        <v>26</v>
      </c>
      <c r="O20" s="169"/>
    </row>
    <row r="21" spans="1:15" ht="49.5" customHeight="1">
      <c r="A21" s="160">
        <v>7</v>
      </c>
      <c r="B21" s="220" t="s">
        <v>555</v>
      </c>
      <c r="C21" s="160" t="s">
        <v>6</v>
      </c>
      <c r="D21" s="160"/>
      <c r="E21" s="160"/>
      <c r="F21" s="156">
        <f t="shared" si="0"/>
        <v>5590000</v>
      </c>
      <c r="G21" s="150">
        <v>1397500</v>
      </c>
      <c r="H21" s="150">
        <v>1397500</v>
      </c>
      <c r="I21" s="150">
        <v>1397500</v>
      </c>
      <c r="J21" s="150">
        <v>1397500</v>
      </c>
      <c r="K21" s="152"/>
      <c r="L21" s="152"/>
      <c r="M21" s="152"/>
      <c r="N21" s="221" t="s">
        <v>26</v>
      </c>
      <c r="O21" s="169"/>
    </row>
    <row r="22" spans="1:15" ht="49.5" customHeight="1">
      <c r="A22" s="160">
        <v>8</v>
      </c>
      <c r="B22" s="220" t="s">
        <v>576</v>
      </c>
      <c r="C22" s="160" t="s">
        <v>6</v>
      </c>
      <c r="D22" s="160"/>
      <c r="E22" s="160"/>
      <c r="F22" s="156">
        <f t="shared" si="0"/>
        <v>300000</v>
      </c>
      <c r="G22" s="150">
        <v>300000</v>
      </c>
      <c r="H22" s="150"/>
      <c r="I22" s="150"/>
      <c r="J22" s="150"/>
      <c r="K22" s="152"/>
      <c r="L22" s="152"/>
      <c r="M22" s="152"/>
      <c r="N22" s="221" t="s">
        <v>26</v>
      </c>
      <c r="O22" s="169"/>
    </row>
    <row r="23" spans="1:15" ht="50.25" customHeight="1">
      <c r="A23" s="160">
        <v>9</v>
      </c>
      <c r="B23" s="220" t="s">
        <v>579</v>
      </c>
      <c r="C23" s="160" t="s">
        <v>6</v>
      </c>
      <c r="D23" s="160"/>
      <c r="E23" s="160"/>
      <c r="F23" s="156">
        <f t="shared" si="0"/>
        <v>90000</v>
      </c>
      <c r="G23" s="150">
        <v>90000</v>
      </c>
      <c r="H23" s="150"/>
      <c r="I23" s="150"/>
      <c r="J23" s="150"/>
      <c r="K23" s="152"/>
      <c r="L23" s="152"/>
      <c r="M23" s="152"/>
      <c r="N23" s="221" t="s">
        <v>26</v>
      </c>
      <c r="O23" s="169"/>
    </row>
    <row r="24" spans="1:15" ht="15.75">
      <c r="A24" s="26"/>
      <c r="B24" s="256" t="s">
        <v>5</v>
      </c>
      <c r="C24" s="169"/>
      <c r="D24" s="169"/>
      <c r="E24" s="169"/>
      <c r="F24" s="156">
        <f>SUM(F15:F23)</f>
        <v>134248114.5</v>
      </c>
      <c r="G24" s="156">
        <f>SUM(G15:G23)</f>
        <v>25137400</v>
      </c>
      <c r="H24" s="156">
        <f>SUM(H15:H22)</f>
        <v>36894900</v>
      </c>
      <c r="I24" s="156">
        <f>SUM(I15:I22)</f>
        <v>37800090</v>
      </c>
      <c r="J24" s="156">
        <f>SUM(J15:J22)</f>
        <v>34415724.5</v>
      </c>
      <c r="K24" s="156">
        <f>K15+K19+K20</f>
        <v>199000</v>
      </c>
      <c r="L24" s="156">
        <f>L15+L19+L20</f>
        <v>199000</v>
      </c>
      <c r="M24" s="156">
        <f>M15+M19+M20</f>
        <v>199000</v>
      </c>
      <c r="N24" s="169"/>
      <c r="O24" s="217"/>
    </row>
    <row r="25" spans="1:15" ht="15.75">
      <c r="A25" s="48"/>
      <c r="B25" s="261"/>
      <c r="C25" s="262"/>
      <c r="D25" s="262"/>
      <c r="E25" s="262"/>
      <c r="F25" s="263"/>
      <c r="G25" s="264"/>
      <c r="H25" s="264"/>
      <c r="I25" s="264"/>
      <c r="J25" s="264"/>
      <c r="K25" s="264"/>
      <c r="L25" s="264"/>
      <c r="M25" s="264"/>
      <c r="N25" s="262"/>
      <c r="O25" s="214"/>
    </row>
    <row r="26" spans="1:16" ht="18.75">
      <c r="A26" s="48"/>
      <c r="B26" s="294" t="s">
        <v>580</v>
      </c>
      <c r="C26" s="294"/>
      <c r="D26" s="49"/>
      <c r="E26" s="49"/>
      <c r="F26" s="50"/>
      <c r="G26" s="51"/>
      <c r="H26" s="51"/>
      <c r="I26" s="51"/>
      <c r="J26" s="51"/>
      <c r="K26" s="51"/>
      <c r="L26" s="51"/>
      <c r="M26" s="51"/>
      <c r="N26" s="289" t="s">
        <v>581</v>
      </c>
      <c r="O26" s="290"/>
      <c r="P26" s="290"/>
    </row>
    <row r="27" spans="1:14" ht="30" customHeight="1">
      <c r="A27" s="48"/>
      <c r="B27" s="17"/>
      <c r="C27" s="18"/>
      <c r="D27" s="18"/>
      <c r="E27" s="18"/>
      <c r="G27" s="51"/>
      <c r="H27" s="51"/>
      <c r="I27" s="51"/>
      <c r="J27" s="51"/>
      <c r="K27" s="51"/>
      <c r="L27" s="51"/>
      <c r="M27" s="51"/>
      <c r="N27" s="18"/>
    </row>
    <row r="28" spans="1:14" ht="21" customHeight="1">
      <c r="A28" s="48"/>
      <c r="B28" s="36"/>
      <c r="C28" s="18"/>
      <c r="D28" s="18"/>
      <c r="E28" s="18"/>
      <c r="G28" s="51"/>
      <c r="H28" s="51"/>
      <c r="I28" s="51"/>
      <c r="J28" s="51"/>
      <c r="K28" s="51"/>
      <c r="L28" s="51"/>
      <c r="M28" s="51"/>
      <c r="N28" s="18"/>
    </row>
    <row r="29" spans="1:14" ht="18.75">
      <c r="A29" s="48"/>
      <c r="B29" s="36"/>
      <c r="C29" s="19"/>
      <c r="D29" s="19"/>
      <c r="E29" s="19"/>
      <c r="F29" s="19"/>
      <c r="G29" s="7"/>
      <c r="H29" s="7"/>
      <c r="I29" s="7"/>
      <c r="J29" s="7"/>
      <c r="K29" s="7"/>
      <c r="L29" s="7"/>
      <c r="M29" s="7"/>
      <c r="N29" s="49"/>
    </row>
    <row r="30" spans="1:14" ht="51.75" customHeight="1">
      <c r="A30" s="314"/>
      <c r="B30" s="314"/>
      <c r="C30" s="49"/>
      <c r="D30" s="49"/>
      <c r="E30" s="49"/>
      <c r="F30" s="7"/>
      <c r="G30" s="7"/>
      <c r="H30" s="7"/>
      <c r="I30" s="7"/>
      <c r="J30" s="7"/>
      <c r="K30" s="7"/>
      <c r="L30" s="7"/>
      <c r="M30" s="7"/>
      <c r="N30" s="52"/>
    </row>
    <row r="31" spans="1:14" ht="15.75">
      <c r="A31" s="48"/>
      <c r="B31" s="48"/>
      <c r="C31" s="49"/>
      <c r="D31" s="49"/>
      <c r="E31" s="49"/>
      <c r="F31" s="48"/>
      <c r="G31" s="7"/>
      <c r="H31" s="7"/>
      <c r="I31" s="7"/>
      <c r="J31" s="7"/>
      <c r="K31" s="7"/>
      <c r="L31" s="7"/>
      <c r="M31" s="7"/>
      <c r="N31" s="49"/>
    </row>
    <row r="32" spans="1:14" ht="39" customHeight="1">
      <c r="A32" s="40"/>
      <c r="B32" s="317"/>
      <c r="C32" s="317"/>
      <c r="D32" s="15"/>
      <c r="E32" s="15"/>
      <c r="F32" s="14"/>
      <c r="G32" s="14"/>
      <c r="H32" s="14"/>
      <c r="I32" s="14"/>
      <c r="J32" s="14"/>
      <c r="M32" s="317"/>
      <c r="N32" s="317"/>
    </row>
    <row r="33" spans="1:15" ht="15.75">
      <c r="A33" s="40"/>
      <c r="B33" s="40"/>
      <c r="C33" s="13"/>
      <c r="D33" s="13"/>
      <c r="E33" s="13"/>
      <c r="F33" s="12"/>
      <c r="G33" s="12"/>
      <c r="H33" s="12"/>
      <c r="I33" s="12"/>
      <c r="J33" s="12"/>
      <c r="K33" s="12"/>
      <c r="L33" s="12"/>
      <c r="M33" s="12"/>
      <c r="N33" s="1"/>
      <c r="O33" s="1"/>
    </row>
    <row r="34" spans="1:15" ht="15.75">
      <c r="A34" s="40"/>
      <c r="B34" s="40"/>
      <c r="C34" s="13"/>
      <c r="D34" s="13"/>
      <c r="E34" s="13"/>
      <c r="F34" s="12"/>
      <c r="G34" s="12"/>
      <c r="H34" s="12"/>
      <c r="I34" s="12"/>
      <c r="J34" s="12"/>
      <c r="K34" s="12"/>
      <c r="L34" s="12"/>
      <c r="M34" s="12"/>
      <c r="N34" s="1"/>
      <c r="O34" s="1"/>
    </row>
    <row r="35" spans="1:15" ht="15.75">
      <c r="A35" s="40"/>
      <c r="B35" s="40"/>
      <c r="C35" s="16"/>
      <c r="D35" s="16"/>
      <c r="E35" s="16"/>
      <c r="F35" s="12"/>
      <c r="G35" s="12"/>
      <c r="H35" s="12"/>
      <c r="I35" s="12"/>
      <c r="J35" s="12"/>
      <c r="K35" s="12"/>
      <c r="L35" s="12"/>
      <c r="M35" s="12"/>
      <c r="N35" s="1"/>
      <c r="O35" s="1"/>
    </row>
    <row r="36" spans="1:14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ht="15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5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</sheetData>
  <sheetProtection/>
  <mergeCells count="15">
    <mergeCell ref="A10:N10"/>
    <mergeCell ref="A13:A14"/>
    <mergeCell ref="B13:B14"/>
    <mergeCell ref="C13:C14"/>
    <mergeCell ref="F13:F14"/>
    <mergeCell ref="G13:M13"/>
    <mergeCell ref="N13:N14"/>
    <mergeCell ref="O13:O14"/>
    <mergeCell ref="N26:P26"/>
    <mergeCell ref="D13:D14"/>
    <mergeCell ref="E13:E14"/>
    <mergeCell ref="A30:B30"/>
    <mergeCell ref="B32:C32"/>
    <mergeCell ref="M32:N32"/>
    <mergeCell ref="B26:C2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4"/>
  <sheetViews>
    <sheetView zoomScale="78" zoomScaleNormal="78" zoomScalePageLayoutView="0" workbookViewId="0" topLeftCell="A64">
      <selection activeCell="U59" sqref="U59"/>
    </sheetView>
  </sheetViews>
  <sheetFormatPr defaultColWidth="9.140625" defaultRowHeight="12.75"/>
  <cols>
    <col min="1" max="1" width="5.57421875" style="0" customWidth="1"/>
    <col min="2" max="2" width="49.7109375" style="0" customWidth="1"/>
    <col min="3" max="3" width="17.421875" style="0" customWidth="1"/>
    <col min="4" max="5" width="9.421875" style="0" hidden="1" customWidth="1"/>
    <col min="6" max="6" width="14.421875" style="0" customWidth="1"/>
    <col min="7" max="10" width="12.28125" style="0" customWidth="1"/>
    <col min="11" max="12" width="9.140625" style="0" hidden="1" customWidth="1"/>
    <col min="13" max="13" width="9.7109375" style="0" hidden="1" customWidth="1"/>
    <col min="14" max="14" width="39.28125" style="0" customWidth="1"/>
    <col min="15" max="15" width="13.7109375" style="0" customWidth="1"/>
  </cols>
  <sheetData>
    <row r="1" spans="14:17" ht="17.25" customHeight="1">
      <c r="N1" s="5" t="s">
        <v>210</v>
      </c>
      <c r="O1" s="5"/>
      <c r="P1" s="21"/>
      <c r="Q1" s="47"/>
    </row>
    <row r="2" spans="14:17" ht="17.25" customHeight="1">
      <c r="N2" s="5" t="s">
        <v>583</v>
      </c>
      <c r="O2" s="35"/>
      <c r="P2" s="47"/>
      <c r="Q2" s="47"/>
    </row>
    <row r="3" spans="14:17" ht="17.25" customHeight="1">
      <c r="N3" s="35" t="s">
        <v>20</v>
      </c>
      <c r="O3" s="35"/>
      <c r="P3" s="47"/>
      <c r="Q3" s="47"/>
    </row>
    <row r="4" spans="2:17" ht="17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16</v>
      </c>
      <c r="N4" s="35" t="s">
        <v>21</v>
      </c>
      <c r="O4" s="35"/>
      <c r="P4" s="47"/>
      <c r="Q4" s="47"/>
    </row>
    <row r="5" spans="2:17" ht="17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21"/>
      <c r="M5" s="5" t="s">
        <v>17</v>
      </c>
      <c r="N5" s="35" t="s">
        <v>22</v>
      </c>
      <c r="O5" s="35"/>
      <c r="P5" s="47"/>
      <c r="Q5" s="47"/>
    </row>
    <row r="6" spans="2:14" ht="17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ht="17.25" customHeight="1">
      <c r="A7" s="170"/>
      <c r="B7" s="324" t="s">
        <v>278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170"/>
      <c r="P7" s="170"/>
    </row>
    <row r="8" spans="1:16" ht="17.25" customHeight="1">
      <c r="A8" s="17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70"/>
      <c r="P8" s="170"/>
    </row>
    <row r="9" spans="1:16" ht="17.25" customHeight="1">
      <c r="A9" s="285" t="s">
        <v>8</v>
      </c>
      <c r="B9" s="285" t="s">
        <v>7</v>
      </c>
      <c r="C9" s="285" t="s">
        <v>0</v>
      </c>
      <c r="D9" s="282" t="s">
        <v>31</v>
      </c>
      <c r="E9" s="282" t="s">
        <v>37</v>
      </c>
      <c r="F9" s="285" t="s">
        <v>145</v>
      </c>
      <c r="G9" s="325" t="s">
        <v>9</v>
      </c>
      <c r="H9" s="325"/>
      <c r="I9" s="325"/>
      <c r="J9" s="325"/>
      <c r="K9" s="325"/>
      <c r="L9" s="325"/>
      <c r="M9" s="325"/>
      <c r="N9" s="285" t="s">
        <v>4</v>
      </c>
      <c r="O9" s="282" t="s">
        <v>269</v>
      </c>
      <c r="P9" s="170"/>
    </row>
    <row r="10" spans="1:16" ht="40.5" customHeight="1">
      <c r="A10" s="285"/>
      <c r="B10" s="285"/>
      <c r="C10" s="285"/>
      <c r="D10" s="283"/>
      <c r="E10" s="283"/>
      <c r="F10" s="285"/>
      <c r="G10" s="20" t="s">
        <v>10</v>
      </c>
      <c r="H10" s="20" t="s">
        <v>23</v>
      </c>
      <c r="I10" s="20" t="s">
        <v>24</v>
      </c>
      <c r="J10" s="20" t="s">
        <v>25</v>
      </c>
      <c r="K10" s="20" t="s">
        <v>3</v>
      </c>
      <c r="L10" s="20" t="s">
        <v>24</v>
      </c>
      <c r="M10" s="20" t="s">
        <v>25</v>
      </c>
      <c r="N10" s="285"/>
      <c r="O10" s="284"/>
      <c r="P10" s="170"/>
    </row>
    <row r="11" spans="1:16" ht="17.25" customHeight="1" hidden="1">
      <c r="A11" s="327"/>
      <c r="B11" s="11" t="s">
        <v>105</v>
      </c>
      <c r="C11" s="327"/>
      <c r="D11" s="306"/>
      <c r="E11" s="306"/>
      <c r="F11" s="89">
        <f>G11+H11+I11+J11</f>
        <v>5959585.54764</v>
      </c>
      <c r="G11" s="93">
        <v>1376280</v>
      </c>
      <c r="H11" s="83">
        <f aca="true" t="shared" si="0" ref="H11:H22">G11*1.055</f>
        <v>1451975.4</v>
      </c>
      <c r="I11" s="83">
        <f>H11*1.052</f>
        <v>1527478.1208</v>
      </c>
      <c r="J11" s="83">
        <f>I11*1.05</f>
        <v>1603852.02684</v>
      </c>
      <c r="K11" s="44"/>
      <c r="L11" s="44"/>
      <c r="M11" s="44"/>
      <c r="N11" s="306"/>
      <c r="O11" s="171"/>
      <c r="P11" s="170"/>
    </row>
    <row r="12" spans="1:16" ht="17.25" customHeight="1" hidden="1">
      <c r="A12" s="327"/>
      <c r="B12" s="11" t="s">
        <v>106</v>
      </c>
      <c r="C12" s="327"/>
      <c r="D12" s="306"/>
      <c r="E12" s="306"/>
      <c r="F12" s="89">
        <f aca="true" t="shared" si="1" ref="F12:F63">G12+H12+I12+J12</f>
        <v>1610163.722772</v>
      </c>
      <c r="G12" s="93">
        <v>371844</v>
      </c>
      <c r="H12" s="83">
        <f t="shared" si="0"/>
        <v>392295.42</v>
      </c>
      <c r="I12" s="83">
        <f aca="true" t="shared" si="2" ref="I12:I57">H12*1.052</f>
        <v>412694.78184</v>
      </c>
      <c r="J12" s="83">
        <f aca="true" t="shared" si="3" ref="J12:J22">I12*1.05</f>
        <v>433329.520932</v>
      </c>
      <c r="K12" s="44"/>
      <c r="L12" s="44"/>
      <c r="M12" s="44"/>
      <c r="N12" s="306"/>
      <c r="O12" s="171"/>
      <c r="P12" s="170"/>
    </row>
    <row r="13" spans="1:16" ht="17.25" customHeight="1" hidden="1">
      <c r="A13" s="327"/>
      <c r="B13" s="11" t="s">
        <v>107</v>
      </c>
      <c r="C13" s="327"/>
      <c r="D13" s="306"/>
      <c r="E13" s="306"/>
      <c r="F13" s="89">
        <f t="shared" si="1"/>
        <v>748542.2702449999</v>
      </c>
      <c r="G13" s="94">
        <v>172865</v>
      </c>
      <c r="H13" s="83">
        <f t="shared" si="0"/>
        <v>182372.57499999998</v>
      </c>
      <c r="I13" s="83">
        <f t="shared" si="2"/>
        <v>191855.9489</v>
      </c>
      <c r="J13" s="83">
        <f t="shared" si="3"/>
        <v>201448.746345</v>
      </c>
      <c r="K13" s="44"/>
      <c r="L13" s="44"/>
      <c r="M13" s="44"/>
      <c r="N13" s="306"/>
      <c r="O13" s="172"/>
      <c r="P13" s="170"/>
    </row>
    <row r="14" spans="1:16" ht="17.25" customHeight="1" hidden="1">
      <c r="A14" s="327"/>
      <c r="B14" s="11" t="s">
        <v>100</v>
      </c>
      <c r="C14" s="327"/>
      <c r="D14" s="306"/>
      <c r="E14" s="306"/>
      <c r="F14" s="89">
        <f t="shared" si="1"/>
        <v>1481041.101325</v>
      </c>
      <c r="G14" s="93">
        <v>342025</v>
      </c>
      <c r="H14" s="83">
        <f t="shared" si="0"/>
        <v>360836.375</v>
      </c>
      <c r="I14" s="83">
        <f t="shared" si="2"/>
        <v>379599.8665</v>
      </c>
      <c r="J14" s="83">
        <f t="shared" si="3"/>
        <v>398579.859825</v>
      </c>
      <c r="K14" s="44"/>
      <c r="L14" s="44"/>
      <c r="M14" s="44"/>
      <c r="N14" s="306"/>
      <c r="O14" s="171"/>
      <c r="P14" s="170"/>
    </row>
    <row r="15" spans="1:16" ht="17.25" customHeight="1" hidden="1">
      <c r="A15" s="327"/>
      <c r="B15" s="11" t="s">
        <v>101</v>
      </c>
      <c r="C15" s="327"/>
      <c r="D15" s="306"/>
      <c r="E15" s="306"/>
      <c r="F15" s="89">
        <f t="shared" si="1"/>
        <v>6322526.680447999</v>
      </c>
      <c r="G15" s="93">
        <v>1460096</v>
      </c>
      <c r="H15" s="83">
        <f t="shared" si="0"/>
        <v>1540401.2799999998</v>
      </c>
      <c r="I15" s="83">
        <f t="shared" si="2"/>
        <v>1620502.1465599998</v>
      </c>
      <c r="J15" s="83">
        <f t="shared" si="3"/>
        <v>1701527.2538879998</v>
      </c>
      <c r="K15" s="44"/>
      <c r="L15" s="44"/>
      <c r="M15" s="44"/>
      <c r="N15" s="306"/>
      <c r="O15" s="171"/>
      <c r="P15" s="170"/>
    </row>
    <row r="16" spans="1:16" ht="17.25" customHeight="1" hidden="1">
      <c r="A16" s="327"/>
      <c r="B16" s="11" t="s">
        <v>109</v>
      </c>
      <c r="C16" s="327"/>
      <c r="D16" s="306"/>
      <c r="E16" s="306"/>
      <c r="F16" s="89">
        <f t="shared" si="1"/>
        <v>1834520.7187279998</v>
      </c>
      <c r="G16" s="93">
        <v>423656</v>
      </c>
      <c r="H16" s="83">
        <f t="shared" si="0"/>
        <v>446957.07999999996</v>
      </c>
      <c r="I16" s="83">
        <f t="shared" si="2"/>
        <v>470198.84816</v>
      </c>
      <c r="J16" s="83">
        <f t="shared" si="3"/>
        <v>493708.790568</v>
      </c>
      <c r="K16" s="44"/>
      <c r="L16" s="44"/>
      <c r="M16" s="44"/>
      <c r="N16" s="306"/>
      <c r="O16" s="171"/>
      <c r="P16" s="170"/>
    </row>
    <row r="17" spans="1:16" ht="17.25" customHeight="1" hidden="1">
      <c r="A17" s="327"/>
      <c r="B17" s="11" t="s">
        <v>99</v>
      </c>
      <c r="C17" s="327"/>
      <c r="D17" s="306"/>
      <c r="E17" s="306"/>
      <c r="F17" s="89">
        <f t="shared" si="1"/>
        <v>43947.331737</v>
      </c>
      <c r="G17" s="93">
        <v>10149</v>
      </c>
      <c r="H17" s="83">
        <f t="shared" si="0"/>
        <v>10707.195</v>
      </c>
      <c r="I17" s="83">
        <f t="shared" si="2"/>
        <v>11263.969140000001</v>
      </c>
      <c r="J17" s="83">
        <f t="shared" si="3"/>
        <v>11827.167597000001</v>
      </c>
      <c r="K17" s="44" t="e">
        <f>K21+K54+#REF!+K55</f>
        <v>#REF!</v>
      </c>
      <c r="L17" s="44" t="e">
        <f>L21+L54+#REF!+L55</f>
        <v>#REF!</v>
      </c>
      <c r="M17" s="44" t="e">
        <f>M21+M54+#REF!+M55</f>
        <v>#REF!</v>
      </c>
      <c r="N17" s="306"/>
      <c r="O17" s="171"/>
      <c r="P17" s="170"/>
    </row>
    <row r="18" spans="1:16" ht="17.25" customHeight="1" hidden="1">
      <c r="A18" s="327"/>
      <c r="B18" s="11" t="s">
        <v>102</v>
      </c>
      <c r="C18" s="327"/>
      <c r="D18" s="306"/>
      <c r="E18" s="306"/>
      <c r="F18" s="89">
        <f t="shared" si="1"/>
        <v>5971.363727</v>
      </c>
      <c r="G18" s="93">
        <v>1379</v>
      </c>
      <c r="H18" s="83">
        <f t="shared" si="0"/>
        <v>1454.845</v>
      </c>
      <c r="I18" s="83">
        <f t="shared" si="2"/>
        <v>1530.49694</v>
      </c>
      <c r="J18" s="83">
        <f t="shared" si="3"/>
        <v>1607.0217870000001</v>
      </c>
      <c r="K18" s="44"/>
      <c r="L18" s="44"/>
      <c r="M18" s="44"/>
      <c r="N18" s="306"/>
      <c r="O18" s="171"/>
      <c r="P18" s="170"/>
    </row>
    <row r="19" spans="1:16" ht="17.25" customHeight="1" hidden="1">
      <c r="A19" s="327"/>
      <c r="B19" s="11" t="s">
        <v>103</v>
      </c>
      <c r="C19" s="327"/>
      <c r="D19" s="306"/>
      <c r="E19" s="306"/>
      <c r="F19" s="89">
        <f t="shared" si="1"/>
        <v>12445.032162</v>
      </c>
      <c r="G19" s="93">
        <v>2874</v>
      </c>
      <c r="H19" s="83">
        <f t="shared" si="0"/>
        <v>3032.0699999999997</v>
      </c>
      <c r="I19" s="83">
        <f t="shared" si="2"/>
        <v>3189.73764</v>
      </c>
      <c r="J19" s="83">
        <f t="shared" si="3"/>
        <v>3349.224522</v>
      </c>
      <c r="K19" s="44"/>
      <c r="L19" s="44"/>
      <c r="M19" s="44"/>
      <c r="N19" s="306"/>
      <c r="O19" s="171"/>
      <c r="P19" s="170"/>
    </row>
    <row r="20" spans="1:16" ht="17.25" customHeight="1" hidden="1">
      <c r="A20" s="327"/>
      <c r="B20" s="11" t="s">
        <v>108</v>
      </c>
      <c r="C20" s="327"/>
      <c r="D20" s="306"/>
      <c r="E20" s="306"/>
      <c r="F20" s="89">
        <f t="shared" si="1"/>
        <v>69716.4293</v>
      </c>
      <c r="G20" s="93">
        <v>16100</v>
      </c>
      <c r="H20" s="83">
        <f t="shared" si="0"/>
        <v>16985.5</v>
      </c>
      <c r="I20" s="83">
        <f t="shared" si="2"/>
        <v>17868.746</v>
      </c>
      <c r="J20" s="83">
        <f t="shared" si="3"/>
        <v>18762.1833</v>
      </c>
      <c r="K20" s="44"/>
      <c r="L20" s="44"/>
      <c r="M20" s="44"/>
      <c r="N20" s="306"/>
      <c r="O20" s="171"/>
      <c r="P20" s="170"/>
    </row>
    <row r="21" spans="1:16" ht="17.25" customHeight="1" hidden="1">
      <c r="A21" s="327"/>
      <c r="B21" s="11" t="s">
        <v>104</v>
      </c>
      <c r="C21" s="327"/>
      <c r="D21" s="307"/>
      <c r="E21" s="307"/>
      <c r="F21" s="89">
        <f t="shared" si="1"/>
        <v>219416.222923</v>
      </c>
      <c r="G21" s="93">
        <v>50671</v>
      </c>
      <c r="H21" s="83">
        <f t="shared" si="0"/>
        <v>53457.905</v>
      </c>
      <c r="I21" s="83">
        <f t="shared" si="2"/>
        <v>56237.71606</v>
      </c>
      <c r="J21" s="83">
        <f t="shared" si="3"/>
        <v>59049.601863</v>
      </c>
      <c r="K21" s="44"/>
      <c r="L21" s="44"/>
      <c r="M21" s="44"/>
      <c r="N21" s="307"/>
      <c r="O21" s="171"/>
      <c r="P21" s="170"/>
    </row>
    <row r="22" spans="1:16" ht="51" customHeight="1">
      <c r="A22" s="327">
        <v>1</v>
      </c>
      <c r="B22" s="259" t="s">
        <v>275</v>
      </c>
      <c r="C22" s="327" t="s">
        <v>6</v>
      </c>
      <c r="D22" s="321">
        <v>100203</v>
      </c>
      <c r="E22" s="321">
        <v>2610</v>
      </c>
      <c r="F22" s="157">
        <f t="shared" si="1"/>
        <v>43765029.769700006</v>
      </c>
      <c r="G22" s="150">
        <v>10106900</v>
      </c>
      <c r="H22" s="151">
        <f t="shared" si="0"/>
        <v>10662779.5</v>
      </c>
      <c r="I22" s="151">
        <f t="shared" si="2"/>
        <v>11217244.034</v>
      </c>
      <c r="J22" s="151">
        <f t="shared" si="3"/>
        <v>11778106.2357</v>
      </c>
      <c r="K22" s="44"/>
      <c r="L22" s="44"/>
      <c r="M22" s="44"/>
      <c r="N22" s="305" t="s">
        <v>274</v>
      </c>
      <c r="O22" s="154" t="s">
        <v>294</v>
      </c>
      <c r="P22" s="170"/>
    </row>
    <row r="23" spans="1:16" ht="17.25" customHeight="1" hidden="1">
      <c r="A23" s="327"/>
      <c r="B23" s="11" t="s">
        <v>110</v>
      </c>
      <c r="C23" s="327"/>
      <c r="D23" s="322"/>
      <c r="E23" s="322"/>
      <c r="F23" s="157">
        <f t="shared" si="1"/>
        <v>1211156.245887</v>
      </c>
      <c r="G23" s="152">
        <v>279699</v>
      </c>
      <c r="H23" s="151">
        <f aca="true" t="shared" si="4" ref="H23:H28">G23*1.055</f>
        <v>295082.445</v>
      </c>
      <c r="I23" s="151">
        <f t="shared" si="2"/>
        <v>310426.73214000004</v>
      </c>
      <c r="J23" s="151">
        <f aca="true" t="shared" si="5" ref="J23:J28">I23*1.05</f>
        <v>325948.06874700007</v>
      </c>
      <c r="K23" s="44"/>
      <c r="L23" s="44"/>
      <c r="M23" s="44"/>
      <c r="N23" s="306"/>
      <c r="O23" s="171"/>
      <c r="P23" s="170"/>
    </row>
    <row r="24" spans="1:16" ht="17.25" customHeight="1" hidden="1">
      <c r="A24" s="327"/>
      <c r="B24" s="11" t="s">
        <v>111</v>
      </c>
      <c r="C24" s="327"/>
      <c r="D24" s="322"/>
      <c r="E24" s="322"/>
      <c r="F24" s="157">
        <f t="shared" si="1"/>
        <v>295216.601488</v>
      </c>
      <c r="G24" s="152">
        <v>68176</v>
      </c>
      <c r="H24" s="151">
        <f t="shared" si="4"/>
        <v>71925.68</v>
      </c>
      <c r="I24" s="151">
        <f t="shared" si="2"/>
        <v>75665.81536</v>
      </c>
      <c r="J24" s="151">
        <f t="shared" si="5"/>
        <v>79449.106128</v>
      </c>
      <c r="K24" s="44"/>
      <c r="L24" s="44"/>
      <c r="M24" s="44"/>
      <c r="N24" s="306"/>
      <c r="O24" s="171"/>
      <c r="P24" s="170"/>
    </row>
    <row r="25" spans="1:16" ht="17.25" customHeight="1" hidden="1">
      <c r="A25" s="327"/>
      <c r="B25" s="11" t="s">
        <v>112</v>
      </c>
      <c r="C25" s="327"/>
      <c r="D25" s="326"/>
      <c r="E25" s="326"/>
      <c r="F25" s="157">
        <f t="shared" si="1"/>
        <v>270616.66143499996</v>
      </c>
      <c r="G25" s="152">
        <v>62495</v>
      </c>
      <c r="H25" s="151">
        <f t="shared" si="4"/>
        <v>65932.22499999999</v>
      </c>
      <c r="I25" s="151">
        <f t="shared" si="2"/>
        <v>69360.70069999999</v>
      </c>
      <c r="J25" s="151">
        <f t="shared" si="5"/>
        <v>72828.735735</v>
      </c>
      <c r="K25" s="44"/>
      <c r="L25" s="44"/>
      <c r="M25" s="44"/>
      <c r="N25" s="307"/>
      <c r="O25" s="171"/>
      <c r="P25" s="170"/>
    </row>
    <row r="26" spans="1:16" ht="46.5" customHeight="1">
      <c r="A26" s="3">
        <v>2</v>
      </c>
      <c r="B26" s="11" t="s">
        <v>276</v>
      </c>
      <c r="C26" s="3" t="s">
        <v>6</v>
      </c>
      <c r="D26" s="160">
        <v>100203</v>
      </c>
      <c r="E26" s="165"/>
      <c r="F26" s="157">
        <f t="shared" si="1"/>
        <v>11029485.5323</v>
      </c>
      <c r="G26" s="150">
        <v>2547100</v>
      </c>
      <c r="H26" s="151">
        <f t="shared" si="4"/>
        <v>2687190.5</v>
      </c>
      <c r="I26" s="151">
        <f t="shared" si="2"/>
        <v>2826924.406</v>
      </c>
      <c r="J26" s="151">
        <f t="shared" si="5"/>
        <v>2968270.6263</v>
      </c>
      <c r="K26" s="44"/>
      <c r="L26" s="44"/>
      <c r="M26" s="44"/>
      <c r="N26" s="3" t="s">
        <v>274</v>
      </c>
      <c r="O26" s="154" t="s">
        <v>327</v>
      </c>
      <c r="P26" s="170"/>
    </row>
    <row r="27" spans="1:16" ht="57.75" customHeight="1">
      <c r="A27" s="305">
        <v>3</v>
      </c>
      <c r="B27" s="11" t="s">
        <v>273</v>
      </c>
      <c r="C27" s="305" t="s">
        <v>6</v>
      </c>
      <c r="D27" s="321">
        <v>100203</v>
      </c>
      <c r="E27" s="321">
        <v>2610</v>
      </c>
      <c r="F27" s="157">
        <f t="shared" si="1"/>
        <v>30326213.724200003</v>
      </c>
      <c r="G27" s="150">
        <v>7003400</v>
      </c>
      <c r="H27" s="151">
        <f t="shared" si="4"/>
        <v>7388587</v>
      </c>
      <c r="I27" s="151">
        <f t="shared" si="2"/>
        <v>7772793.524</v>
      </c>
      <c r="J27" s="151">
        <f t="shared" si="5"/>
        <v>8161433.200200001</v>
      </c>
      <c r="K27" s="44"/>
      <c r="L27" s="44"/>
      <c r="M27" s="44"/>
      <c r="N27" s="305" t="s">
        <v>274</v>
      </c>
      <c r="O27" s="154" t="s">
        <v>295</v>
      </c>
      <c r="P27" s="170"/>
    </row>
    <row r="28" spans="1:16" ht="17.25" customHeight="1" hidden="1">
      <c r="A28" s="306"/>
      <c r="B28" s="11" t="s">
        <v>113</v>
      </c>
      <c r="C28" s="306"/>
      <c r="D28" s="322"/>
      <c r="E28" s="322"/>
      <c r="F28" s="157">
        <f t="shared" si="1"/>
        <v>7240982.1786</v>
      </c>
      <c r="G28" s="152">
        <v>1672200</v>
      </c>
      <c r="H28" s="151">
        <f t="shared" si="4"/>
        <v>1764171</v>
      </c>
      <c r="I28" s="151">
        <f t="shared" si="2"/>
        <v>1855907.892</v>
      </c>
      <c r="J28" s="151">
        <f t="shared" si="5"/>
        <v>1948703.2866</v>
      </c>
      <c r="K28" s="44"/>
      <c r="L28" s="44"/>
      <c r="M28" s="44"/>
      <c r="N28" s="306"/>
      <c r="O28" s="154"/>
      <c r="P28" s="170"/>
    </row>
    <row r="29" spans="1:16" ht="17.25" customHeight="1" hidden="1">
      <c r="A29" s="306"/>
      <c r="B29" s="11" t="s">
        <v>114</v>
      </c>
      <c r="C29" s="306"/>
      <c r="D29" s="322"/>
      <c r="E29" s="322"/>
      <c r="F29" s="157">
        <f t="shared" si="1"/>
        <v>281117.42795999994</v>
      </c>
      <c r="G29" s="152">
        <v>64920</v>
      </c>
      <c r="H29" s="151">
        <f aca="true" t="shared" si="6" ref="H29:H57">G29*1.055</f>
        <v>68490.59999999999</v>
      </c>
      <c r="I29" s="151">
        <f t="shared" si="2"/>
        <v>72052.1112</v>
      </c>
      <c r="J29" s="151">
        <f aca="true" t="shared" si="7" ref="J29:J57">I29*1.05</f>
        <v>75654.71676</v>
      </c>
      <c r="K29" s="44"/>
      <c r="L29" s="44"/>
      <c r="M29" s="44"/>
      <c r="N29" s="306"/>
      <c r="O29" s="154"/>
      <c r="P29" s="170"/>
    </row>
    <row r="30" spans="1:16" ht="17.25" customHeight="1" hidden="1">
      <c r="A30" s="306"/>
      <c r="B30" s="11" t="s">
        <v>115</v>
      </c>
      <c r="C30" s="306"/>
      <c r="D30" s="322"/>
      <c r="E30" s="322"/>
      <c r="F30" s="157">
        <f t="shared" si="1"/>
        <v>194201.39262400003</v>
      </c>
      <c r="G30" s="152">
        <v>44848</v>
      </c>
      <c r="H30" s="151">
        <f t="shared" si="6"/>
        <v>47314.64</v>
      </c>
      <c r="I30" s="151">
        <f t="shared" si="2"/>
        <v>49775.001280000004</v>
      </c>
      <c r="J30" s="151">
        <f t="shared" si="7"/>
        <v>52263.751344000004</v>
      </c>
      <c r="K30" s="44"/>
      <c r="L30" s="44"/>
      <c r="M30" s="44"/>
      <c r="N30" s="306"/>
      <c r="O30" s="154"/>
      <c r="P30" s="170"/>
    </row>
    <row r="31" spans="1:16" ht="18" customHeight="1" hidden="1">
      <c r="A31" s="306"/>
      <c r="B31" s="11" t="s">
        <v>116</v>
      </c>
      <c r="C31" s="306"/>
      <c r="D31" s="322"/>
      <c r="E31" s="322"/>
      <c r="F31" s="157">
        <f t="shared" si="1"/>
        <v>44198.484091000006</v>
      </c>
      <c r="G31" s="152">
        <v>10207</v>
      </c>
      <c r="H31" s="151">
        <f t="shared" si="6"/>
        <v>10768.385</v>
      </c>
      <c r="I31" s="151">
        <f t="shared" si="2"/>
        <v>11328.34102</v>
      </c>
      <c r="J31" s="151">
        <f t="shared" si="7"/>
        <v>11894.758071</v>
      </c>
      <c r="K31" s="44"/>
      <c r="L31" s="44"/>
      <c r="M31" s="44"/>
      <c r="N31" s="306"/>
      <c r="O31" s="154"/>
      <c r="P31" s="170"/>
    </row>
    <row r="32" spans="1:16" ht="17.25" customHeight="1" hidden="1">
      <c r="A32" s="306"/>
      <c r="B32" s="11" t="s">
        <v>117</v>
      </c>
      <c r="C32" s="306"/>
      <c r="D32" s="322"/>
      <c r="E32" s="322"/>
      <c r="F32" s="157">
        <f t="shared" si="1"/>
        <v>286677.42145200004</v>
      </c>
      <c r="G32" s="152">
        <v>66204</v>
      </c>
      <c r="H32" s="151">
        <f t="shared" si="6"/>
        <v>69845.22</v>
      </c>
      <c r="I32" s="151">
        <f t="shared" si="2"/>
        <v>73477.17144</v>
      </c>
      <c r="J32" s="151">
        <f t="shared" si="7"/>
        <v>77151.030012</v>
      </c>
      <c r="K32" s="44"/>
      <c r="L32" s="44"/>
      <c r="M32" s="44"/>
      <c r="N32" s="306"/>
      <c r="O32" s="154"/>
      <c r="P32" s="170"/>
    </row>
    <row r="33" spans="1:16" ht="17.25" customHeight="1" hidden="1">
      <c r="A33" s="306"/>
      <c r="B33" s="11" t="s">
        <v>118</v>
      </c>
      <c r="C33" s="306"/>
      <c r="D33" s="322"/>
      <c r="E33" s="322"/>
      <c r="F33" s="157">
        <f t="shared" si="1"/>
        <v>439637.865464</v>
      </c>
      <c r="G33" s="152">
        <v>101528</v>
      </c>
      <c r="H33" s="151">
        <f t="shared" si="6"/>
        <v>107112.04</v>
      </c>
      <c r="I33" s="151">
        <f t="shared" si="2"/>
        <v>112681.86607999999</v>
      </c>
      <c r="J33" s="151">
        <f t="shared" si="7"/>
        <v>118315.959384</v>
      </c>
      <c r="K33" s="44"/>
      <c r="L33" s="44"/>
      <c r="M33" s="44"/>
      <c r="N33" s="306"/>
      <c r="O33" s="154"/>
      <c r="P33" s="170"/>
    </row>
    <row r="34" spans="1:16" ht="17.25" customHeight="1" hidden="1">
      <c r="A34" s="306"/>
      <c r="B34" s="11" t="s">
        <v>119</v>
      </c>
      <c r="C34" s="306"/>
      <c r="D34" s="322"/>
      <c r="E34" s="322"/>
      <c r="F34" s="157">
        <f t="shared" si="1"/>
        <v>136349.746944</v>
      </c>
      <c r="G34" s="152">
        <v>31488</v>
      </c>
      <c r="H34" s="151">
        <f t="shared" si="6"/>
        <v>33219.84</v>
      </c>
      <c r="I34" s="151">
        <f t="shared" si="2"/>
        <v>34947.27168</v>
      </c>
      <c r="J34" s="151">
        <f t="shared" si="7"/>
        <v>36694.635264</v>
      </c>
      <c r="K34" s="44"/>
      <c r="L34" s="44"/>
      <c r="M34" s="44"/>
      <c r="N34" s="306"/>
      <c r="O34" s="154"/>
      <c r="P34" s="170"/>
    </row>
    <row r="35" spans="1:16" ht="17.25" customHeight="1" hidden="1">
      <c r="A35" s="306"/>
      <c r="B35" s="11" t="s">
        <v>121</v>
      </c>
      <c r="C35" s="305" t="s">
        <v>6</v>
      </c>
      <c r="D35" s="321">
        <v>100203</v>
      </c>
      <c r="E35" s="322"/>
      <c r="F35" s="157">
        <f t="shared" si="1"/>
        <v>714593.400325</v>
      </c>
      <c r="G35" s="152">
        <v>165025</v>
      </c>
      <c r="H35" s="151">
        <f t="shared" si="6"/>
        <v>174101.375</v>
      </c>
      <c r="I35" s="151">
        <f t="shared" si="2"/>
        <v>183154.6465</v>
      </c>
      <c r="J35" s="151">
        <f t="shared" si="7"/>
        <v>192312.37882500002</v>
      </c>
      <c r="K35" s="44"/>
      <c r="L35" s="44"/>
      <c r="M35" s="44"/>
      <c r="N35" s="306" t="s">
        <v>157</v>
      </c>
      <c r="O35" s="154"/>
      <c r="P35" s="170"/>
    </row>
    <row r="36" spans="1:16" ht="17.25" customHeight="1" hidden="1">
      <c r="A36" s="306"/>
      <c r="B36" s="11" t="s">
        <v>120</v>
      </c>
      <c r="C36" s="306"/>
      <c r="D36" s="322"/>
      <c r="E36" s="322"/>
      <c r="F36" s="157">
        <f t="shared" si="1"/>
        <v>186350.716455</v>
      </c>
      <c r="G36" s="152">
        <v>43035</v>
      </c>
      <c r="H36" s="151">
        <f t="shared" si="6"/>
        <v>45401.924999999996</v>
      </c>
      <c r="I36" s="151">
        <f t="shared" si="2"/>
        <v>47762.825099999995</v>
      </c>
      <c r="J36" s="151">
        <f t="shared" si="7"/>
        <v>50150.966355</v>
      </c>
      <c r="K36" s="44"/>
      <c r="L36" s="44"/>
      <c r="M36" s="44"/>
      <c r="N36" s="306"/>
      <c r="O36" s="154"/>
      <c r="P36" s="170"/>
    </row>
    <row r="37" spans="1:16" ht="17.25" customHeight="1" hidden="1">
      <c r="A37" s="306"/>
      <c r="B37" s="11" t="s">
        <v>122</v>
      </c>
      <c r="C37" s="306"/>
      <c r="D37" s="322"/>
      <c r="E37" s="322"/>
      <c r="F37" s="157">
        <f t="shared" si="1"/>
        <v>18858.077615000002</v>
      </c>
      <c r="G37" s="152">
        <v>4355</v>
      </c>
      <c r="H37" s="151">
        <f t="shared" si="6"/>
        <v>4594.525</v>
      </c>
      <c r="I37" s="151">
        <f t="shared" si="2"/>
        <v>4833.4403</v>
      </c>
      <c r="J37" s="151">
        <f t="shared" si="7"/>
        <v>5075.112315</v>
      </c>
      <c r="K37" s="44"/>
      <c r="L37" s="44"/>
      <c r="M37" s="44"/>
      <c r="N37" s="306"/>
      <c r="O37" s="154"/>
      <c r="P37" s="170"/>
    </row>
    <row r="38" spans="1:16" ht="17.25" customHeight="1" hidden="1">
      <c r="A38" s="306"/>
      <c r="B38" s="11" t="s">
        <v>123</v>
      </c>
      <c r="C38" s="306"/>
      <c r="D38" s="322"/>
      <c r="E38" s="322"/>
      <c r="F38" s="157">
        <f t="shared" si="1"/>
        <v>432328.46592</v>
      </c>
      <c r="G38" s="152">
        <v>99840</v>
      </c>
      <c r="H38" s="151">
        <f t="shared" si="6"/>
        <v>105331.2</v>
      </c>
      <c r="I38" s="151">
        <f t="shared" si="2"/>
        <v>110808.4224</v>
      </c>
      <c r="J38" s="151">
        <f t="shared" si="7"/>
        <v>116348.84352</v>
      </c>
      <c r="K38" s="44"/>
      <c r="L38" s="44"/>
      <c r="M38" s="44"/>
      <c r="N38" s="306"/>
      <c r="O38" s="154"/>
      <c r="P38" s="170"/>
    </row>
    <row r="39" spans="1:16" ht="17.25" customHeight="1" hidden="1">
      <c r="A39" s="306"/>
      <c r="B39" s="11" t="s">
        <v>124</v>
      </c>
      <c r="C39" s="306"/>
      <c r="D39" s="322"/>
      <c r="E39" s="322"/>
      <c r="F39" s="157">
        <f t="shared" si="1"/>
        <v>22599.381647000002</v>
      </c>
      <c r="G39" s="152">
        <v>5219</v>
      </c>
      <c r="H39" s="151">
        <f t="shared" si="6"/>
        <v>5506.045</v>
      </c>
      <c r="I39" s="151">
        <f t="shared" si="2"/>
        <v>5792.35934</v>
      </c>
      <c r="J39" s="151">
        <f t="shared" si="7"/>
        <v>6081.977307</v>
      </c>
      <c r="K39" s="44"/>
      <c r="L39" s="44"/>
      <c r="M39" s="44"/>
      <c r="N39" s="306"/>
      <c r="O39" s="154"/>
      <c r="P39" s="170"/>
    </row>
    <row r="40" spans="1:16" ht="17.25" customHeight="1" hidden="1">
      <c r="A40" s="306"/>
      <c r="B40" s="11" t="s">
        <v>125</v>
      </c>
      <c r="C40" s="306"/>
      <c r="D40" s="322"/>
      <c r="E40" s="322"/>
      <c r="F40" s="157">
        <f t="shared" si="1"/>
        <v>2132629.9025</v>
      </c>
      <c r="G40" s="152">
        <v>492500</v>
      </c>
      <c r="H40" s="151">
        <f t="shared" si="6"/>
        <v>519587.49999999994</v>
      </c>
      <c r="I40" s="151">
        <f t="shared" si="2"/>
        <v>546606.0499999999</v>
      </c>
      <c r="J40" s="151">
        <f t="shared" si="7"/>
        <v>573936.3524999999</v>
      </c>
      <c r="K40" s="44"/>
      <c r="L40" s="44"/>
      <c r="M40" s="44"/>
      <c r="N40" s="306"/>
      <c r="O40" s="154"/>
      <c r="P40" s="170"/>
    </row>
    <row r="41" spans="1:16" ht="17.25" customHeight="1" hidden="1">
      <c r="A41" s="306"/>
      <c r="B41" s="11" t="s">
        <v>126</v>
      </c>
      <c r="C41" s="306"/>
      <c r="D41" s="322"/>
      <c r="E41" s="322"/>
      <c r="F41" s="157">
        <f t="shared" si="1"/>
        <v>54582.334865</v>
      </c>
      <c r="G41" s="152">
        <v>12605</v>
      </c>
      <c r="H41" s="151">
        <f t="shared" si="6"/>
        <v>13298.275</v>
      </c>
      <c r="I41" s="151">
        <f t="shared" si="2"/>
        <v>13989.7853</v>
      </c>
      <c r="J41" s="151">
        <f t="shared" si="7"/>
        <v>14689.274565</v>
      </c>
      <c r="K41" s="44"/>
      <c r="L41" s="44"/>
      <c r="M41" s="44"/>
      <c r="N41" s="306"/>
      <c r="O41" s="154"/>
      <c r="P41" s="170"/>
    </row>
    <row r="42" spans="1:16" ht="17.25" customHeight="1" hidden="1">
      <c r="A42" s="306"/>
      <c r="B42" s="11" t="s">
        <v>127</v>
      </c>
      <c r="C42" s="306"/>
      <c r="D42" s="322"/>
      <c r="E42" s="322"/>
      <c r="F42" s="157">
        <f t="shared" si="1"/>
        <v>3718700.32014</v>
      </c>
      <c r="G42" s="152">
        <v>858780</v>
      </c>
      <c r="H42" s="151">
        <f t="shared" si="6"/>
        <v>906012.8999999999</v>
      </c>
      <c r="I42" s="151">
        <f t="shared" si="2"/>
        <v>953125.5708</v>
      </c>
      <c r="J42" s="151">
        <f t="shared" si="7"/>
        <v>1000781.8493400001</v>
      </c>
      <c r="K42" s="44"/>
      <c r="L42" s="44"/>
      <c r="M42" s="44"/>
      <c r="N42" s="306"/>
      <c r="O42" s="154"/>
      <c r="P42" s="170"/>
    </row>
    <row r="43" spans="1:16" ht="17.25" customHeight="1" hidden="1">
      <c r="A43" s="306"/>
      <c r="B43" s="11" t="s">
        <v>128</v>
      </c>
      <c r="C43" s="306"/>
      <c r="D43" s="322"/>
      <c r="E43" s="322"/>
      <c r="F43" s="157">
        <f t="shared" si="1"/>
        <v>142546.281747</v>
      </c>
      <c r="G43" s="152">
        <v>32919</v>
      </c>
      <c r="H43" s="151">
        <f t="shared" si="6"/>
        <v>34729.545</v>
      </c>
      <c r="I43" s="151">
        <f t="shared" si="2"/>
        <v>36535.48134</v>
      </c>
      <c r="J43" s="151">
        <f t="shared" si="7"/>
        <v>38362.255407</v>
      </c>
      <c r="K43" s="44"/>
      <c r="L43" s="44"/>
      <c r="M43" s="44"/>
      <c r="N43" s="306"/>
      <c r="O43" s="154"/>
      <c r="P43" s="170"/>
    </row>
    <row r="44" spans="1:16" ht="17.25" customHeight="1" hidden="1">
      <c r="A44" s="306"/>
      <c r="B44" s="11" t="s">
        <v>129</v>
      </c>
      <c r="C44" s="306"/>
      <c r="D44" s="322"/>
      <c r="E44" s="322"/>
      <c r="F44" s="157">
        <f t="shared" si="1"/>
        <v>177711.94152</v>
      </c>
      <c r="G44" s="152">
        <v>41040</v>
      </c>
      <c r="H44" s="151">
        <f t="shared" si="6"/>
        <v>43297.2</v>
      </c>
      <c r="I44" s="151">
        <f t="shared" si="2"/>
        <v>45548.6544</v>
      </c>
      <c r="J44" s="151">
        <f t="shared" si="7"/>
        <v>47826.087120000004</v>
      </c>
      <c r="K44" s="44"/>
      <c r="L44" s="44"/>
      <c r="M44" s="44"/>
      <c r="N44" s="306"/>
      <c r="O44" s="154"/>
      <c r="P44" s="170"/>
    </row>
    <row r="45" spans="1:16" ht="17.25" customHeight="1" hidden="1">
      <c r="A45" s="306"/>
      <c r="B45" s="11" t="s">
        <v>130</v>
      </c>
      <c r="C45" s="306"/>
      <c r="D45" s="322"/>
      <c r="E45" s="322"/>
      <c r="F45" s="157">
        <f t="shared" si="1"/>
        <v>1796258.9566600001</v>
      </c>
      <c r="G45" s="152">
        <v>414820</v>
      </c>
      <c r="H45" s="151">
        <f t="shared" si="6"/>
        <v>437635.1</v>
      </c>
      <c r="I45" s="151">
        <f t="shared" si="2"/>
        <v>460392.1252</v>
      </c>
      <c r="J45" s="151">
        <f t="shared" si="7"/>
        <v>483411.73146000004</v>
      </c>
      <c r="K45" s="44"/>
      <c r="L45" s="44"/>
      <c r="M45" s="44"/>
      <c r="N45" s="306"/>
      <c r="O45" s="154"/>
      <c r="P45" s="170"/>
    </row>
    <row r="46" spans="1:16" ht="17.25" customHeight="1" hidden="1">
      <c r="A46" s="306"/>
      <c r="B46" s="11" t="s">
        <v>131</v>
      </c>
      <c r="C46" s="306"/>
      <c r="D46" s="322"/>
      <c r="E46" s="322"/>
      <c r="F46" s="157">
        <f t="shared" si="1"/>
        <v>1929109.8915</v>
      </c>
      <c r="G46" s="152">
        <v>445500</v>
      </c>
      <c r="H46" s="151">
        <f t="shared" si="6"/>
        <v>470002.5</v>
      </c>
      <c r="I46" s="151">
        <f t="shared" si="2"/>
        <v>494442.63</v>
      </c>
      <c r="J46" s="151">
        <f t="shared" si="7"/>
        <v>519164.7615</v>
      </c>
      <c r="K46" s="44"/>
      <c r="L46" s="44"/>
      <c r="M46" s="44"/>
      <c r="N46" s="306"/>
      <c r="O46" s="154"/>
      <c r="P46" s="170"/>
    </row>
    <row r="47" spans="1:16" ht="17.25" customHeight="1" hidden="1">
      <c r="A47" s="306"/>
      <c r="B47" s="11" t="s">
        <v>132</v>
      </c>
      <c r="C47" s="306"/>
      <c r="D47" s="322"/>
      <c r="E47" s="322"/>
      <c r="F47" s="157">
        <f t="shared" si="1"/>
        <v>7144851.45</v>
      </c>
      <c r="G47" s="152">
        <v>1650000</v>
      </c>
      <c r="H47" s="151">
        <f t="shared" si="6"/>
        <v>1740750</v>
      </c>
      <c r="I47" s="151">
        <f t="shared" si="2"/>
        <v>1831269</v>
      </c>
      <c r="J47" s="151">
        <f t="shared" si="7"/>
        <v>1922832.4500000002</v>
      </c>
      <c r="K47" s="44"/>
      <c r="L47" s="44"/>
      <c r="M47" s="44"/>
      <c r="N47" s="306"/>
      <c r="O47" s="154"/>
      <c r="P47" s="170"/>
    </row>
    <row r="48" spans="1:16" ht="17.25" customHeight="1" hidden="1">
      <c r="A48" s="306"/>
      <c r="B48" s="11" t="s">
        <v>133</v>
      </c>
      <c r="C48" s="306"/>
      <c r="D48" s="322"/>
      <c r="E48" s="322"/>
      <c r="F48" s="157">
        <f t="shared" si="1"/>
        <v>737868.2952</v>
      </c>
      <c r="G48" s="152">
        <v>170400</v>
      </c>
      <c r="H48" s="151">
        <f t="shared" si="6"/>
        <v>179772</v>
      </c>
      <c r="I48" s="151">
        <f t="shared" si="2"/>
        <v>189120.144</v>
      </c>
      <c r="J48" s="151">
        <f t="shared" si="7"/>
        <v>198576.15120000002</v>
      </c>
      <c r="K48" s="44"/>
      <c r="L48" s="44"/>
      <c r="M48" s="44"/>
      <c r="N48" s="306"/>
      <c r="O48" s="154"/>
      <c r="P48" s="170"/>
    </row>
    <row r="49" spans="1:16" ht="17.25" customHeight="1" hidden="1">
      <c r="A49" s="306"/>
      <c r="B49" s="11" t="s">
        <v>134</v>
      </c>
      <c r="C49" s="306"/>
      <c r="D49" s="322"/>
      <c r="E49" s="322"/>
      <c r="F49" s="157">
        <f t="shared" si="1"/>
        <v>211747.4157</v>
      </c>
      <c r="G49" s="152">
        <v>48900</v>
      </c>
      <c r="H49" s="151">
        <f t="shared" si="6"/>
        <v>51589.5</v>
      </c>
      <c r="I49" s="151">
        <f t="shared" si="2"/>
        <v>54272.154</v>
      </c>
      <c r="J49" s="151">
        <f t="shared" si="7"/>
        <v>56985.7617</v>
      </c>
      <c r="K49" s="44"/>
      <c r="L49" s="44"/>
      <c r="M49" s="44"/>
      <c r="N49" s="306"/>
      <c r="O49" s="154"/>
      <c r="P49" s="170"/>
    </row>
    <row r="50" spans="1:16" ht="17.25" customHeight="1" hidden="1">
      <c r="A50" s="306"/>
      <c r="B50" s="11" t="s">
        <v>135</v>
      </c>
      <c r="C50" s="306"/>
      <c r="D50" s="322"/>
      <c r="E50" s="322"/>
      <c r="F50" s="157">
        <f t="shared" si="1"/>
        <v>369215.611445</v>
      </c>
      <c r="G50" s="152">
        <v>85265</v>
      </c>
      <c r="H50" s="151">
        <f t="shared" si="6"/>
        <v>89954.575</v>
      </c>
      <c r="I50" s="151">
        <f t="shared" si="2"/>
        <v>94632.2129</v>
      </c>
      <c r="J50" s="151">
        <f t="shared" si="7"/>
        <v>99363.823545</v>
      </c>
      <c r="K50" s="44"/>
      <c r="L50" s="44"/>
      <c r="M50" s="44"/>
      <c r="N50" s="306"/>
      <c r="O50" s="154"/>
      <c r="P50" s="170"/>
    </row>
    <row r="51" spans="1:16" ht="17.25" customHeight="1" hidden="1">
      <c r="A51" s="306"/>
      <c r="B51" s="11" t="s">
        <v>136</v>
      </c>
      <c r="C51" s="306"/>
      <c r="D51" s="322"/>
      <c r="E51" s="322"/>
      <c r="F51" s="157">
        <f t="shared" si="1"/>
        <v>779325.7544619999</v>
      </c>
      <c r="G51" s="152">
        <v>179974</v>
      </c>
      <c r="H51" s="151">
        <f t="shared" si="6"/>
        <v>189872.56999999998</v>
      </c>
      <c r="I51" s="151">
        <f t="shared" si="2"/>
        <v>199745.94363999998</v>
      </c>
      <c r="J51" s="151">
        <f t="shared" si="7"/>
        <v>209733.240822</v>
      </c>
      <c r="K51" s="44"/>
      <c r="L51" s="44"/>
      <c r="M51" s="44"/>
      <c r="N51" s="306"/>
      <c r="O51" s="154"/>
      <c r="P51" s="170"/>
    </row>
    <row r="52" spans="1:16" ht="17.25" customHeight="1" hidden="1">
      <c r="A52" s="306"/>
      <c r="B52" s="11" t="s">
        <v>137</v>
      </c>
      <c r="C52" s="306"/>
      <c r="D52" s="322"/>
      <c r="E52" s="322"/>
      <c r="F52" s="157">
        <f t="shared" si="1"/>
        <v>20438.605359999998</v>
      </c>
      <c r="G52" s="152">
        <v>4720</v>
      </c>
      <c r="H52" s="151">
        <f t="shared" si="6"/>
        <v>4979.599999999999</v>
      </c>
      <c r="I52" s="151">
        <f t="shared" si="2"/>
        <v>5238.539199999999</v>
      </c>
      <c r="J52" s="151">
        <f t="shared" si="7"/>
        <v>5500.466159999999</v>
      </c>
      <c r="K52" s="44"/>
      <c r="L52" s="44"/>
      <c r="M52" s="44"/>
      <c r="N52" s="306"/>
      <c r="O52" s="154"/>
      <c r="P52" s="170"/>
    </row>
    <row r="53" spans="1:16" ht="17.25" customHeight="1" hidden="1">
      <c r="A53" s="306"/>
      <c r="B53" s="11" t="s">
        <v>138</v>
      </c>
      <c r="C53" s="306"/>
      <c r="D53" s="322"/>
      <c r="E53" s="322"/>
      <c r="F53" s="157">
        <f t="shared" si="1"/>
        <v>18602.595048</v>
      </c>
      <c r="G53" s="152">
        <v>4296</v>
      </c>
      <c r="H53" s="151">
        <f t="shared" si="6"/>
        <v>4532.28</v>
      </c>
      <c r="I53" s="151">
        <f t="shared" si="2"/>
        <v>4767.95856</v>
      </c>
      <c r="J53" s="151">
        <f t="shared" si="7"/>
        <v>5006.356488</v>
      </c>
      <c r="K53" s="44"/>
      <c r="L53" s="44"/>
      <c r="M53" s="44"/>
      <c r="N53" s="306"/>
      <c r="O53" s="154"/>
      <c r="P53" s="170"/>
    </row>
    <row r="54" spans="1:16" ht="17.25" customHeight="1" hidden="1">
      <c r="A54" s="306"/>
      <c r="B54" s="11" t="s">
        <v>139</v>
      </c>
      <c r="C54" s="306"/>
      <c r="D54" s="322"/>
      <c r="E54" s="322"/>
      <c r="F54" s="157">
        <f t="shared" si="1"/>
        <v>66793.535525</v>
      </c>
      <c r="G54" s="152">
        <v>15425</v>
      </c>
      <c r="H54" s="151">
        <f t="shared" si="6"/>
        <v>16273.374999999998</v>
      </c>
      <c r="I54" s="151">
        <f t="shared" si="2"/>
        <v>17119.5905</v>
      </c>
      <c r="J54" s="151">
        <f t="shared" si="7"/>
        <v>17975.570025</v>
      </c>
      <c r="K54" s="44"/>
      <c r="L54" s="44"/>
      <c r="M54" s="44"/>
      <c r="N54" s="306"/>
      <c r="O54" s="154"/>
      <c r="P54" s="170"/>
    </row>
    <row r="55" spans="1:16" ht="17.25" customHeight="1" hidden="1">
      <c r="A55" s="306"/>
      <c r="B55" s="11" t="s">
        <v>140</v>
      </c>
      <c r="C55" s="306"/>
      <c r="D55" s="322"/>
      <c r="E55" s="322"/>
      <c r="F55" s="157">
        <f t="shared" si="1"/>
        <v>151470.85074000002</v>
      </c>
      <c r="G55" s="152">
        <v>34980</v>
      </c>
      <c r="H55" s="151">
        <f t="shared" si="6"/>
        <v>36903.9</v>
      </c>
      <c r="I55" s="151">
        <f t="shared" si="2"/>
        <v>38822.9028</v>
      </c>
      <c r="J55" s="151">
        <f t="shared" si="7"/>
        <v>40764.047940000004</v>
      </c>
      <c r="K55" s="44"/>
      <c r="L55" s="44"/>
      <c r="M55" s="44"/>
      <c r="N55" s="306"/>
      <c r="O55" s="154"/>
      <c r="P55" s="170"/>
    </row>
    <row r="56" spans="1:16" ht="17.25" customHeight="1" hidden="1">
      <c r="A56" s="306"/>
      <c r="B56" s="11" t="s">
        <v>141</v>
      </c>
      <c r="C56" s="306"/>
      <c r="D56" s="322"/>
      <c r="E56" s="322"/>
      <c r="F56" s="157">
        <f t="shared" si="1"/>
        <v>782582.074638</v>
      </c>
      <c r="G56" s="152">
        <v>180726</v>
      </c>
      <c r="H56" s="151">
        <f t="shared" si="6"/>
        <v>190665.93</v>
      </c>
      <c r="I56" s="151">
        <f t="shared" si="2"/>
        <v>200580.55836</v>
      </c>
      <c r="J56" s="151">
        <f t="shared" si="7"/>
        <v>210609.586278</v>
      </c>
      <c r="K56" s="44" t="e">
        <f>K57+#REF!+#REF!</f>
        <v>#REF!</v>
      </c>
      <c r="L56" s="44" t="e">
        <f>L57+#REF!+#REF!</f>
        <v>#REF!</v>
      </c>
      <c r="M56" s="44" t="e">
        <f>M57+#REF!+#REF!</f>
        <v>#REF!</v>
      </c>
      <c r="N56" s="306"/>
      <c r="O56" s="154"/>
      <c r="P56" s="170"/>
    </row>
    <row r="57" spans="1:16" ht="17.25" customHeight="1" hidden="1">
      <c r="A57" s="307"/>
      <c r="B57" s="95" t="s">
        <v>142</v>
      </c>
      <c r="C57" s="307"/>
      <c r="D57" s="326"/>
      <c r="E57" s="322"/>
      <c r="F57" s="157">
        <f t="shared" si="1"/>
        <v>93675.49782900001</v>
      </c>
      <c r="G57" s="153">
        <v>21633</v>
      </c>
      <c r="H57" s="151">
        <f t="shared" si="6"/>
        <v>22822.815</v>
      </c>
      <c r="I57" s="151">
        <f t="shared" si="2"/>
        <v>24009.60138</v>
      </c>
      <c r="J57" s="151">
        <f t="shared" si="7"/>
        <v>25210.081449</v>
      </c>
      <c r="K57" s="96"/>
      <c r="L57" s="96"/>
      <c r="M57" s="96"/>
      <c r="N57" s="307"/>
      <c r="O57" s="154"/>
      <c r="P57" s="170"/>
    </row>
    <row r="58" spans="1:16" s="214" customFormat="1" ht="51.75" customHeight="1">
      <c r="A58" s="160">
        <v>4</v>
      </c>
      <c r="B58" s="210" t="s">
        <v>143</v>
      </c>
      <c r="C58" s="160" t="s">
        <v>6</v>
      </c>
      <c r="D58" s="160">
        <v>100203</v>
      </c>
      <c r="E58" s="160">
        <v>2610</v>
      </c>
      <c r="F58" s="157">
        <f t="shared" si="1"/>
        <v>796000</v>
      </c>
      <c r="G58" s="153">
        <v>199000</v>
      </c>
      <c r="H58" s="153">
        <v>199000</v>
      </c>
      <c r="I58" s="153">
        <v>199000</v>
      </c>
      <c r="J58" s="153">
        <v>199000</v>
      </c>
      <c r="K58" s="153"/>
      <c r="L58" s="153"/>
      <c r="M58" s="153"/>
      <c r="N58" s="160" t="s">
        <v>274</v>
      </c>
      <c r="O58" s="169" t="s">
        <v>296</v>
      </c>
      <c r="P58" s="247"/>
    </row>
    <row r="59" spans="1:16" ht="51.75" customHeight="1">
      <c r="A59" s="3">
        <v>5</v>
      </c>
      <c r="B59" s="11" t="s">
        <v>446</v>
      </c>
      <c r="C59" s="3"/>
      <c r="D59" s="160"/>
      <c r="E59" s="160"/>
      <c r="F59" s="258">
        <f>F60+F61+F62+F63+F64+F65</f>
        <v>4776000</v>
      </c>
      <c r="G59" s="153">
        <f>G60+G61+G62+G63+G64+G65</f>
        <v>1194000</v>
      </c>
      <c r="H59" s="153">
        <f>H60+H61+H62+H63+H64+H65</f>
        <v>1194000</v>
      </c>
      <c r="I59" s="153">
        <f>I60+I61+I62+I63+I64+I65</f>
        <v>1194000</v>
      </c>
      <c r="J59" s="153">
        <f>J60+J61+J62+J63+J64+J65</f>
        <v>1194000</v>
      </c>
      <c r="K59" s="96"/>
      <c r="L59" s="96"/>
      <c r="M59" s="96"/>
      <c r="N59" s="3"/>
      <c r="O59" s="154"/>
      <c r="P59" s="170"/>
    </row>
    <row r="60" spans="1:16" ht="33" customHeight="1">
      <c r="A60" s="91" t="s">
        <v>442</v>
      </c>
      <c r="B60" s="11" t="s">
        <v>77</v>
      </c>
      <c r="C60" s="3" t="s">
        <v>6</v>
      </c>
      <c r="D60" s="160"/>
      <c r="E60" s="160"/>
      <c r="F60" s="157">
        <f t="shared" si="1"/>
        <v>796000</v>
      </c>
      <c r="G60" s="153">
        <v>199000</v>
      </c>
      <c r="H60" s="153">
        <v>199000</v>
      </c>
      <c r="I60" s="153">
        <v>199000</v>
      </c>
      <c r="J60" s="153">
        <v>199000</v>
      </c>
      <c r="K60" s="96"/>
      <c r="L60" s="96"/>
      <c r="M60" s="96"/>
      <c r="N60" s="30" t="s">
        <v>81</v>
      </c>
      <c r="O60" s="154"/>
      <c r="P60" s="170"/>
    </row>
    <row r="61" spans="1:16" ht="33" customHeight="1">
      <c r="A61" s="3" t="s">
        <v>443</v>
      </c>
      <c r="B61" s="11" t="s">
        <v>78</v>
      </c>
      <c r="C61" s="3" t="s">
        <v>6</v>
      </c>
      <c r="D61" s="160"/>
      <c r="E61" s="160"/>
      <c r="F61" s="157">
        <f t="shared" si="1"/>
        <v>796000</v>
      </c>
      <c r="G61" s="153">
        <v>199000</v>
      </c>
      <c r="H61" s="153">
        <v>199000</v>
      </c>
      <c r="I61" s="153">
        <v>199000</v>
      </c>
      <c r="J61" s="153">
        <v>199000</v>
      </c>
      <c r="K61" s="96"/>
      <c r="L61" s="96"/>
      <c r="M61" s="96"/>
      <c r="N61" s="30" t="s">
        <v>82</v>
      </c>
      <c r="O61" s="154"/>
      <c r="P61" s="170"/>
    </row>
    <row r="62" spans="1:16" ht="33" customHeight="1">
      <c r="A62" s="3" t="s">
        <v>444</v>
      </c>
      <c r="B62" s="11" t="s">
        <v>79</v>
      </c>
      <c r="C62" s="3" t="s">
        <v>6</v>
      </c>
      <c r="D62" s="160"/>
      <c r="E62" s="160"/>
      <c r="F62" s="157">
        <f t="shared" si="1"/>
        <v>796000</v>
      </c>
      <c r="G62" s="153">
        <v>199000</v>
      </c>
      <c r="H62" s="153">
        <v>199000</v>
      </c>
      <c r="I62" s="153">
        <v>199000</v>
      </c>
      <c r="J62" s="153">
        <v>199000</v>
      </c>
      <c r="K62" s="96"/>
      <c r="L62" s="96"/>
      <c r="M62" s="96"/>
      <c r="N62" s="30" t="s">
        <v>83</v>
      </c>
      <c r="O62" s="154"/>
      <c r="P62" s="170"/>
    </row>
    <row r="63" spans="1:16" ht="33" customHeight="1">
      <c r="A63" s="3" t="s">
        <v>445</v>
      </c>
      <c r="B63" s="11" t="s">
        <v>80</v>
      </c>
      <c r="C63" s="3" t="s">
        <v>6</v>
      </c>
      <c r="D63" s="160"/>
      <c r="E63" s="160"/>
      <c r="F63" s="157">
        <f t="shared" si="1"/>
        <v>796000</v>
      </c>
      <c r="G63" s="153">
        <v>199000</v>
      </c>
      <c r="H63" s="153">
        <v>199000</v>
      </c>
      <c r="I63" s="153">
        <v>199000</v>
      </c>
      <c r="J63" s="153">
        <v>199000</v>
      </c>
      <c r="K63" s="96"/>
      <c r="L63" s="96"/>
      <c r="M63" s="96"/>
      <c r="N63" s="102" t="s">
        <v>84</v>
      </c>
      <c r="O63" s="154"/>
      <c r="P63" s="170"/>
    </row>
    <row r="64" spans="1:16" ht="48.75" customHeight="1">
      <c r="A64" s="54" t="s">
        <v>548</v>
      </c>
      <c r="B64" s="80" t="s">
        <v>547</v>
      </c>
      <c r="C64" s="54" t="s">
        <v>6</v>
      </c>
      <c r="D64" s="219"/>
      <c r="E64" s="219"/>
      <c r="F64" s="212">
        <f aca="true" t="shared" si="8" ref="F64:F71">G64+H64+I64+J64</f>
        <v>796000</v>
      </c>
      <c r="G64" s="153">
        <v>199000</v>
      </c>
      <c r="H64" s="153">
        <v>199000</v>
      </c>
      <c r="I64" s="153">
        <v>199000</v>
      </c>
      <c r="J64" s="153">
        <v>199000</v>
      </c>
      <c r="K64" s="96"/>
      <c r="L64" s="96"/>
      <c r="M64" s="96"/>
      <c r="N64" s="54" t="s">
        <v>274</v>
      </c>
      <c r="O64" s="191"/>
      <c r="P64" s="170"/>
    </row>
    <row r="65" spans="1:16" ht="45.75" customHeight="1">
      <c r="A65" s="253" t="s">
        <v>574</v>
      </c>
      <c r="B65" s="265" t="s">
        <v>575</v>
      </c>
      <c r="C65" s="253" t="s">
        <v>6</v>
      </c>
      <c r="D65" s="253"/>
      <c r="E65" s="253"/>
      <c r="F65" s="212">
        <f t="shared" si="8"/>
        <v>796000</v>
      </c>
      <c r="G65" s="153">
        <v>199000</v>
      </c>
      <c r="H65" s="153">
        <v>199000</v>
      </c>
      <c r="I65" s="153">
        <v>199000</v>
      </c>
      <c r="J65" s="153">
        <v>199000</v>
      </c>
      <c r="K65" s="153"/>
      <c r="L65" s="153"/>
      <c r="M65" s="153"/>
      <c r="N65" s="253" t="s">
        <v>274</v>
      </c>
      <c r="O65" s="209"/>
      <c r="P65" s="170"/>
    </row>
    <row r="66" spans="1:16" ht="36" customHeight="1">
      <c r="A66" s="160">
        <v>6</v>
      </c>
      <c r="B66" s="223" t="s">
        <v>558</v>
      </c>
      <c r="C66" s="160"/>
      <c r="D66" s="160"/>
      <c r="E66" s="160"/>
      <c r="F66" s="157">
        <f t="shared" si="8"/>
        <v>3980000</v>
      </c>
      <c r="G66" s="152">
        <f>G67+G68+G69+G70+G71</f>
        <v>995000</v>
      </c>
      <c r="H66" s="152">
        <f>H67+H68+H69+H70+H71</f>
        <v>995000</v>
      </c>
      <c r="I66" s="152">
        <f>I67+I68+I69+I70+I71</f>
        <v>995000</v>
      </c>
      <c r="J66" s="152">
        <f>J67+J68+J69+J70+J71</f>
        <v>995000</v>
      </c>
      <c r="K66" s="152"/>
      <c r="L66" s="152"/>
      <c r="M66" s="152"/>
      <c r="N66" s="160"/>
      <c r="O66" s="169"/>
      <c r="P66" s="170"/>
    </row>
    <row r="67" spans="1:16" ht="36.75" customHeight="1">
      <c r="A67" s="224" t="s">
        <v>550</v>
      </c>
      <c r="B67" s="166" t="s">
        <v>77</v>
      </c>
      <c r="C67" s="160" t="s">
        <v>6</v>
      </c>
      <c r="D67" s="160"/>
      <c r="E67" s="160"/>
      <c r="F67" s="157">
        <f t="shared" si="8"/>
        <v>796000</v>
      </c>
      <c r="G67" s="153">
        <v>199000</v>
      </c>
      <c r="H67" s="153">
        <v>199000</v>
      </c>
      <c r="I67" s="153">
        <v>199000</v>
      </c>
      <c r="J67" s="153">
        <v>199000</v>
      </c>
      <c r="K67" s="152"/>
      <c r="L67" s="152"/>
      <c r="M67" s="152"/>
      <c r="N67" s="168" t="s">
        <v>81</v>
      </c>
      <c r="O67" s="169"/>
      <c r="P67" s="170"/>
    </row>
    <row r="68" spans="1:16" ht="39" customHeight="1">
      <c r="A68" s="224" t="s">
        <v>551</v>
      </c>
      <c r="B68" s="166" t="s">
        <v>78</v>
      </c>
      <c r="C68" s="160" t="s">
        <v>6</v>
      </c>
      <c r="D68" s="160"/>
      <c r="E68" s="160"/>
      <c r="F68" s="157">
        <f t="shared" si="8"/>
        <v>796000</v>
      </c>
      <c r="G68" s="153">
        <v>199000</v>
      </c>
      <c r="H68" s="153">
        <v>199000</v>
      </c>
      <c r="I68" s="153">
        <v>199000</v>
      </c>
      <c r="J68" s="153">
        <v>199000</v>
      </c>
      <c r="K68" s="152"/>
      <c r="L68" s="152"/>
      <c r="M68" s="152"/>
      <c r="N68" s="168" t="s">
        <v>82</v>
      </c>
      <c r="O68" s="169"/>
      <c r="P68" s="170"/>
    </row>
    <row r="69" spans="1:16" ht="38.25" customHeight="1">
      <c r="A69" s="224" t="s">
        <v>552</v>
      </c>
      <c r="B69" s="166" t="s">
        <v>79</v>
      </c>
      <c r="C69" s="160" t="s">
        <v>6</v>
      </c>
      <c r="D69" s="160"/>
      <c r="E69" s="160"/>
      <c r="F69" s="157">
        <f t="shared" si="8"/>
        <v>796000</v>
      </c>
      <c r="G69" s="153">
        <v>199000</v>
      </c>
      <c r="H69" s="153">
        <v>199000</v>
      </c>
      <c r="I69" s="153">
        <v>199000</v>
      </c>
      <c r="J69" s="153">
        <v>199000</v>
      </c>
      <c r="K69" s="152"/>
      <c r="L69" s="152"/>
      <c r="M69" s="152"/>
      <c r="N69" s="168" t="s">
        <v>83</v>
      </c>
      <c r="O69" s="169"/>
      <c r="P69" s="170"/>
    </row>
    <row r="70" spans="1:16" ht="34.5" customHeight="1">
      <c r="A70" s="224" t="s">
        <v>553</v>
      </c>
      <c r="B70" s="166" t="s">
        <v>80</v>
      </c>
      <c r="C70" s="160" t="s">
        <v>6</v>
      </c>
      <c r="D70" s="160"/>
      <c r="E70" s="160"/>
      <c r="F70" s="157">
        <f t="shared" si="8"/>
        <v>796000</v>
      </c>
      <c r="G70" s="153">
        <v>199000</v>
      </c>
      <c r="H70" s="153">
        <v>199000</v>
      </c>
      <c r="I70" s="153">
        <v>199000</v>
      </c>
      <c r="J70" s="153">
        <v>199000</v>
      </c>
      <c r="K70" s="152"/>
      <c r="L70" s="152"/>
      <c r="M70" s="152"/>
      <c r="N70" s="215" t="s">
        <v>84</v>
      </c>
      <c r="O70" s="169"/>
      <c r="P70" s="170"/>
    </row>
    <row r="71" spans="1:16" ht="45" customHeight="1">
      <c r="A71" s="224" t="s">
        <v>554</v>
      </c>
      <c r="B71" s="225" t="s">
        <v>547</v>
      </c>
      <c r="C71" s="160" t="s">
        <v>6</v>
      </c>
      <c r="D71" s="160"/>
      <c r="E71" s="160"/>
      <c r="F71" s="157">
        <f t="shared" si="8"/>
        <v>796000</v>
      </c>
      <c r="G71" s="153">
        <v>199000</v>
      </c>
      <c r="H71" s="153">
        <v>199000</v>
      </c>
      <c r="I71" s="153">
        <v>199000</v>
      </c>
      <c r="J71" s="153">
        <v>199000</v>
      </c>
      <c r="K71" s="152"/>
      <c r="L71" s="152"/>
      <c r="M71" s="152"/>
      <c r="N71" s="222" t="s">
        <v>274</v>
      </c>
      <c r="O71" s="169"/>
      <c r="P71" s="170"/>
    </row>
    <row r="72" spans="1:16" ht="21.75" customHeight="1">
      <c r="A72" s="226"/>
      <c r="B72" s="227" t="s">
        <v>5</v>
      </c>
      <c r="C72" s="160"/>
      <c r="D72" s="160"/>
      <c r="E72" s="160"/>
      <c r="F72" s="157">
        <f>F22+F26+F27+F58+F59+F66</f>
        <v>94672729.0262</v>
      </c>
      <c r="G72" s="157">
        <f>G22+G26+G27+G58+G59+G66</f>
        <v>22045400</v>
      </c>
      <c r="H72" s="157">
        <f>H22+H26+H27+H58+H59+H66</f>
        <v>23126557</v>
      </c>
      <c r="I72" s="157">
        <f>I22+I26+I27+I58+I59+I66</f>
        <v>24204961.964</v>
      </c>
      <c r="J72" s="157">
        <f>J22+J26+J27+J58+J59+J66</f>
        <v>25295810.062200002</v>
      </c>
      <c r="K72" s="160"/>
      <c r="L72" s="216"/>
      <c r="M72" s="216"/>
      <c r="N72" s="218"/>
      <c r="O72" s="228"/>
      <c r="P72" s="67"/>
    </row>
    <row r="73" spans="1:16" ht="21.75" customHeight="1">
      <c r="A73" s="176"/>
      <c r="B73" s="6"/>
      <c r="C73" s="55"/>
      <c r="D73" s="55"/>
      <c r="E73" s="55"/>
      <c r="F73" s="177"/>
      <c r="G73" s="177"/>
      <c r="H73" s="177"/>
      <c r="I73" s="177"/>
      <c r="J73" s="177"/>
      <c r="K73" s="55"/>
      <c r="L73" s="178"/>
      <c r="M73" s="178"/>
      <c r="N73" s="51"/>
      <c r="O73" s="179"/>
      <c r="P73" s="67"/>
    </row>
    <row r="74" spans="1:16" ht="17.25" customHeight="1">
      <c r="A74" s="170"/>
      <c r="B74" s="294" t="s">
        <v>580</v>
      </c>
      <c r="C74" s="294"/>
      <c r="D74" s="13"/>
      <c r="E74" s="13"/>
      <c r="F74" s="12"/>
      <c r="G74" s="12"/>
      <c r="H74" s="12"/>
      <c r="I74" s="12"/>
      <c r="J74" s="12"/>
      <c r="K74" s="12"/>
      <c r="L74" s="12"/>
      <c r="M74" s="12"/>
      <c r="N74" s="289" t="s">
        <v>581</v>
      </c>
      <c r="O74" s="290"/>
      <c r="P74" s="290"/>
    </row>
    <row r="75" spans="1:16" ht="24.75" customHeight="1">
      <c r="A75" s="170"/>
      <c r="B75" s="158"/>
      <c r="C75" s="15"/>
      <c r="D75" s="15"/>
      <c r="E75" s="15"/>
      <c r="F75" s="14"/>
      <c r="G75" s="14"/>
      <c r="H75" s="14"/>
      <c r="I75" s="14"/>
      <c r="J75" s="14"/>
      <c r="K75" s="14"/>
      <c r="L75" s="14"/>
      <c r="M75" s="14"/>
      <c r="N75" s="323"/>
      <c r="O75" s="323"/>
      <c r="P75" s="323"/>
    </row>
    <row r="76" spans="1:16" ht="17.25" customHeight="1">
      <c r="A76" s="170"/>
      <c r="B76" s="36"/>
      <c r="C76" s="16"/>
      <c r="D76" s="16"/>
      <c r="E76" s="16"/>
      <c r="F76" s="12"/>
      <c r="G76" s="12"/>
      <c r="H76" s="12"/>
      <c r="I76" s="12"/>
      <c r="J76" s="12"/>
      <c r="K76" s="12"/>
      <c r="L76" s="12"/>
      <c r="M76" s="12"/>
      <c r="N76" s="1"/>
      <c r="O76" s="1"/>
      <c r="P76" s="170"/>
    </row>
    <row r="77" spans="1:16" ht="17.25" customHeight="1">
      <c r="A77" s="170"/>
      <c r="B77" s="2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70"/>
      <c r="P77" s="170"/>
    </row>
    <row r="78" spans="2:14" ht="17.25" customHeight="1"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7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7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7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7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7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7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7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7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7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7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7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7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7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7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7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7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7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7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7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7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7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7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7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7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7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7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7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7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7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7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7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7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7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7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</sheetData>
  <sheetProtection/>
  <mergeCells count="31">
    <mergeCell ref="E11:E21"/>
    <mergeCell ref="D27:D34"/>
    <mergeCell ref="N22:N25"/>
    <mergeCell ref="C35:C57"/>
    <mergeCell ref="A27:A57"/>
    <mergeCell ref="A22:A25"/>
    <mergeCell ref="O9:O10"/>
    <mergeCell ref="A11:A21"/>
    <mergeCell ref="N9:N10"/>
    <mergeCell ref="A9:A10"/>
    <mergeCell ref="D11:D21"/>
    <mergeCell ref="D9:D10"/>
    <mergeCell ref="E22:E25"/>
    <mergeCell ref="C11:C21"/>
    <mergeCell ref="N11:N21"/>
    <mergeCell ref="N27:N34"/>
    <mergeCell ref="D35:D57"/>
    <mergeCell ref="C22:C25"/>
    <mergeCell ref="D22:D25"/>
    <mergeCell ref="N35:N57"/>
    <mergeCell ref="C27:C34"/>
    <mergeCell ref="E9:E10"/>
    <mergeCell ref="E27:E57"/>
    <mergeCell ref="B74:C74"/>
    <mergeCell ref="N74:P74"/>
    <mergeCell ref="N75:P75"/>
    <mergeCell ref="B7:N7"/>
    <mergeCell ref="B9:B10"/>
    <mergeCell ref="C9:C10"/>
    <mergeCell ref="F9:F10"/>
    <mergeCell ref="G9:M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0.8515625" style="0" customWidth="1"/>
    <col min="7" max="10" width="9.140625" style="0" customWidth="1"/>
    <col min="11" max="11" width="43.7109375" style="0" customWidth="1"/>
    <col min="12" max="13" width="9.140625" style="0" hidden="1" customWidth="1"/>
    <col min="14" max="14" width="13.8515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329"/>
      <c r="K1" s="329"/>
      <c r="L1" s="329"/>
    </row>
    <row r="2" spans="2:12" ht="15.75">
      <c r="B2" s="1"/>
      <c r="C2" s="1"/>
      <c r="D2" s="1"/>
      <c r="E2" s="1"/>
      <c r="F2" s="1"/>
      <c r="G2" s="1"/>
      <c r="H2" s="1"/>
      <c r="I2" s="21"/>
      <c r="J2" s="5"/>
      <c r="K2" s="5" t="s">
        <v>329</v>
      </c>
      <c r="L2" s="5" t="s">
        <v>19</v>
      </c>
    </row>
    <row r="3" spans="2:12" ht="15.75">
      <c r="B3" s="1"/>
      <c r="C3" s="1"/>
      <c r="D3" s="1"/>
      <c r="E3" s="1"/>
      <c r="F3" s="1"/>
      <c r="G3" s="1"/>
      <c r="H3" s="1"/>
      <c r="I3" s="21"/>
      <c r="J3" s="5"/>
      <c r="K3" s="5" t="s">
        <v>204</v>
      </c>
      <c r="L3" s="35" t="s">
        <v>63</v>
      </c>
    </row>
    <row r="4" spans="2:12" ht="15.75">
      <c r="B4" s="1"/>
      <c r="C4" s="1"/>
      <c r="D4" s="1"/>
      <c r="E4" s="1"/>
      <c r="F4" s="1"/>
      <c r="G4" s="1"/>
      <c r="H4" s="1"/>
      <c r="I4" s="21"/>
      <c r="J4" s="5"/>
      <c r="K4" s="35" t="s">
        <v>20</v>
      </c>
      <c r="L4" s="35" t="s">
        <v>20</v>
      </c>
    </row>
    <row r="5" spans="2:12" ht="15.75">
      <c r="B5" s="1"/>
      <c r="C5" s="1"/>
      <c r="D5" s="1"/>
      <c r="E5" s="1"/>
      <c r="F5" s="1"/>
      <c r="G5" s="1"/>
      <c r="H5" s="1"/>
      <c r="I5" s="21"/>
      <c r="J5" s="5"/>
      <c r="K5" s="35" t="s">
        <v>21</v>
      </c>
      <c r="L5" s="35" t="s">
        <v>21</v>
      </c>
    </row>
    <row r="6" spans="2:12" ht="15.75">
      <c r="B6" s="1"/>
      <c r="C6" s="1"/>
      <c r="D6" s="1"/>
      <c r="E6" s="1"/>
      <c r="F6" s="1"/>
      <c r="G6" s="1"/>
      <c r="H6" s="1"/>
      <c r="I6" s="21"/>
      <c r="J6" s="5"/>
      <c r="K6" s="35" t="s">
        <v>22</v>
      </c>
      <c r="L6" s="35" t="s">
        <v>22</v>
      </c>
    </row>
    <row r="7" spans="2:12" ht="15.75">
      <c r="B7" s="1"/>
      <c r="C7" s="1"/>
      <c r="D7" s="1"/>
      <c r="E7" s="1"/>
      <c r="F7" s="1"/>
      <c r="G7" s="1"/>
      <c r="H7" s="1"/>
      <c r="I7" s="1"/>
      <c r="J7" s="1"/>
      <c r="K7" s="286"/>
      <c r="L7" s="286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5"/>
      <c r="L8" s="5"/>
    </row>
    <row r="9" spans="2:12" ht="18.75">
      <c r="B9" s="330" t="s">
        <v>277</v>
      </c>
      <c r="C9" s="330"/>
      <c r="D9" s="330"/>
      <c r="E9" s="330"/>
      <c r="F9" s="330"/>
      <c r="G9" s="330"/>
      <c r="H9" s="330"/>
      <c r="I9" s="330"/>
      <c r="J9" s="330"/>
      <c r="K9" s="330"/>
      <c r="L9" s="1"/>
    </row>
    <row r="10" spans="2:12" ht="18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"/>
    </row>
    <row r="11" spans="2:12" ht="15.75">
      <c r="B11" s="1"/>
      <c r="C11" s="1"/>
      <c r="D11" s="1"/>
      <c r="E11" s="1"/>
      <c r="F11" s="316"/>
      <c r="G11" s="316"/>
      <c r="H11" s="316"/>
      <c r="I11" s="38"/>
      <c r="J11" s="1"/>
      <c r="K11" s="1"/>
      <c r="L11" s="1"/>
    </row>
    <row r="12" spans="1:14" ht="15.75">
      <c r="A12" s="282" t="s">
        <v>8</v>
      </c>
      <c r="B12" s="282" t="s">
        <v>7</v>
      </c>
      <c r="C12" s="282" t="s">
        <v>0</v>
      </c>
      <c r="D12" s="282" t="s">
        <v>31</v>
      </c>
      <c r="E12" s="282" t="s">
        <v>37</v>
      </c>
      <c r="F12" s="282" t="s">
        <v>146</v>
      </c>
      <c r="G12" s="285" t="s">
        <v>9</v>
      </c>
      <c r="H12" s="285"/>
      <c r="I12" s="285"/>
      <c r="J12" s="285"/>
      <c r="K12" s="285" t="s">
        <v>4</v>
      </c>
      <c r="L12" s="1"/>
      <c r="N12" s="282" t="s">
        <v>269</v>
      </c>
    </row>
    <row r="13" spans="1:14" ht="15.75">
      <c r="A13" s="283"/>
      <c r="B13" s="283"/>
      <c r="C13" s="283"/>
      <c r="D13" s="283"/>
      <c r="E13" s="283"/>
      <c r="F13" s="283"/>
      <c r="G13" s="282" t="s">
        <v>10</v>
      </c>
      <c r="H13" s="282" t="s">
        <v>23</v>
      </c>
      <c r="I13" s="282" t="s">
        <v>24</v>
      </c>
      <c r="J13" s="282" t="s">
        <v>25</v>
      </c>
      <c r="K13" s="285"/>
      <c r="L13" s="1"/>
      <c r="N13" s="283"/>
    </row>
    <row r="14" spans="1:14" ht="15" customHeight="1">
      <c r="A14" s="284"/>
      <c r="B14" s="284"/>
      <c r="C14" s="284"/>
      <c r="D14" s="284"/>
      <c r="E14" s="284"/>
      <c r="F14" s="284"/>
      <c r="G14" s="284"/>
      <c r="H14" s="284"/>
      <c r="I14" s="284"/>
      <c r="J14" s="284"/>
      <c r="K14" s="285"/>
      <c r="L14" s="1"/>
      <c r="N14" s="328"/>
    </row>
    <row r="15" spans="1:14" ht="48" customHeight="1">
      <c r="A15" s="42">
        <v>1</v>
      </c>
      <c r="B15" s="11" t="s">
        <v>41</v>
      </c>
      <c r="C15" s="3" t="s">
        <v>6</v>
      </c>
      <c r="D15" s="160">
        <v>100203</v>
      </c>
      <c r="E15" s="160">
        <v>2610</v>
      </c>
      <c r="F15" s="157">
        <f aca="true" t="shared" si="0" ref="F15:F20">G15+H15+I15+J15</f>
        <v>433021.3</v>
      </c>
      <c r="G15" s="151">
        <v>100000</v>
      </c>
      <c r="H15" s="83">
        <f aca="true" t="shared" si="1" ref="H15:H20">G15*1.055</f>
        <v>105500</v>
      </c>
      <c r="I15" s="83">
        <f aca="true" t="shared" si="2" ref="I15:I20">H15*1.052</f>
        <v>110986</v>
      </c>
      <c r="J15" s="88">
        <f aca="true" t="shared" si="3" ref="J15:J20">I15*1.05</f>
        <v>116535.3</v>
      </c>
      <c r="K15" s="3" t="s">
        <v>274</v>
      </c>
      <c r="L15" s="1"/>
      <c r="N15" s="154" t="s">
        <v>298</v>
      </c>
    </row>
    <row r="16" spans="1:14" ht="52.5" customHeight="1">
      <c r="A16" s="42">
        <f>A15+1</f>
        <v>2</v>
      </c>
      <c r="B16" s="11" t="s">
        <v>42</v>
      </c>
      <c r="C16" s="3" t="s">
        <v>6</v>
      </c>
      <c r="D16" s="160">
        <v>100203</v>
      </c>
      <c r="E16" s="160">
        <v>2610</v>
      </c>
      <c r="F16" s="157">
        <f t="shared" si="0"/>
        <v>796000</v>
      </c>
      <c r="G16" s="151">
        <v>199000</v>
      </c>
      <c r="H16" s="83">
        <v>199000</v>
      </c>
      <c r="I16" s="83">
        <v>199000</v>
      </c>
      <c r="J16" s="83">
        <v>199000</v>
      </c>
      <c r="K16" s="3" t="s">
        <v>274</v>
      </c>
      <c r="L16" s="1"/>
      <c r="N16" s="154"/>
    </row>
    <row r="17" spans="1:14" s="21" customFormat="1" ht="53.25" customHeight="1">
      <c r="A17" s="42">
        <f>A16+1</f>
        <v>3</v>
      </c>
      <c r="B17" s="11" t="s">
        <v>43</v>
      </c>
      <c r="C17" s="160" t="s">
        <v>6</v>
      </c>
      <c r="D17" s="160">
        <v>100203</v>
      </c>
      <c r="E17" s="160">
        <v>2610</v>
      </c>
      <c r="F17" s="157">
        <f t="shared" si="0"/>
        <v>1190808.575</v>
      </c>
      <c r="G17" s="151">
        <v>275000</v>
      </c>
      <c r="H17" s="83">
        <f t="shared" si="1"/>
        <v>290125</v>
      </c>
      <c r="I17" s="83">
        <f t="shared" si="2"/>
        <v>305211.5</v>
      </c>
      <c r="J17" s="88">
        <f t="shared" si="3"/>
        <v>320472.075</v>
      </c>
      <c r="K17" s="3" t="s">
        <v>274</v>
      </c>
      <c r="L17" s="1"/>
      <c r="N17" s="154" t="s">
        <v>298</v>
      </c>
    </row>
    <row r="18" spans="1:14" ht="56.25" customHeight="1">
      <c r="A18" s="42">
        <f>A17+1</f>
        <v>4</v>
      </c>
      <c r="B18" s="11" t="s">
        <v>44</v>
      </c>
      <c r="C18" s="160" t="s">
        <v>6</v>
      </c>
      <c r="D18" s="160">
        <v>100203</v>
      </c>
      <c r="E18" s="160">
        <v>2610</v>
      </c>
      <c r="F18" s="157">
        <f t="shared" si="0"/>
        <v>4763234.3</v>
      </c>
      <c r="G18" s="151">
        <v>1100000</v>
      </c>
      <c r="H18" s="83">
        <f t="shared" si="1"/>
        <v>1160500</v>
      </c>
      <c r="I18" s="83">
        <f t="shared" si="2"/>
        <v>1220846</v>
      </c>
      <c r="J18" s="88">
        <f t="shared" si="3"/>
        <v>1281888.3</v>
      </c>
      <c r="K18" s="3" t="s">
        <v>274</v>
      </c>
      <c r="L18" s="1"/>
      <c r="N18" s="154" t="s">
        <v>298</v>
      </c>
    </row>
    <row r="19" spans="1:14" ht="54" customHeight="1">
      <c r="A19" s="42">
        <f>A18+1</f>
        <v>5</v>
      </c>
      <c r="B19" s="11" t="s">
        <v>45</v>
      </c>
      <c r="C19" s="3" t="s">
        <v>6</v>
      </c>
      <c r="D19" s="82">
        <v>100203</v>
      </c>
      <c r="E19" s="82">
        <v>2610</v>
      </c>
      <c r="F19" s="84">
        <f t="shared" si="0"/>
        <v>519625.55999999994</v>
      </c>
      <c r="G19" s="83">
        <v>120000</v>
      </c>
      <c r="H19" s="83">
        <f t="shared" si="1"/>
        <v>126599.99999999999</v>
      </c>
      <c r="I19" s="83">
        <f t="shared" si="2"/>
        <v>133183.19999999998</v>
      </c>
      <c r="J19" s="88">
        <f t="shared" si="3"/>
        <v>139842.36</v>
      </c>
      <c r="K19" s="30" t="s">
        <v>160</v>
      </c>
      <c r="L19" s="1"/>
      <c r="N19" s="154"/>
    </row>
    <row r="20" spans="1:14" ht="70.5" customHeight="1">
      <c r="A20" s="42">
        <f>A19+1</f>
        <v>6</v>
      </c>
      <c r="B20" s="11" t="s">
        <v>314</v>
      </c>
      <c r="C20" s="70" t="s">
        <v>6</v>
      </c>
      <c r="D20" s="82">
        <v>100203</v>
      </c>
      <c r="E20" s="82">
        <v>2610</v>
      </c>
      <c r="F20" s="84">
        <f t="shared" si="0"/>
        <v>3594076.79</v>
      </c>
      <c r="G20" s="151">
        <v>830000</v>
      </c>
      <c r="H20" s="83">
        <f t="shared" si="1"/>
        <v>875650</v>
      </c>
      <c r="I20" s="83">
        <f t="shared" si="2"/>
        <v>921183.8</v>
      </c>
      <c r="J20" s="88">
        <f t="shared" si="3"/>
        <v>967242.9900000001</v>
      </c>
      <c r="K20" s="30" t="s">
        <v>159</v>
      </c>
      <c r="L20" s="1"/>
      <c r="N20" s="154"/>
    </row>
    <row r="21" spans="1:14" ht="19.5" customHeight="1">
      <c r="A21" s="26"/>
      <c r="B21" s="20" t="s">
        <v>5</v>
      </c>
      <c r="C21" s="4"/>
      <c r="D21" s="4"/>
      <c r="E21" s="4"/>
      <c r="F21" s="84">
        <f>SUM(F15:F20)</f>
        <v>11296766.524999999</v>
      </c>
      <c r="G21" s="84">
        <f>SUM(G15:G20)</f>
        <v>2624000</v>
      </c>
      <c r="H21" s="84">
        <f>SUM(H15:H20)</f>
        <v>2757375</v>
      </c>
      <c r="I21" s="84">
        <f>SUM(I15:I20)</f>
        <v>2890410.5</v>
      </c>
      <c r="J21" s="84">
        <f>SUM(J15:J20)</f>
        <v>3024981.0250000004</v>
      </c>
      <c r="K21" s="23"/>
      <c r="L21" s="1"/>
      <c r="N21" s="26"/>
    </row>
    <row r="22" spans="2:12" ht="15.75">
      <c r="B22" s="6"/>
      <c r="C22" s="6"/>
      <c r="D22" s="6"/>
      <c r="E22" s="6"/>
      <c r="F22" s="10"/>
      <c r="G22" s="10"/>
      <c r="H22" s="10"/>
      <c r="I22" s="10"/>
      <c r="J22" s="10"/>
      <c r="K22" s="24"/>
      <c r="L22" s="1"/>
    </row>
    <row r="23" spans="2:13" ht="18.75">
      <c r="B23" s="158"/>
      <c r="C23" s="6"/>
      <c r="D23" s="6"/>
      <c r="E23" s="6"/>
      <c r="F23" s="10"/>
      <c r="G23" s="10"/>
      <c r="H23" s="10"/>
      <c r="I23" s="10"/>
      <c r="J23" s="10"/>
      <c r="K23" s="323"/>
      <c r="L23" s="323"/>
      <c r="M23" s="323"/>
    </row>
    <row r="24" spans="2:13" ht="18.75">
      <c r="B24" s="291"/>
      <c r="C24" s="291"/>
      <c r="D24" s="17"/>
      <c r="E24" s="17"/>
      <c r="F24" s="17"/>
      <c r="G24" s="14"/>
      <c r="H24" s="14"/>
      <c r="K24" s="37"/>
      <c r="L24" s="298"/>
      <c r="M24" s="298"/>
    </row>
    <row r="25" spans="2:13" ht="29.25" customHeight="1">
      <c r="B25" s="331"/>
      <c r="C25" s="331"/>
      <c r="D25" s="36"/>
      <c r="E25" s="36"/>
      <c r="F25" s="19"/>
      <c r="G25" s="12"/>
      <c r="H25" s="12"/>
      <c r="I25" s="12"/>
      <c r="J25" s="12"/>
      <c r="K25" s="1"/>
      <c r="L25" s="1"/>
      <c r="M25" s="58"/>
    </row>
    <row r="26" spans="2:13" ht="18.75">
      <c r="B26" s="28"/>
      <c r="C26" s="28"/>
      <c r="D26" s="28"/>
      <c r="E26" s="28"/>
      <c r="F26" s="12"/>
      <c r="G26" s="12"/>
      <c r="H26" s="12"/>
      <c r="I26" s="12"/>
      <c r="J26" s="12"/>
      <c r="K26" s="1"/>
      <c r="L26" s="1"/>
      <c r="M26" s="18"/>
    </row>
    <row r="27" spans="2:12" ht="35.25" customHeight="1">
      <c r="B27" s="332"/>
      <c r="C27" s="332"/>
      <c r="D27" s="81"/>
      <c r="E27" s="81"/>
      <c r="F27" s="14"/>
      <c r="I27" s="317"/>
      <c r="J27" s="317"/>
      <c r="K27" s="14"/>
      <c r="L27" s="5"/>
    </row>
    <row r="28" spans="2:12" ht="33.75" customHeight="1">
      <c r="B28" s="314"/>
      <c r="C28" s="314"/>
      <c r="D28" s="34"/>
      <c r="E28" s="34"/>
      <c r="F28" s="10"/>
      <c r="G28" s="10"/>
      <c r="H28" s="10"/>
      <c r="I28" s="10"/>
      <c r="J28" s="10"/>
      <c r="K28" s="60"/>
      <c r="L28" s="1"/>
    </row>
    <row r="29" spans="2:12" ht="18.75">
      <c r="B29" s="1"/>
      <c r="C29" s="15"/>
      <c r="D29" s="15"/>
      <c r="E29" s="15"/>
      <c r="F29" s="14"/>
      <c r="G29" s="14"/>
      <c r="H29" s="14"/>
      <c r="I29" s="289"/>
      <c r="J29" s="289"/>
      <c r="K29" s="1"/>
      <c r="L29" s="1"/>
    </row>
    <row r="30" spans="2:13" ht="18.75">
      <c r="B30" s="62"/>
      <c r="C30" s="15"/>
      <c r="D30" s="15"/>
      <c r="E30" s="15"/>
      <c r="F30" s="14"/>
      <c r="G30" s="14"/>
      <c r="H30" s="14"/>
      <c r="I30" s="14"/>
      <c r="J30" s="14"/>
      <c r="K30" s="5"/>
      <c r="L30" s="5"/>
      <c r="M30" s="5"/>
    </row>
    <row r="31" spans="3:10" ht="15.75">
      <c r="C31" s="13"/>
      <c r="D31" s="13"/>
      <c r="E31" s="13"/>
      <c r="F31" s="12"/>
      <c r="G31" s="12"/>
      <c r="H31" s="12"/>
      <c r="I31" s="12"/>
      <c r="J31" s="12"/>
    </row>
    <row r="32" spans="3:10" ht="15.75">
      <c r="C32" s="13"/>
      <c r="D32" s="13"/>
      <c r="E32" s="13"/>
      <c r="F32" s="12"/>
      <c r="G32" s="12"/>
      <c r="H32" s="12"/>
      <c r="I32" s="12"/>
      <c r="J32" s="12"/>
    </row>
    <row r="33" spans="3:10" ht="15.75">
      <c r="C33" s="16"/>
      <c r="D33" s="16"/>
      <c r="E33" s="16"/>
      <c r="F33" s="12"/>
      <c r="G33" s="12"/>
      <c r="H33" s="12"/>
      <c r="I33" s="12"/>
      <c r="J33" s="12"/>
    </row>
    <row r="35" ht="12.75">
      <c r="I35" s="9"/>
    </row>
  </sheetData>
  <sheetProtection/>
  <mergeCells count="25">
    <mergeCell ref="I13:I14"/>
    <mergeCell ref="J13:J14"/>
    <mergeCell ref="I29:J29"/>
    <mergeCell ref="B24:C24"/>
    <mergeCell ref="L24:M24"/>
    <mergeCell ref="B25:C25"/>
    <mergeCell ref="B27:C27"/>
    <mergeCell ref="I27:J27"/>
    <mergeCell ref="B28:C28"/>
    <mergeCell ref="A12:A14"/>
    <mergeCell ref="B12:B14"/>
    <mergeCell ref="C12:C14"/>
    <mergeCell ref="D12:D14"/>
    <mergeCell ref="E12:E14"/>
    <mergeCell ref="F12:F14"/>
    <mergeCell ref="N12:N14"/>
    <mergeCell ref="K23:M23"/>
    <mergeCell ref="J1:L1"/>
    <mergeCell ref="K7:L7"/>
    <mergeCell ref="B9:K9"/>
    <mergeCell ref="F11:H11"/>
    <mergeCell ref="G12:J12"/>
    <mergeCell ref="K12:K14"/>
    <mergeCell ref="G13:G14"/>
    <mergeCell ref="H13:H1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17" sqref="B17:M18"/>
    </sheetView>
  </sheetViews>
  <sheetFormatPr defaultColWidth="9.140625" defaultRowHeight="12.75"/>
  <cols>
    <col min="1" max="1" width="4.421875" style="0" customWidth="1"/>
    <col min="2" max="2" width="38.8515625" style="0" customWidth="1"/>
    <col min="3" max="3" width="17.421875" style="0" customWidth="1"/>
    <col min="4" max="4" width="9.140625" style="0" hidden="1" customWidth="1"/>
    <col min="5" max="5" width="9.28125" style="0" hidden="1" customWidth="1"/>
    <col min="6" max="6" width="11.00390625" style="0" customWidth="1"/>
    <col min="7" max="10" width="9.421875" style="0" customWidth="1"/>
    <col min="11" max="11" width="44.421875" style="0" customWidth="1"/>
    <col min="12" max="12" width="12.00390625" style="0" customWidth="1"/>
    <col min="17" max="17" width="16.421875" style="0" bestFit="1" customWidth="1"/>
  </cols>
  <sheetData>
    <row r="1" spans="11:14" ht="15.75">
      <c r="K1" s="5" t="s">
        <v>211</v>
      </c>
      <c r="L1" s="5"/>
      <c r="M1" s="21"/>
      <c r="N1" s="47"/>
    </row>
    <row r="2" spans="11:14" ht="15.75">
      <c r="K2" s="5" t="s">
        <v>204</v>
      </c>
      <c r="L2" s="35"/>
      <c r="M2" s="47"/>
      <c r="N2" s="47"/>
    </row>
    <row r="3" spans="11:14" ht="15.75">
      <c r="K3" s="35" t="s">
        <v>20</v>
      </c>
      <c r="L3" s="35"/>
      <c r="M3" s="47"/>
      <c r="N3" s="47"/>
    </row>
    <row r="4" spans="11:14" ht="15.75">
      <c r="K4" s="35" t="s">
        <v>21</v>
      </c>
      <c r="L4" s="35"/>
      <c r="M4" s="47"/>
      <c r="N4" s="47"/>
    </row>
    <row r="5" spans="1:14" ht="15.75">
      <c r="A5" s="1"/>
      <c r="B5" s="1"/>
      <c r="C5" s="1"/>
      <c r="D5" s="1"/>
      <c r="E5" s="1"/>
      <c r="F5" s="1"/>
      <c r="G5" s="1"/>
      <c r="H5" s="1"/>
      <c r="I5" s="2"/>
      <c r="J5" s="2"/>
      <c r="K5" s="35" t="s">
        <v>22</v>
      </c>
      <c r="L5" s="35"/>
      <c r="M5" s="47"/>
      <c r="N5" s="47"/>
    </row>
    <row r="6" spans="1:11" ht="15.75">
      <c r="A6" s="1"/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36.75" customHeight="1">
      <c r="A7" s="330" t="s">
        <v>280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</row>
    <row r="8" spans="1:11" ht="15.75">
      <c r="A8" s="1"/>
      <c r="B8" s="38"/>
      <c r="C8" s="316"/>
      <c r="D8" s="316"/>
      <c r="E8" s="316"/>
      <c r="F8" s="316"/>
      <c r="G8" s="316"/>
      <c r="H8" s="316"/>
      <c r="I8" s="38"/>
      <c r="J8" s="38"/>
      <c r="K8" s="1"/>
    </row>
    <row r="9" spans="1:11" ht="15.75">
      <c r="A9" s="1"/>
      <c r="B9" s="1"/>
      <c r="C9" s="1"/>
      <c r="D9" s="1"/>
      <c r="E9" s="1"/>
      <c r="F9" s="1"/>
      <c r="G9" s="1"/>
      <c r="H9" s="53"/>
      <c r="I9" s="1"/>
      <c r="J9" s="1"/>
      <c r="K9" s="1"/>
    </row>
    <row r="10" spans="1:12" ht="15.75" customHeight="1">
      <c r="A10" s="285" t="s">
        <v>8</v>
      </c>
      <c r="B10" s="285" t="s">
        <v>7</v>
      </c>
      <c r="C10" s="285" t="s">
        <v>0</v>
      </c>
      <c r="D10" s="282" t="s">
        <v>31</v>
      </c>
      <c r="E10" s="282" t="s">
        <v>37</v>
      </c>
      <c r="F10" s="285" t="s">
        <v>145</v>
      </c>
      <c r="G10" s="333" t="s">
        <v>9</v>
      </c>
      <c r="H10" s="333"/>
      <c r="I10" s="333"/>
      <c r="J10" s="334"/>
      <c r="K10" s="285" t="s">
        <v>4</v>
      </c>
      <c r="L10" s="282" t="s">
        <v>269</v>
      </c>
    </row>
    <row r="11" spans="1:12" ht="36.75" customHeight="1">
      <c r="A11" s="285"/>
      <c r="B11" s="285"/>
      <c r="C11" s="285"/>
      <c r="D11" s="283"/>
      <c r="E11" s="283"/>
      <c r="F11" s="285"/>
      <c r="G11" s="20" t="s">
        <v>10</v>
      </c>
      <c r="H11" s="20" t="s">
        <v>23</v>
      </c>
      <c r="I11" s="20" t="s">
        <v>24</v>
      </c>
      <c r="J11" s="20" t="s">
        <v>25</v>
      </c>
      <c r="K11" s="285"/>
      <c r="L11" s="284"/>
    </row>
    <row r="12" spans="1:12" ht="48" customHeight="1">
      <c r="A12" s="3">
        <v>1</v>
      </c>
      <c r="B12" s="11" t="s">
        <v>315</v>
      </c>
      <c r="C12" s="3" t="s">
        <v>6</v>
      </c>
      <c r="D12" s="3">
        <v>100302</v>
      </c>
      <c r="E12" s="3">
        <v>2610</v>
      </c>
      <c r="F12" s="157">
        <f>G12+H12+I12+J12</f>
        <v>6287469.276</v>
      </c>
      <c r="G12" s="151">
        <v>1452000</v>
      </c>
      <c r="H12" s="151">
        <f>G12*1.055</f>
        <v>1531860</v>
      </c>
      <c r="I12" s="83">
        <f>H12*1.052</f>
        <v>1611516.72</v>
      </c>
      <c r="J12" s="83">
        <f>I12*1.05</f>
        <v>1692092.556</v>
      </c>
      <c r="K12" s="30" t="s">
        <v>26</v>
      </c>
      <c r="L12" s="154" t="s">
        <v>299</v>
      </c>
    </row>
    <row r="13" spans="1:12" ht="56.25" customHeight="1">
      <c r="A13" s="54">
        <f>A12+1</f>
        <v>2</v>
      </c>
      <c r="B13" s="11" t="s">
        <v>91</v>
      </c>
      <c r="C13" s="3" t="s">
        <v>6</v>
      </c>
      <c r="D13" s="3">
        <v>240404</v>
      </c>
      <c r="E13" s="3">
        <v>2610</v>
      </c>
      <c r="F13" s="157">
        <f>G13+H13+I13+J13</f>
        <v>1082553.25</v>
      </c>
      <c r="G13" s="151">
        <v>250000</v>
      </c>
      <c r="H13" s="155">
        <f>G13*1.055</f>
        <v>263750</v>
      </c>
      <c r="I13" s="83">
        <f>H13*1.052</f>
        <v>277465</v>
      </c>
      <c r="J13" s="83">
        <f>I13*1.05</f>
        <v>291338.25</v>
      </c>
      <c r="K13" s="30" t="s">
        <v>26</v>
      </c>
      <c r="L13" s="154" t="s">
        <v>299</v>
      </c>
    </row>
    <row r="14" spans="1:12" ht="36" customHeight="1">
      <c r="A14" s="54">
        <v>3</v>
      </c>
      <c r="B14" s="149" t="s">
        <v>281</v>
      </c>
      <c r="C14" s="3" t="s">
        <v>6</v>
      </c>
      <c r="D14" s="3">
        <v>100203</v>
      </c>
      <c r="E14" s="3"/>
      <c r="F14" s="157">
        <f>G14</f>
        <v>105000</v>
      </c>
      <c r="G14" s="151">
        <v>105000</v>
      </c>
      <c r="H14" s="155"/>
      <c r="I14" s="83"/>
      <c r="J14" s="83"/>
      <c r="K14" s="30" t="s">
        <v>26</v>
      </c>
      <c r="L14" s="154" t="s">
        <v>299</v>
      </c>
    </row>
    <row r="15" spans="1:12" ht="18.75" customHeight="1">
      <c r="A15" s="285" t="s">
        <v>15</v>
      </c>
      <c r="B15" s="285"/>
      <c r="C15" s="20"/>
      <c r="D15" s="20"/>
      <c r="E15" s="20"/>
      <c r="F15" s="84">
        <f>F12+F13+F14</f>
        <v>7475022.526</v>
      </c>
      <c r="G15" s="84">
        <f>G12+G13+G14</f>
        <v>1807000</v>
      </c>
      <c r="H15" s="84">
        <f>H12+H13+H14</f>
        <v>1795610</v>
      </c>
      <c r="I15" s="84">
        <f>I12+I13+I14</f>
        <v>1888981.72</v>
      </c>
      <c r="J15" s="84">
        <f>J12+J13+J14</f>
        <v>1983430.806</v>
      </c>
      <c r="K15" s="3"/>
      <c r="L15" s="26"/>
    </row>
    <row r="17" spans="2:13" ht="18.75">
      <c r="B17" s="158"/>
      <c r="K17" s="323"/>
      <c r="L17" s="323"/>
      <c r="M17" s="323"/>
    </row>
  </sheetData>
  <sheetProtection/>
  <mergeCells count="13">
    <mergeCell ref="D10:D11"/>
    <mergeCell ref="E10:E11"/>
    <mergeCell ref="F10:F11"/>
    <mergeCell ref="L10:L11"/>
    <mergeCell ref="K17:M17"/>
    <mergeCell ref="G10:J10"/>
    <mergeCell ref="K10:K11"/>
    <mergeCell ref="A15:B15"/>
    <mergeCell ref="A7:K7"/>
    <mergeCell ref="C8:H8"/>
    <mergeCell ref="A10:A11"/>
    <mergeCell ref="B10:B11"/>
    <mergeCell ref="C10:C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="86" zoomScaleNormal="86" zoomScalePageLayoutView="0" workbookViewId="0" topLeftCell="A10">
      <selection activeCell="G18" sqref="G18"/>
    </sheetView>
  </sheetViews>
  <sheetFormatPr defaultColWidth="9.140625" defaultRowHeight="12.75"/>
  <cols>
    <col min="1" max="1" width="5.00390625" style="0" customWidth="1"/>
    <col min="2" max="2" width="46.00390625" style="0" customWidth="1"/>
    <col min="3" max="3" width="19.7109375" style="0" customWidth="1"/>
    <col min="4" max="4" width="12.28125" style="0" hidden="1" customWidth="1"/>
    <col min="5" max="5" width="11.140625" style="0" hidden="1" customWidth="1"/>
    <col min="6" max="6" width="16.00390625" style="0" customWidth="1"/>
    <col min="7" max="10" width="10.8515625" style="0" customWidth="1"/>
    <col min="11" max="11" width="46.421875" style="0" customWidth="1"/>
    <col min="12" max="12" width="13.57421875" style="0" customWidth="1"/>
    <col min="17" max="17" width="16.421875" style="0" bestFit="1" customWidth="1"/>
  </cols>
  <sheetData>
    <row r="1" spans="11:14" ht="15.75">
      <c r="K1" s="5" t="s">
        <v>212</v>
      </c>
      <c r="L1" s="5"/>
      <c r="M1" s="21"/>
      <c r="N1" s="47"/>
    </row>
    <row r="2" spans="11:14" ht="15.75">
      <c r="K2" s="5" t="s">
        <v>204</v>
      </c>
      <c r="L2" s="35"/>
      <c r="M2" s="47"/>
      <c r="N2" s="47"/>
    </row>
    <row r="3" spans="11:14" ht="15.75">
      <c r="K3" s="35" t="s">
        <v>20</v>
      </c>
      <c r="L3" s="35"/>
      <c r="M3" s="47"/>
      <c r="N3" s="47"/>
    </row>
    <row r="4" spans="11:14" ht="15.75">
      <c r="K4" s="35" t="s">
        <v>21</v>
      </c>
      <c r="L4" s="35"/>
      <c r="M4" s="47"/>
      <c r="N4" s="47"/>
    </row>
    <row r="5" spans="1:14" ht="15.75">
      <c r="A5" s="1"/>
      <c r="B5" s="1"/>
      <c r="C5" s="1"/>
      <c r="D5" s="1"/>
      <c r="E5" s="1"/>
      <c r="F5" s="1"/>
      <c r="G5" s="1"/>
      <c r="H5" s="1"/>
      <c r="I5" s="2"/>
      <c r="J5" s="2"/>
      <c r="K5" s="35" t="s">
        <v>22</v>
      </c>
      <c r="L5" s="35"/>
      <c r="M5" s="47"/>
      <c r="N5" s="47"/>
    </row>
    <row r="6" spans="1:11" ht="15.75">
      <c r="A6" s="1"/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19.5" customHeight="1">
      <c r="A7" s="330" t="s">
        <v>283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</row>
    <row r="8" spans="1:11" ht="15.75">
      <c r="A8" s="1"/>
      <c r="B8" s="38"/>
      <c r="C8" s="316"/>
      <c r="D8" s="316"/>
      <c r="E8" s="316"/>
      <c r="F8" s="316"/>
      <c r="G8" s="316"/>
      <c r="H8" s="316"/>
      <c r="I8" s="38"/>
      <c r="J8" s="38"/>
      <c r="K8" s="1"/>
    </row>
    <row r="9" spans="1:11" ht="15.75">
      <c r="A9" s="1"/>
      <c r="B9" s="1"/>
      <c r="C9" s="1"/>
      <c r="D9" s="1"/>
      <c r="E9" s="1"/>
      <c r="F9" s="1"/>
      <c r="G9" s="1"/>
      <c r="H9" s="53"/>
      <c r="I9" s="1"/>
      <c r="J9" s="1"/>
      <c r="K9" s="1"/>
    </row>
    <row r="10" spans="1:12" ht="15.75" customHeight="1">
      <c r="A10" s="285" t="s">
        <v>8</v>
      </c>
      <c r="B10" s="285" t="s">
        <v>7</v>
      </c>
      <c r="C10" s="285" t="s">
        <v>0</v>
      </c>
      <c r="D10" s="282" t="s">
        <v>31</v>
      </c>
      <c r="E10" s="282" t="s">
        <v>37</v>
      </c>
      <c r="F10" s="285" t="s">
        <v>145</v>
      </c>
      <c r="G10" s="333" t="s">
        <v>9</v>
      </c>
      <c r="H10" s="333"/>
      <c r="I10" s="333"/>
      <c r="J10" s="334"/>
      <c r="K10" s="285" t="s">
        <v>4</v>
      </c>
      <c r="L10" s="282" t="s">
        <v>269</v>
      </c>
    </row>
    <row r="11" spans="1:12" ht="36.75" customHeight="1">
      <c r="A11" s="285"/>
      <c r="B11" s="285"/>
      <c r="C11" s="285"/>
      <c r="D11" s="283"/>
      <c r="E11" s="283"/>
      <c r="F11" s="285"/>
      <c r="G11" s="20" t="s">
        <v>10</v>
      </c>
      <c r="H11" s="20" t="s">
        <v>23</v>
      </c>
      <c r="I11" s="20" t="s">
        <v>24</v>
      </c>
      <c r="J11" s="20" t="s">
        <v>25</v>
      </c>
      <c r="K11" s="285"/>
      <c r="L11" s="284"/>
    </row>
    <row r="12" spans="1:12" ht="47.25" customHeight="1">
      <c r="A12" s="3">
        <v>1</v>
      </c>
      <c r="B12" s="11" t="s">
        <v>38</v>
      </c>
      <c r="C12" s="160" t="s">
        <v>6</v>
      </c>
      <c r="D12" s="3">
        <v>100203</v>
      </c>
      <c r="E12" s="3">
        <v>2610</v>
      </c>
      <c r="F12" s="84">
        <f aca="true" t="shared" si="0" ref="F12:F20">G12+H12+I12+J12</f>
        <v>19758761.919</v>
      </c>
      <c r="G12" s="83">
        <v>4563000</v>
      </c>
      <c r="H12" s="83">
        <f aca="true" t="shared" si="1" ref="H12:H20">G12*1.055</f>
        <v>4813965</v>
      </c>
      <c r="I12" s="83">
        <f aca="true" t="shared" si="2" ref="I12:I20">H12*1.052</f>
        <v>5064291.180000001</v>
      </c>
      <c r="J12" s="83">
        <f aca="true" t="shared" si="3" ref="J12:J20">I12*1.05</f>
        <v>5317505.739000001</v>
      </c>
      <c r="K12" s="30" t="s">
        <v>158</v>
      </c>
      <c r="L12" s="154" t="s">
        <v>299</v>
      </c>
    </row>
    <row r="13" spans="1:12" ht="68.25" customHeight="1">
      <c r="A13" s="54">
        <f>A12+1</f>
        <v>2</v>
      </c>
      <c r="B13" s="11" t="s">
        <v>72</v>
      </c>
      <c r="C13" s="3" t="s">
        <v>6</v>
      </c>
      <c r="D13" s="3">
        <v>100203</v>
      </c>
      <c r="E13" s="3">
        <v>2610</v>
      </c>
      <c r="F13" s="84">
        <f t="shared" si="0"/>
        <v>796000</v>
      </c>
      <c r="G13" s="83">
        <v>199000</v>
      </c>
      <c r="H13" s="83">
        <v>199000</v>
      </c>
      <c r="I13" s="83">
        <v>199000</v>
      </c>
      <c r="J13" s="83">
        <v>199000</v>
      </c>
      <c r="K13" s="30" t="s">
        <v>158</v>
      </c>
      <c r="L13" s="154" t="s">
        <v>299</v>
      </c>
    </row>
    <row r="14" spans="1:12" ht="68.25" customHeight="1">
      <c r="A14" s="54">
        <f>A13+1</f>
        <v>3</v>
      </c>
      <c r="B14" s="11" t="s">
        <v>557</v>
      </c>
      <c r="C14" s="3" t="s">
        <v>6</v>
      </c>
      <c r="D14" s="160">
        <v>100203</v>
      </c>
      <c r="E14" s="160">
        <v>2240</v>
      </c>
      <c r="F14" s="157">
        <f t="shared" si="0"/>
        <v>3800000</v>
      </c>
      <c r="G14" s="151">
        <v>950000</v>
      </c>
      <c r="H14" s="83">
        <v>950000</v>
      </c>
      <c r="I14" s="83">
        <v>950000</v>
      </c>
      <c r="J14" s="83">
        <v>950000</v>
      </c>
      <c r="K14" s="30" t="s">
        <v>26</v>
      </c>
      <c r="L14" s="154" t="s">
        <v>300</v>
      </c>
    </row>
    <row r="15" spans="1:12" ht="53.25" customHeight="1">
      <c r="A15" s="54">
        <f>A14+1</f>
        <v>4</v>
      </c>
      <c r="B15" s="11" t="s">
        <v>172</v>
      </c>
      <c r="C15" s="3" t="s">
        <v>6</v>
      </c>
      <c r="D15" s="160">
        <v>100203</v>
      </c>
      <c r="E15" s="160">
        <v>3132</v>
      </c>
      <c r="F15" s="157">
        <f t="shared" si="0"/>
        <v>500000</v>
      </c>
      <c r="G15" s="151"/>
      <c r="H15" s="83">
        <v>500000</v>
      </c>
      <c r="I15" s="83"/>
      <c r="J15" s="83"/>
      <c r="K15" s="30" t="s">
        <v>26</v>
      </c>
      <c r="L15" s="154" t="s">
        <v>300</v>
      </c>
    </row>
    <row r="16" spans="1:12" ht="51.75" customHeight="1">
      <c r="A16" s="54">
        <f>A15+1</f>
        <v>5</v>
      </c>
      <c r="B16" s="11" t="s">
        <v>39</v>
      </c>
      <c r="C16" s="3" t="s">
        <v>6</v>
      </c>
      <c r="D16" s="160">
        <v>100203</v>
      </c>
      <c r="E16" s="160">
        <v>2610</v>
      </c>
      <c r="F16" s="157">
        <f t="shared" si="0"/>
        <v>796000</v>
      </c>
      <c r="G16" s="151">
        <v>199000</v>
      </c>
      <c r="H16" s="83">
        <v>199000</v>
      </c>
      <c r="I16" s="83">
        <v>199000</v>
      </c>
      <c r="J16" s="83">
        <v>199000</v>
      </c>
      <c r="K16" s="30" t="s">
        <v>158</v>
      </c>
      <c r="L16" s="154" t="s">
        <v>300</v>
      </c>
    </row>
    <row r="17" spans="1:12" ht="54" customHeight="1">
      <c r="A17" s="54">
        <f>A16+1</f>
        <v>6</v>
      </c>
      <c r="B17" s="11" t="s">
        <v>40</v>
      </c>
      <c r="C17" s="3" t="s">
        <v>6</v>
      </c>
      <c r="D17" s="3">
        <v>100203</v>
      </c>
      <c r="E17" s="3">
        <v>2610</v>
      </c>
      <c r="F17" s="84">
        <f t="shared" si="0"/>
        <v>138566.81600000002</v>
      </c>
      <c r="G17" s="83">
        <v>32000</v>
      </c>
      <c r="H17" s="8">
        <f t="shared" si="1"/>
        <v>33760</v>
      </c>
      <c r="I17" s="83">
        <f t="shared" si="2"/>
        <v>35515.520000000004</v>
      </c>
      <c r="J17" s="83">
        <f t="shared" si="3"/>
        <v>37291.29600000001</v>
      </c>
      <c r="K17" s="30" t="s">
        <v>158</v>
      </c>
      <c r="L17" s="26"/>
    </row>
    <row r="18" spans="1:12" ht="53.25" customHeight="1">
      <c r="A18" s="54">
        <v>7</v>
      </c>
      <c r="B18" s="173" t="s">
        <v>320</v>
      </c>
      <c r="C18" s="3" t="s">
        <v>6</v>
      </c>
      <c r="D18" s="3"/>
      <c r="E18" s="3"/>
      <c r="F18" s="84">
        <f t="shared" si="0"/>
        <v>400000</v>
      </c>
      <c r="G18" s="83">
        <v>400000</v>
      </c>
      <c r="H18" s="8"/>
      <c r="I18" s="83"/>
      <c r="J18" s="83"/>
      <c r="K18" s="30" t="s">
        <v>158</v>
      </c>
      <c r="L18" s="154" t="s">
        <v>300</v>
      </c>
    </row>
    <row r="19" spans="1:12" ht="99.75" customHeight="1">
      <c r="A19" s="54">
        <v>8</v>
      </c>
      <c r="B19" s="27" t="s">
        <v>71</v>
      </c>
      <c r="C19" s="3" t="s">
        <v>6</v>
      </c>
      <c r="D19" s="3">
        <v>100302</v>
      </c>
      <c r="E19" s="3">
        <v>2610</v>
      </c>
      <c r="F19" s="84">
        <f t="shared" si="0"/>
        <v>5620616.474</v>
      </c>
      <c r="G19" s="83">
        <v>1298000</v>
      </c>
      <c r="H19" s="8">
        <f t="shared" si="1"/>
        <v>1369390</v>
      </c>
      <c r="I19" s="83">
        <f t="shared" si="2"/>
        <v>1440598.28</v>
      </c>
      <c r="J19" s="83">
        <f t="shared" si="3"/>
        <v>1512628.1940000001</v>
      </c>
      <c r="K19" s="30" t="s">
        <v>158</v>
      </c>
      <c r="L19" s="26"/>
    </row>
    <row r="20" spans="1:12" ht="50.25" customHeight="1">
      <c r="A20" s="3">
        <v>9</v>
      </c>
      <c r="B20" s="61" t="s">
        <v>73</v>
      </c>
      <c r="C20" s="3" t="s">
        <v>6</v>
      </c>
      <c r="D20" s="3">
        <v>100203</v>
      </c>
      <c r="E20" s="3">
        <v>2610</v>
      </c>
      <c r="F20" s="84">
        <f t="shared" si="0"/>
        <v>86604.26</v>
      </c>
      <c r="G20" s="83">
        <v>20000</v>
      </c>
      <c r="H20" s="8">
        <f t="shared" si="1"/>
        <v>21100</v>
      </c>
      <c r="I20" s="83">
        <f t="shared" si="2"/>
        <v>22197.2</v>
      </c>
      <c r="J20" s="83">
        <f t="shared" si="3"/>
        <v>23307.06</v>
      </c>
      <c r="K20" s="30" t="s">
        <v>158</v>
      </c>
      <c r="L20" s="26"/>
    </row>
    <row r="21" spans="1:12" ht="18.75" customHeight="1">
      <c r="A21" s="26"/>
      <c r="B21" s="20" t="s">
        <v>15</v>
      </c>
      <c r="C21" s="20"/>
      <c r="D21" s="20"/>
      <c r="E21" s="20"/>
      <c r="F21" s="84">
        <f>SUM(F12:F20)</f>
        <v>31896549.469</v>
      </c>
      <c r="G21" s="84">
        <f>SUM(G12:G20)</f>
        <v>7661000</v>
      </c>
      <c r="H21" s="84">
        <f>SUM(H12:H20)</f>
        <v>8086215</v>
      </c>
      <c r="I21" s="84">
        <f>SUM(I12:I20)</f>
        <v>7910602.180000001</v>
      </c>
      <c r="J21" s="84">
        <f>SUM(J12:J20)</f>
        <v>8238732.289000001</v>
      </c>
      <c r="K21" s="3"/>
      <c r="L21" s="26"/>
    </row>
    <row r="22" spans="1:11" ht="18.75" customHeight="1">
      <c r="A22" s="6"/>
      <c r="B22" s="6"/>
      <c r="C22" s="6"/>
      <c r="D22" s="6"/>
      <c r="E22" s="6"/>
      <c r="F22" s="10"/>
      <c r="G22" s="10"/>
      <c r="H22" s="10"/>
      <c r="I22" s="10"/>
      <c r="J22" s="10"/>
      <c r="K22" s="55"/>
    </row>
    <row r="23" spans="1:13" ht="18.75" customHeight="1">
      <c r="A23" s="6"/>
      <c r="B23" s="158"/>
      <c r="C23" s="6"/>
      <c r="D23" s="6"/>
      <c r="E23" s="6"/>
      <c r="F23" s="10"/>
      <c r="G23" s="10"/>
      <c r="H23" s="10"/>
      <c r="I23" s="10"/>
      <c r="J23" s="10"/>
      <c r="K23" s="323"/>
      <c r="L23" s="323"/>
      <c r="M23" s="323"/>
    </row>
    <row r="24" spans="1:11" ht="24.75" customHeight="1">
      <c r="A24" s="335"/>
      <c r="B24" s="335"/>
      <c r="C24" s="335"/>
      <c r="D24" s="25"/>
      <c r="E24" s="25"/>
      <c r="I24" s="57"/>
      <c r="J24" s="295"/>
      <c r="K24" s="295"/>
    </row>
    <row r="25" spans="1:11" ht="17.25" customHeight="1">
      <c r="A25" s="291"/>
      <c r="B25" s="291"/>
      <c r="C25" s="17"/>
      <c r="D25" s="17"/>
      <c r="E25" s="17"/>
      <c r="F25" s="14"/>
      <c r="G25" s="14"/>
      <c r="I25" s="33"/>
      <c r="J25" s="298"/>
      <c r="K25" s="298"/>
    </row>
    <row r="26" spans="1:11" ht="24.75" customHeight="1">
      <c r="A26" s="331"/>
      <c r="B26" s="331"/>
      <c r="C26" s="19"/>
      <c r="D26" s="19"/>
      <c r="E26" s="19"/>
      <c r="F26" s="12"/>
      <c r="G26" s="12"/>
      <c r="H26" s="12"/>
      <c r="I26" s="1"/>
      <c r="J26" s="1"/>
      <c r="K26" s="58"/>
    </row>
    <row r="27" spans="1:11" ht="18.75" customHeight="1">
      <c r="A27" s="28"/>
      <c r="B27" s="28"/>
      <c r="C27" s="12"/>
      <c r="D27" s="12"/>
      <c r="E27" s="12"/>
      <c r="F27" s="12"/>
      <c r="G27" s="12"/>
      <c r="H27" s="12"/>
      <c r="I27" s="1"/>
      <c r="J27" s="1"/>
      <c r="K27" s="18"/>
    </row>
    <row r="28" spans="1:11" ht="39" customHeight="1">
      <c r="A28" s="6"/>
      <c r="B28" s="36"/>
      <c r="C28" s="19"/>
      <c r="D28" s="19"/>
      <c r="E28" s="19"/>
      <c r="F28" s="19"/>
      <c r="G28" s="10"/>
      <c r="H28" s="10"/>
      <c r="I28" s="10"/>
      <c r="J28" s="10"/>
      <c r="K28" s="55"/>
    </row>
    <row r="29" spans="1:11" ht="15.75">
      <c r="A29" s="6"/>
      <c r="B29" s="6"/>
      <c r="C29" s="6"/>
      <c r="D29" s="6"/>
      <c r="E29" s="6"/>
      <c r="F29" s="10"/>
      <c r="G29" s="10"/>
      <c r="H29" s="10"/>
      <c r="I29" s="10"/>
      <c r="J29" s="10"/>
      <c r="K29" s="55"/>
    </row>
    <row r="30" spans="1:11" ht="15.75">
      <c r="A30" s="6"/>
      <c r="B30" s="6"/>
      <c r="C30" s="6"/>
      <c r="D30" s="6"/>
      <c r="E30" s="6"/>
      <c r="F30" s="59"/>
      <c r="G30" s="59"/>
      <c r="H30" s="59"/>
      <c r="I30" s="59"/>
      <c r="J30" s="59"/>
      <c r="K30" s="55"/>
    </row>
    <row r="31" spans="1:11" ht="15.75">
      <c r="A31" s="6"/>
      <c r="B31" s="6"/>
      <c r="C31" s="6"/>
      <c r="D31" s="6"/>
      <c r="E31" s="6"/>
      <c r="F31" s="59"/>
      <c r="G31" s="59"/>
      <c r="H31" s="59"/>
      <c r="I31" s="59"/>
      <c r="J31" s="59"/>
      <c r="K31" s="55"/>
    </row>
    <row r="32" spans="1:11" ht="31.5" customHeight="1">
      <c r="A32" s="6"/>
      <c r="B32" s="314"/>
      <c r="C32" s="314"/>
      <c r="D32" s="34"/>
      <c r="E32" s="34"/>
      <c r="F32" s="59"/>
      <c r="G32" s="59"/>
      <c r="H32" s="59"/>
      <c r="I32" s="59"/>
      <c r="J32" s="59"/>
      <c r="K32" s="60"/>
    </row>
    <row r="33" spans="1:12" ht="34.5" customHeight="1">
      <c r="A33" s="6"/>
      <c r="B33" s="317"/>
      <c r="C33" s="317"/>
      <c r="D33" s="15"/>
      <c r="E33" s="15"/>
      <c r="F33" s="14"/>
      <c r="G33" s="14"/>
      <c r="H33" s="56"/>
      <c r="I33" s="317"/>
      <c r="J33" s="317"/>
      <c r="K33" s="317"/>
      <c r="L33" s="317"/>
    </row>
    <row r="34" spans="1:11" ht="15.75">
      <c r="A34" s="1"/>
      <c r="C34" s="13"/>
      <c r="D34" s="13"/>
      <c r="E34" s="13"/>
      <c r="F34" s="12"/>
      <c r="G34" s="12"/>
      <c r="H34" s="12"/>
      <c r="I34" s="1"/>
      <c r="J34" s="1"/>
      <c r="K34" s="1"/>
    </row>
    <row r="35" spans="1:11" ht="15.75">
      <c r="A35" s="2"/>
      <c r="C35" s="13"/>
      <c r="D35" s="13"/>
      <c r="E35" s="13"/>
      <c r="F35" s="12"/>
      <c r="G35" s="12"/>
      <c r="H35" s="12"/>
      <c r="I35" s="1"/>
      <c r="J35" s="1"/>
      <c r="K35" s="1"/>
    </row>
    <row r="36" spans="3:11" ht="15.75">
      <c r="C36" s="16"/>
      <c r="D36" s="16"/>
      <c r="E36" s="16"/>
      <c r="F36" s="12"/>
      <c r="G36" s="12"/>
      <c r="H36" s="12"/>
      <c r="I36" s="1"/>
      <c r="J36" s="1"/>
      <c r="K36" s="1"/>
    </row>
    <row r="39" ht="12.75">
      <c r="K39" s="9"/>
    </row>
  </sheetData>
  <sheetProtection/>
  <mergeCells count="20">
    <mergeCell ref="L10:L11"/>
    <mergeCell ref="C8:H8"/>
    <mergeCell ref="A7:K7"/>
    <mergeCell ref="G10:J10"/>
    <mergeCell ref="C10:C11"/>
    <mergeCell ref="F10:F11"/>
    <mergeCell ref="D10:D11"/>
    <mergeCell ref="E10:E11"/>
    <mergeCell ref="A10:A11"/>
    <mergeCell ref="B10:B11"/>
    <mergeCell ref="K23:M23"/>
    <mergeCell ref="B32:C32"/>
    <mergeCell ref="J24:K24"/>
    <mergeCell ref="B33:C33"/>
    <mergeCell ref="I33:L33"/>
    <mergeCell ref="K10:K11"/>
    <mergeCell ref="A25:B25"/>
    <mergeCell ref="J25:K25"/>
    <mergeCell ref="A26:B26"/>
    <mergeCell ref="A24:C24"/>
  </mergeCells>
  <printOptions horizontalCentered="1"/>
  <pageMargins left="0" right="0" top="0" bottom="0" header="0" footer="0"/>
  <pageSetup horizontalDpi="600" verticalDpi="600" orientation="landscape" paperSize="9" scale="75" r:id="rId1"/>
  <headerFooter>
    <oddFooter>&amp;R56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WinXPProSP3</cp:lastModifiedBy>
  <cp:lastPrinted>2017-02-13T09:33:06Z</cp:lastPrinted>
  <dcterms:created xsi:type="dcterms:W3CDTF">1996-10-08T23:32:33Z</dcterms:created>
  <dcterms:modified xsi:type="dcterms:W3CDTF">2017-02-13T09:34:47Z</dcterms:modified>
  <cp:category/>
  <cp:version/>
  <cp:contentType/>
  <cp:contentStatus/>
</cp:coreProperties>
</file>