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135" windowHeight="9300" activeTab="0"/>
  </bookViews>
  <sheets>
    <sheet name="8" sheetId="1" r:id="rId1"/>
  </sheets>
  <definedNames>
    <definedName name="_xlnm.Print_Titles" localSheetId="0">'8'!$A:$B,'8'!$5:$6</definedName>
    <definedName name="_xlnm.Print_Area" localSheetId="0">'8'!$A$1:$G$121</definedName>
  </definedNames>
  <calcPr fullCalcOnLoad="1"/>
</workbook>
</file>

<file path=xl/sharedStrings.xml><?xml version="1.0" encoding="utf-8"?>
<sst xmlns="http://schemas.openxmlformats.org/spreadsheetml/2006/main" count="264" uniqueCount="147">
  <si>
    <t>Всього</t>
  </si>
  <si>
    <t>грн.</t>
  </si>
  <si>
    <t>Загальний фонд</t>
  </si>
  <si>
    <t xml:space="preserve">Спеціальний фонд </t>
  </si>
  <si>
    <t>Разом</t>
  </si>
  <si>
    <t>Найменування програми</t>
  </si>
  <si>
    <t>Сума</t>
  </si>
  <si>
    <t>Виконавчий комітет міської ради</t>
  </si>
  <si>
    <t>250908</t>
  </si>
  <si>
    <t>210105</t>
  </si>
  <si>
    <t>Управління  з питань надзвичайних ситуацій та цивільного  захисту населення  міської ради</t>
  </si>
  <si>
    <t>Управління житлово-комунального господарства міської ради</t>
  </si>
  <si>
    <t>250404</t>
  </si>
  <si>
    <t>Інші видатки</t>
  </si>
  <si>
    <t>Управління культури міської ради</t>
  </si>
  <si>
    <t>090412</t>
  </si>
  <si>
    <t>091209</t>
  </si>
  <si>
    <t>Інші видатки на соціальний захист населення</t>
  </si>
  <si>
    <t>Фінансова підтримка громадських організацій інвалідів і ветеранів</t>
  </si>
  <si>
    <t>Управління освіти міської ради</t>
  </si>
  <si>
    <t>Управління охорони здоров'я міської ради</t>
  </si>
  <si>
    <t>150101</t>
  </si>
  <si>
    <t>Капітальні вкладення</t>
  </si>
  <si>
    <t>Управління капітального будівництва міської ради</t>
  </si>
  <si>
    <t>240601</t>
  </si>
  <si>
    <t>240602</t>
  </si>
  <si>
    <t>240604</t>
  </si>
  <si>
    <t>240605</t>
  </si>
  <si>
    <t>Охорона та раціональне використання природних ресурсів</t>
  </si>
  <si>
    <t>Утилізація відходів</t>
  </si>
  <si>
    <t>Інша діяльність у сфері охорони навколишнього природного середовища</t>
  </si>
  <si>
    <t>Збереження природно-заповідного фонду</t>
  </si>
  <si>
    <t>080101</t>
  </si>
  <si>
    <t>Лікарні</t>
  </si>
  <si>
    <t>070000</t>
  </si>
  <si>
    <t>070101</t>
  </si>
  <si>
    <t>070201</t>
  </si>
  <si>
    <t>070401</t>
  </si>
  <si>
    <t>Дошкільні заклади освіти</t>
  </si>
  <si>
    <t>Загальноосвітні школи (в т. ч. школа-дитячий садок, інтернат при школі), спеціалізовані школи, ліцеї, гімназії, колегіуми</t>
  </si>
  <si>
    <t xml:space="preserve">Позашкільні заклади освіти, заходи із позашкільної роботи з дітьми </t>
  </si>
  <si>
    <t>180404</t>
  </si>
  <si>
    <t>Підтримка малого і середнього підприємництва</t>
  </si>
  <si>
    <t>Міський голова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</si>
  <si>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</si>
  <si>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</si>
  <si>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у тому числі</t>
  </si>
  <si>
    <t xml:space="preserve">Освіта, всього: </t>
  </si>
  <si>
    <t>210110</t>
  </si>
  <si>
    <t>Заходи з організації рятування на водах</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</si>
  <si>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</si>
  <si>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100203</t>
  </si>
  <si>
    <t xml:space="preserve">Благоустрій міст, сіл, селищ </t>
  </si>
  <si>
    <t xml:space="preserve">Програма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затверджена рішенням міської ради від 16.09.2010 р. (53 сесія 5 скликання) </t>
  </si>
  <si>
    <t xml:space="preserve">Програма з охорони життя людей на водних об’єктах у місті Чернігові на 2011-2015 роки, затверджена рішенням міської ради від 16.09.2010 р. (53 сесія 5 скликання) </t>
  </si>
  <si>
    <t>Програма "Енергозбереження в установах освіти м.Чернігова на 2010 - 2014 роки", затверджена рішенням міської ради від 29.04.2010 року 
(49 сесія 5 скликання) зі змінами</t>
  </si>
  <si>
    <t>Програма модернізації та заміни ліфтів у житловому фонді міста Чернігова на 2008 - 2015 роки, затверджена рішенням міської ради від 26.06.2008р. (29 сесія 5 скликання)</t>
  </si>
  <si>
    <t>Надання пільгового довгострокового кредиту громадянам на будівництво (реконструкцію) та придбання житла (видатки на фінансування регіонального державного фонду сприяння молодіжному житловому будівництву)</t>
  </si>
  <si>
    <t>Видатки на запобігання та ліквідацію надзвичайних ситуацій та наслідків стихійного лиха </t>
  </si>
  <si>
    <t>Управління споживчого ринку та підприємництва міської ради</t>
  </si>
  <si>
    <t>Управління стратегічного розвитку міста та туризму міської ради</t>
  </si>
  <si>
    <t>Програма покращення покриття доріг та проїздів у житловій забудові міста Чернігова на 2012-2016 роки, затверджена рішенням міської ради від 30.11.2011 (15 сесія 6 скликання)</t>
  </si>
  <si>
    <t>40</t>
  </si>
  <si>
    <t>Програма охорони тваринного світу, регулювання чисельності безпритульних тварин гуманними методами у м.Чернігові на 2011-2015 роки, затверджена рішенням міської ради від 31.05.2011 року (9 сесія 6 скликання)</t>
  </si>
  <si>
    <t>Програма організації дорожнього руху на автомобільних дорогах, вулицях міста Чернігова на 2008-2014 роки, затверджена рішенням міської ради від 21.12.2007 року (23 сесія 5 скликання) зі змінами і доповненнями</t>
  </si>
  <si>
    <t>Цільова Програма освітлення міста Чернігова на 2012-2014 роки, затверджена рішенням міської ради від 30.11.2011 року (15 сесія 6 скликання)</t>
  </si>
  <si>
    <t>Програма модернізації та заміни ліфтів у житловому фонді міста Чернігова на 2008 - 2015 роки, затверджена рішенням міської ради від 26.06.2008 року (29 сесія 5 скликання)</t>
  </si>
  <si>
    <t xml:space="preserve">Програма з охорони життя людей на водних об’єктах у місті Чернігові на 2011-2015 роки, затверджена рішенням міської ради від 16.09.2010 року (53 сесія 5 скликання) </t>
  </si>
  <si>
    <t>Програма відновлення та реконструкції дитячих ігрових та спортивних майданчиків на період 2009-2014 років, затверджена рішенням міської ради від 30.01.2009 року (34 сесія 5 скликання)</t>
  </si>
  <si>
    <t>Програма інформатизації виконавчих органів Чернігівської міської ради на 2012-2015 роки, затверджена рішенням міської ради від 30.11.2011 року (15 сесія 6 скликання)</t>
  </si>
  <si>
    <t>010116</t>
  </si>
  <si>
    <t>Органи місцевого самоврядування</t>
  </si>
  <si>
    <t>10</t>
  </si>
  <si>
    <t>14</t>
  </si>
  <si>
    <t>11</t>
  </si>
  <si>
    <t>13</t>
  </si>
  <si>
    <t>Відділ по фізичній культурі та спорту міської ради</t>
  </si>
  <si>
    <t>Відділ у справах сім'ї та молоді міської ради</t>
  </si>
  <si>
    <t>24</t>
  </si>
  <si>
    <t>25</t>
  </si>
  <si>
    <t>35</t>
  </si>
  <si>
    <t>43</t>
  </si>
  <si>
    <t>Управління квартирного обліку та приватизації житлового фонду міської ради</t>
  </si>
  <si>
    <t>45</t>
  </si>
  <si>
    <t>Фонд комунального майна міської ради</t>
  </si>
  <si>
    <t>47</t>
  </si>
  <si>
    <t>48</t>
  </si>
  <si>
    <t>Управління архітектури та містобудування міської ради</t>
  </si>
  <si>
    <t>Управління земельних ресурсів міської ради</t>
  </si>
  <si>
    <t>56</t>
  </si>
  <si>
    <t>Управління транспорту та зв"язку міської ради</t>
  </si>
  <si>
    <t>67</t>
  </si>
  <si>
    <t>65</t>
  </si>
  <si>
    <t>Цільова Програма реконструкції (відновлення) покрівель житлових будинків міста Чернігова на 2009-2013 роки, затверджена рішенням міської ради від 30.01.2009 року (34 сесія 5 скликання))</t>
  </si>
  <si>
    <t>Управління економіки міської ради</t>
  </si>
  <si>
    <t>73</t>
  </si>
  <si>
    <t>091101</t>
  </si>
  <si>
    <t>Утримання центрів соціальних служб для сім'ї, дітей та молоді</t>
  </si>
  <si>
    <t>03</t>
  </si>
  <si>
    <t>З них: кредиторська заборгованість 2011 року</t>
  </si>
  <si>
    <t>О. В. Соколов</t>
  </si>
  <si>
    <t>Міська Комплексна програма профілактики злочинності на 2011-2015 роки, затверджена рішенням міської ради від 31 січня 2011 року (5 сесія 6 скликання)</t>
  </si>
  <si>
    <t>Міська цільова Програма розвитку освіти м. Чернігова "Освіта в житті нашого міста" на 2012-2016 роки
(15 сесія 6 скликання)</t>
  </si>
  <si>
    <t>081007</t>
  </si>
  <si>
    <t>Програми і централізовані заходи боротьби з туберкульозом</t>
  </si>
  <si>
    <t>Перелік міських програм, які фінансуватимуться за рахунок коштів міського бюджету у 2013 році</t>
  </si>
  <si>
    <t>Код  відомчої класифікації видатків місцевих бюджетів</t>
  </si>
  <si>
    <t>Назва 
головного розпорядника коштів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</si>
  <si>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</si>
  <si>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</si>
  <si>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Міська програма розвитку архівної справи на 2013-2015 роки, затверджена рішенням Чернігівської міської ради від 30 листопада 2012 року (27 сесія 6 скликання)</t>
  </si>
  <si>
    <t>120100</t>
  </si>
  <si>
    <t>120201</t>
  </si>
  <si>
    <t>Телебачення і радіомовлення</t>
  </si>
  <si>
    <t>Періодичні видання (газети та журнали)</t>
  </si>
  <si>
    <t>Програма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</si>
  <si>
    <t>Програма з інформаційного забезпечення населення регіону засобами телебачення та інтернету комунальним підприємством  "Телерадіоагентство "Новий Чернігів"  Чернігівської міської ради на 2013 – 2015 роки, затверджена рішенням Чернігівської міської ради від 26 грудня 2012 року (28 сесія 6 скликання)</t>
  </si>
  <si>
    <t>Програма стабілізації і розвитку міського електричного транспорту м. Чернігова на 2007-2015 роки, затверджена рішенням міської ради від 25 квітня 2007 року (16 сесія 5 скликання)</t>
  </si>
  <si>
    <t>Програма профілактики і лікування артеріальної гіпертензії, попередження смертності та інвалідності населення внаслідок серцево-судинних у м. Чернігові на період до 2013 року, затверджена рішенням міської ради від 31.03.2011 (7 сесія 6 скликання)</t>
  </si>
  <si>
    <t xml:space="preserve">Програма протидії захворюванню на туберкульоз у місті Чернігові у 2012-2016 роках, затверджена рішенням міської ради від 27.04.2012 р. (20 сесія  6 скликання) </t>
  </si>
  <si>
    <t>Програма енергозбереження в закладах охорони здоров'я м. Чернігова на 2013-2017 роки, затверджена рішенням міської ради від 27.04.2012 (20 сесія 6 скликання)</t>
  </si>
  <si>
    <t>Лікарні (Міська лікарня № 1)</t>
  </si>
  <si>
    <t>080300</t>
  </si>
  <si>
    <t xml:space="preserve">  Поліклініки і амбулаторії (крім спеціалізованих поліклінік та загальних і спеціалізованих стоматологічних поліклінік) </t>
  </si>
  <si>
    <t>Програма підтримки громадських організацій інвалідів, ветеранів, багатодітних родин, Центру соціальної адаптації бездомних та безпритульних і туристично-інформаційного центру у м. Чернігові на 2013 рік, затверджена рішенням міської ради від 26.12.2012 року (28 сесія 6 скликання)</t>
  </si>
  <si>
    <t>Програма молодіжного житлового кредитування в м.Чернігові на 2013-2017 роки, затверджена рішенням міської ради від 26.12.2012 року (28 сесія 6 скликання)</t>
  </si>
  <si>
    <t>Програма підтримки малого та середнього підприємництва у м. Чернігові на 2013-2014 роки, затверджена рішенням міської ради від 26.12.2012 року (28 сесія 6 скликання)</t>
  </si>
  <si>
    <t>Програма організації і проведення у 2013 році оплачуваних громадських робіт для незайнятих громадян м. Чернігова, затверджена рішенням міської ради від 26.12.2012 року (28 сесія 6 скликання)</t>
  </si>
  <si>
    <t>Програма розвитку туристичної галузі й міжнародних відносин міста Чернігова та сприяння залученню інвестицій на 2013-2014 роки, затверджена рішенням міської ради від 30.11.2012 р. (27 сесія 6 скликання)</t>
  </si>
  <si>
    <t>Міська програма поліпшення екологічного стану м.Чернігова на період 2011-2015 роки, затверджена рішенням міської ради від 31.01.2011 року (5 сесія 6 скликання) зі змінами і доповненнями</t>
  </si>
  <si>
    <t>з них кредиторська заборгованість 2012 року</t>
  </si>
  <si>
    <r>
      <t xml:space="preserve">Програма інформатизації виконавчих органів Чернігівської міської ради на 2012-2015 роки, затверджена рішенням міської ради від 30.11.2011 року (15 сесія 6 скликання) </t>
    </r>
    <r>
      <rPr>
        <i/>
        <sz val="14"/>
        <rFont val="Times New Roman"/>
        <family val="1"/>
      </rPr>
      <t>(кредиторська заборгованість 2012 року)</t>
    </r>
  </si>
  <si>
    <t>З них: 
кредиторська заборгованість 2012 року</t>
  </si>
  <si>
    <t>З них:
кредиторська заборгованість 2012 року</t>
  </si>
  <si>
    <t>з них неоплачені бюджетні призначення 2012 року</t>
  </si>
  <si>
    <t>з них 
неоплачені бюджетні призначення 2012 року</t>
  </si>
  <si>
    <r>
      <t>Додаток 8
до рішення міської ради "</t>
    </r>
    <r>
      <rPr>
        <u val="single"/>
        <sz val="20"/>
        <rFont val="Times New Roman"/>
        <family val="1"/>
      </rPr>
      <t xml:space="preserve"> 26 </t>
    </r>
    <r>
      <rPr>
        <sz val="20"/>
        <rFont val="Times New Roman"/>
        <family val="1"/>
      </rPr>
      <t>" грудня 2012 року
"Про міський бюджет на 2013 рік" (28 сесія 6 скликання)
у редакції рішення міської ради 
"</t>
    </r>
    <r>
      <rPr>
        <u val="single"/>
        <sz val="20"/>
        <rFont val="Times New Roman"/>
        <family val="1"/>
      </rPr>
      <t>05</t>
    </r>
    <r>
      <rPr>
        <sz val="20"/>
        <rFont val="Times New Roman"/>
        <family val="1"/>
      </rPr>
      <t>" березня 2013 року (30 сесія 6 скликання)</t>
    </r>
  </si>
  <si>
    <t>240603</t>
  </si>
  <si>
    <t xml:space="preserve">Ліквідація іншого забруднення навколишнього природного середовища </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</si>
  <si>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</si>
  <si>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</si>
  <si>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Фінансове управління міської ради</t>
  </si>
  <si>
    <t>75</t>
  </si>
  <si>
    <t>180410</t>
  </si>
  <si>
    <t>Інші заходи, пов'язані з економічною діяльністю </t>
  </si>
  <si>
    <t xml:space="preserve">Програма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затверджена рішенням міської ради від 31.01.2013 р. (29 сесія 6 скликання) </t>
  </si>
  <si>
    <t>Програма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затверджена рішенням міської ради від 31 січня 2013 року (29 сесія 6 скликання)</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</si>
</sst>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s>
  <fonts count="37">
    <font>
      <sz val="10"/>
      <name val="Arial Cyr"/>
      <family val="0"/>
    </font>
    <font>
      <sz val="12"/>
      <name val="Times New Roman"/>
      <family val="1"/>
    </font>
    <font>
      <b/>
      <sz val="12"/>
      <name val="Times New Roman"/>
      <family val="1"/>
    </font>
    <font>
      <sz val="8"/>
      <name val="Arial Cyr"/>
      <family val="0"/>
    </font>
    <font>
      <sz val="14"/>
      <name val="Times New Roman"/>
      <family val="1"/>
    </font>
    <font>
      <u val="single"/>
      <sz val="10"/>
      <color indexed="12"/>
      <name val="Arial Cyr"/>
      <family val="0"/>
    </font>
    <font>
      <u val="single"/>
      <sz val="10"/>
      <color indexed="36"/>
      <name val="Arial Cyr"/>
      <family val="0"/>
    </font>
    <font>
      <sz val="16"/>
      <name val="Times New Roman"/>
      <family val="1"/>
    </font>
    <font>
      <b/>
      <sz val="16"/>
      <name val="Times New Roman"/>
      <family val="1"/>
    </font>
    <font>
      <b/>
      <sz val="14"/>
      <name val="Times New Roman"/>
      <family val="1"/>
    </font>
    <font>
      <sz val="24"/>
      <name val="Times New Roman"/>
      <family val="1"/>
    </font>
    <font>
      <b/>
      <sz val="22"/>
      <name val="Times New Roman"/>
      <family val="1"/>
    </font>
    <font>
      <i/>
      <sz val="14"/>
      <name val="Times New Roman"/>
      <family val="1"/>
    </font>
    <font>
      <sz val="18"/>
      <name val="Times New Roman"/>
      <family val="1"/>
    </font>
    <font>
      <sz val="20"/>
      <name val="Times New Roman"/>
      <family val="1"/>
    </font>
    <font>
      <b/>
      <sz val="9"/>
      <name val="Times New Roman"/>
      <family val="1"/>
    </font>
    <font>
      <sz val="13"/>
      <name val="Times New Roman"/>
      <family val="1"/>
    </font>
    <font>
      <u val="single"/>
      <sz val="20"/>
      <name val="Times New Roman"/>
      <family val="1"/>
    </font>
    <font>
      <sz val="14"/>
      <color indexed="8"/>
      <name val="Times New Roman"/>
      <family val="1"/>
    </font>
    <font>
      <i/>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4" fillId="0" borderId="6" applyNumberFormat="0" applyFill="0" applyAlignment="0" applyProtection="0"/>
    <xf numFmtId="0" fontId="31" fillId="21" borderId="7" applyNumberFormat="0" applyAlignment="0" applyProtection="0"/>
    <xf numFmtId="0" fontId="20" fillId="0" borderId="0" applyNumberFormat="0" applyFill="0" applyBorder="0" applyAlignment="0" applyProtection="0"/>
    <xf numFmtId="0" fontId="26" fillId="22" borderId="0" applyNumberFormat="0" applyBorder="0" applyAlignment="0" applyProtection="0"/>
    <xf numFmtId="0" fontId="6" fillId="0" borderId="0" applyNumberFormat="0" applyFill="0" applyBorder="0" applyAlignment="0" applyProtection="0"/>
    <xf numFmtId="0" fontId="25"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85">
    <xf numFmtId="0" fontId="0" fillId="0" borderId="0" xfId="0" applyAlignment="1">
      <alignment/>
    </xf>
    <xf numFmtId="0" fontId="1" fillId="0" borderId="10" xfId="0" applyFont="1" applyFill="1" applyBorder="1" applyAlignment="1">
      <alignment horizontal="justify" vertical="center" wrapText="1"/>
    </xf>
    <xf numFmtId="0" fontId="1"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center" vertical="center"/>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0" xfId="0" applyFont="1" applyFill="1" applyAlignment="1">
      <alignment horizontal="center" vertical="center"/>
    </xf>
    <xf numFmtId="0" fontId="9" fillId="0"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center" vertical="center"/>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applyAlignment="1">
      <alignment/>
    </xf>
    <xf numFmtId="0" fontId="4" fillId="0" borderId="10" xfId="0" applyFont="1" applyFill="1" applyBorder="1" applyAlignment="1">
      <alignment horizontal="justify" vertical="center" wrapText="1"/>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justify" vertical="center" wrapText="1"/>
      <protection/>
    </xf>
    <xf numFmtId="0" fontId="4" fillId="0" borderId="10" xfId="0" applyFont="1" applyFill="1" applyBorder="1" applyAlignment="1">
      <alignment horizontal="justify" vertical="top"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justify" vertical="center" wrapText="1"/>
    </xf>
    <xf numFmtId="49"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justify" vertical="center" wrapText="1"/>
      <protection/>
    </xf>
    <xf numFmtId="4" fontId="12" fillId="0" borderId="10" xfId="0" applyNumberFormat="1" applyFont="1" applyFill="1" applyBorder="1" applyAlignment="1">
      <alignment horizontal="center" vertical="center" wrapText="1"/>
    </xf>
    <xf numFmtId="0" fontId="15" fillId="0" borderId="10"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9" fillId="0" borderId="10" xfId="0" applyFont="1" applyFill="1" applyBorder="1" applyAlignment="1">
      <alignment horizontal="center" vertical="center"/>
    </xf>
    <xf numFmtId="0" fontId="16" fillId="0" borderId="10" xfId="0" applyFont="1" applyFill="1" applyBorder="1" applyAlignment="1">
      <alignment horizontal="justify" vertical="top" wrapText="1"/>
    </xf>
    <xf numFmtId="0" fontId="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xf>
    <xf numFmtId="0" fontId="19" fillId="0" borderId="10" xfId="0" applyNumberFormat="1" applyFont="1" applyFill="1" applyBorder="1" applyAlignment="1" applyProtection="1">
      <alignment horizontal="justify" vertical="center" wrapText="1"/>
      <protection/>
    </xf>
    <xf numFmtId="4" fontId="1" fillId="0" borderId="10"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4" fontId="4" fillId="0" borderId="10" xfId="0" applyNumberFormat="1" applyFont="1" applyFill="1" applyBorder="1" applyAlignment="1">
      <alignment vertical="center" wrapText="1"/>
    </xf>
    <xf numFmtId="0" fontId="4" fillId="0" borderId="10" xfId="0" applyNumberFormat="1" applyFont="1" applyFill="1" applyBorder="1" applyAlignment="1">
      <alignment horizontal="justify" vertical="center" wrapText="1"/>
    </xf>
    <xf numFmtId="0" fontId="4" fillId="0" borderId="10" xfId="0" applyNumberFormat="1" applyFont="1" applyFill="1" applyBorder="1" applyAlignment="1">
      <alignment horizontal="justify" vertical="center"/>
    </xf>
    <xf numFmtId="0" fontId="7" fillId="0" borderId="11" xfId="0" applyFont="1" applyFill="1" applyBorder="1" applyAlignment="1">
      <alignment horizontal="center" vertical="center" wrapText="1"/>
    </xf>
    <xf numFmtId="49" fontId="4" fillId="0" borderId="11" xfId="0" applyNumberFormat="1" applyFont="1" applyFill="1" applyBorder="1" applyAlignment="1" applyProtection="1">
      <alignment horizontal="center" vertical="center"/>
      <protection/>
    </xf>
    <xf numFmtId="49" fontId="4" fillId="0" borderId="12" xfId="0" applyNumberFormat="1" applyFont="1" applyFill="1" applyBorder="1" applyAlignment="1">
      <alignment horizontal="center" vertical="center" wrapText="1"/>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justify" vertical="center" wrapText="1"/>
      <protection/>
    </xf>
    <xf numFmtId="0" fontId="7" fillId="0" borderId="14"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4" fillId="0" borderId="14"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7" fillId="0" borderId="14" xfId="0" applyFont="1" applyFill="1" applyBorder="1" applyAlignment="1">
      <alignment horizontal="left" vertical="center" wrapText="1"/>
    </xf>
    <xf numFmtId="0" fontId="0" fillId="0" borderId="11" xfId="0"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4" fillId="0" borderId="12"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4" fontId="4" fillId="0" borderId="10" xfId="0" applyNumberFormat="1" applyFont="1" applyFill="1" applyBorder="1" applyAlignment="1">
      <alignment vertical="center" wrapText="1"/>
    </xf>
    <xf numFmtId="0" fontId="14" fillId="0" borderId="0" xfId="0" applyFont="1" applyFill="1" applyAlignment="1">
      <alignment horizontal="left" vertical="center" wrapText="1"/>
    </xf>
    <xf numFmtId="0" fontId="11" fillId="0" borderId="0" xfId="0" applyFont="1" applyFill="1" applyAlignment="1">
      <alignment horizontal="center"/>
    </xf>
    <xf numFmtId="0" fontId="9"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4"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4" fillId="0" borderId="0"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1"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1"/>
  <sheetViews>
    <sheetView showZeros="0" tabSelected="1" view="pageBreakPreview" zoomScale="50" zoomScaleNormal="70" zoomScaleSheetLayoutView="50" zoomScalePageLayoutView="0" workbookViewId="0" topLeftCell="A1">
      <pane xSplit="3" ySplit="6" topLeftCell="D116" activePane="bottomRight" state="frozen"/>
      <selection pane="topLeft" activeCell="A1" sqref="A1"/>
      <selection pane="topRight" activeCell="D1" sqref="D1"/>
      <selection pane="bottomLeft" activeCell="A7" sqref="A7"/>
      <selection pane="bottomRight" activeCell="E126" sqref="E126"/>
    </sheetView>
  </sheetViews>
  <sheetFormatPr defaultColWidth="9.00390625" defaultRowHeight="12.75"/>
  <cols>
    <col min="1" max="1" width="12.125" style="2" customWidth="1"/>
    <col min="2" max="2" width="50.75390625" style="2" customWidth="1"/>
    <col min="3" max="3" width="57.75390625" style="2" customWidth="1"/>
    <col min="4" max="4" width="20.75390625" style="2" customWidth="1"/>
    <col min="5" max="5" width="57.75390625" style="2" customWidth="1"/>
    <col min="6" max="7" width="21.75390625" style="2" customWidth="1"/>
    <col min="8" max="16384" width="9.125" style="2" customWidth="1"/>
  </cols>
  <sheetData>
    <row r="1" spans="2:7" ht="135" customHeight="1">
      <c r="B1" s="82"/>
      <c r="D1" s="44"/>
      <c r="E1" s="74" t="s">
        <v>136</v>
      </c>
      <c r="F1" s="74"/>
      <c r="G1" s="74"/>
    </row>
    <row r="2" ht="15.75" customHeight="1">
      <c r="B2" s="82"/>
    </row>
    <row r="3" spans="1:7" ht="24" customHeight="1">
      <c r="A3" s="75" t="s">
        <v>105</v>
      </c>
      <c r="B3" s="75"/>
      <c r="C3" s="75"/>
      <c r="D3" s="75"/>
      <c r="E3" s="75"/>
      <c r="F3" s="75"/>
      <c r="G3" s="75"/>
    </row>
    <row r="4" spans="4:7" ht="21.75" customHeight="1">
      <c r="D4" s="3"/>
      <c r="F4" s="3"/>
      <c r="G4" s="3" t="s">
        <v>1</v>
      </c>
    </row>
    <row r="5" spans="1:7" s="4" customFormat="1" ht="60.75" customHeight="1">
      <c r="A5" s="33" t="s">
        <v>106</v>
      </c>
      <c r="B5" s="34" t="s">
        <v>107</v>
      </c>
      <c r="C5" s="76" t="s">
        <v>2</v>
      </c>
      <c r="D5" s="76"/>
      <c r="E5" s="76" t="s">
        <v>3</v>
      </c>
      <c r="F5" s="76"/>
      <c r="G5" s="6" t="s">
        <v>4</v>
      </c>
    </row>
    <row r="6" spans="1:7" s="4" customFormat="1" ht="88.5" customHeight="1">
      <c r="A6" s="33" t="s">
        <v>108</v>
      </c>
      <c r="B6" s="34" t="s">
        <v>109</v>
      </c>
      <c r="C6" s="6" t="s">
        <v>5</v>
      </c>
      <c r="D6" s="6" t="s">
        <v>6</v>
      </c>
      <c r="E6" s="6" t="s">
        <v>5</v>
      </c>
      <c r="F6" s="6" t="s">
        <v>6</v>
      </c>
      <c r="G6" s="6" t="s">
        <v>6</v>
      </c>
    </row>
    <row r="7" spans="1:7" s="7" customFormat="1" ht="45.75" customHeight="1">
      <c r="A7" s="28" t="s">
        <v>98</v>
      </c>
      <c r="B7" s="26" t="s">
        <v>7</v>
      </c>
      <c r="C7" s="5"/>
      <c r="D7" s="22">
        <f>SUM(D20,D13,D16,D22,D8,D10,D18,D19,D11,D21,D15)</f>
        <v>3381186.16</v>
      </c>
      <c r="E7" s="6"/>
      <c r="F7" s="22">
        <f>SUM(F20,F13,F16,F22,F8,F10,F18,F19,F11,F21,F15)</f>
        <v>448467.03</v>
      </c>
      <c r="G7" s="22">
        <f>SUM(G20,G13,G16,G22,G8,G10,G18,G19,G11,G21,G15)</f>
        <v>3829653.19</v>
      </c>
    </row>
    <row r="8" spans="1:7" s="4" customFormat="1" ht="81" customHeight="1">
      <c r="A8" s="69" t="s">
        <v>70</v>
      </c>
      <c r="B8" s="67" t="s">
        <v>71</v>
      </c>
      <c r="C8" s="35"/>
      <c r="D8" s="21"/>
      <c r="E8" s="24" t="s">
        <v>69</v>
      </c>
      <c r="F8" s="21">
        <f>82000+85267.03</f>
        <v>167267.03</v>
      </c>
      <c r="G8" s="21">
        <f aca="true" t="shared" si="0" ref="G8:G49">D8+F8</f>
        <v>167267.03</v>
      </c>
    </row>
    <row r="9" spans="1:7" s="4" customFormat="1" ht="34.5" customHeight="1">
      <c r="A9" s="70"/>
      <c r="B9" s="68"/>
      <c r="C9" s="35"/>
      <c r="D9" s="21"/>
      <c r="E9" s="45" t="s">
        <v>130</v>
      </c>
      <c r="F9" s="21">
        <v>85267.03</v>
      </c>
      <c r="G9" s="21">
        <f t="shared" si="0"/>
        <v>85267.03</v>
      </c>
    </row>
    <row r="10" spans="1:7" s="4" customFormat="1" ht="66.75" customHeight="1">
      <c r="A10" s="20" t="s">
        <v>70</v>
      </c>
      <c r="B10" s="25" t="s">
        <v>71</v>
      </c>
      <c r="C10" s="35"/>
      <c r="D10" s="21"/>
      <c r="E10" s="38" t="s">
        <v>110</v>
      </c>
      <c r="F10" s="21">
        <v>200000</v>
      </c>
      <c r="G10" s="21">
        <f t="shared" si="0"/>
        <v>200000</v>
      </c>
    </row>
    <row r="11" spans="1:7" s="4" customFormat="1" ht="81" customHeight="1">
      <c r="A11" s="69" t="s">
        <v>96</v>
      </c>
      <c r="B11" s="80" t="s">
        <v>97</v>
      </c>
      <c r="C11" s="35"/>
      <c r="D11" s="21"/>
      <c r="E11" s="24" t="s">
        <v>69</v>
      </c>
      <c r="F11" s="21">
        <f>8000+8000</f>
        <v>16000</v>
      </c>
      <c r="G11" s="21">
        <f t="shared" si="0"/>
        <v>16000</v>
      </c>
    </row>
    <row r="12" spans="1:7" s="4" customFormat="1" ht="28.5" customHeight="1">
      <c r="A12" s="70"/>
      <c r="B12" s="81"/>
      <c r="C12" s="35"/>
      <c r="D12" s="21"/>
      <c r="E12" s="45" t="s">
        <v>130</v>
      </c>
      <c r="F12" s="21">
        <v>8000</v>
      </c>
      <c r="G12" s="21">
        <f t="shared" si="0"/>
        <v>8000</v>
      </c>
    </row>
    <row r="13" spans="1:7" s="4" customFormat="1" ht="143.25" customHeight="1">
      <c r="A13" s="55" t="s">
        <v>15</v>
      </c>
      <c r="B13" s="56" t="s">
        <v>17</v>
      </c>
      <c r="C13" s="51" t="s">
        <v>124</v>
      </c>
      <c r="D13" s="21">
        <f>473686+45631.86</f>
        <v>519317.86</v>
      </c>
      <c r="E13" s="19"/>
      <c r="F13" s="21"/>
      <c r="G13" s="21">
        <f t="shared" si="0"/>
        <v>519317.86</v>
      </c>
    </row>
    <row r="14" spans="1:7" s="4" customFormat="1" ht="39.75" customHeight="1">
      <c r="A14" s="59" t="s">
        <v>15</v>
      </c>
      <c r="B14" s="80" t="s">
        <v>17</v>
      </c>
      <c r="C14" s="51" t="s">
        <v>134</v>
      </c>
      <c r="D14" s="21">
        <v>45631.86</v>
      </c>
      <c r="E14" s="19"/>
      <c r="F14" s="21"/>
      <c r="G14" s="21">
        <f>D14</f>
        <v>45631.86</v>
      </c>
    </row>
    <row r="15" spans="1:7" s="4" customFormat="1" ht="111.75" customHeight="1">
      <c r="A15" s="60"/>
      <c r="B15" s="81"/>
      <c r="C15" s="51" t="s">
        <v>146</v>
      </c>
      <c r="D15" s="21">
        <v>100000</v>
      </c>
      <c r="E15" s="19"/>
      <c r="F15" s="21"/>
      <c r="G15" s="21">
        <f t="shared" si="0"/>
        <v>100000</v>
      </c>
    </row>
    <row r="16" spans="1:7" s="4" customFormat="1" ht="147.75" customHeight="1">
      <c r="A16" s="59" t="s">
        <v>16</v>
      </c>
      <c r="B16" s="83" t="s">
        <v>18</v>
      </c>
      <c r="C16" s="52" t="s">
        <v>124</v>
      </c>
      <c r="D16" s="21">
        <f>135390+2102.3</f>
        <v>137492.3</v>
      </c>
      <c r="E16" s="19"/>
      <c r="F16" s="46"/>
      <c r="G16" s="21">
        <f t="shared" si="0"/>
        <v>137492.3</v>
      </c>
    </row>
    <row r="17" spans="1:7" s="4" customFormat="1" ht="44.25" customHeight="1">
      <c r="A17" s="60"/>
      <c r="B17" s="84"/>
      <c r="C17" s="51" t="s">
        <v>134</v>
      </c>
      <c r="D17" s="21">
        <v>2102.3</v>
      </c>
      <c r="E17" s="19"/>
      <c r="F17" s="46"/>
      <c r="G17" s="21">
        <f>D17</f>
        <v>2102.3</v>
      </c>
    </row>
    <row r="18" spans="1:7" s="4" customFormat="1" ht="134.25" customHeight="1">
      <c r="A18" s="9" t="s">
        <v>111</v>
      </c>
      <c r="B18" s="27" t="s">
        <v>113</v>
      </c>
      <c r="C18" s="38" t="s">
        <v>116</v>
      </c>
      <c r="D18" s="21">
        <v>1200000</v>
      </c>
      <c r="E18" s="19"/>
      <c r="F18" s="46"/>
      <c r="G18" s="21">
        <f t="shared" si="0"/>
        <v>1200000</v>
      </c>
    </row>
    <row r="19" spans="1:7" s="4" customFormat="1" ht="149.25" customHeight="1">
      <c r="A19" s="9" t="s">
        <v>112</v>
      </c>
      <c r="B19" s="27" t="s">
        <v>114</v>
      </c>
      <c r="C19" s="38" t="s">
        <v>115</v>
      </c>
      <c r="D19" s="21">
        <v>690000</v>
      </c>
      <c r="E19" s="19"/>
      <c r="F19" s="46"/>
      <c r="G19" s="21">
        <f t="shared" si="0"/>
        <v>690000</v>
      </c>
    </row>
    <row r="20" spans="1:7" s="4" customFormat="1" ht="113.25" customHeight="1">
      <c r="A20" s="9" t="s">
        <v>8</v>
      </c>
      <c r="B20" s="19" t="s">
        <v>57</v>
      </c>
      <c r="C20" s="72" t="s">
        <v>125</v>
      </c>
      <c r="D20" s="21">
        <v>500000</v>
      </c>
      <c r="E20" s="72" t="s">
        <v>125</v>
      </c>
      <c r="F20" s="21">
        <v>61500</v>
      </c>
      <c r="G20" s="21">
        <f>D20+F20</f>
        <v>561500</v>
      </c>
    </row>
    <row r="21" spans="1:7" s="4" customFormat="1" ht="99.75" customHeight="1">
      <c r="A21" s="9">
        <v>250913</v>
      </c>
      <c r="B21" s="19" t="s">
        <v>50</v>
      </c>
      <c r="C21" s="72"/>
      <c r="D21" s="21">
        <v>30000</v>
      </c>
      <c r="E21" s="72"/>
      <c r="F21" s="21">
        <v>3700</v>
      </c>
      <c r="G21" s="21">
        <f>D21+F21</f>
        <v>33700</v>
      </c>
    </row>
    <row r="22" spans="1:7" s="4" customFormat="1" ht="99" customHeight="1">
      <c r="A22" s="59" t="s">
        <v>12</v>
      </c>
      <c r="B22" s="61" t="s">
        <v>13</v>
      </c>
      <c r="C22" s="19" t="s">
        <v>127</v>
      </c>
      <c r="D22" s="21">
        <f>200000+4376</f>
        <v>204376</v>
      </c>
      <c r="E22" s="39"/>
      <c r="F22" s="46"/>
      <c r="G22" s="21">
        <f t="shared" si="0"/>
        <v>204376</v>
      </c>
    </row>
    <row r="23" spans="1:7" s="4" customFormat="1" ht="36" customHeight="1">
      <c r="A23" s="60"/>
      <c r="B23" s="62"/>
      <c r="C23" s="45" t="s">
        <v>130</v>
      </c>
      <c r="D23" s="21">
        <v>4376</v>
      </c>
      <c r="E23" s="39"/>
      <c r="F23" s="46"/>
      <c r="G23" s="21">
        <f t="shared" si="0"/>
        <v>4376</v>
      </c>
    </row>
    <row r="24" spans="1:7" s="7" customFormat="1" ht="32.25" customHeight="1">
      <c r="A24" s="28" t="s">
        <v>72</v>
      </c>
      <c r="B24" s="26" t="s">
        <v>19</v>
      </c>
      <c r="C24" s="8"/>
      <c r="D24" s="30">
        <f>D25+D26+D30</f>
        <v>141200</v>
      </c>
      <c r="E24" s="6"/>
      <c r="F24" s="30">
        <f>F25+F26+F30</f>
        <v>3574260.12</v>
      </c>
      <c r="G24" s="30">
        <f>G25+G26+G30</f>
        <v>3715460.12</v>
      </c>
    </row>
    <row r="25" spans="1:7" s="4" customFormat="1" ht="82.5" customHeight="1">
      <c r="A25" s="20" t="s">
        <v>70</v>
      </c>
      <c r="B25" s="25" t="s">
        <v>71</v>
      </c>
      <c r="C25" s="24"/>
      <c r="D25" s="21"/>
      <c r="E25" s="24" t="s">
        <v>69</v>
      </c>
      <c r="F25" s="21">
        <v>16000</v>
      </c>
      <c r="G25" s="21">
        <f>D25+F25</f>
        <v>16000</v>
      </c>
    </row>
    <row r="26" spans="1:7" s="10" customFormat="1" ht="18.75" customHeight="1">
      <c r="A26" s="9" t="s">
        <v>34</v>
      </c>
      <c r="B26" s="36" t="s">
        <v>47</v>
      </c>
      <c r="C26" s="71" t="s">
        <v>55</v>
      </c>
      <c r="D26" s="21">
        <f>D28+D29</f>
        <v>141200</v>
      </c>
      <c r="E26" s="71" t="s">
        <v>55</v>
      </c>
      <c r="F26" s="21">
        <f>F28+F29</f>
        <v>2654100</v>
      </c>
      <c r="G26" s="21">
        <f>G28+G29</f>
        <v>2795300</v>
      </c>
    </row>
    <row r="27" spans="1:7" s="10" customFormat="1" ht="18.75" customHeight="1">
      <c r="A27" s="9"/>
      <c r="B27" s="40" t="s">
        <v>46</v>
      </c>
      <c r="C27" s="71"/>
      <c r="D27" s="50"/>
      <c r="E27" s="71"/>
      <c r="F27" s="21"/>
      <c r="G27" s="21"/>
    </row>
    <row r="28" spans="1:7" s="4" customFormat="1" ht="23.25" customHeight="1">
      <c r="A28" s="9" t="s">
        <v>35</v>
      </c>
      <c r="B28" s="36" t="s">
        <v>38</v>
      </c>
      <c r="C28" s="71"/>
      <c r="D28" s="21">
        <v>6800</v>
      </c>
      <c r="E28" s="71"/>
      <c r="F28" s="21">
        <v>40500</v>
      </c>
      <c r="G28" s="21">
        <f t="shared" si="0"/>
        <v>47300</v>
      </c>
    </row>
    <row r="29" spans="1:7" s="4" customFormat="1" ht="75">
      <c r="A29" s="9" t="s">
        <v>36</v>
      </c>
      <c r="B29" s="36" t="s">
        <v>39</v>
      </c>
      <c r="C29" s="71"/>
      <c r="D29" s="21">
        <v>134400</v>
      </c>
      <c r="E29" s="71"/>
      <c r="F29" s="21">
        <v>2613600</v>
      </c>
      <c r="G29" s="21">
        <f t="shared" si="0"/>
        <v>2748000</v>
      </c>
    </row>
    <row r="30" spans="1:7" s="10" customFormat="1" ht="18.75">
      <c r="A30" s="9" t="s">
        <v>34</v>
      </c>
      <c r="B30" s="36" t="s">
        <v>47</v>
      </c>
      <c r="C30" s="71" t="s">
        <v>102</v>
      </c>
      <c r="D30" s="21">
        <f>D32+D33+D35</f>
        <v>0</v>
      </c>
      <c r="E30" s="71" t="s">
        <v>102</v>
      </c>
      <c r="F30" s="21">
        <f>F32+F33+F35</f>
        <v>904160.12</v>
      </c>
      <c r="G30" s="21">
        <f>G32+G33+G35</f>
        <v>904160.12</v>
      </c>
    </row>
    <row r="31" spans="1:7" s="10" customFormat="1" ht="18.75">
      <c r="A31" s="9"/>
      <c r="B31" s="40" t="s">
        <v>46</v>
      </c>
      <c r="C31" s="71"/>
      <c r="D31" s="73"/>
      <c r="E31" s="71"/>
      <c r="F31" s="21"/>
      <c r="G31" s="21"/>
    </row>
    <row r="32" spans="1:7" s="10" customFormat="1" ht="18.75">
      <c r="A32" s="9" t="s">
        <v>35</v>
      </c>
      <c r="B32" s="36" t="s">
        <v>38</v>
      </c>
      <c r="C32" s="71"/>
      <c r="D32" s="73"/>
      <c r="E32" s="71"/>
      <c r="F32" s="21">
        <v>525200</v>
      </c>
      <c r="G32" s="21">
        <f t="shared" si="0"/>
        <v>525200</v>
      </c>
    </row>
    <row r="33" spans="1:7" s="10" customFormat="1" ht="75">
      <c r="A33" s="59" t="s">
        <v>36</v>
      </c>
      <c r="B33" s="36" t="s">
        <v>39</v>
      </c>
      <c r="C33" s="71"/>
      <c r="D33" s="73"/>
      <c r="E33" s="71"/>
      <c r="F33" s="21">
        <f>274000+F34</f>
        <v>372960.12</v>
      </c>
      <c r="G33" s="21">
        <f t="shared" si="0"/>
        <v>372960.12</v>
      </c>
    </row>
    <row r="34" spans="1:7" s="10" customFormat="1" ht="35.25" customHeight="1">
      <c r="A34" s="60"/>
      <c r="B34" s="31" t="s">
        <v>133</v>
      </c>
      <c r="C34" s="71"/>
      <c r="D34" s="73"/>
      <c r="E34" s="71"/>
      <c r="F34" s="21">
        <v>98960.12</v>
      </c>
      <c r="G34" s="21">
        <f t="shared" si="0"/>
        <v>98960.12</v>
      </c>
    </row>
    <row r="35" spans="1:7" s="10" customFormat="1" ht="50.25" customHeight="1">
      <c r="A35" s="9" t="s">
        <v>37</v>
      </c>
      <c r="B35" s="36" t="s">
        <v>40</v>
      </c>
      <c r="C35" s="71"/>
      <c r="D35" s="73"/>
      <c r="E35" s="71"/>
      <c r="F35" s="21">
        <v>6000</v>
      </c>
      <c r="G35" s="21">
        <f t="shared" si="0"/>
        <v>6000</v>
      </c>
    </row>
    <row r="36" spans="1:7" s="7" customFormat="1" ht="39.75" customHeight="1">
      <c r="A36" s="28" t="s">
        <v>74</v>
      </c>
      <c r="B36" s="26" t="s">
        <v>77</v>
      </c>
      <c r="C36" s="5"/>
      <c r="D36" s="30">
        <f>D37</f>
        <v>0</v>
      </c>
      <c r="E36" s="6"/>
      <c r="F36" s="30">
        <f>F37</f>
        <v>4000</v>
      </c>
      <c r="G36" s="30">
        <f t="shared" si="0"/>
        <v>4000</v>
      </c>
    </row>
    <row r="37" spans="1:7" s="4" customFormat="1" ht="77.25" customHeight="1">
      <c r="A37" s="20" t="s">
        <v>70</v>
      </c>
      <c r="B37" s="25" t="s">
        <v>71</v>
      </c>
      <c r="C37" s="24"/>
      <c r="D37" s="21"/>
      <c r="E37" s="24" t="s">
        <v>69</v>
      </c>
      <c r="F37" s="21">
        <v>4000</v>
      </c>
      <c r="G37" s="21">
        <f t="shared" si="0"/>
        <v>4000</v>
      </c>
    </row>
    <row r="38" spans="1:7" s="7" customFormat="1" ht="37.5" customHeight="1" hidden="1">
      <c r="A38" s="28" t="s">
        <v>75</v>
      </c>
      <c r="B38" s="26" t="s">
        <v>76</v>
      </c>
      <c r="C38" s="5"/>
      <c r="D38" s="30">
        <f>D39</f>
        <v>0</v>
      </c>
      <c r="E38" s="6"/>
      <c r="F38" s="30">
        <f>F39</f>
        <v>0</v>
      </c>
      <c r="G38" s="30">
        <f>D38+F38</f>
        <v>0</v>
      </c>
    </row>
    <row r="39" spans="1:7" s="4" customFormat="1" ht="78" customHeight="1" hidden="1">
      <c r="A39" s="20" t="s">
        <v>70</v>
      </c>
      <c r="B39" s="25" t="s">
        <v>71</v>
      </c>
      <c r="C39" s="24" t="s">
        <v>69</v>
      </c>
      <c r="D39" s="21"/>
      <c r="E39" s="1"/>
      <c r="F39" s="21"/>
      <c r="G39" s="21">
        <f>D39+F39</f>
        <v>0</v>
      </c>
    </row>
    <row r="40" spans="1:7" s="4" customFormat="1" ht="49.5" customHeight="1">
      <c r="A40" s="28" t="s">
        <v>75</v>
      </c>
      <c r="B40" s="26" t="s">
        <v>76</v>
      </c>
      <c r="C40" s="24"/>
      <c r="D40" s="30">
        <f>D41</f>
        <v>0</v>
      </c>
      <c r="E40" s="6"/>
      <c r="F40" s="30">
        <f>F41</f>
        <v>4000</v>
      </c>
      <c r="G40" s="30">
        <f t="shared" si="0"/>
        <v>4000</v>
      </c>
    </row>
    <row r="41" spans="1:7" s="4" customFormat="1" ht="100.5" customHeight="1">
      <c r="A41" s="20" t="s">
        <v>70</v>
      </c>
      <c r="B41" s="25" t="s">
        <v>71</v>
      </c>
      <c r="C41" s="24"/>
      <c r="D41" s="21"/>
      <c r="E41" s="24" t="s">
        <v>131</v>
      </c>
      <c r="F41" s="47">
        <v>4000</v>
      </c>
      <c r="G41" s="21">
        <f t="shared" si="0"/>
        <v>4000</v>
      </c>
    </row>
    <row r="42" spans="1:7" s="7" customFormat="1" ht="40.5">
      <c r="A42" s="29" t="s">
        <v>73</v>
      </c>
      <c r="B42" s="26" t="s">
        <v>20</v>
      </c>
      <c r="C42" s="8"/>
      <c r="D42" s="22">
        <f>SUM(D43:D47)</f>
        <v>1057190</v>
      </c>
      <c r="E42" s="13"/>
      <c r="F42" s="22">
        <f>SUM(F43:F47)</f>
        <v>1387421</v>
      </c>
      <c r="G42" s="22">
        <f>SUM(G43:G47)</f>
        <v>2444611</v>
      </c>
    </row>
    <row r="43" spans="1:7" s="4" customFormat="1" ht="80.25" customHeight="1">
      <c r="A43" s="20" t="s">
        <v>70</v>
      </c>
      <c r="B43" s="25" t="s">
        <v>71</v>
      </c>
      <c r="C43" s="35"/>
      <c r="D43" s="21"/>
      <c r="E43" s="24" t="s">
        <v>69</v>
      </c>
      <c r="F43" s="21">
        <v>4000</v>
      </c>
      <c r="G43" s="21">
        <f t="shared" si="0"/>
        <v>4000</v>
      </c>
    </row>
    <row r="44" spans="1:7" s="11" customFormat="1" ht="114.75" customHeight="1">
      <c r="A44" s="20" t="s">
        <v>32</v>
      </c>
      <c r="B44" s="41" t="s">
        <v>33</v>
      </c>
      <c r="C44" s="19" t="s">
        <v>118</v>
      </c>
      <c r="D44" s="21">
        <v>103000</v>
      </c>
      <c r="E44" s="42"/>
      <c r="F44" s="48"/>
      <c r="G44" s="21">
        <f t="shared" si="0"/>
        <v>103000</v>
      </c>
    </row>
    <row r="45" spans="1:7" s="11" customFormat="1" ht="32.25" customHeight="1">
      <c r="A45" s="20" t="s">
        <v>32</v>
      </c>
      <c r="B45" s="41" t="s">
        <v>121</v>
      </c>
      <c r="C45" s="72" t="s">
        <v>120</v>
      </c>
      <c r="D45" s="21">
        <v>694129</v>
      </c>
      <c r="E45" s="42"/>
      <c r="F45" s="21">
        <v>1383421</v>
      </c>
      <c r="G45" s="21">
        <f t="shared" si="0"/>
        <v>2077550</v>
      </c>
    </row>
    <row r="46" spans="1:7" s="11" customFormat="1" ht="81">
      <c r="A46" s="20" t="s">
        <v>122</v>
      </c>
      <c r="B46" s="41" t="s">
        <v>123</v>
      </c>
      <c r="C46" s="72"/>
      <c r="D46" s="21">
        <v>245061</v>
      </c>
      <c r="E46" s="42"/>
      <c r="F46" s="21"/>
      <c r="G46" s="21">
        <f t="shared" si="0"/>
        <v>245061</v>
      </c>
    </row>
    <row r="47" spans="1:7" s="11" customFormat="1" ht="78.75" customHeight="1">
      <c r="A47" s="20" t="s">
        <v>103</v>
      </c>
      <c r="B47" s="41" t="s">
        <v>104</v>
      </c>
      <c r="C47" s="19" t="s">
        <v>119</v>
      </c>
      <c r="D47" s="21">
        <v>15000</v>
      </c>
      <c r="E47" s="42"/>
      <c r="F47" s="48"/>
      <c r="G47" s="21">
        <f t="shared" si="0"/>
        <v>15000</v>
      </c>
    </row>
    <row r="48" spans="1:7" s="7" customFormat="1" ht="37.5" customHeight="1">
      <c r="A48" s="28" t="s">
        <v>78</v>
      </c>
      <c r="B48" s="26" t="s">
        <v>14</v>
      </c>
      <c r="C48" s="5"/>
      <c r="D48" s="30">
        <f>D49</f>
        <v>0</v>
      </c>
      <c r="E48" s="6"/>
      <c r="F48" s="30">
        <f>F49</f>
        <v>4000</v>
      </c>
      <c r="G48" s="30">
        <f t="shared" si="0"/>
        <v>4000</v>
      </c>
    </row>
    <row r="49" spans="1:7" s="4" customFormat="1" ht="78.75" customHeight="1">
      <c r="A49" s="20" t="s">
        <v>70</v>
      </c>
      <c r="B49" s="25" t="s">
        <v>71</v>
      </c>
      <c r="C49" s="35"/>
      <c r="D49" s="21"/>
      <c r="E49" s="24" t="s">
        <v>69</v>
      </c>
      <c r="F49" s="21">
        <v>4000</v>
      </c>
      <c r="G49" s="21">
        <f t="shared" si="0"/>
        <v>4000</v>
      </c>
    </row>
    <row r="50" spans="1:7" s="7" customFormat="1" ht="39" customHeight="1">
      <c r="A50" s="28" t="s">
        <v>79</v>
      </c>
      <c r="B50" s="26" t="s">
        <v>60</v>
      </c>
      <c r="C50" s="5"/>
      <c r="D50" s="30">
        <f>D51+D54+D53</f>
        <v>416981.42</v>
      </c>
      <c r="E50" s="6"/>
      <c r="F50" s="30">
        <f>F51+F54+F53</f>
        <v>8000</v>
      </c>
      <c r="G50" s="30">
        <f>D50+F50</f>
        <v>424981.42</v>
      </c>
    </row>
    <row r="51" spans="1:7" s="4" customFormat="1" ht="84" customHeight="1">
      <c r="A51" s="69" t="s">
        <v>70</v>
      </c>
      <c r="B51" s="67" t="s">
        <v>71</v>
      </c>
      <c r="D51" s="21"/>
      <c r="E51" s="24" t="s">
        <v>69</v>
      </c>
      <c r="F51" s="21">
        <f>4000+4000</f>
        <v>8000</v>
      </c>
      <c r="G51" s="21">
        <f aca="true" t="shared" si="1" ref="G51:G111">D51+F51</f>
        <v>8000</v>
      </c>
    </row>
    <row r="52" spans="1:7" s="4" customFormat="1" ht="30" customHeight="1">
      <c r="A52" s="70"/>
      <c r="B52" s="68"/>
      <c r="C52" s="24"/>
      <c r="D52" s="21"/>
      <c r="E52" s="45" t="s">
        <v>130</v>
      </c>
      <c r="F52" s="21">
        <v>4000</v>
      </c>
      <c r="G52" s="21">
        <f t="shared" si="1"/>
        <v>4000</v>
      </c>
    </row>
    <row r="53" spans="1:7" s="4" customFormat="1" ht="140.25" customHeight="1">
      <c r="A53" s="59" t="s">
        <v>12</v>
      </c>
      <c r="B53" s="61" t="s">
        <v>13</v>
      </c>
      <c r="C53" s="24" t="s">
        <v>124</v>
      </c>
      <c r="D53" s="21">
        <v>1319</v>
      </c>
      <c r="E53" s="1"/>
      <c r="F53" s="21"/>
      <c r="G53" s="21">
        <f t="shared" si="1"/>
        <v>1319</v>
      </c>
    </row>
    <row r="54" spans="1:7" s="4" customFormat="1" ht="112.5" customHeight="1">
      <c r="A54" s="63"/>
      <c r="B54" s="65"/>
      <c r="C54" s="19" t="s">
        <v>128</v>
      </c>
      <c r="D54" s="21">
        <f>330000+85662.42</f>
        <v>415662.42</v>
      </c>
      <c r="E54" s="1"/>
      <c r="F54" s="46"/>
      <c r="G54" s="21">
        <f t="shared" si="1"/>
        <v>415662.42</v>
      </c>
    </row>
    <row r="55" spans="1:7" s="4" customFormat="1" ht="25.5" customHeight="1">
      <c r="A55" s="64"/>
      <c r="B55" s="66"/>
      <c r="C55" s="45" t="s">
        <v>130</v>
      </c>
      <c r="D55" s="21">
        <v>85662.42</v>
      </c>
      <c r="E55" s="1"/>
      <c r="F55" s="46"/>
      <c r="G55" s="21">
        <f>D55</f>
        <v>85662.42</v>
      </c>
    </row>
    <row r="56" spans="1:7" s="7" customFormat="1" ht="40.5">
      <c r="A56" s="29" t="s">
        <v>80</v>
      </c>
      <c r="B56" s="26" t="s">
        <v>59</v>
      </c>
      <c r="C56" s="8"/>
      <c r="D56" s="22">
        <f>D57+D59</f>
        <v>93998.04000000001</v>
      </c>
      <c r="E56" s="13"/>
      <c r="F56" s="22">
        <f>F57+F59</f>
        <v>7999.96</v>
      </c>
      <c r="G56" s="22">
        <f t="shared" si="1"/>
        <v>101998.00000000001</v>
      </c>
    </row>
    <row r="57" spans="1:7" s="4" customFormat="1" ht="88.5" customHeight="1">
      <c r="A57" s="69" t="s">
        <v>70</v>
      </c>
      <c r="B57" s="67" t="s">
        <v>71</v>
      </c>
      <c r="C57" s="35"/>
      <c r="D57" s="21"/>
      <c r="E57" s="24" t="s">
        <v>69</v>
      </c>
      <c r="F57" s="21">
        <f>4000+3999.96</f>
        <v>7999.96</v>
      </c>
      <c r="G57" s="21">
        <f t="shared" si="1"/>
        <v>7999.96</v>
      </c>
    </row>
    <row r="58" spans="1:7" s="4" customFormat="1" ht="33" customHeight="1">
      <c r="A58" s="70"/>
      <c r="B58" s="68"/>
      <c r="C58" s="35"/>
      <c r="D58" s="21"/>
      <c r="E58" s="45" t="s">
        <v>130</v>
      </c>
      <c r="F58" s="21">
        <v>3999.96</v>
      </c>
      <c r="G58" s="21">
        <f t="shared" si="1"/>
        <v>3999.96</v>
      </c>
    </row>
    <row r="59" spans="1:7" s="4" customFormat="1" ht="77.25" customHeight="1">
      <c r="A59" s="59" t="s">
        <v>41</v>
      </c>
      <c r="B59" s="61" t="s">
        <v>42</v>
      </c>
      <c r="C59" s="19" t="s">
        <v>126</v>
      </c>
      <c r="D59" s="21">
        <f>80000+13998.04</f>
        <v>93998.04000000001</v>
      </c>
      <c r="E59" s="43"/>
      <c r="F59" s="46"/>
      <c r="G59" s="21">
        <f t="shared" si="1"/>
        <v>93998.04000000001</v>
      </c>
    </row>
    <row r="60" spans="1:7" s="4" customFormat="1" ht="26.25" customHeight="1">
      <c r="A60" s="60"/>
      <c r="B60" s="62"/>
      <c r="C60" s="45" t="s">
        <v>130</v>
      </c>
      <c r="D60" s="21">
        <v>13998.04</v>
      </c>
      <c r="E60" s="43"/>
      <c r="F60" s="46"/>
      <c r="G60" s="21">
        <f>D60</f>
        <v>13998.04</v>
      </c>
    </row>
    <row r="61" spans="1:7" s="7" customFormat="1" ht="58.5" customHeight="1">
      <c r="A61" s="29" t="s">
        <v>62</v>
      </c>
      <c r="B61" s="26" t="s">
        <v>11</v>
      </c>
      <c r="C61" s="8"/>
      <c r="D61" s="30">
        <f>D62+D63+D64+D65+D67+D70+D74+D75+D76+D78+D81+D84+D85+D87</f>
        <v>2627815.52</v>
      </c>
      <c r="E61" s="13"/>
      <c r="F61" s="30">
        <f>F62+F63+F64+F65+F67+F70+F73+F74+F75+F76+F78+F81+F84+F85+F87</f>
        <v>24340668.899999995</v>
      </c>
      <c r="G61" s="30">
        <f t="shared" si="1"/>
        <v>26968484.419999994</v>
      </c>
    </row>
    <row r="62" spans="1:7" s="4" customFormat="1" ht="82.5" customHeight="1">
      <c r="A62" s="20" t="s">
        <v>70</v>
      </c>
      <c r="B62" s="25" t="s">
        <v>71</v>
      </c>
      <c r="C62" s="35"/>
      <c r="D62" s="21"/>
      <c r="E62" s="24" t="s">
        <v>69</v>
      </c>
      <c r="F62" s="21">
        <v>8000</v>
      </c>
      <c r="G62" s="21">
        <f t="shared" si="1"/>
        <v>8000</v>
      </c>
    </row>
    <row r="63" spans="1:7" s="7" customFormat="1" ht="98.25" customHeight="1">
      <c r="A63" s="9" t="s">
        <v>51</v>
      </c>
      <c r="B63" s="25" t="s">
        <v>52</v>
      </c>
      <c r="C63" s="19" t="s">
        <v>64</v>
      </c>
      <c r="D63" s="21">
        <v>1200000</v>
      </c>
      <c r="E63" s="37"/>
      <c r="F63" s="49"/>
      <c r="G63" s="21">
        <f t="shared" si="1"/>
        <v>1200000</v>
      </c>
    </row>
    <row r="64" spans="1:7" s="4" customFormat="1" ht="96" customHeight="1">
      <c r="A64" s="9" t="s">
        <v>51</v>
      </c>
      <c r="B64" s="25" t="s">
        <v>52</v>
      </c>
      <c r="C64" s="23" t="s">
        <v>63</v>
      </c>
      <c r="D64" s="21">
        <v>219000</v>
      </c>
      <c r="E64" s="1"/>
      <c r="F64" s="46"/>
      <c r="G64" s="21">
        <f t="shared" si="1"/>
        <v>219000</v>
      </c>
    </row>
    <row r="65" spans="1:7" s="4" customFormat="1" ht="84" customHeight="1">
      <c r="A65" s="59" t="s">
        <v>51</v>
      </c>
      <c r="B65" s="61" t="s">
        <v>52</v>
      </c>
      <c r="C65" s="23" t="s">
        <v>61</v>
      </c>
      <c r="D65" s="21">
        <f>912400+256415.52</f>
        <v>1168815.52</v>
      </c>
      <c r="E65" s="23" t="s">
        <v>61</v>
      </c>
      <c r="F65" s="21">
        <f>1503500+271557.77</f>
        <v>1775057.77</v>
      </c>
      <c r="G65" s="21">
        <f t="shared" si="1"/>
        <v>2943873.29</v>
      </c>
    </row>
    <row r="66" spans="1:7" s="4" customFormat="1" ht="37.5" customHeight="1">
      <c r="A66" s="60"/>
      <c r="B66" s="62"/>
      <c r="C66" s="45" t="s">
        <v>135</v>
      </c>
      <c r="D66" s="21">
        <v>256415.52</v>
      </c>
      <c r="E66" s="45" t="s">
        <v>135</v>
      </c>
      <c r="F66" s="21">
        <v>271557.77</v>
      </c>
      <c r="G66" s="21">
        <f t="shared" si="1"/>
        <v>527973.29</v>
      </c>
    </row>
    <row r="67" spans="1:7" s="4" customFormat="1" ht="80.25" customHeight="1">
      <c r="A67" s="59">
        <v>150101</v>
      </c>
      <c r="B67" s="61" t="s">
        <v>22</v>
      </c>
      <c r="C67" s="1"/>
      <c r="D67" s="46"/>
      <c r="E67" s="19" t="s">
        <v>66</v>
      </c>
      <c r="F67" s="21">
        <f>2118385+792</f>
        <v>2119177</v>
      </c>
      <c r="G67" s="21">
        <f t="shared" si="1"/>
        <v>2119177</v>
      </c>
    </row>
    <row r="68" spans="1:7" s="4" customFormat="1" ht="24.75" customHeight="1" hidden="1">
      <c r="A68" s="63"/>
      <c r="B68" s="65"/>
      <c r="C68" s="1"/>
      <c r="D68" s="46"/>
      <c r="E68" s="31" t="s">
        <v>99</v>
      </c>
      <c r="F68" s="32"/>
      <c r="G68" s="21">
        <f t="shared" si="1"/>
        <v>0</v>
      </c>
    </row>
    <row r="69" spans="1:7" s="4" customFormat="1" ht="35.25" customHeight="1">
      <c r="A69" s="60"/>
      <c r="B69" s="62"/>
      <c r="C69" s="1"/>
      <c r="D69" s="46"/>
      <c r="E69" s="45" t="s">
        <v>135</v>
      </c>
      <c r="F69" s="21">
        <v>792</v>
      </c>
      <c r="G69" s="21">
        <f t="shared" si="1"/>
        <v>792</v>
      </c>
    </row>
    <row r="70" spans="1:7" s="4" customFormat="1" ht="60" customHeight="1">
      <c r="A70" s="59" t="s">
        <v>21</v>
      </c>
      <c r="B70" s="61" t="s">
        <v>22</v>
      </c>
      <c r="C70" s="1"/>
      <c r="D70" s="46"/>
      <c r="E70" s="19" t="s">
        <v>65</v>
      </c>
      <c r="F70" s="21">
        <f>1953000+F72</f>
        <v>2046243.41</v>
      </c>
      <c r="G70" s="21">
        <f t="shared" si="1"/>
        <v>2046243.41</v>
      </c>
    </row>
    <row r="71" spans="1:7" s="4" customFormat="1" ht="24.75" customHeight="1" hidden="1">
      <c r="A71" s="63"/>
      <c r="B71" s="65"/>
      <c r="C71" s="1"/>
      <c r="D71" s="46"/>
      <c r="E71" s="31" t="s">
        <v>99</v>
      </c>
      <c r="F71" s="32"/>
      <c r="G71" s="21">
        <f t="shared" si="1"/>
        <v>0</v>
      </c>
    </row>
    <row r="72" spans="1:7" s="4" customFormat="1" ht="24.75" customHeight="1">
      <c r="A72" s="60"/>
      <c r="B72" s="62"/>
      <c r="C72" s="1"/>
      <c r="D72" s="46"/>
      <c r="E72" s="45" t="s">
        <v>130</v>
      </c>
      <c r="F72" s="21">
        <v>93243.41</v>
      </c>
      <c r="G72" s="21">
        <f t="shared" si="1"/>
        <v>93243.41</v>
      </c>
    </row>
    <row r="73" spans="1:7" s="4" customFormat="1" ht="83.25" customHeight="1">
      <c r="A73" s="9" t="s">
        <v>21</v>
      </c>
      <c r="B73" s="25" t="s">
        <v>22</v>
      </c>
      <c r="C73" s="1"/>
      <c r="D73" s="46"/>
      <c r="E73" s="19" t="s">
        <v>68</v>
      </c>
      <c r="F73" s="21">
        <v>400000</v>
      </c>
      <c r="G73" s="21">
        <f t="shared" si="1"/>
        <v>400000</v>
      </c>
    </row>
    <row r="74" spans="1:7" s="4" customFormat="1" ht="93.75" customHeight="1" hidden="1">
      <c r="A74" s="9" t="s">
        <v>21</v>
      </c>
      <c r="B74" s="25" t="s">
        <v>22</v>
      </c>
      <c r="C74" s="1"/>
      <c r="D74" s="46"/>
      <c r="E74" s="23" t="s">
        <v>63</v>
      </c>
      <c r="F74" s="21"/>
      <c r="G74" s="21">
        <f t="shared" si="1"/>
        <v>0</v>
      </c>
    </row>
    <row r="75" spans="1:7" s="4" customFormat="1" ht="78" customHeight="1">
      <c r="A75" s="9" t="s">
        <v>48</v>
      </c>
      <c r="B75" s="25" t="s">
        <v>49</v>
      </c>
      <c r="C75" s="19" t="s">
        <v>67</v>
      </c>
      <c r="D75" s="21">
        <v>40000</v>
      </c>
      <c r="E75" s="19"/>
      <c r="F75" s="21"/>
      <c r="G75" s="21">
        <f t="shared" si="1"/>
        <v>40000</v>
      </c>
    </row>
    <row r="76" spans="1:7" s="4" customFormat="1" ht="40.5" customHeight="1">
      <c r="A76" s="9" t="s">
        <v>24</v>
      </c>
      <c r="B76" s="27" t="s">
        <v>28</v>
      </c>
      <c r="C76" s="1"/>
      <c r="D76" s="46"/>
      <c r="E76" s="72" t="s">
        <v>129</v>
      </c>
      <c r="F76" s="21">
        <f>2730980+F77+3210492</f>
        <v>7397240.11</v>
      </c>
      <c r="G76" s="21">
        <f t="shared" si="1"/>
        <v>7397240.11</v>
      </c>
    </row>
    <row r="77" spans="1:7" s="4" customFormat="1" ht="38.25" customHeight="1">
      <c r="A77" s="9"/>
      <c r="B77" s="31" t="s">
        <v>132</v>
      </c>
      <c r="C77" s="1"/>
      <c r="D77" s="46"/>
      <c r="E77" s="72"/>
      <c r="F77" s="32">
        <v>1455768.11</v>
      </c>
      <c r="G77" s="32">
        <f t="shared" si="1"/>
        <v>1455768.11</v>
      </c>
    </row>
    <row r="78" spans="1:7" s="4" customFormat="1" ht="42" customHeight="1">
      <c r="A78" s="9" t="s">
        <v>25</v>
      </c>
      <c r="B78" s="27" t="s">
        <v>29</v>
      </c>
      <c r="C78" s="1"/>
      <c r="D78" s="46"/>
      <c r="E78" s="72"/>
      <c r="F78" s="21">
        <f>1301020+F79+3943124</f>
        <v>5957252.4</v>
      </c>
      <c r="G78" s="21">
        <f t="shared" si="1"/>
        <v>5957252.4</v>
      </c>
    </row>
    <row r="79" spans="1:7" s="4" customFormat="1" ht="42" customHeight="1">
      <c r="A79" s="9"/>
      <c r="B79" s="31" t="s">
        <v>132</v>
      </c>
      <c r="C79" s="1"/>
      <c r="D79" s="46"/>
      <c r="E79" s="72"/>
      <c r="F79" s="32">
        <v>713108.4</v>
      </c>
      <c r="G79" s="32">
        <f t="shared" si="1"/>
        <v>713108.4</v>
      </c>
    </row>
    <row r="80" spans="1:7" s="4" customFormat="1" ht="69" customHeight="1">
      <c r="A80" s="9" t="s">
        <v>137</v>
      </c>
      <c r="B80" s="27" t="s">
        <v>138</v>
      </c>
      <c r="C80" s="1"/>
      <c r="D80" s="46"/>
      <c r="E80" s="72"/>
      <c r="F80" s="21">
        <v>1998000</v>
      </c>
      <c r="G80" s="21">
        <f t="shared" si="1"/>
        <v>1998000</v>
      </c>
    </row>
    <row r="81" spans="1:7" s="4" customFormat="1" ht="62.25" customHeight="1">
      <c r="A81" s="9" t="s">
        <v>26</v>
      </c>
      <c r="B81" s="27" t="s">
        <v>30</v>
      </c>
      <c r="C81" s="1"/>
      <c r="D81" s="46"/>
      <c r="E81" s="72"/>
      <c r="F81" s="21">
        <f>2459000+F82+F83+685191</f>
        <v>3697445.02</v>
      </c>
      <c r="G81" s="21">
        <f t="shared" si="1"/>
        <v>3697445.02</v>
      </c>
    </row>
    <row r="82" spans="1:7" s="4" customFormat="1" ht="40.5" customHeight="1">
      <c r="A82" s="9"/>
      <c r="B82" s="31" t="s">
        <v>133</v>
      </c>
      <c r="C82" s="1"/>
      <c r="D82" s="46"/>
      <c r="E82" s="72"/>
      <c r="F82" s="32">
        <v>9000</v>
      </c>
      <c r="G82" s="32">
        <f t="shared" si="1"/>
        <v>9000</v>
      </c>
    </row>
    <row r="83" spans="1:7" s="4" customFormat="1" ht="46.5" customHeight="1">
      <c r="A83" s="9"/>
      <c r="B83" s="45" t="s">
        <v>135</v>
      </c>
      <c r="C83" s="1"/>
      <c r="D83" s="46"/>
      <c r="E83" s="72"/>
      <c r="F83" s="32">
        <v>544254.02</v>
      </c>
      <c r="G83" s="32">
        <f t="shared" si="1"/>
        <v>544254.02</v>
      </c>
    </row>
    <row r="84" spans="1:7" s="4" customFormat="1" ht="45" customHeight="1">
      <c r="A84" s="9" t="s">
        <v>27</v>
      </c>
      <c r="B84" s="27" t="s">
        <v>31</v>
      </c>
      <c r="C84" s="1"/>
      <c r="D84" s="46"/>
      <c r="E84" s="72"/>
      <c r="F84" s="21">
        <v>50000</v>
      </c>
      <c r="G84" s="21">
        <f t="shared" si="1"/>
        <v>50000</v>
      </c>
    </row>
    <row r="85" spans="1:7" s="4" customFormat="1" ht="78.75" customHeight="1">
      <c r="A85" s="77" t="s">
        <v>44</v>
      </c>
      <c r="B85" s="78" t="s">
        <v>45</v>
      </c>
      <c r="C85" s="1"/>
      <c r="D85" s="46"/>
      <c r="E85" s="19" t="s">
        <v>68</v>
      </c>
      <c r="F85" s="21">
        <f>F86</f>
        <v>192672.9</v>
      </c>
      <c r="G85" s="21">
        <f t="shared" si="1"/>
        <v>192672.9</v>
      </c>
    </row>
    <row r="86" spans="1:7" s="4" customFormat="1" ht="36.75" customHeight="1">
      <c r="A86" s="77"/>
      <c r="B86" s="78"/>
      <c r="C86" s="1"/>
      <c r="D86" s="46"/>
      <c r="E86" s="45" t="s">
        <v>135</v>
      </c>
      <c r="F86" s="32">
        <v>192672.9</v>
      </c>
      <c r="G86" s="32">
        <f t="shared" si="1"/>
        <v>192672.9</v>
      </c>
    </row>
    <row r="87" spans="1:7" s="4" customFormat="1" ht="81" customHeight="1">
      <c r="A87" s="77" t="s">
        <v>44</v>
      </c>
      <c r="B87" s="78" t="s">
        <v>45</v>
      </c>
      <c r="C87" s="1"/>
      <c r="D87" s="46"/>
      <c r="E87" s="19" t="s">
        <v>56</v>
      </c>
      <c r="F87" s="21">
        <f>500000+F88</f>
        <v>697580.29</v>
      </c>
      <c r="G87" s="21">
        <f>D87+F87</f>
        <v>697580.29</v>
      </c>
    </row>
    <row r="88" spans="1:7" s="4" customFormat="1" ht="39.75" customHeight="1">
      <c r="A88" s="77"/>
      <c r="B88" s="78"/>
      <c r="C88" s="1"/>
      <c r="D88" s="46"/>
      <c r="E88" s="45" t="s">
        <v>135</v>
      </c>
      <c r="F88" s="32">
        <v>197580.29</v>
      </c>
      <c r="G88" s="32">
        <f>D88+F88</f>
        <v>197580.29</v>
      </c>
    </row>
    <row r="89" spans="1:7" s="7" customFormat="1" ht="59.25" customHeight="1">
      <c r="A89" s="28" t="s">
        <v>81</v>
      </c>
      <c r="B89" s="26" t="s">
        <v>82</v>
      </c>
      <c r="C89" s="5"/>
      <c r="D89" s="30">
        <f>D90</f>
        <v>0</v>
      </c>
      <c r="E89" s="6"/>
      <c r="F89" s="30">
        <f>F90</f>
        <v>12000</v>
      </c>
      <c r="G89" s="30">
        <f t="shared" si="1"/>
        <v>12000</v>
      </c>
    </row>
    <row r="90" spans="1:7" s="4" customFormat="1" ht="79.5" customHeight="1">
      <c r="A90" s="20" t="s">
        <v>70</v>
      </c>
      <c r="B90" s="25" t="s">
        <v>71</v>
      </c>
      <c r="C90" s="35"/>
      <c r="D90" s="21"/>
      <c r="E90" s="24" t="s">
        <v>69</v>
      </c>
      <c r="F90" s="21">
        <v>12000</v>
      </c>
      <c r="G90" s="21">
        <f t="shared" si="1"/>
        <v>12000</v>
      </c>
    </row>
    <row r="91" spans="1:7" s="7" customFormat="1" ht="43.5" customHeight="1">
      <c r="A91" s="28" t="s">
        <v>83</v>
      </c>
      <c r="B91" s="26" t="s">
        <v>84</v>
      </c>
      <c r="C91" s="5"/>
      <c r="D91" s="30">
        <f>D92</f>
        <v>0</v>
      </c>
      <c r="E91" s="6"/>
      <c r="F91" s="30">
        <f>F92</f>
        <v>19966</v>
      </c>
      <c r="G91" s="30">
        <f t="shared" si="1"/>
        <v>19966</v>
      </c>
    </row>
    <row r="92" spans="1:7" s="4" customFormat="1" ht="81" customHeight="1">
      <c r="A92" s="69" t="s">
        <v>70</v>
      </c>
      <c r="B92" s="67" t="s">
        <v>71</v>
      </c>
      <c r="C92" s="35"/>
      <c r="D92" s="21"/>
      <c r="E92" s="24" t="s">
        <v>69</v>
      </c>
      <c r="F92" s="21">
        <f>16000+3966</f>
        <v>19966</v>
      </c>
      <c r="G92" s="21">
        <f t="shared" si="1"/>
        <v>19966</v>
      </c>
    </row>
    <row r="93" spans="1:7" s="4" customFormat="1" ht="25.5" customHeight="1">
      <c r="A93" s="70"/>
      <c r="B93" s="68"/>
      <c r="C93" s="35"/>
      <c r="D93" s="21"/>
      <c r="E93" s="45" t="s">
        <v>130</v>
      </c>
      <c r="F93" s="21">
        <v>3966</v>
      </c>
      <c r="G93" s="21">
        <f t="shared" si="1"/>
        <v>3966</v>
      </c>
    </row>
    <row r="94" spans="1:7" s="7" customFormat="1" ht="40.5" customHeight="1">
      <c r="A94" s="29" t="s">
        <v>85</v>
      </c>
      <c r="B94" s="26" t="s">
        <v>23</v>
      </c>
      <c r="C94" s="6"/>
      <c r="D94" s="30">
        <f>D96</f>
        <v>0</v>
      </c>
      <c r="E94" s="6"/>
      <c r="F94" s="30">
        <f>F96+F95</f>
        <v>5370295.12</v>
      </c>
      <c r="G94" s="30">
        <f t="shared" si="1"/>
        <v>5370295.12</v>
      </c>
    </row>
    <row r="95" spans="1:7" s="7" customFormat="1" ht="84" customHeight="1">
      <c r="A95" s="20" t="s">
        <v>70</v>
      </c>
      <c r="B95" s="25" t="s">
        <v>71</v>
      </c>
      <c r="C95" s="37"/>
      <c r="D95" s="21"/>
      <c r="E95" s="24" t="s">
        <v>69</v>
      </c>
      <c r="F95" s="21">
        <v>12000</v>
      </c>
      <c r="G95" s="21">
        <f>D95+F95</f>
        <v>12000</v>
      </c>
    </row>
    <row r="96" spans="1:7" s="4" customFormat="1" ht="85.5" customHeight="1">
      <c r="A96" s="59" t="s">
        <v>21</v>
      </c>
      <c r="B96" s="61" t="s">
        <v>22</v>
      </c>
      <c r="C96" s="1"/>
      <c r="D96" s="46"/>
      <c r="E96" s="19" t="s">
        <v>93</v>
      </c>
      <c r="F96" s="21">
        <f>4987000+F97</f>
        <v>5358295.12</v>
      </c>
      <c r="G96" s="21">
        <f t="shared" si="1"/>
        <v>5358295.12</v>
      </c>
    </row>
    <row r="97" spans="1:7" s="4" customFormat="1" ht="36" customHeight="1">
      <c r="A97" s="60"/>
      <c r="B97" s="62"/>
      <c r="C97" s="1"/>
      <c r="D97" s="46"/>
      <c r="E97" s="45" t="s">
        <v>130</v>
      </c>
      <c r="F97" s="21">
        <v>371295.12</v>
      </c>
      <c r="G97" s="21">
        <f t="shared" si="1"/>
        <v>371295.12</v>
      </c>
    </row>
    <row r="98" spans="1:7" s="7" customFormat="1" ht="41.25" customHeight="1">
      <c r="A98" s="28" t="s">
        <v>86</v>
      </c>
      <c r="B98" s="26" t="s">
        <v>87</v>
      </c>
      <c r="C98" s="5"/>
      <c r="D98" s="30">
        <f>D99</f>
        <v>0</v>
      </c>
      <c r="E98" s="6"/>
      <c r="F98" s="30">
        <f>F99</f>
        <v>23992</v>
      </c>
      <c r="G98" s="30">
        <f t="shared" si="1"/>
        <v>23992</v>
      </c>
    </row>
    <row r="99" spans="1:7" s="4" customFormat="1" ht="80.25" customHeight="1">
      <c r="A99" s="69" t="s">
        <v>70</v>
      </c>
      <c r="B99" s="67" t="s">
        <v>71</v>
      </c>
      <c r="C99" s="35"/>
      <c r="D99" s="21"/>
      <c r="E99" s="24" t="s">
        <v>69</v>
      </c>
      <c r="F99" s="21">
        <f>16000+7992</f>
        <v>23992</v>
      </c>
      <c r="G99" s="21">
        <f t="shared" si="1"/>
        <v>23992</v>
      </c>
    </row>
    <row r="100" spans="1:7" s="4" customFormat="1" ht="41.25" customHeight="1">
      <c r="A100" s="70"/>
      <c r="B100" s="68"/>
      <c r="C100" s="35"/>
      <c r="D100" s="21"/>
      <c r="E100" s="45" t="s">
        <v>130</v>
      </c>
      <c r="F100" s="21">
        <v>7992</v>
      </c>
      <c r="G100" s="21">
        <f t="shared" si="1"/>
        <v>7992</v>
      </c>
    </row>
    <row r="101" spans="1:7" s="7" customFormat="1" ht="42" customHeight="1">
      <c r="A101" s="28" t="s">
        <v>89</v>
      </c>
      <c r="B101" s="26" t="s">
        <v>88</v>
      </c>
      <c r="C101" s="5"/>
      <c r="D101" s="30">
        <f>D102</f>
        <v>0</v>
      </c>
      <c r="E101" s="6"/>
      <c r="F101" s="30">
        <f>F102</f>
        <v>11999.96</v>
      </c>
      <c r="G101" s="30">
        <f t="shared" si="1"/>
        <v>11999.96</v>
      </c>
    </row>
    <row r="102" spans="1:7" s="4" customFormat="1" ht="79.5" customHeight="1">
      <c r="A102" s="69" t="s">
        <v>70</v>
      </c>
      <c r="B102" s="67" t="s">
        <v>71</v>
      </c>
      <c r="C102" s="35"/>
      <c r="D102" s="21"/>
      <c r="E102" s="24" t="s">
        <v>69</v>
      </c>
      <c r="F102" s="21">
        <f>8000+3999.96</f>
        <v>11999.96</v>
      </c>
      <c r="G102" s="21">
        <f t="shared" si="1"/>
        <v>11999.96</v>
      </c>
    </row>
    <row r="103" spans="1:7" s="4" customFormat="1" ht="31.5" customHeight="1">
      <c r="A103" s="70"/>
      <c r="B103" s="68"/>
      <c r="C103" s="35"/>
      <c r="D103" s="21"/>
      <c r="E103" s="45" t="s">
        <v>130</v>
      </c>
      <c r="F103" s="21">
        <v>3999.96</v>
      </c>
      <c r="G103" s="21">
        <f t="shared" si="1"/>
        <v>3999.96</v>
      </c>
    </row>
    <row r="104" spans="1:7" s="7" customFormat="1" ht="42.75" customHeight="1">
      <c r="A104" s="28" t="s">
        <v>92</v>
      </c>
      <c r="B104" s="26" t="s">
        <v>90</v>
      </c>
      <c r="C104" s="5"/>
      <c r="D104" s="30">
        <f>D105+D106</f>
        <v>0</v>
      </c>
      <c r="E104" s="6"/>
      <c r="F104" s="30">
        <f>F105+F106</f>
        <v>2004000</v>
      </c>
      <c r="G104" s="30">
        <f t="shared" si="1"/>
        <v>2004000</v>
      </c>
    </row>
    <row r="105" spans="1:7" s="4" customFormat="1" ht="81" customHeight="1">
      <c r="A105" s="20" t="s">
        <v>70</v>
      </c>
      <c r="B105" s="25" t="s">
        <v>71</v>
      </c>
      <c r="C105" s="35"/>
      <c r="D105" s="21"/>
      <c r="E105" s="24" t="s">
        <v>69</v>
      </c>
      <c r="F105" s="21">
        <v>4000</v>
      </c>
      <c r="G105" s="21">
        <f t="shared" si="1"/>
        <v>4000</v>
      </c>
    </row>
    <row r="106" spans="1:7" s="4" customFormat="1" ht="107.25" customHeight="1">
      <c r="A106" s="20" t="s">
        <v>139</v>
      </c>
      <c r="B106" s="25" t="s">
        <v>140</v>
      </c>
      <c r="C106" s="1"/>
      <c r="D106" s="46"/>
      <c r="E106" s="36" t="s">
        <v>117</v>
      </c>
      <c r="F106" s="21">
        <v>2000000</v>
      </c>
      <c r="G106" s="21">
        <f t="shared" si="1"/>
        <v>2000000</v>
      </c>
    </row>
    <row r="107" spans="1:7" s="7" customFormat="1" ht="83.25" customHeight="1">
      <c r="A107" s="29" t="s">
        <v>91</v>
      </c>
      <c r="B107" s="26" t="s">
        <v>10</v>
      </c>
      <c r="C107" s="8"/>
      <c r="D107" s="22">
        <f>D108+D110+D111</f>
        <v>138860</v>
      </c>
      <c r="E107" s="13"/>
      <c r="F107" s="22">
        <f>F108+F110+F111</f>
        <v>36466.3</v>
      </c>
      <c r="G107" s="22">
        <f t="shared" si="1"/>
        <v>175326.3</v>
      </c>
    </row>
    <row r="108" spans="1:7" s="4" customFormat="1" ht="78" customHeight="1">
      <c r="A108" s="69" t="s">
        <v>70</v>
      </c>
      <c r="B108" s="67" t="s">
        <v>71</v>
      </c>
      <c r="C108" s="35"/>
      <c r="D108" s="21"/>
      <c r="E108" s="24" t="s">
        <v>69</v>
      </c>
      <c r="F108" s="21">
        <f>8000+3966.3</f>
        <v>11966.3</v>
      </c>
      <c r="G108" s="21">
        <f t="shared" si="1"/>
        <v>11966.3</v>
      </c>
    </row>
    <row r="109" spans="1:7" s="4" customFormat="1" ht="33" customHeight="1">
      <c r="A109" s="70"/>
      <c r="B109" s="68"/>
      <c r="C109" s="35"/>
      <c r="D109" s="21"/>
      <c r="E109" s="45" t="s">
        <v>130</v>
      </c>
      <c r="F109" s="21">
        <v>3966.3</v>
      </c>
      <c r="G109" s="21">
        <f t="shared" si="1"/>
        <v>3966.3</v>
      </c>
    </row>
    <row r="110" spans="1:7" s="4" customFormat="1" ht="117" customHeight="1">
      <c r="A110" s="9" t="s">
        <v>9</v>
      </c>
      <c r="B110" s="25" t="s">
        <v>58</v>
      </c>
      <c r="C110" s="19" t="s">
        <v>53</v>
      </c>
      <c r="D110" s="21">
        <v>46860</v>
      </c>
      <c r="E110" s="43"/>
      <c r="F110" s="21">
        <v>24500</v>
      </c>
      <c r="G110" s="21">
        <f t="shared" si="1"/>
        <v>71360</v>
      </c>
    </row>
    <row r="111" spans="1:7" s="4" customFormat="1" ht="79.5" customHeight="1">
      <c r="A111" s="9" t="s">
        <v>48</v>
      </c>
      <c r="B111" s="25" t="s">
        <v>49</v>
      </c>
      <c r="C111" s="19" t="s">
        <v>54</v>
      </c>
      <c r="D111" s="21">
        <v>92000</v>
      </c>
      <c r="E111" s="1"/>
      <c r="F111" s="46"/>
      <c r="G111" s="21">
        <f t="shared" si="1"/>
        <v>92000</v>
      </c>
    </row>
    <row r="112" spans="1:7" s="7" customFormat="1" ht="47.25" customHeight="1">
      <c r="A112" s="28" t="s">
        <v>95</v>
      </c>
      <c r="B112" s="26" t="s">
        <v>94</v>
      </c>
      <c r="C112" s="5"/>
      <c r="D112" s="30">
        <f>D113</f>
        <v>0</v>
      </c>
      <c r="E112" s="6"/>
      <c r="F112" s="30">
        <f>F113</f>
        <v>8000</v>
      </c>
      <c r="G112" s="30">
        <f>D112+F112</f>
        <v>8000</v>
      </c>
    </row>
    <row r="113" spans="1:7" s="4" customFormat="1" ht="78.75" customHeight="1">
      <c r="A113" s="69" t="s">
        <v>70</v>
      </c>
      <c r="B113" s="67" t="s">
        <v>71</v>
      </c>
      <c r="C113" s="35"/>
      <c r="D113" s="21"/>
      <c r="E113" s="24" t="s">
        <v>69</v>
      </c>
      <c r="F113" s="21">
        <f>4000+4000</f>
        <v>8000</v>
      </c>
      <c r="G113" s="21">
        <f>D113+F113</f>
        <v>8000</v>
      </c>
    </row>
    <row r="114" spans="1:7" s="4" customFormat="1" ht="84.75" customHeight="1" hidden="1">
      <c r="A114" s="79"/>
      <c r="B114" s="58"/>
      <c r="C114" s="24"/>
      <c r="D114" s="30">
        <f>D115</f>
        <v>0</v>
      </c>
      <c r="E114" s="1"/>
      <c r="F114" s="30">
        <f>F115</f>
        <v>0</v>
      </c>
      <c r="G114" s="30">
        <f>D114+F114</f>
        <v>0</v>
      </c>
    </row>
    <row r="115" spans="1:7" s="4" customFormat="1" ht="80.25" customHeight="1" hidden="1">
      <c r="A115" s="79"/>
      <c r="B115" s="58"/>
      <c r="C115" s="24" t="s">
        <v>101</v>
      </c>
      <c r="D115" s="21"/>
      <c r="E115" s="24" t="s">
        <v>101</v>
      </c>
      <c r="F115" s="21"/>
      <c r="G115" s="21">
        <f>D115+F115</f>
        <v>0</v>
      </c>
    </row>
    <row r="116" spans="1:7" s="4" customFormat="1" ht="24.75" customHeight="1">
      <c r="A116" s="70"/>
      <c r="B116" s="68"/>
      <c r="C116" s="24"/>
      <c r="D116" s="21"/>
      <c r="E116" s="45" t="s">
        <v>130</v>
      </c>
      <c r="F116" s="21">
        <v>4000</v>
      </c>
      <c r="G116" s="21">
        <f>D116+F116</f>
        <v>4000</v>
      </c>
    </row>
    <row r="117" spans="1:7" s="4" customFormat="1" ht="24.75" customHeight="1">
      <c r="A117" s="54"/>
      <c r="B117" s="53"/>
      <c r="C117" s="24"/>
      <c r="D117" s="21"/>
      <c r="E117" s="45"/>
      <c r="F117" s="21"/>
      <c r="G117" s="21"/>
    </row>
    <row r="118" spans="1:7" s="4" customFormat="1" ht="41.25" customHeight="1">
      <c r="A118" s="28" t="s">
        <v>142</v>
      </c>
      <c r="B118" s="26" t="s">
        <v>141</v>
      </c>
      <c r="C118" s="5"/>
      <c r="D118" s="30">
        <f>D119</f>
        <v>400000</v>
      </c>
      <c r="E118" s="6"/>
      <c r="F118" s="30">
        <f>F119</f>
        <v>2000000</v>
      </c>
      <c r="G118" s="30">
        <f>D118+F118</f>
        <v>2400000</v>
      </c>
    </row>
    <row r="119" spans="1:7" s="4" customFormat="1" ht="117.75" customHeight="1">
      <c r="A119" s="20" t="s">
        <v>143</v>
      </c>
      <c r="B119" s="57" t="s">
        <v>144</v>
      </c>
      <c r="C119" s="24" t="s">
        <v>145</v>
      </c>
      <c r="D119" s="21">
        <v>400000</v>
      </c>
      <c r="E119" s="24" t="s">
        <v>145</v>
      </c>
      <c r="F119" s="21">
        <v>2000000</v>
      </c>
      <c r="G119" s="21">
        <f>D119+F119</f>
        <v>2400000</v>
      </c>
    </row>
    <row r="120" spans="1:7" s="15" customFormat="1" ht="25.5" customHeight="1">
      <c r="A120" s="12"/>
      <c r="B120" s="13" t="s">
        <v>0</v>
      </c>
      <c r="C120" s="14"/>
      <c r="D120" s="22">
        <f>D7+D24+D36+D38+D42+D48+D50+D56+D61+D89+D91+D94+D98+D101+D104+D107+D112+D118</f>
        <v>8257231.140000001</v>
      </c>
      <c r="E120" s="14"/>
      <c r="F120" s="22">
        <f>F7+F24+F36+F38+F42+F48+F50+F56+F61+F89+F91+F94+F98+F101+F104+F107+F112+F118</f>
        <v>39261536.38999999</v>
      </c>
      <c r="G120" s="22">
        <f>G7+G24+G36+G38+G42+G48+G50+G56+G61+G89+G91+G94+G98+G101+G104+G107+G112+G118</f>
        <v>47518767.52999999</v>
      </c>
    </row>
    <row r="121" spans="1:19" s="18" customFormat="1" ht="36.75" customHeight="1">
      <c r="A121" s="16" t="s">
        <v>43</v>
      </c>
      <c r="B121" s="16"/>
      <c r="C121" s="16"/>
      <c r="D121" s="16"/>
      <c r="G121" s="17" t="s">
        <v>100</v>
      </c>
      <c r="H121" s="16"/>
      <c r="I121" s="16"/>
      <c r="J121" s="16"/>
      <c r="M121" s="17"/>
      <c r="N121" s="17"/>
      <c r="O121" s="17"/>
      <c r="P121" s="17"/>
      <c r="Q121" s="17"/>
      <c r="R121" s="17"/>
      <c r="S121" s="17"/>
    </row>
    <row r="122" ht="18.75" customHeight="1"/>
  </sheetData>
  <sheetProtection/>
  <mergeCells count="55">
    <mergeCell ref="B1:B2"/>
    <mergeCell ref="A16:A17"/>
    <mergeCell ref="B16:B17"/>
    <mergeCell ref="A14:A15"/>
    <mergeCell ref="B14:B15"/>
    <mergeCell ref="B102:B103"/>
    <mergeCell ref="A102:A103"/>
    <mergeCell ref="A51:A52"/>
    <mergeCell ref="B11:B12"/>
    <mergeCell ref="A11:A12"/>
    <mergeCell ref="B22:B23"/>
    <mergeCell ref="A22:A23"/>
    <mergeCell ref="A85:A86"/>
    <mergeCell ref="B85:B86"/>
    <mergeCell ref="A70:A72"/>
    <mergeCell ref="B113:B116"/>
    <mergeCell ref="A113:A116"/>
    <mergeCell ref="A108:A109"/>
    <mergeCell ref="B108:B109"/>
    <mergeCell ref="A87:A88"/>
    <mergeCell ref="B87:B88"/>
    <mergeCell ref="A92:A93"/>
    <mergeCell ref="E30:E35"/>
    <mergeCell ref="B70:B72"/>
    <mergeCell ref="A67:A69"/>
    <mergeCell ref="B67:B69"/>
    <mergeCell ref="B51:B52"/>
    <mergeCell ref="A99:A100"/>
    <mergeCell ref="B99:B100"/>
    <mergeCell ref="E1:G1"/>
    <mergeCell ref="E76:E84"/>
    <mergeCell ref="A3:G3"/>
    <mergeCell ref="C5:D5"/>
    <mergeCell ref="E5:F5"/>
    <mergeCell ref="E20:E21"/>
    <mergeCell ref="A65:A66"/>
    <mergeCell ref="B65:B66"/>
    <mergeCell ref="B8:B9"/>
    <mergeCell ref="A8:A9"/>
    <mergeCell ref="E26:E29"/>
    <mergeCell ref="C45:C46"/>
    <mergeCell ref="C20:C21"/>
    <mergeCell ref="C26:C29"/>
    <mergeCell ref="C30:C35"/>
    <mergeCell ref="D31:D35"/>
    <mergeCell ref="A96:A97"/>
    <mergeCell ref="B96:B97"/>
    <mergeCell ref="A33:A34"/>
    <mergeCell ref="A53:A55"/>
    <mergeCell ref="B53:B55"/>
    <mergeCell ref="A59:A60"/>
    <mergeCell ref="B59:B60"/>
    <mergeCell ref="B57:B58"/>
    <mergeCell ref="A57:A58"/>
    <mergeCell ref="B92:B93"/>
  </mergeCells>
  <printOptions horizontalCentered="1"/>
  <pageMargins left="0.1968503937007874" right="0.1968503937007874" top="1.1811023622047245" bottom="0.31" header="0.984251968503937" footer="0.1968503937007874"/>
  <pageSetup horizontalDpi="600" verticalDpi="600" orientation="landscape" paperSize="9" scale="60" r:id="rId1"/>
  <headerFooter alignWithMargins="0">
    <oddHeader>&amp;R&amp;"Times New Roman,обычный"&amp;12Продовження додатка 8</oddHeader>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Сергей</cp:lastModifiedBy>
  <cp:lastPrinted>2013-03-11T12:42:54Z</cp:lastPrinted>
  <dcterms:created xsi:type="dcterms:W3CDTF">2007-12-20T10:14:42Z</dcterms:created>
  <dcterms:modified xsi:type="dcterms:W3CDTF">2013-03-13T06:28:50Z</dcterms:modified>
  <cp:category/>
  <cp:version/>
  <cp:contentType/>
  <cp:contentStatus/>
</cp:coreProperties>
</file>