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activeTab="1"/>
  </bookViews>
  <sheets>
    <sheet name="кошториси будинків без ліфтів " sheetId="5" r:id="rId1"/>
    <sheet name="кошториси будинків з ліфтами " sheetId="3" r:id="rId2"/>
    <sheet name="відом з 01.10.24" sheetId="4" state="hidden" r:id="rId3"/>
  </sheets>
  <definedNames>
    <definedName name="_xlnm._FilterDatabase" localSheetId="2" hidden="1">'відом з 01.10.24'!$B$7:$BD$239</definedName>
    <definedName name="_xlnm.Print_Area" localSheetId="0">'кошториси будинків без ліфтів '!$B$2:$G$65</definedName>
    <definedName name="_xlnm.Print_Area" localSheetId="1">'кошториси будинків з ліфтами '!$B$1:$H$64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6" i="3" l="1"/>
  <c r="G66" i="3"/>
  <c r="F66" i="3"/>
  <c r="G91" i="5"/>
  <c r="F91" i="5"/>
  <c r="H23" i="3" l="1"/>
  <c r="G23" i="3"/>
  <c r="E23" i="3"/>
  <c r="G24" i="5"/>
  <c r="F24" i="5"/>
  <c r="B21" i="3" l="1"/>
  <c r="B19" i="3"/>
  <c r="B19" i="5" l="1"/>
  <c r="B20" i="5"/>
  <c r="G13" i="5" l="1"/>
  <c r="D19" i="3"/>
  <c r="BC269" i="4"/>
  <c r="BC270" i="4"/>
  <c r="BC268" i="4"/>
  <c r="BB269" i="4"/>
  <c r="BB270" i="4"/>
  <c r="BB268" i="4"/>
  <c r="G19" i="3" l="1"/>
  <c r="F19" i="3"/>
  <c r="E19" i="3"/>
  <c r="D19" i="5"/>
  <c r="F19" i="5"/>
  <c r="E19" i="5"/>
  <c r="F11" i="5"/>
  <c r="H13" i="3"/>
  <c r="G11" i="3"/>
  <c r="O22" i="5" l="1"/>
  <c r="L19" i="5"/>
  <c r="L18" i="5"/>
  <c r="O13" i="5"/>
  <c r="N11" i="5"/>
  <c r="O35" i="5"/>
  <c r="O36" i="5"/>
  <c r="G80" i="5"/>
  <c r="O80" i="5" s="1"/>
  <c r="F80" i="5"/>
  <c r="N80" i="5" s="1"/>
  <c r="G56" i="5"/>
  <c r="Q21" i="3"/>
  <c r="M19" i="3"/>
  <c r="M18" i="3"/>
  <c r="Q13" i="3"/>
  <c r="H73" i="3"/>
  <c r="Q73" i="3" s="1"/>
  <c r="G73" i="3" l="1"/>
  <c r="P73" i="3" s="1"/>
  <c r="E73" i="3"/>
  <c r="N73" i="3" s="1"/>
  <c r="G69" i="3"/>
  <c r="P69" i="3" s="1"/>
  <c r="E69" i="3"/>
  <c r="N69" i="3" s="1"/>
  <c r="F76" i="5"/>
  <c r="N76" i="5" s="1"/>
  <c r="F59" i="5"/>
  <c r="N59" i="5" s="1"/>
  <c r="F58" i="5"/>
  <c r="N58" i="5" s="1"/>
  <c r="F57" i="5"/>
  <c r="N57" i="5" s="1"/>
  <c r="F55" i="5"/>
  <c r="N55" i="5" s="1"/>
  <c r="F54" i="5"/>
  <c r="N54" i="5" s="1"/>
  <c r="F53" i="5"/>
  <c r="N53" i="5" s="1"/>
  <c r="F52" i="5"/>
  <c r="N52" i="5" s="1"/>
  <c r="F51" i="5"/>
  <c r="N51" i="5" s="1"/>
  <c r="F49" i="5"/>
  <c r="N49" i="5" s="1"/>
  <c r="F48" i="5"/>
  <c r="N48" i="5" s="1"/>
  <c r="F47" i="5"/>
  <c r="F46" i="5"/>
  <c r="F45" i="5"/>
  <c r="F44" i="5"/>
  <c r="F43" i="5"/>
  <c r="F42" i="5"/>
  <c r="F41" i="5"/>
  <c r="N41" i="5" s="1"/>
  <c r="F39" i="5"/>
  <c r="F38" i="5"/>
  <c r="F37" i="5"/>
  <c r="F36" i="5"/>
  <c r="N36" i="5" s="1"/>
  <c r="F35" i="5"/>
  <c r="N35" i="5" s="1"/>
  <c r="F34" i="5"/>
  <c r="F33" i="5"/>
  <c r="F32" i="5"/>
  <c r="F31" i="5"/>
  <c r="F30" i="5"/>
  <c r="F29" i="5"/>
  <c r="F28" i="5"/>
  <c r="F27" i="5"/>
  <c r="N27" i="5" s="1"/>
  <c r="O24" i="5"/>
  <c r="N24" i="5"/>
  <c r="G58" i="3"/>
  <c r="P58" i="3" s="1"/>
  <c r="N58" i="3" s="1"/>
  <c r="G57" i="3"/>
  <c r="P57" i="3" s="1"/>
  <c r="G56" i="3"/>
  <c r="P56" i="3" s="1"/>
  <c r="N56" i="3" s="1"/>
  <c r="N55" i="3" s="1"/>
  <c r="G54" i="3"/>
  <c r="P54" i="3" s="1"/>
  <c r="N54" i="3" s="1"/>
  <c r="G53" i="3"/>
  <c r="P53" i="3" s="1"/>
  <c r="N53" i="3" s="1"/>
  <c r="G52" i="3"/>
  <c r="P52" i="3" s="1"/>
  <c r="N52" i="3" s="1"/>
  <c r="G51" i="3"/>
  <c r="P51" i="3" s="1"/>
  <c r="N51" i="3" s="1"/>
  <c r="G50" i="3"/>
  <c r="P50" i="3" s="1"/>
  <c r="N50" i="3" s="1"/>
  <c r="G48" i="3"/>
  <c r="P48" i="3" s="1"/>
  <c r="N48" i="3" s="1"/>
  <c r="G47" i="3"/>
  <c r="P47" i="3" s="1"/>
  <c r="G46" i="3"/>
  <c r="G45" i="3"/>
  <c r="G44" i="3"/>
  <c r="G43" i="3"/>
  <c r="G42" i="3"/>
  <c r="G41" i="3"/>
  <c r="G40" i="3"/>
  <c r="P40" i="3" s="1"/>
  <c r="G38" i="3"/>
  <c r="P38" i="3" s="1"/>
  <c r="G37" i="3"/>
  <c r="P37" i="3" s="1"/>
  <c r="G36" i="3"/>
  <c r="P36" i="3" s="1"/>
  <c r="G35" i="3"/>
  <c r="P35" i="3" s="1"/>
  <c r="G34" i="3"/>
  <c r="P34" i="3" s="1"/>
  <c r="G33" i="3"/>
  <c r="G32" i="3"/>
  <c r="G31" i="3"/>
  <c r="G30" i="3"/>
  <c r="G29" i="3"/>
  <c r="G28" i="3"/>
  <c r="G27" i="3"/>
  <c r="G26" i="3"/>
  <c r="P26" i="3" s="1"/>
  <c r="P11" i="3"/>
  <c r="Q55" i="3"/>
  <c r="P19" i="3"/>
  <c r="O19" i="3"/>
  <c r="N19" i="3"/>
  <c r="O58" i="5"/>
  <c r="O57" i="5"/>
  <c r="O53" i="5"/>
  <c r="O51" i="5"/>
  <c r="O49" i="5"/>
  <c r="Q51" i="3" l="1"/>
  <c r="Q49" i="3" s="1"/>
  <c r="N49" i="3"/>
  <c r="P31" i="3"/>
  <c r="H31" i="3"/>
  <c r="P44" i="3"/>
  <c r="H44" i="3"/>
  <c r="P32" i="3"/>
  <c r="H32" i="3"/>
  <c r="P45" i="3"/>
  <c r="H45" i="3"/>
  <c r="Q58" i="3"/>
  <c r="Q36" i="3"/>
  <c r="N36" i="3"/>
  <c r="Q53" i="3"/>
  <c r="P33" i="3"/>
  <c r="H33" i="3"/>
  <c r="N37" i="3"/>
  <c r="Q37" i="3"/>
  <c r="H42" i="3"/>
  <c r="P42" i="3"/>
  <c r="H46" i="3"/>
  <c r="P46" i="3"/>
  <c r="P27" i="3"/>
  <c r="H27" i="3"/>
  <c r="Q40" i="3"/>
  <c r="N40" i="3"/>
  <c r="P28" i="3"/>
  <c r="H28" i="3"/>
  <c r="P41" i="3"/>
  <c r="H41" i="3"/>
  <c r="P29" i="3"/>
  <c r="H29" i="3"/>
  <c r="Q54" i="3"/>
  <c r="Q26" i="3"/>
  <c r="N26" i="3"/>
  <c r="P30" i="3"/>
  <c r="H30" i="3"/>
  <c r="N38" i="3"/>
  <c r="Q38" i="3"/>
  <c r="P43" i="3"/>
  <c r="H43" i="3"/>
  <c r="N47" i="3"/>
  <c r="Q47" i="3"/>
  <c r="N30" i="5"/>
  <c r="G30" i="5"/>
  <c r="O30" i="5" s="1"/>
  <c r="G43" i="5"/>
  <c r="N43" i="5"/>
  <c r="G31" i="5"/>
  <c r="O31" i="5" s="1"/>
  <c r="N31" i="5"/>
  <c r="G39" i="5"/>
  <c r="N39" i="5"/>
  <c r="G44" i="5"/>
  <c r="N44" i="5"/>
  <c r="N38" i="5"/>
  <c r="G38" i="5"/>
  <c r="G28" i="5"/>
  <c r="O28" i="5" s="1"/>
  <c r="N28" i="5"/>
  <c r="G32" i="5"/>
  <c r="O32" i="5" s="1"/>
  <c r="N32" i="5"/>
  <c r="G45" i="5"/>
  <c r="N45" i="5"/>
  <c r="N34" i="5"/>
  <c r="G34" i="5"/>
  <c r="O34" i="5" s="1"/>
  <c r="G47" i="5"/>
  <c r="N47" i="5"/>
  <c r="N29" i="5"/>
  <c r="G29" i="5"/>
  <c r="O29" i="5" s="1"/>
  <c r="N33" i="5"/>
  <c r="G33" i="5"/>
  <c r="O33" i="5" s="1"/>
  <c r="G37" i="5"/>
  <c r="O37" i="5" s="1"/>
  <c r="N37" i="5"/>
  <c r="G42" i="5"/>
  <c r="N42" i="5"/>
  <c r="G46" i="5"/>
  <c r="N46" i="5"/>
  <c r="L58" i="5"/>
  <c r="L36" i="5"/>
  <c r="P55" i="3"/>
  <c r="P49" i="3"/>
  <c r="Q23" i="3"/>
  <c r="P23" i="3"/>
  <c r="M238" i="4"/>
  <c r="L238" i="4"/>
  <c r="K238" i="4"/>
  <c r="J238" i="4"/>
  <c r="M53" i="3" l="1"/>
  <c r="P25" i="3"/>
  <c r="N41" i="3"/>
  <c r="Q41" i="3"/>
  <c r="Q43" i="3"/>
  <c r="N43" i="3"/>
  <c r="Q30" i="3"/>
  <c r="N30" i="3"/>
  <c r="Q42" i="3"/>
  <c r="N42" i="3"/>
  <c r="N45" i="3"/>
  <c r="Q45" i="3"/>
  <c r="N44" i="3"/>
  <c r="Q44" i="3"/>
  <c r="P39" i="3"/>
  <c r="N29" i="3"/>
  <c r="Q29" i="3"/>
  <c r="N28" i="3"/>
  <c r="Q28" i="3"/>
  <c r="Q27" i="3"/>
  <c r="N27" i="3"/>
  <c r="N33" i="3"/>
  <c r="Q33" i="3"/>
  <c r="Q46" i="3"/>
  <c r="N46" i="3"/>
  <c r="N32" i="3"/>
  <c r="Q32" i="3"/>
  <c r="Q31" i="3"/>
  <c r="N31" i="3"/>
  <c r="M48" i="3"/>
  <c r="M57" i="3"/>
  <c r="N23" i="3"/>
  <c r="M35" i="3"/>
  <c r="M47" i="3"/>
  <c r="M38" i="3"/>
  <c r="M58" i="3"/>
  <c r="M56" i="3"/>
  <c r="M54" i="3"/>
  <c r="M52" i="3"/>
  <c r="M36" i="3"/>
  <c r="M51" i="3"/>
  <c r="M37" i="3"/>
  <c r="M34" i="3"/>
  <c r="M50" i="3"/>
  <c r="M26" i="3"/>
  <c r="M40" i="3"/>
  <c r="D36" i="5"/>
  <c r="D49" i="5"/>
  <c r="N56" i="5"/>
  <c r="N40" i="5"/>
  <c r="N50" i="5"/>
  <c r="E26" i="3"/>
  <c r="E27" i="3"/>
  <c r="E28" i="3"/>
  <c r="E29" i="3"/>
  <c r="E30" i="3"/>
  <c r="E31" i="3"/>
  <c r="E32" i="3"/>
  <c r="E33" i="3"/>
  <c r="O56" i="5"/>
  <c r="M43" i="3" l="1"/>
  <c r="M41" i="3"/>
  <c r="M32" i="3"/>
  <c r="M33" i="3"/>
  <c r="M28" i="3"/>
  <c r="M31" i="3"/>
  <c r="M46" i="3"/>
  <c r="M27" i="3"/>
  <c r="M29" i="3"/>
  <c r="M44" i="3"/>
  <c r="Q25" i="3"/>
  <c r="P59" i="3"/>
  <c r="P60" i="3" s="1"/>
  <c r="P62" i="3" s="1"/>
  <c r="P74" i="3" s="1"/>
  <c r="M45" i="3"/>
  <c r="M30" i="3"/>
  <c r="Q39" i="3"/>
  <c r="M42" i="3"/>
  <c r="N25" i="3"/>
  <c r="N39" i="3"/>
  <c r="M55" i="3"/>
  <c r="M49" i="3"/>
  <c r="N26" i="5"/>
  <c r="N60" i="5" s="1"/>
  <c r="Q59" i="3" l="1"/>
  <c r="Q60" i="3" s="1"/>
  <c r="Q62" i="3" s="1"/>
  <c r="Q74" i="3" s="1"/>
  <c r="M25" i="3"/>
  <c r="M39" i="3"/>
  <c r="N59" i="3"/>
  <c r="N60" i="3" s="1"/>
  <c r="N62" i="3" s="1"/>
  <c r="N74" i="3" s="1"/>
  <c r="P70" i="3"/>
  <c r="P24" i="3"/>
  <c r="L51" i="5"/>
  <c r="L53" i="5"/>
  <c r="L49" i="5"/>
  <c r="L57" i="5"/>
  <c r="L35" i="5"/>
  <c r="G59" i="5"/>
  <c r="O59" i="5" s="1"/>
  <c r="L59" i="5" s="1"/>
  <c r="G55" i="5"/>
  <c r="G54" i="5"/>
  <c r="G52" i="5"/>
  <c r="O52" i="5" s="1"/>
  <c r="O50" i="5" s="1"/>
  <c r="G48" i="5"/>
  <c r="O48" i="5" s="1"/>
  <c r="L48" i="5" s="1"/>
  <c r="G41" i="5"/>
  <c r="O41" i="5" s="1"/>
  <c r="L31" i="5"/>
  <c r="L30" i="5"/>
  <c r="L29" i="5"/>
  <c r="L28" i="5"/>
  <c r="G27" i="5"/>
  <c r="O27" i="5" s="1"/>
  <c r="M59" i="3" l="1"/>
  <c r="Q24" i="3"/>
  <c r="M60" i="3"/>
  <c r="N70" i="3"/>
  <c r="N24" i="3"/>
  <c r="D54" i="5"/>
  <c r="O54" i="5"/>
  <c r="L54" i="5" s="1"/>
  <c r="D55" i="5"/>
  <c r="O55" i="5"/>
  <c r="L55" i="5" s="1"/>
  <c r="L52" i="5"/>
  <c r="L50" i="5" s="1"/>
  <c r="D42" i="5"/>
  <c r="O42" i="5"/>
  <c r="L42" i="5" s="1"/>
  <c r="D46" i="5"/>
  <c r="O46" i="5"/>
  <c r="L46" i="5" s="1"/>
  <c r="D43" i="5"/>
  <c r="O43" i="5"/>
  <c r="L43" i="5" s="1"/>
  <c r="D47" i="5"/>
  <c r="O47" i="5"/>
  <c r="L47" i="5" s="1"/>
  <c r="D44" i="5"/>
  <c r="O44" i="5"/>
  <c r="L44" i="5" s="1"/>
  <c r="D45" i="5"/>
  <c r="O45" i="5"/>
  <c r="L45" i="5" s="1"/>
  <c r="L41" i="5"/>
  <c r="D37" i="5"/>
  <c r="L37" i="5"/>
  <c r="D38" i="5"/>
  <c r="O38" i="5"/>
  <c r="L38" i="5" s="1"/>
  <c r="D39" i="5"/>
  <c r="O39" i="5"/>
  <c r="L39" i="5" s="1"/>
  <c r="D33" i="5"/>
  <c r="L33" i="5"/>
  <c r="D34" i="5"/>
  <c r="L34" i="5"/>
  <c r="D32" i="5"/>
  <c r="L32" i="5"/>
  <c r="D27" i="5"/>
  <c r="L56" i="5"/>
  <c r="D28" i="5"/>
  <c r="D41" i="5"/>
  <c r="D58" i="5"/>
  <c r="D29" i="5"/>
  <c r="D51" i="5"/>
  <c r="D48" i="5"/>
  <c r="D59" i="5"/>
  <c r="D52" i="5"/>
  <c r="D53" i="5"/>
  <c r="D31" i="5"/>
  <c r="D57" i="5"/>
  <c r="D35" i="5"/>
  <c r="D30" i="5"/>
  <c r="F56" i="5"/>
  <c r="G50" i="5"/>
  <c r="F50" i="5"/>
  <c r="G40" i="5"/>
  <c r="D57" i="3"/>
  <c r="D35" i="3"/>
  <c r="D34" i="3"/>
  <c r="E58" i="3"/>
  <c r="H58" i="3"/>
  <c r="E56" i="3"/>
  <c r="D56" i="3" s="1"/>
  <c r="E53" i="3"/>
  <c r="E54" i="3"/>
  <c r="H53" i="3"/>
  <c r="H54" i="3"/>
  <c r="E52" i="3"/>
  <c r="D52" i="3" s="1"/>
  <c r="E51" i="3"/>
  <c r="E50" i="3"/>
  <c r="D50" i="3" s="1"/>
  <c r="G49" i="3"/>
  <c r="E48" i="3"/>
  <c r="D48" i="3" s="1"/>
  <c r="E47" i="3"/>
  <c r="H47" i="3"/>
  <c r="E41" i="3"/>
  <c r="E42" i="3"/>
  <c r="E43" i="3"/>
  <c r="E44" i="3"/>
  <c r="E45" i="3"/>
  <c r="E46" i="3"/>
  <c r="E40" i="3"/>
  <c r="H40" i="3"/>
  <c r="E37" i="3"/>
  <c r="E38" i="3"/>
  <c r="E36" i="3"/>
  <c r="H37" i="3"/>
  <c r="H38" i="3"/>
  <c r="H36" i="3"/>
  <c r="H26" i="3"/>
  <c r="M61" i="3" l="1"/>
  <c r="M24" i="3" s="1"/>
  <c r="L40" i="5"/>
  <c r="O40" i="5"/>
  <c r="O26" i="5"/>
  <c r="L27" i="5"/>
  <c r="L26" i="5" s="1"/>
  <c r="D26" i="3"/>
  <c r="D56" i="5"/>
  <c r="D27" i="3"/>
  <c r="E25" i="3"/>
  <c r="D33" i="3"/>
  <c r="D32" i="3"/>
  <c r="D31" i="3"/>
  <c r="D30" i="3"/>
  <c r="D29" i="3"/>
  <c r="D28" i="3"/>
  <c r="D36" i="3"/>
  <c r="D38" i="3"/>
  <c r="D37" i="3"/>
  <c r="D40" i="3"/>
  <c r="D46" i="3"/>
  <c r="D45" i="3"/>
  <c r="D44" i="3"/>
  <c r="D43" i="3"/>
  <c r="D42" i="3"/>
  <c r="D41" i="3"/>
  <c r="D47" i="3"/>
  <c r="D54" i="3"/>
  <c r="D53" i="3"/>
  <c r="D58" i="3"/>
  <c r="F26" i="5"/>
  <c r="D50" i="5"/>
  <c r="D40" i="5"/>
  <c r="G26" i="5"/>
  <c r="G60" i="5" s="1"/>
  <c r="F40" i="5"/>
  <c r="L60" i="5" l="1"/>
  <c r="O60" i="5"/>
  <c r="F60" i="5"/>
  <c r="F61" i="5" s="1"/>
  <c r="N61" i="5" s="1"/>
  <c r="N63" i="5" s="1"/>
  <c r="N81" i="5" s="1"/>
  <c r="D26" i="5"/>
  <c r="D60" i="5" s="1"/>
  <c r="G61" i="5"/>
  <c r="G63" i="5" l="1"/>
  <c r="G92" i="5" s="1"/>
  <c r="O61" i="5"/>
  <c r="O63" i="5" s="1"/>
  <c r="F63" i="5"/>
  <c r="F92" i="5" s="1"/>
  <c r="D61" i="5"/>
  <c r="D62" i="5" s="1"/>
  <c r="D25" i="5" s="1"/>
  <c r="O25" i="5" l="1"/>
  <c r="O81" i="5"/>
  <c r="G25" i="5"/>
  <c r="G81" i="5"/>
  <c r="F25" i="5"/>
  <c r="F81" i="5"/>
  <c r="L61" i="5"/>
  <c r="L62" i="5" s="1"/>
  <c r="L25" i="5" s="1"/>
  <c r="N77" i="5"/>
  <c r="N25" i="5"/>
  <c r="F77" i="5"/>
  <c r="D25" i="3"/>
  <c r="D55" i="3"/>
  <c r="D39" i="3"/>
  <c r="H51" i="3" l="1"/>
  <c r="G39" i="3"/>
  <c r="H55" i="3"/>
  <c r="G25" i="3"/>
  <c r="H49" i="3" l="1"/>
  <c r="D51" i="3"/>
  <c r="D49" i="3" s="1"/>
  <c r="D59" i="3" s="1"/>
  <c r="H25" i="3"/>
  <c r="H39" i="3"/>
  <c r="G55" i="3"/>
  <c r="G59" i="3" l="1"/>
  <c r="G60" i="3" s="1"/>
  <c r="H59" i="3"/>
  <c r="H60" i="3" s="1"/>
  <c r="G62" i="3" l="1"/>
  <c r="G68" i="3" s="1"/>
  <c r="H62" i="3"/>
  <c r="H68" i="3" s="1"/>
  <c r="E39" i="3"/>
  <c r="E49" i="3"/>
  <c r="E55" i="3"/>
  <c r="H24" i="3" l="1"/>
  <c r="H74" i="3"/>
  <c r="G24" i="3"/>
  <c r="G74" i="3"/>
  <c r="G70" i="3"/>
  <c r="E59" i="3"/>
  <c r="E60" i="3" l="1"/>
  <c r="D60" i="3" s="1"/>
  <c r="E62" i="3" l="1"/>
  <c r="F68" i="3" s="1"/>
  <c r="D61" i="3"/>
  <c r="D24" i="3" s="1"/>
  <c r="E24" i="3" l="1"/>
  <c r="E74" i="3"/>
  <c r="E70" i="3"/>
</calcChain>
</file>

<file path=xl/sharedStrings.xml><?xml version="1.0" encoding="utf-8"?>
<sst xmlns="http://schemas.openxmlformats.org/spreadsheetml/2006/main" count="1783" uniqueCount="692">
  <si>
    <t>Комунальне підприємство "ЖЕК-10" Чернігівської міської ради</t>
  </si>
  <si>
    <t>для квартир, що не користуються ліфтами</t>
  </si>
  <si>
    <t>для квартир, що користуються ліфтами</t>
  </si>
  <si>
    <t>№ 4/1</t>
  </si>
  <si>
    <t>1-Одноповерхові ЖБ</t>
  </si>
  <si>
    <t>вул. Кленова, 32</t>
  </si>
  <si>
    <t>№ 4/2</t>
  </si>
  <si>
    <t>№ 4/3</t>
  </si>
  <si>
    <t>№ 4/4</t>
  </si>
  <si>
    <t>2-х поверхові  ЖБ. цегляні. звичайного типу</t>
  </si>
  <si>
    <t>№ 4/5</t>
  </si>
  <si>
    <t>вул. Борщова, 2</t>
  </si>
  <si>
    <t>№ 4/6</t>
  </si>
  <si>
    <t>2-х пов.ЖБ.цегляні. коридорного типу (гурт.малос.)</t>
  </si>
  <si>
    <t>вул. Борщова, 4</t>
  </si>
  <si>
    <t>№ 4/7</t>
  </si>
  <si>
    <t>№ 4/8</t>
  </si>
  <si>
    <t>вул. Борщова, 5</t>
  </si>
  <si>
    <t>№ 4/9</t>
  </si>
  <si>
    <t>№ 4/10</t>
  </si>
  <si>
    <t>вул. Кленова, 18</t>
  </si>
  <si>
    <t>№ 4/11</t>
  </si>
  <si>
    <t>вул. Корольова,  10</t>
  </si>
  <si>
    <t>№ 4/12</t>
  </si>
  <si>
    <t>№ 4/13</t>
  </si>
  <si>
    <t>Інд 2-х пов ЖБ. цегляні (Корольова 10а.13.14.15)</t>
  </si>
  <si>
    <t>вул. Корольова,  11</t>
  </si>
  <si>
    <t>№ 4/14</t>
  </si>
  <si>
    <t>вул. Корольова,  13</t>
  </si>
  <si>
    <t>№ 4/15</t>
  </si>
  <si>
    <t>вул. Корольова,  14</t>
  </si>
  <si>
    <t>№ 4/16</t>
  </si>
  <si>
    <t>вул. Корольова,  15</t>
  </si>
  <si>
    <t>№ 4/17</t>
  </si>
  <si>
    <t>вул. Корольова,  17</t>
  </si>
  <si>
    <t>№ 4/18</t>
  </si>
  <si>
    <t>вул. Корольова,  19</t>
  </si>
  <si>
    <t>№ 4/19</t>
  </si>
  <si>
    <t>вул. Корольова,  21</t>
  </si>
  <si>
    <t>№ 4/20</t>
  </si>
  <si>
    <t>вул. Корольова,  4</t>
  </si>
  <si>
    <t>№ 4/21</t>
  </si>
  <si>
    <t>вул. Корольова,  6</t>
  </si>
  <si>
    <t>вул. Корольова,  8</t>
  </si>
  <si>
    <t>№ 4/22</t>
  </si>
  <si>
    <t>вул. Корольова,  9</t>
  </si>
  <si>
    <t>№ 4/23</t>
  </si>
  <si>
    <t>№ 4/24</t>
  </si>
  <si>
    <t>№ 4/25</t>
  </si>
  <si>
    <t>№ 4/26</t>
  </si>
  <si>
    <t>№ 4/27</t>
  </si>
  <si>
    <t>№ 4/28</t>
  </si>
  <si>
    <t>№ 4/29</t>
  </si>
  <si>
    <t>№ 4/30</t>
  </si>
  <si>
    <t>3-х поверхові ЖБ .цегляні .звичайного типу</t>
  </si>
  <si>
    <t>№ 4/31</t>
  </si>
  <si>
    <t>вул. Корольова,  12</t>
  </si>
  <si>
    <t>№ 4/32</t>
  </si>
  <si>
    <t>вул. Корольова,  16</t>
  </si>
  <si>
    <t>№ 4/33</t>
  </si>
  <si>
    <t>вул. Корольова,  18</t>
  </si>
  <si>
    <t>№ 4/34</t>
  </si>
  <si>
    <t>Інд-3-х пов ЖБ. цегляні (Корольова 18)</t>
  </si>
  <si>
    <t>№ 4/35</t>
  </si>
  <si>
    <t>№ 4/36</t>
  </si>
  <si>
    <t>№ 4/37</t>
  </si>
  <si>
    <t>№ 4/38</t>
  </si>
  <si>
    <t>Інд 4-х пов ЖБ. цегляні (Корольова 14а)</t>
  </si>
  <si>
    <t>№ 4/40</t>
  </si>
  <si>
    <t>5-ти поверхові ЖБ . з/б панелі типу "хрущовка"</t>
  </si>
  <si>
    <t>№ 4/41</t>
  </si>
  <si>
    <t>№ 4/42</t>
  </si>
  <si>
    <t>№ 4/43</t>
  </si>
  <si>
    <t>№ 4/45</t>
  </si>
  <si>
    <t>№ 4/46</t>
  </si>
  <si>
    <t>№ 4/47</t>
  </si>
  <si>
    <t>5-ти поверхові ЖБ. цегляні звичайного типу</t>
  </si>
  <si>
    <t>№ 4/48</t>
  </si>
  <si>
    <t>№ 4/49</t>
  </si>
  <si>
    <t>№ 4/50</t>
  </si>
  <si>
    <t>№ 4/51</t>
  </si>
  <si>
    <t>№ 4/52</t>
  </si>
  <si>
    <t>№ 4/53</t>
  </si>
  <si>
    <t>№ 4/54</t>
  </si>
  <si>
    <t>№ 4/55</t>
  </si>
  <si>
    <t>5-ти пов ЖБ-гуртожитки . цегляні коридорного типу</t>
  </si>
  <si>
    <t>№ 4/56</t>
  </si>
  <si>
    <t>№ 4/57</t>
  </si>
  <si>
    <t>№ 4/58</t>
  </si>
  <si>
    <t>№ 4/59</t>
  </si>
  <si>
    <t>№ 4/60</t>
  </si>
  <si>
    <t>№ 4/62</t>
  </si>
  <si>
    <t>№ 4/63</t>
  </si>
  <si>
    <t>№ 4/64</t>
  </si>
  <si>
    <t>№ 4/65</t>
  </si>
  <si>
    <t>№ 4/66</t>
  </si>
  <si>
    <t>№ 4/67</t>
  </si>
  <si>
    <t>№ 4/68</t>
  </si>
  <si>
    <t>№ 4/69</t>
  </si>
  <si>
    <t>№ 4/70</t>
  </si>
  <si>
    <t>№ 4/71</t>
  </si>
  <si>
    <t>№ 4/72</t>
  </si>
  <si>
    <t>№ 4/73</t>
  </si>
  <si>
    <t>№ 4/74</t>
  </si>
  <si>
    <t>№ 4/75</t>
  </si>
  <si>
    <t>№ 4/76</t>
  </si>
  <si>
    <t>№ 4/77</t>
  </si>
  <si>
    <t>№ 4/78</t>
  </si>
  <si>
    <t>№ 4/79</t>
  </si>
  <si>
    <t>№ 4/80</t>
  </si>
  <si>
    <t>№ 4/81</t>
  </si>
  <si>
    <t>№ 4/82</t>
  </si>
  <si>
    <t>№ 4/83</t>
  </si>
  <si>
    <t>№ 4/84</t>
  </si>
  <si>
    <t>№ 4/85</t>
  </si>
  <si>
    <t>№ 4/86</t>
  </si>
  <si>
    <t>№ 4/87</t>
  </si>
  <si>
    <t>№ 4/88</t>
  </si>
  <si>
    <t>№ 4/89</t>
  </si>
  <si>
    <t>№ 4/90</t>
  </si>
  <si>
    <t>№ 4/91</t>
  </si>
  <si>
    <t>№ 4/92</t>
  </si>
  <si>
    <t>№ 4/93</t>
  </si>
  <si>
    <t>№ 4/94</t>
  </si>
  <si>
    <t>№ 4/95</t>
  </si>
  <si>
    <t>№ 4/96</t>
  </si>
  <si>
    <t>№ 4/97</t>
  </si>
  <si>
    <t>№ 4/98</t>
  </si>
  <si>
    <t>№ 4/99</t>
  </si>
  <si>
    <t>№ 4/100</t>
  </si>
  <si>
    <t>№ 4/101</t>
  </si>
  <si>
    <t>№ 4/102</t>
  </si>
  <si>
    <t>№ 4/103</t>
  </si>
  <si>
    <t>№ 4/104</t>
  </si>
  <si>
    <t>№ 4/105</t>
  </si>
  <si>
    <t>№ 4/106</t>
  </si>
  <si>
    <t>№ 4/107</t>
  </si>
  <si>
    <t>№ 4/108</t>
  </si>
  <si>
    <t>№ 4/109</t>
  </si>
  <si>
    <t>№ 4/110</t>
  </si>
  <si>
    <t>№ 4/111</t>
  </si>
  <si>
    <t>№ 4/112</t>
  </si>
  <si>
    <t>№ 4/113</t>
  </si>
  <si>
    <t>№ 4/114</t>
  </si>
  <si>
    <t>№ 4/115</t>
  </si>
  <si>
    <t>№ 4/116</t>
  </si>
  <si>
    <t>№ 4/117</t>
  </si>
  <si>
    <t>№ 4/118</t>
  </si>
  <si>
    <t>№ 4/119</t>
  </si>
  <si>
    <t>№ 4/120</t>
  </si>
  <si>
    <t>№ 4/121</t>
  </si>
  <si>
    <t>№ 4/122</t>
  </si>
  <si>
    <t>№ 4/123</t>
  </si>
  <si>
    <t>№ 4/124</t>
  </si>
  <si>
    <t>№ 4/125</t>
  </si>
  <si>
    <t>№ 4/126</t>
  </si>
  <si>
    <t>№ 4/127</t>
  </si>
  <si>
    <t>№ 4/128</t>
  </si>
  <si>
    <t>№ 4/129</t>
  </si>
  <si>
    <t>№ 4/130</t>
  </si>
  <si>
    <t>Інд 5-ти пов ЖБ. цегляні (Федорова 1)</t>
  </si>
  <si>
    <t>№ 4/131</t>
  </si>
  <si>
    <t>№ 4/132</t>
  </si>
  <si>
    <t>№ 4/133</t>
  </si>
  <si>
    <t>№ 4/134</t>
  </si>
  <si>
    <t>№ 4/135</t>
  </si>
  <si>
    <t>№ 4/136</t>
  </si>
  <si>
    <t>№ 4/137</t>
  </si>
  <si>
    <t>№ 4/138</t>
  </si>
  <si>
    <t>№ 4/139</t>
  </si>
  <si>
    <t>№ 4/140</t>
  </si>
  <si>
    <t>№ 4/141</t>
  </si>
  <si>
    <t>№ 4/142</t>
  </si>
  <si>
    <t>№ 4/143</t>
  </si>
  <si>
    <t>№ 4/144</t>
  </si>
  <si>
    <t>№ 4/145</t>
  </si>
  <si>
    <t>№ 4/146</t>
  </si>
  <si>
    <t>№ 4/147</t>
  </si>
  <si>
    <t>№ 4/148</t>
  </si>
  <si>
    <t>№ 4/149</t>
  </si>
  <si>
    <t>Інд 5-ти пов ЖБ. цегляні (Рокоссовського 42а)</t>
  </si>
  <si>
    <t>№ 4/150</t>
  </si>
  <si>
    <t>№ 4/151</t>
  </si>
  <si>
    <t>№ 4/152</t>
  </si>
  <si>
    <t>№ 4/153</t>
  </si>
  <si>
    <t>№ 4/154</t>
  </si>
  <si>
    <t>№ 4/155</t>
  </si>
  <si>
    <t>Інд. 7-ми пов ЖБ . цегляні (Верьовки 12)</t>
  </si>
  <si>
    <t>№ 4/156</t>
  </si>
  <si>
    <t>8-ми поверхові ЖБ . з/б панелі ЧН серія</t>
  </si>
  <si>
    <t>№ 4/157</t>
  </si>
  <si>
    <t>№ 4/158</t>
  </si>
  <si>
    <t>№ 4/159</t>
  </si>
  <si>
    <t>9-ти поверхові ЖБ. з/б панелі покращеного типу</t>
  </si>
  <si>
    <t>№ 4/160</t>
  </si>
  <si>
    <t>№ 4/161</t>
  </si>
  <si>
    <t>№ 4/162</t>
  </si>
  <si>
    <t>№ 4/163</t>
  </si>
  <si>
    <t>№ 4/164</t>
  </si>
  <si>
    <t>9-ти поверхові ЖБ. цегляні звичайного типу</t>
  </si>
  <si>
    <t>№ 4/165</t>
  </si>
  <si>
    <t>№ 4/166</t>
  </si>
  <si>
    <t>№ 4/167</t>
  </si>
  <si>
    <t>№ 4/168</t>
  </si>
  <si>
    <t>№ 4/169</t>
  </si>
  <si>
    <t>9-ти пов ЖБ .цегляні коридорного  типу на 2 крила</t>
  </si>
  <si>
    <t>№ 4/171</t>
  </si>
  <si>
    <t>№ 4/172</t>
  </si>
  <si>
    <t>№ 4/173</t>
  </si>
  <si>
    <t>№ 4/174</t>
  </si>
  <si>
    <t>№ 4/175</t>
  </si>
  <si>
    <t>№ 4/176</t>
  </si>
  <si>
    <t>№ 4/177</t>
  </si>
  <si>
    <t>9-ти поверхові ЖБ . з/б панелі. ЧН серія</t>
  </si>
  <si>
    <t>№ 4/178</t>
  </si>
  <si>
    <t>№ 4/179</t>
  </si>
  <si>
    <t>№ 4/180</t>
  </si>
  <si>
    <t>№ 4/181</t>
  </si>
  <si>
    <t>№ 4/182</t>
  </si>
  <si>
    <t>№ 4/183</t>
  </si>
  <si>
    <t>№ 4/184</t>
  </si>
  <si>
    <t>№ 4/185</t>
  </si>
  <si>
    <t>№ 4/186</t>
  </si>
  <si>
    <t>№ 4/187</t>
  </si>
  <si>
    <t>№ 4/188</t>
  </si>
  <si>
    <t>№ 4/189</t>
  </si>
  <si>
    <t>№ 4/190</t>
  </si>
  <si>
    <t>№ 4/191</t>
  </si>
  <si>
    <t>№ 4/195</t>
  </si>
  <si>
    <t>№ 4/196</t>
  </si>
  <si>
    <t>№ 4/197</t>
  </si>
  <si>
    <t>№ 4/198</t>
  </si>
  <si>
    <t>№ 4/199</t>
  </si>
  <si>
    <t>№ 4/200</t>
  </si>
  <si>
    <t>№ 4/201</t>
  </si>
  <si>
    <t>№ 4/202</t>
  </si>
  <si>
    <t>№ 4/203</t>
  </si>
  <si>
    <t>№ 4/204</t>
  </si>
  <si>
    <t>№ 4/205</t>
  </si>
  <si>
    <t>№ 4/206</t>
  </si>
  <si>
    <t>№ 4/207</t>
  </si>
  <si>
    <t>№ 4/208</t>
  </si>
  <si>
    <t>№ 4/209</t>
  </si>
  <si>
    <t>№ 4/210</t>
  </si>
  <si>
    <t>№ 4/211</t>
  </si>
  <si>
    <t>№ 4/212</t>
  </si>
  <si>
    <t>№ 4/213</t>
  </si>
  <si>
    <t>№ 4/214</t>
  </si>
  <si>
    <t>№ 4/215</t>
  </si>
  <si>
    <t>№ 4/216</t>
  </si>
  <si>
    <t>№ 4/217</t>
  </si>
  <si>
    <t>№ 4/218</t>
  </si>
  <si>
    <t>№ 4/219</t>
  </si>
  <si>
    <t>№ 4/220</t>
  </si>
  <si>
    <t>№ 4/221</t>
  </si>
  <si>
    <t>Інд. 9-ти пов. ЖБ. цегляні. (Рокоссовського 48)</t>
  </si>
  <si>
    <t>№ 4/222</t>
  </si>
  <si>
    <t>№ 4/223</t>
  </si>
  <si>
    <t>№ 4/224</t>
  </si>
  <si>
    <t>№ 4/225</t>
  </si>
  <si>
    <t>№ 4/226</t>
  </si>
  <si>
    <t>10-ти поверхові ЖБ. цегляні  звичайного типу</t>
  </si>
  <si>
    <t>№ 4/227</t>
  </si>
  <si>
    <t>№ 4/228</t>
  </si>
  <si>
    <t>№ 4/229</t>
  </si>
  <si>
    <t>№ 4/230</t>
  </si>
  <si>
    <t>№ 4/231</t>
  </si>
  <si>
    <t>13-ти пов ЖБ. з/б панелі. моноліт</t>
  </si>
  <si>
    <t>№ 4/232</t>
  </si>
  <si>
    <t>14-ти поверхові  ЖБ. цегляні звичайного типу</t>
  </si>
  <si>
    <t>№ 4/233</t>
  </si>
  <si>
    <t>№ 4/234</t>
  </si>
  <si>
    <t>Начальник КП "ЖЕК-10"</t>
  </si>
  <si>
    <t>Костянтин ДМИТЕРКО</t>
  </si>
  <si>
    <t>Начальник ПЕВ</t>
  </si>
  <si>
    <t>Валентина РУДЕНОК</t>
  </si>
  <si>
    <t>пп</t>
  </si>
  <si>
    <t>Складова витрат на утримання будинку та прибудинкової території та поточний ремонт спільного майна будинку (далі-витрати)</t>
  </si>
  <si>
    <t>I</t>
  </si>
  <si>
    <t>1.1</t>
  </si>
  <si>
    <t>Технічне обслуговування внутрішньобудинкових систем</t>
  </si>
  <si>
    <t>1.1.1</t>
  </si>
  <si>
    <t xml:space="preserve">водопостачання </t>
  </si>
  <si>
    <t>1.1.2</t>
  </si>
  <si>
    <t>водовідведення</t>
  </si>
  <si>
    <t>1.1.3</t>
  </si>
  <si>
    <t>теплопостачання</t>
  </si>
  <si>
    <t>1.1.4</t>
  </si>
  <si>
    <t>гарячого водопостачання</t>
  </si>
  <si>
    <t>1.1.5</t>
  </si>
  <si>
    <t>зливової каналізації</t>
  </si>
  <si>
    <t>1.1.6</t>
  </si>
  <si>
    <t>електропостачання</t>
  </si>
  <si>
    <t>1.1.7</t>
  </si>
  <si>
    <t>газопостачання</t>
  </si>
  <si>
    <t>1.1.8</t>
  </si>
  <si>
    <t>аварійне обслуговування</t>
  </si>
  <si>
    <t>1.2</t>
  </si>
  <si>
    <t>Технічне обслуговування ліфтів</t>
  </si>
  <si>
    <t>1.3</t>
  </si>
  <si>
    <t>Обслуговування систем диспетчеризації</t>
  </si>
  <si>
    <t>1.4</t>
  </si>
  <si>
    <t>Обслуговування димових та вентиляційних каналів</t>
  </si>
  <si>
    <t>1.5</t>
  </si>
  <si>
    <t>Технічне обслуговування систем протипожежної автоматики та димовидалення (у разі їх наявності)</t>
  </si>
  <si>
    <t>1.6</t>
  </si>
  <si>
    <t>Поточний ремонт конструктивних елементів, технічних пристроїв та елементів зовнішнього упорядження, що розміщені на закріпленій в установленому порядку прибудинковій території (в т.ч спорт., дитячих та інших майданчиків), та іншого спільного майна ББ</t>
  </si>
  <si>
    <t>1.7</t>
  </si>
  <si>
    <t>Поточний ремонт внутрішньобудинкових систем</t>
  </si>
  <si>
    <t>1.7.1</t>
  </si>
  <si>
    <t>1.7.2</t>
  </si>
  <si>
    <t>1.7.3</t>
  </si>
  <si>
    <t>1.7.4</t>
  </si>
  <si>
    <t>1.7.5</t>
  </si>
  <si>
    <t>1.7.6</t>
  </si>
  <si>
    <t>1.7.7</t>
  </si>
  <si>
    <t>1.8</t>
  </si>
  <si>
    <t>Поточний ремонт систем протипожежної  автоматики та димовидалення (у разі їх наявності)</t>
  </si>
  <si>
    <t>1.9</t>
  </si>
  <si>
    <t>Прибирання прибудинкової території</t>
  </si>
  <si>
    <t>1.10</t>
  </si>
  <si>
    <t>Прибирання приміщень загального користування (у т.ч допоміжних) , в т.ч.:</t>
  </si>
  <si>
    <t>1.10.1</t>
  </si>
  <si>
    <t xml:space="preserve"> - прибирання приміщень загального користування (сходові клітини)</t>
  </si>
  <si>
    <t>1.10.2</t>
  </si>
  <si>
    <t xml:space="preserve"> - прибирання приміщень загального користування (допоміжні приміщення)</t>
  </si>
  <si>
    <t>1.11</t>
  </si>
  <si>
    <t>Прибирання та вивезення снігу, посипання частини прибудинкової території, призначеної для проходу та проїзду, протиожеледними сумішами</t>
  </si>
  <si>
    <t>1.12</t>
  </si>
  <si>
    <t>12. Дератизація</t>
  </si>
  <si>
    <t>1.13</t>
  </si>
  <si>
    <t>13. Дезінсекція</t>
  </si>
  <si>
    <t>1.14</t>
  </si>
  <si>
    <t>14. Придбання електричної енергії для освітлення місць загального користуванння, живлення ліфтів та забезпечення функціонування іншого спільного майна багатоквартирного будинку, в т.ч</t>
  </si>
  <si>
    <t>1.14.1</t>
  </si>
  <si>
    <t xml:space="preserve"> - для освітлення місць загального користування</t>
  </si>
  <si>
    <t>1.14.2</t>
  </si>
  <si>
    <t xml:space="preserve"> - для живлення ліфтів</t>
  </si>
  <si>
    <t>Загальна сума витрат (з урахуванням ПДВ)</t>
  </si>
  <si>
    <t>Винагорода управителю</t>
  </si>
  <si>
    <t>Загальна сума вират з винагородою управителю та ПДВ</t>
  </si>
  <si>
    <t>Річна сума складової витрат  з ПДВ (гривень)</t>
  </si>
  <si>
    <t>Загальна площа, м2</t>
  </si>
  <si>
    <t>Обов'язковий перелік робіт (послуг)</t>
  </si>
  <si>
    <t xml:space="preserve">Додаток 5 </t>
  </si>
  <si>
    <t xml:space="preserve">до договору </t>
  </si>
  <si>
    <t xml:space="preserve">(в редакції додаткової угоди    </t>
  </si>
  <si>
    <t>КОШТОРИС</t>
  </si>
  <si>
    <t>витрат на утримання будинку та прибудинкової території</t>
  </si>
  <si>
    <t xml:space="preserve">місто Чернігів  </t>
  </si>
  <si>
    <t xml:space="preserve">(адреса будинку) </t>
  </si>
  <si>
    <t xml:space="preserve">Інші роботи/послуги  </t>
  </si>
  <si>
    <t>Ціна послуги з управління</t>
  </si>
  <si>
    <t>№ з/п</t>
  </si>
  <si>
    <t>Найменування вулиці та                                        № будинку</t>
  </si>
  <si>
    <t>Повер ховість</t>
  </si>
  <si>
    <t>К-ть під'їздів</t>
  </si>
  <si>
    <t>№ договору від 20.02. 2019</t>
  </si>
  <si>
    <t>Загальна площа квартир та нежитлових приміщень будинку, м2</t>
  </si>
  <si>
    <t>в тому числі:</t>
  </si>
  <si>
    <t>1. Технічне обслуговування ВБС</t>
  </si>
  <si>
    <t>2. Технічне обслуговування ліфтів</t>
  </si>
  <si>
    <t>3. Обслуговування систем диспетчеризації</t>
  </si>
  <si>
    <t>4. Обслуговування димових та вентиляційних каналів</t>
  </si>
  <si>
    <t>5. Тех. обслугов. систем ППА та димовидалення, а також інших внутрішньоб. інженерних систем (у разі їх наявності)</t>
  </si>
  <si>
    <t>6. Поточний ремонт конструктивних елементів,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майданчиків), та іншого спільного майна багатоквартирного будинку</t>
  </si>
  <si>
    <t>7. Поточний ремонт ВБС</t>
  </si>
  <si>
    <t>8. Поточний ремонт систем ППА та димовидалення, а також інших внутрішньобуд. інженерних систем (у разі їх наявності)</t>
  </si>
  <si>
    <t>9. Прибирання прибудинкової території</t>
  </si>
  <si>
    <t>10.Прибирання приміщень загального користування (у т.ч. допоміжних)</t>
  </si>
  <si>
    <t>11. Прибирання і вивезення снігу, посипання частини прибудинкової території, призначеної для проходу та проїзду, протиожеледними сумішами</t>
  </si>
  <si>
    <t>Придбання електричної енергії</t>
  </si>
  <si>
    <t>16. Інші роботи (послуги)</t>
  </si>
  <si>
    <t>Винагорода</t>
  </si>
  <si>
    <t xml:space="preserve"> Ціна з управління, грн/м2</t>
  </si>
  <si>
    <t>діючі з 01.06.2021 року ціни на послугу з управління з ПДВ</t>
  </si>
  <si>
    <t>% зростання ціни на послугу з управління</t>
  </si>
  <si>
    <t>Загальна площа квартир, що не користують ся ліфтами, м2</t>
  </si>
  <si>
    <t>Загальна площа квартир, що  користують ся ліфтами, м2</t>
  </si>
  <si>
    <t>Загальна площа нежитлових приміщень з окремим входом, м2</t>
  </si>
  <si>
    <t>1.1. Технічне обслуговування ВБС холодного водопостачання</t>
  </si>
  <si>
    <t>1.2. Технічне обслуговування ВБС  водовідведення</t>
  </si>
  <si>
    <t>1.3. Технічне обслуговування ВБС теплопостачання</t>
  </si>
  <si>
    <t>1.4. Технічне обслуговування ВБС гарячого водопостачання</t>
  </si>
  <si>
    <t>1.5. Технічне обслуговування ВБС зливової каналізації</t>
  </si>
  <si>
    <t>1.6. Технічне обслуговування ВБС електропостачання</t>
  </si>
  <si>
    <t>1.7. Технічне обслуговування ВБС газопостачання</t>
  </si>
  <si>
    <t>1.8. Витрати на аварійну службу</t>
  </si>
  <si>
    <t>7.1. Поточний ремонт ВБС холодного водопостачання</t>
  </si>
  <si>
    <t>7.2. Поточний ремонт ВБС водовідведення</t>
  </si>
  <si>
    <t>7.3. Поточний ремонт ВБС теплопостачання</t>
  </si>
  <si>
    <t>7.4. Поточний ремонт ВБС гарячого водопостачання</t>
  </si>
  <si>
    <t>7.5. Поточний ремонт ВБС зливової каналізації</t>
  </si>
  <si>
    <t>7.6. Поточний ремонт ВБС електропостачання</t>
  </si>
  <si>
    <t>7.7. Поточний ремонт ВБС газопостачання</t>
  </si>
  <si>
    <t>10.1  Прибирання приміщень загального користування (сходові клітини)</t>
  </si>
  <si>
    <t>10.2  Прибирання приміщень загального користування (допоміжні приміщення)</t>
  </si>
  <si>
    <t>14. Придбання ел.енергії для освітлення місць загального користування і підвальних приміщень та підкачування води</t>
  </si>
  <si>
    <t>15. Придбання ел.енергії для живлення ліфтів</t>
  </si>
  <si>
    <t>Винаго рода для квартир, що не користують ся ліфтами</t>
  </si>
  <si>
    <t>Винаго рода для квартир, що  користують ся ліфтами</t>
  </si>
  <si>
    <t>Винагорода для нежитлових приміщень з окремим входом</t>
  </si>
  <si>
    <t>для нежитло вих примі щень з окремим входом</t>
  </si>
  <si>
    <t xml:space="preserve"> першого поверху , грн/м2</t>
  </si>
  <si>
    <t>вище першого поверху, грн/м2</t>
  </si>
  <si>
    <t xml:space="preserve"> першого поверху , %</t>
  </si>
  <si>
    <t>вище першого поверху, %</t>
  </si>
  <si>
    <t>№ 4/236</t>
  </si>
  <si>
    <t>№ 4/235</t>
  </si>
  <si>
    <t>№ 80/22</t>
  </si>
  <si>
    <t>Інд. 9-ти пов.ЖБ.цегляні. коридорного типу (гурт.малос.) (Шевченка 246а)</t>
  </si>
  <si>
    <t xml:space="preserve">РАЗОМ    </t>
  </si>
  <si>
    <t>РАЗОМ у статтях</t>
  </si>
  <si>
    <t>різниця</t>
  </si>
  <si>
    <t>стара ціна</t>
  </si>
  <si>
    <t>темп росту</t>
  </si>
  <si>
    <t>з управління багатоквартирним будинком від 20.02.2019 року</t>
  </si>
  <si>
    <t>про надання послуги</t>
  </si>
  <si>
    <t>Від управителя</t>
  </si>
  <si>
    <t>ПІДПИСИ</t>
  </si>
  <si>
    <t>Від співвласників</t>
  </si>
  <si>
    <t>МП</t>
  </si>
  <si>
    <t>поверх</t>
  </si>
  <si>
    <t xml:space="preserve">             МП</t>
  </si>
  <si>
    <t>підпис</t>
  </si>
  <si>
    <t xml:space="preserve">вул. Борщова, 6-а    </t>
  </si>
  <si>
    <t xml:space="preserve">вул. Борщова, 4-а    </t>
  </si>
  <si>
    <t xml:space="preserve">вул. Кленова, 12-а   </t>
  </si>
  <si>
    <t>вул. Петра Смолічева, 12</t>
  </si>
  <si>
    <t xml:space="preserve">вул. Корольова,  10-а   </t>
  </si>
  <si>
    <t xml:space="preserve">вул. Корольова,  10-б   </t>
  </si>
  <si>
    <t xml:space="preserve">вул. Корольова,  10-в   </t>
  </si>
  <si>
    <t xml:space="preserve">вул. Корольова,  18-а   </t>
  </si>
  <si>
    <t>вул. Корольова,  2</t>
  </si>
  <si>
    <t xml:space="preserve">вул. Корольова,  4-а    </t>
  </si>
  <si>
    <t xml:space="preserve">вул. Корольова,  14-а   </t>
  </si>
  <si>
    <t>вул. Шевченка, 101</t>
  </si>
  <si>
    <t>вул. Максима Березовського, 2</t>
  </si>
  <si>
    <t xml:space="preserve">вул. Всіхсвятська, 10-а   </t>
  </si>
  <si>
    <t>вул. Всіхсвятська, 12</t>
  </si>
  <si>
    <t xml:space="preserve">вул. Всіхсвятська, 12-а   </t>
  </si>
  <si>
    <t xml:space="preserve">вул. Всіхсвятська, 16-а   </t>
  </si>
  <si>
    <t xml:space="preserve">вул. Всіхсвятська, 18-б   </t>
  </si>
  <si>
    <t xml:space="preserve">вул. Всіхсвятська, 6-а    </t>
  </si>
  <si>
    <t>вул. Всіхсвятська, 18</t>
  </si>
  <si>
    <t>вул. Всіхсвятська, 6</t>
  </si>
  <si>
    <t>вул. Всіхсвятська, 8</t>
  </si>
  <si>
    <t>вул. 1-ої танкової бригади, 10</t>
  </si>
  <si>
    <t>вул. 1-ої танкової бригади, 12</t>
  </si>
  <si>
    <t xml:space="preserve">вул. 1-ої танкової бригади, 12-а   </t>
  </si>
  <si>
    <t>вул. 1-ої танкової бригади, 14</t>
  </si>
  <si>
    <t>вул. 1-ої танкової бригади, 29(п.2-3)</t>
  </si>
  <si>
    <t>вул. 1-ої танкової бригади, 6</t>
  </si>
  <si>
    <t>вул. 1-ої танкової бригади, 8</t>
  </si>
  <si>
    <t>вул. 1-ої танкової бригади, 18</t>
  </si>
  <si>
    <t>вул. 1-ої танкової бригади, 2</t>
  </si>
  <si>
    <t>вул. 1-ої танкової бригади, 20</t>
  </si>
  <si>
    <t>вул. 1-ої танкової бригади, 22</t>
  </si>
  <si>
    <t>вул. 1-ої танкової бригади, 24</t>
  </si>
  <si>
    <t>вул. 1-ої танкової бригади, 29(п.1)</t>
  </si>
  <si>
    <t>вул. 1-ої танкової бригади, 17</t>
  </si>
  <si>
    <t>вул. 1-ої танкової бригади, 25</t>
  </si>
  <si>
    <t>вул. 1-ої танкової бригади, 27</t>
  </si>
  <si>
    <t>вул. Захисників України, 1</t>
  </si>
  <si>
    <t>вул. Захисників України, 10</t>
  </si>
  <si>
    <t xml:space="preserve">вул. Захисників України, 10-а   </t>
  </si>
  <si>
    <t xml:space="preserve">вул. Захисників України, 11-а   </t>
  </si>
  <si>
    <t xml:space="preserve">вул. Захисників України, 11-б   </t>
  </si>
  <si>
    <t>вул. Захисників України, 12</t>
  </si>
  <si>
    <t xml:space="preserve">вул. Захисників України, 12-а   </t>
  </si>
  <si>
    <t xml:space="preserve">вул. Захисників України, 12-б   </t>
  </si>
  <si>
    <t>вул. Захисників України, 13</t>
  </si>
  <si>
    <t xml:space="preserve">вул. Захисників України, 13-а   </t>
  </si>
  <si>
    <t xml:space="preserve">вул. Захисників України, 13-б   </t>
  </si>
  <si>
    <t>вул. Захисників України, 14</t>
  </si>
  <si>
    <t xml:space="preserve">вул. Захисників України, 14-б   </t>
  </si>
  <si>
    <t>вул. Захисників України, 3</t>
  </si>
  <si>
    <t xml:space="preserve">вул. Захисників України, 3-а    </t>
  </si>
  <si>
    <t>вул. Захисників України, 5</t>
  </si>
  <si>
    <t>вул. Захисників України, 6</t>
  </si>
  <si>
    <t>вул. Захисників України, 7</t>
  </si>
  <si>
    <t>вул. Захисників України, 8</t>
  </si>
  <si>
    <t>вул. Захисників України, 16</t>
  </si>
  <si>
    <t>вул. Захисників України, 17</t>
  </si>
  <si>
    <t xml:space="preserve">вул. Захисників України, 9-а    </t>
  </si>
  <si>
    <t>вул. Космонавтiв, 1</t>
  </si>
  <si>
    <t>вул. Космонавтiв, 10</t>
  </si>
  <si>
    <t xml:space="preserve">вул. Космонавтiв, 10-а   </t>
  </si>
  <si>
    <t>вул. Космонавтiв, 12</t>
  </si>
  <si>
    <t xml:space="preserve">вул. Космонавтiв, 1-а    </t>
  </si>
  <si>
    <t>вул. Космонавтiв, 2</t>
  </si>
  <si>
    <t>вул. Космонавтiв, 20</t>
  </si>
  <si>
    <t>вул. Космонавтiв, 22</t>
  </si>
  <si>
    <t>вул. Космонавтiв, 3</t>
  </si>
  <si>
    <t>вул. Космонавтiв, 4</t>
  </si>
  <si>
    <t xml:space="preserve">вул. Космонавтiв, 4-а    </t>
  </si>
  <si>
    <t>вул. Космонавтiв, 5</t>
  </si>
  <si>
    <t xml:space="preserve">вул. Космонавтiв, 5-а    </t>
  </si>
  <si>
    <t>вул. Космонавтiв, 6</t>
  </si>
  <si>
    <t>вул. Космонавтiв, 8</t>
  </si>
  <si>
    <t>вул. Космонавтiв, 24</t>
  </si>
  <si>
    <t>вул. Космонавтiв, 26</t>
  </si>
  <si>
    <t>вул. Максима Березовського, 1</t>
  </si>
  <si>
    <t>вул. Верьовки, 12</t>
  </si>
  <si>
    <t>вул. Кiльцева, 20</t>
  </si>
  <si>
    <t>вул. Шевченка, 246-а</t>
  </si>
  <si>
    <t xml:space="preserve">вул. Шевченка, 248-а  </t>
  </si>
  <si>
    <t xml:space="preserve">вул. 1-ої танкової бригади, 30 корп.1  </t>
  </si>
  <si>
    <t xml:space="preserve">вул. 1-ої танкової бригади, 30 корп.2  </t>
  </si>
  <si>
    <t xml:space="preserve">вул. 1-ої танкової бригади, 30 корп.3  </t>
  </si>
  <si>
    <t xml:space="preserve">вул. 1-ої танкової бригади, 21 корп.1  </t>
  </si>
  <si>
    <t xml:space="preserve">вул. 1-ої танкової бригади, 21 корп.2  </t>
  </si>
  <si>
    <t xml:space="preserve">вул. 1-ої танкової бригади, 21 корп.3  </t>
  </si>
  <si>
    <t xml:space="preserve">вул. 1-ої танкової бригади, 23 корп.1  </t>
  </si>
  <si>
    <t xml:space="preserve">вул. 1-ої танкової бригади, 23 корп.2  </t>
  </si>
  <si>
    <t xml:space="preserve">вул. 1-ої танкової бригади, 23 корп.3  </t>
  </si>
  <si>
    <t xml:space="preserve">вул. 1-ої танкової бригади, 23 корп.4  </t>
  </si>
  <si>
    <t xml:space="preserve">вул. 1-ої танкової бригади, 37 корп.1  </t>
  </si>
  <si>
    <t xml:space="preserve">вул. 1-ої танкової бригади, 37 корп.2  </t>
  </si>
  <si>
    <t xml:space="preserve">вул. 1-ої танкової бригади, 37 корп.3  </t>
  </si>
  <si>
    <t xml:space="preserve">вул. 1-ої танкової бригади, 37 корп.4  </t>
  </si>
  <si>
    <t xml:space="preserve">вул. 1-ої танкової бригади, 37 корп.5  </t>
  </si>
  <si>
    <t>(колишня вул. Генерала Бєлова)</t>
  </si>
  <si>
    <t>(колишня вул. Рокоссовського)</t>
  </si>
  <si>
    <t>(колишня вул. Генерала Пухова)</t>
  </si>
  <si>
    <t xml:space="preserve">вул. Володимира Коваленка, 109 корп.1 </t>
  </si>
  <si>
    <t xml:space="preserve">вул. Володимира Коваленка, 109 корп.2 </t>
  </si>
  <si>
    <t xml:space="preserve">вул. Володимира Коваленка, 109 корп.3 </t>
  </si>
  <si>
    <t xml:space="preserve">вул. Володимира Коваленка, 111 корп.1 </t>
  </si>
  <si>
    <t>вул. Володимира Коваленка, 117</t>
  </si>
  <si>
    <t>вул. Володимира Коваленка, 119</t>
  </si>
  <si>
    <t>вул. Володимира Коваленка, 121</t>
  </si>
  <si>
    <t xml:space="preserve">вул. Володимира Коваленка, 129 корп.1 </t>
  </si>
  <si>
    <t xml:space="preserve">вул. Володимира Коваленка, 129 корп.2 </t>
  </si>
  <si>
    <t xml:space="preserve">вул. Володимира Коваленка, 129 корп.3 </t>
  </si>
  <si>
    <t xml:space="preserve">вул. Володимира Коваленка, 131 корп.1 </t>
  </si>
  <si>
    <t xml:space="preserve">вул. Володимира Коваленка, 131 корп.2 </t>
  </si>
  <si>
    <t xml:space="preserve">вул. Володимира Коваленка, 131 корп.3 </t>
  </si>
  <si>
    <t>вул. Володимира Коваленка, 133</t>
  </si>
  <si>
    <t>вул. Володимира Коваленка, 45</t>
  </si>
  <si>
    <t>вул. Володимира Коваленка, 51</t>
  </si>
  <si>
    <t>вул. Володимира Коваленка, 132</t>
  </si>
  <si>
    <t>вул. Володимира Коваленка, 136</t>
  </si>
  <si>
    <t>вул. Володимира Коваленка, 138</t>
  </si>
  <si>
    <t>вул. Володимира Коваленка, 107</t>
  </si>
  <si>
    <t xml:space="preserve">вул. Володимира Коваленка, 115-а  </t>
  </si>
  <si>
    <t>вул. Володимира Коваленка, 130</t>
  </si>
  <si>
    <t>вул. Володимира Коваленка, 140</t>
  </si>
  <si>
    <t>вул. Володимира Коваленка, 142</t>
  </si>
  <si>
    <t>вул. Володимира Коваленка, 148</t>
  </si>
  <si>
    <t>вул. Володимира Коваленка, 150</t>
  </si>
  <si>
    <t>вул. Володимира Коваленка, 152</t>
  </si>
  <si>
    <t>вул. Володимира Коваленка, 154</t>
  </si>
  <si>
    <t>(колишня вул. Доценка)</t>
  </si>
  <si>
    <t>вул. Соборності, 1</t>
  </si>
  <si>
    <t>вул. Соборності, 12</t>
  </si>
  <si>
    <t>вул. Соборності, 14</t>
  </si>
  <si>
    <t>вул. Соборності, 15</t>
  </si>
  <si>
    <t>вул. Соборності, 16</t>
  </si>
  <si>
    <t xml:space="preserve">вул. Соборності, 17-а   </t>
  </si>
  <si>
    <t xml:space="preserve">вул. Соборності, 17-б   </t>
  </si>
  <si>
    <t xml:space="preserve">вул. Соборності, 17-в   </t>
  </si>
  <si>
    <t xml:space="preserve">вул. Соборності, 17-г   </t>
  </si>
  <si>
    <t xml:space="preserve">вул. Соборності, 25-в   </t>
  </si>
  <si>
    <t>вул. Соборності, 3</t>
  </si>
  <si>
    <t>вул. Соборності, 30</t>
  </si>
  <si>
    <t>вул. Соборності, 32</t>
  </si>
  <si>
    <t xml:space="preserve">вул. Соборності, 3-а    </t>
  </si>
  <si>
    <t>вул. Соборності, 4</t>
  </si>
  <si>
    <t xml:space="preserve">вул. Соборності, 4-а    </t>
  </si>
  <si>
    <t xml:space="preserve">вул. Соборності, 4-б    </t>
  </si>
  <si>
    <t>вул. Соборності, 5</t>
  </si>
  <si>
    <t xml:space="preserve">вул. Соборності, 5-а    </t>
  </si>
  <si>
    <t>вул. Соборності, 7</t>
  </si>
  <si>
    <t>вул. Соборності, 7-в</t>
  </si>
  <si>
    <t xml:space="preserve">вул. Соборності, 8-а    </t>
  </si>
  <si>
    <t>вул. Соборності, 10</t>
  </si>
  <si>
    <t>вул. Соборності, 11</t>
  </si>
  <si>
    <t>вул. Соборності, 2</t>
  </si>
  <si>
    <t>вул. Соборності, 21</t>
  </si>
  <si>
    <t xml:space="preserve">вул. Соборності, 26-а   </t>
  </si>
  <si>
    <t>вул. Соборності, 27</t>
  </si>
  <si>
    <t xml:space="preserve">вул. Соборності, 7-а    </t>
  </si>
  <si>
    <t>(колишня вул. Малиновського)</t>
  </si>
  <si>
    <t>вул. Івана Виговського, 38</t>
  </si>
  <si>
    <t>вул. Івана Виговського, 55</t>
  </si>
  <si>
    <t>вул. Івана Виговського, 57</t>
  </si>
  <si>
    <t>вул. Івана Виговського, 39</t>
  </si>
  <si>
    <t>вул. Івана Виговського, 41</t>
  </si>
  <si>
    <t>(колишня вул. Маресьєва)</t>
  </si>
  <si>
    <t>вул. Ветеринарна, 1</t>
  </si>
  <si>
    <t>вул. Ветеринарна, 4</t>
  </si>
  <si>
    <t xml:space="preserve">просп. Левка Лук'яненка, 12-а   </t>
  </si>
  <si>
    <t xml:space="preserve">просп. Левка Лук'яненка, 12-б   </t>
  </si>
  <si>
    <t xml:space="preserve">просп. Левка Лук'яненка, 12-в   </t>
  </si>
  <si>
    <t xml:space="preserve">просп. Левка Лук'яненка, 14-а   </t>
  </si>
  <si>
    <t xml:space="preserve">просп. Левка Лук'яненка, 14-б   </t>
  </si>
  <si>
    <t xml:space="preserve">просп. Левка Лук'яненка, 14-в   </t>
  </si>
  <si>
    <t>просп. Левка Лук'яненка, 18</t>
  </si>
  <si>
    <t>просп. Левка Лук'яненка, 20</t>
  </si>
  <si>
    <t xml:space="preserve">просп. Левка Лук'яненка, 20-б   </t>
  </si>
  <si>
    <t>просп. Левка Лук'яненка, 22</t>
  </si>
  <si>
    <t>просп. Левка Лук'яненка, 32</t>
  </si>
  <si>
    <t>просп. Левка Лук'яненка, 34</t>
  </si>
  <si>
    <t>просп. Левка Лук'яненка, 36</t>
  </si>
  <si>
    <t>просп. Левка Лук'яненка, 38</t>
  </si>
  <si>
    <t>просп. Левка Лук'яненка, 4</t>
  </si>
  <si>
    <t>просп. Левка Лук'яненка, 42</t>
  </si>
  <si>
    <t xml:space="preserve">просп. Левка Лук'яненка, 42-а   </t>
  </si>
  <si>
    <t>просп. Левка Лук'яненка, 44</t>
  </si>
  <si>
    <t>просп. Левка Лук'яненка, 46</t>
  </si>
  <si>
    <t>просп. Левка Лук'яненка, 50</t>
  </si>
  <si>
    <t>просп. Левка Лук'яненка, 54</t>
  </si>
  <si>
    <t>просп. Левка Лук'яненка, 6</t>
  </si>
  <si>
    <t>просп. Левка Лук'яненка, 10</t>
  </si>
  <si>
    <t xml:space="preserve">просп. Левка Лук'яненка, 12 корп.1  </t>
  </si>
  <si>
    <t>просп. Левка Лук'яненка, 14</t>
  </si>
  <si>
    <t>просп. Левка Лук'яненка, 30</t>
  </si>
  <si>
    <t>просп. Левка Лук'яненка, 40</t>
  </si>
  <si>
    <t>просп. Левка Лук'яненка, 48</t>
  </si>
  <si>
    <t xml:space="preserve">просп. Левка Лук'яненка, 54-а   </t>
  </si>
  <si>
    <t>просп. Левка Лук'яненка, 58</t>
  </si>
  <si>
    <t>просп. Левка Лук'яненка, 60</t>
  </si>
  <si>
    <t>просп. Левка Лук'яненка, 62</t>
  </si>
  <si>
    <t>просп. Левка Лук'яненка, 66</t>
  </si>
  <si>
    <t>просп. Левка Лук'яненка, 68</t>
  </si>
  <si>
    <t>просп. Левка Лук'яненка, 28</t>
  </si>
  <si>
    <t>(колишня вул. 1-го Травня)</t>
  </si>
  <si>
    <t>просп. Михайла Грушевського, 167</t>
  </si>
  <si>
    <t>просп. Михайла Грушевського, 182</t>
  </si>
  <si>
    <t>просп. Михайла Грушевського, 155</t>
  </si>
  <si>
    <t>просп. Михайла Грушевського, 157</t>
  </si>
  <si>
    <t>просп. Михайла Грушевського, 159</t>
  </si>
  <si>
    <t>просп. Михайла Грушевського, 161</t>
  </si>
  <si>
    <t>просп. Михайла Грушевського, 163</t>
  </si>
  <si>
    <t xml:space="preserve">просп. Михайла Грушевського, 165 корп.1 </t>
  </si>
  <si>
    <t xml:space="preserve">просп. Михайла Грушевського, 165 корп.2 </t>
  </si>
  <si>
    <t xml:space="preserve">просп. Михайла Грушевського, 167-а  </t>
  </si>
  <si>
    <t xml:space="preserve">просп. Михайла Грушевського, 169 корп.1 </t>
  </si>
  <si>
    <t xml:space="preserve">просп. Михайла Грушевського, 169 корп.2 </t>
  </si>
  <si>
    <t>просп. Михайла Грушевського, 171</t>
  </si>
  <si>
    <t xml:space="preserve">просп. Михайла Грушевського, 161-а  </t>
  </si>
  <si>
    <t>Проект ціни на  послугу з управління багатоквартирними будинками (з ПДВ) з 01.10.2024 року</t>
  </si>
  <si>
    <t>Андрій ЧЕРНЕНКО</t>
  </si>
  <si>
    <t>з 04.11.2024 року</t>
  </si>
  <si>
    <t xml:space="preserve">                                                                 підпис</t>
  </si>
  <si>
    <r>
      <t>Місячна сума витрат з ПДВ  у розрахунку  на       1 кв.метр загальної площі</t>
    </r>
    <r>
      <rPr>
        <b/>
        <sz val="14"/>
        <rFont val="Times New Roman"/>
        <family val="1"/>
        <charset val="204"/>
      </rPr>
      <t xml:space="preserve"> квартир що                не користуються ліфтами та нежитлових приміщень без окремого входу</t>
    </r>
    <r>
      <rPr>
        <sz val="14"/>
        <rFont val="Times New Roman"/>
        <family val="1"/>
        <charset val="204"/>
      </rPr>
      <t>, грн/м2</t>
    </r>
  </si>
  <si>
    <r>
      <t xml:space="preserve">Місячна сума витрат з ПДВ у розрахунку                    на 1 кв.метр загальної площі </t>
    </r>
    <r>
      <rPr>
        <b/>
        <sz val="14"/>
        <rFont val="Times New Roman"/>
        <family val="1"/>
        <charset val="204"/>
      </rPr>
      <t xml:space="preserve">квартир що користуються ліфтами                   </t>
    </r>
    <r>
      <rPr>
        <sz val="14"/>
        <rFont val="Times New Roman"/>
        <family val="1"/>
        <charset val="204"/>
      </rPr>
      <t>(другого і вище поверхів), грн/м2</t>
    </r>
  </si>
  <si>
    <r>
      <t xml:space="preserve">Місячна сума витрат з ПДВ  у розрахунку                    на 1 кв.метр загальної площі </t>
    </r>
    <r>
      <rPr>
        <b/>
        <sz val="14"/>
        <rFont val="Times New Roman"/>
        <family val="1"/>
        <charset val="204"/>
      </rPr>
      <t>нежитлових приміщень з окремим входом</t>
    </r>
    <r>
      <rPr>
        <sz val="14"/>
        <rFont val="Times New Roman"/>
        <family val="1"/>
        <charset val="204"/>
      </rPr>
      <t>, грн/м2</t>
    </r>
  </si>
  <si>
    <r>
      <t xml:space="preserve">Місячна сума витрат з ПДВ  у розрахунку   на 1 кв.метр загальної площі </t>
    </r>
    <r>
      <rPr>
        <b/>
        <sz val="12"/>
        <rFont val="Times New Roman"/>
        <family val="1"/>
        <charset val="204"/>
      </rPr>
      <t>нежитлових приміщень з окремим входом</t>
    </r>
    <r>
      <rPr>
        <sz val="12"/>
        <rFont val="Times New Roman"/>
        <family val="1"/>
        <charset val="204"/>
      </rPr>
      <t>, грн/м2</t>
    </r>
  </si>
  <si>
    <r>
      <t xml:space="preserve">Місячна сума витрат з ПДВ  у розрахунку на 1 кв.метр загальної площі </t>
    </r>
    <r>
      <rPr>
        <b/>
        <sz val="12"/>
        <rFont val="Times New Roman"/>
        <family val="1"/>
        <charset val="204"/>
      </rPr>
      <t>квартир та нежитлових приміщень без окремого входу</t>
    </r>
    <r>
      <rPr>
        <sz val="12"/>
        <rFont val="Times New Roman"/>
        <family val="1"/>
        <charset val="204"/>
      </rPr>
      <t>, грн/м2</t>
    </r>
  </si>
  <si>
    <t>Поверховість</t>
  </si>
  <si>
    <t>Загальна площа квартир та нежитлових приміщень будинку без підвалів, м2 - РОЗРАХУНКОВА</t>
  </si>
  <si>
    <r>
      <t>Площа</t>
    </r>
    <r>
      <rPr>
        <b/>
        <sz val="10"/>
        <rFont val="Times New Roman"/>
        <family val="1"/>
        <charset val="204"/>
      </rPr>
      <t>нежитлових приміщень з окремим входом</t>
    </r>
    <r>
      <rPr>
        <sz val="10"/>
        <rFont val="Times New Roman"/>
        <family val="1"/>
        <charset val="204"/>
      </rPr>
      <t>, м2</t>
    </r>
  </si>
  <si>
    <t>10. Прибирання приміщень загального користування (без допоміжних допоміжних)</t>
  </si>
  <si>
    <t>10. Прибирання приміщень загального користування (ДОПОМІЖНІ приміщення)</t>
  </si>
  <si>
    <t>Додаткові послуги ( податок на землю)</t>
  </si>
  <si>
    <t>16.Винагорода управителя  для 1-го пов</t>
  </si>
  <si>
    <t xml:space="preserve"> Ціна з управління для 1-го пов</t>
  </si>
  <si>
    <t>16.Винагорода управителя  вище 1-го пов</t>
  </si>
  <si>
    <t xml:space="preserve"> Ціна з управління вище 1-го пов</t>
  </si>
  <si>
    <t>16.Винагорода управителя  для нежитлових</t>
  </si>
  <si>
    <t xml:space="preserve"> Ціна з управління для нежитлових приміщень з окремим входом</t>
  </si>
  <si>
    <t>вул. Корольова,6</t>
  </si>
  <si>
    <t>вул. Корольова,2</t>
  </si>
  <si>
    <t>вул. Шевченка,246а</t>
  </si>
  <si>
    <t>Оприлюднення інформації</t>
  </si>
  <si>
    <t>про намір зміни ціни послуги з управління з 04.11.2024 року</t>
  </si>
  <si>
    <t>Адміністрація КП «ЖЕК-10»</t>
  </si>
  <si>
    <r>
      <t xml:space="preserve">                   </t>
    </r>
    <r>
      <rPr>
        <u/>
        <sz val="14"/>
        <rFont val="Times New Roman"/>
        <family val="1"/>
        <charset val="204"/>
      </rPr>
      <t xml:space="preserve">                                       </t>
    </r>
    <r>
      <rPr>
        <sz val="14"/>
        <rFont val="Times New Roman"/>
        <family val="1"/>
        <charset val="204"/>
      </rPr>
      <t xml:space="preserve">     </t>
    </r>
    <r>
      <rPr>
        <b/>
        <sz val="14"/>
        <rFont val="Times New Roman"/>
        <family val="1"/>
        <charset val="204"/>
      </rPr>
      <t>Костянтин ДМИТЕРКО</t>
    </r>
  </si>
  <si>
    <r>
      <t xml:space="preserve">                   </t>
    </r>
    <r>
      <rPr>
        <b/>
        <u/>
        <sz val="14"/>
        <rFont val="Times New Roman"/>
        <family val="1"/>
        <charset val="204"/>
      </rPr>
      <t xml:space="preserve">                                       </t>
    </r>
    <r>
      <rPr>
        <b/>
        <sz val="14"/>
        <rFont val="Times New Roman"/>
        <family val="1"/>
        <charset val="204"/>
      </rPr>
      <t xml:space="preserve">     Костянтин ДМИТЕРКО</t>
    </r>
  </si>
  <si>
    <r>
      <t>Місячна сума витрат з ПДВ  у розрахунку  на       1 кв.метр загальної площі</t>
    </r>
    <r>
      <rPr>
        <b/>
        <sz val="18"/>
        <rFont val="Times New Roman"/>
        <family val="1"/>
        <charset val="204"/>
      </rPr>
      <t xml:space="preserve"> квартир що                не користуються ліфтами та нежитлових приміщень без окремого входу</t>
    </r>
    <r>
      <rPr>
        <sz val="18"/>
        <rFont val="Times New Roman"/>
        <family val="1"/>
        <charset val="204"/>
      </rPr>
      <t>, грн/м2</t>
    </r>
  </si>
  <si>
    <r>
      <t xml:space="preserve">Місячна сума витрат з ПДВ у розрахунку                    на 1 кв.метр загальної площі </t>
    </r>
    <r>
      <rPr>
        <b/>
        <sz val="18"/>
        <rFont val="Times New Roman"/>
        <family val="1"/>
        <charset val="204"/>
      </rPr>
      <t xml:space="preserve">квартир що користуються ліфтами                   </t>
    </r>
    <r>
      <rPr>
        <sz val="18"/>
        <rFont val="Times New Roman"/>
        <family val="1"/>
        <charset val="204"/>
      </rPr>
      <t>(другого і вище поверхів), грн/м2</t>
    </r>
  </si>
  <si>
    <r>
      <t xml:space="preserve">Місячна сума витрат з ПДВ  у розрахунку  на 1 кв.метр загальної площі </t>
    </r>
    <r>
      <rPr>
        <b/>
        <sz val="18"/>
        <rFont val="Times New Roman"/>
        <family val="1"/>
        <charset val="204"/>
      </rPr>
      <t>нежитлових приміщень з окремим входом</t>
    </r>
    <r>
      <rPr>
        <sz val="18"/>
        <rFont val="Times New Roman"/>
        <family val="1"/>
        <charset val="204"/>
      </rPr>
      <t>, грн/м2</t>
    </r>
  </si>
  <si>
    <r>
      <t xml:space="preserve">Місячна сума витрат з ПДВ  у розрахунку на 1 кв.метр загальної площі </t>
    </r>
    <r>
      <rPr>
        <b/>
        <sz val="17.5"/>
        <rFont val="Times New Roman"/>
        <family val="1"/>
        <charset val="204"/>
      </rPr>
      <t>квартир та нежитлових приміщень без окремого входу</t>
    </r>
    <r>
      <rPr>
        <sz val="17.5"/>
        <rFont val="Times New Roman"/>
        <family val="1"/>
        <charset val="204"/>
      </rPr>
      <t>, грн/м2</t>
    </r>
  </si>
  <si>
    <r>
      <t xml:space="preserve">Місячна сума витрат з ПДВ  у розрахунку   на 1 кв.метр загальної площі </t>
    </r>
    <r>
      <rPr>
        <b/>
        <sz val="17.5"/>
        <rFont val="Times New Roman"/>
        <family val="1"/>
        <charset val="204"/>
      </rPr>
      <t>нежитлових приміщень з окремим входом</t>
    </r>
    <r>
      <rPr>
        <sz val="17.5"/>
        <rFont val="Times New Roman"/>
        <family val="1"/>
        <charset val="204"/>
      </rPr>
      <t>, грн/м2</t>
    </r>
  </si>
  <si>
    <t xml:space="preserve">      Комунальне  підприємство  «ЖЕК-10»  Чернігівської  міської  ради,  як  Управитель Вашого багатоквартирного будинку,  повідомляє  про  намір  зміни  ціни  послуги   з   управління   з 04.11.2024  року  відповідно  до  умов  укладеного  Договору  про  надання   послуги   з управління  багатоквартирним  будинком із змінами (далі Договір). </t>
  </si>
  <si>
    <t xml:space="preserve">      Це    викликано    змінами   розрахункових    показників,   які    безпосередньо   впливають   на   розмір   ціни   послуги   з   управління багатоквартирним  будинком  та  не  залежать  від  управителя  (законодавчо  встановлені  розміри  заробітної  плати  на  бюджетний рік, різноманітні  податки  та  збори,  вартість  послуг  та  паливно-мастильних  матеріалів,  тариф  на  електроенергію),  тому  у  подальшому управитель не має фінансової можливості забезпечити надання послуги з управління багатоквартирним будинком за цінами 2021 року.</t>
  </si>
  <si>
    <t xml:space="preserve">      Управителем  здійснено  перерахунок  кошторису  витрат на утримання Вашого будинку та прибудинкової території (додаток № 5 до Договору).</t>
  </si>
  <si>
    <t xml:space="preserve">      Кошторис  витрат  на  утримання  будинку  та  прибудинкової  території  вважається  прийнятим,  якщо  протягом  30  днів  з  моменту оприлюднення відповідно до пункту 15 Договору співвласники не надали обґрунтованих зауважень та/або заперечень. </t>
  </si>
  <si>
    <t>№ зп</t>
  </si>
  <si>
    <t xml:space="preserve">      Комунальне   підприємство   «ЖЕК-10»  Чернігівської  міської  ради,  як   Управитель  Вашого багатоквартирного будинку,  повідомляє  про намір зміни ціни послуги з управління з 04.11.2024 року відповідно до умов укладеного Договору  про  надання   послуги   з управління  багатоквартирним  будинком із змінами (далі Договір). </t>
  </si>
  <si>
    <t xml:space="preserve">      Це   викликано    змінами   розрахункових   показників,   які   безпосередньо   впливають   на   розмір   ціни   послуги   з   управління багатоквартирним  будинком  та  не залежать  від  управителя  (законодавчо  встановлені  розміри  заробітної  плати  на  бюджетний рік, різноманітні податки та збори, вартість послуг та паливно-мастильних матеріалів, тариф на електроенергію), тому у подальшому управитель не має фінансової можливості забезпечити надання послуги з управління багатоквартирним будинком за цінами 2021 року.</t>
  </si>
  <si>
    <t xml:space="preserve">      Управителем  здійснено  перерахунок  кошторису  витрат  на  утримання Вашого будинку та прибудинкової території (додаток №5 до Договору).</t>
  </si>
  <si>
    <t>№ додаткової угоди від 03.10.2024 року)</t>
  </si>
  <si>
    <t>№2    від 03.10.2024 року)</t>
  </si>
  <si>
    <t>№4    від 03.10.2024 року)</t>
  </si>
  <si>
    <t>№3    від 03.10.2024 року)</t>
  </si>
  <si>
    <t>№14    від 03.10.2024 року)</t>
  </si>
  <si>
    <t>№5    від 03.10.2024 року)</t>
  </si>
  <si>
    <t>№6    від 03.10.2024 року)</t>
  </si>
  <si>
    <t>04.10.2024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</si>
</sst>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#,##0.0000"/>
    <numFmt numFmtId="166" formatCode="0.000000"/>
    <numFmt numFmtId="167" formatCode="0.00000"/>
    <numFmt numFmtId="168" formatCode="0.000"/>
  </numFmts>
  <fonts count="6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name val="Calibri"/>
      <family val="2"/>
      <charset val="204"/>
    </font>
    <font>
      <sz val="11"/>
      <color rgb="FFC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name val="MS Sans Serif"/>
      <family val="2"/>
      <charset val="204"/>
    </font>
    <font>
      <sz val="8"/>
      <name val="MS Sans Serif"/>
      <family val="2"/>
      <charset val="204"/>
    </font>
    <font>
      <sz val="8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</font>
    <font>
      <sz val="10"/>
      <color rgb="FFC00000"/>
      <name val="Calibri"/>
      <family val="2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Calibri"/>
      <family val="2"/>
      <scheme val="minor"/>
    </font>
    <font>
      <b/>
      <sz val="14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8"/>
      <name val="Calibri"/>
      <family val="2"/>
      <scheme val="minor"/>
    </font>
    <font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7.5"/>
      <name val="Times New Roman"/>
      <family val="1"/>
      <charset val="204"/>
    </font>
    <font>
      <b/>
      <sz val="17.5"/>
      <name val="Times New Roman"/>
      <family val="1"/>
      <charset val="204"/>
    </font>
    <font>
      <b/>
      <sz val="18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9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/>
    <xf numFmtId="0" fontId="1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1" fillId="6" borderId="0" xfId="0" applyFont="1" applyFill="1"/>
    <xf numFmtId="0" fontId="2" fillId="6" borderId="0" xfId="0" applyFont="1" applyFill="1"/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Border="1"/>
    <xf numFmtId="0" fontId="11" fillId="0" borderId="7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7" xfId="0" applyFont="1" applyBorder="1"/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6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6" borderId="0" xfId="0" applyFont="1" applyFill="1"/>
    <xf numFmtId="0" fontId="10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/>
    <xf numFmtId="165" fontId="3" fillId="0" borderId="0" xfId="0" applyNumberFormat="1" applyFont="1" applyAlignment="1">
      <alignment horizontal="right" vertical="center"/>
    </xf>
    <xf numFmtId="0" fontId="11" fillId="3" borderId="0" xfId="0" applyFont="1" applyFill="1"/>
    <xf numFmtId="0" fontId="10" fillId="3" borderId="0" xfId="0" applyFont="1" applyFill="1"/>
    <xf numFmtId="0" fontId="10" fillId="3" borderId="7" xfId="0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64" fontId="21" fillId="0" borderId="7" xfId="0" applyNumberFormat="1" applyFont="1" applyBorder="1"/>
    <xf numFmtId="164" fontId="21" fillId="10" borderId="9" xfId="0" applyNumberFormat="1" applyFont="1" applyFill="1" applyBorder="1" applyAlignment="1">
      <alignment horizontal="right"/>
    </xf>
    <xf numFmtId="164" fontId="22" fillId="0" borderId="7" xfId="0" applyNumberFormat="1" applyFont="1" applyBorder="1"/>
    <xf numFmtId="164" fontId="20" fillId="9" borderId="7" xfId="0" applyNumberFormat="1" applyFont="1" applyFill="1" applyBorder="1"/>
    <xf numFmtId="164" fontId="23" fillId="0" borderId="9" xfId="0" applyNumberFormat="1" applyFont="1" applyBorder="1"/>
    <xf numFmtId="0" fontId="21" fillId="0" borderId="7" xfId="0" applyFont="1" applyBorder="1"/>
    <xf numFmtId="10" fontId="21" fillId="11" borderId="7" xfId="0" applyNumberFormat="1" applyFont="1" applyFill="1" applyBorder="1"/>
    <xf numFmtId="0" fontId="18" fillId="0" borderId="0" xfId="0" applyFont="1"/>
    <xf numFmtId="164" fontId="21" fillId="3" borderId="7" xfId="0" applyNumberFormat="1" applyFont="1" applyFill="1" applyBorder="1"/>
    <xf numFmtId="164" fontId="21" fillId="12" borderId="7" xfId="0" applyNumberFormat="1" applyFont="1" applyFill="1" applyBorder="1"/>
    <xf numFmtId="164" fontId="21" fillId="13" borderId="7" xfId="0" applyNumberFormat="1" applyFont="1" applyFill="1" applyBorder="1"/>
    <xf numFmtId="164" fontId="21" fillId="14" borderId="7" xfId="0" applyNumberFormat="1" applyFont="1" applyFill="1" applyBorder="1"/>
    <xf numFmtId="10" fontId="21" fillId="12" borderId="7" xfId="0" applyNumberFormat="1" applyFont="1" applyFill="1" applyBorder="1"/>
    <xf numFmtId="164" fontId="20" fillId="2" borderId="7" xfId="0" applyNumberFormat="1" applyFont="1" applyFill="1" applyBorder="1"/>
    <xf numFmtId="10" fontId="21" fillId="14" borderId="7" xfId="0" applyNumberFormat="1" applyFont="1" applyFill="1" applyBorder="1"/>
    <xf numFmtId="0" fontId="16" fillId="7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2" fontId="7" fillId="7" borderId="7" xfId="0" applyNumberFormat="1" applyFont="1" applyFill="1" applyBorder="1" applyAlignment="1">
      <alignment horizontal="center" vertical="center" wrapText="1"/>
    </xf>
    <xf numFmtId="164" fontId="7" fillId="7" borderId="7" xfId="0" applyNumberFormat="1" applyFont="1" applyFill="1" applyBorder="1"/>
    <xf numFmtId="164" fontId="23" fillId="7" borderId="9" xfId="0" applyNumberFormat="1" applyFont="1" applyFill="1" applyBorder="1"/>
    <xf numFmtId="0" fontId="18" fillId="7" borderId="0" xfId="0" applyFont="1" applyFill="1"/>
    <xf numFmtId="10" fontId="21" fillId="15" borderId="7" xfId="0" applyNumberFormat="1" applyFont="1" applyFill="1" applyBorder="1"/>
    <xf numFmtId="164" fontId="20" fillId="3" borderId="7" xfId="0" applyNumberFormat="1" applyFont="1" applyFill="1" applyBorder="1"/>
    <xf numFmtId="10" fontId="21" fillId="3" borderId="7" xfId="0" applyNumberFormat="1" applyFont="1" applyFill="1" applyBorder="1"/>
    <xf numFmtId="10" fontId="21" fillId="16" borderId="7" xfId="0" applyNumberFormat="1" applyFont="1" applyFill="1" applyBorder="1"/>
    <xf numFmtId="164" fontId="20" fillId="17" borderId="7" xfId="0" applyNumberFormat="1" applyFont="1" applyFill="1" applyBorder="1"/>
    <xf numFmtId="10" fontId="21" fillId="17" borderId="7" xfId="0" applyNumberFormat="1" applyFont="1" applyFill="1" applyBorder="1"/>
    <xf numFmtId="0" fontId="23" fillId="0" borderId="7" xfId="0" applyFont="1" applyBorder="1" applyAlignment="1">
      <alignment horizontal="center" vertical="center"/>
    </xf>
    <xf numFmtId="164" fontId="24" fillId="0" borderId="7" xfId="0" applyNumberFormat="1" applyFont="1" applyBorder="1"/>
    <xf numFmtId="164" fontId="24" fillId="0" borderId="9" xfId="0" applyNumberFormat="1" applyFont="1" applyBorder="1"/>
    <xf numFmtId="164" fontId="18" fillId="0" borderId="7" xfId="0" applyNumberFormat="1" applyFont="1" applyBorder="1"/>
    <xf numFmtId="166" fontId="18" fillId="0" borderId="7" xfId="0" applyNumberFormat="1" applyFont="1" applyBorder="1"/>
    <xf numFmtId="164" fontId="18" fillId="0" borderId="9" xfId="0" applyNumberFormat="1" applyFont="1" applyBorder="1"/>
    <xf numFmtId="164" fontId="23" fillId="0" borderId="7" xfId="0" applyNumberFormat="1" applyFont="1" applyBorder="1"/>
    <xf numFmtId="0" fontId="18" fillId="0" borderId="7" xfId="0" applyFont="1" applyBorder="1"/>
    <xf numFmtId="164" fontId="16" fillId="0" borderId="7" xfId="0" applyNumberFormat="1" applyFont="1" applyBorder="1"/>
    <xf numFmtId="164" fontId="16" fillId="0" borderId="9" xfId="0" applyNumberFormat="1" applyFont="1" applyBorder="1" applyAlignment="1">
      <alignment horizontal="right"/>
    </xf>
    <xf numFmtId="0" fontId="16" fillId="0" borderId="7" xfId="0" applyFont="1" applyBorder="1"/>
    <xf numFmtId="10" fontId="16" fillId="0" borderId="7" xfId="0" applyNumberFormat="1" applyFont="1" applyBorder="1"/>
    <xf numFmtId="164" fontId="16" fillId="0" borderId="7" xfId="0" applyNumberFormat="1" applyFont="1" applyBorder="1" applyAlignment="1">
      <alignment horizontal="right"/>
    </xf>
    <xf numFmtId="0" fontId="24" fillId="0" borderId="0" xfId="0" applyFont="1"/>
    <xf numFmtId="164" fontId="18" fillId="0" borderId="0" xfId="0" applyNumberFormat="1" applyFont="1"/>
    <xf numFmtId="0" fontId="25" fillId="3" borderId="7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165" fontId="17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49" fontId="17" fillId="0" borderId="7" xfId="0" applyNumberFormat="1" applyFont="1" applyBorder="1" applyAlignment="1">
      <alignment horizontal="center" vertical="center"/>
    </xf>
    <xf numFmtId="16" fontId="17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2" fontId="14" fillId="5" borderId="0" xfId="0" applyNumberFormat="1" applyFont="1" applyFill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right" vertical="center" wrapText="1"/>
    </xf>
    <xf numFmtId="2" fontId="28" fillId="0" borderId="7" xfId="0" applyNumberFormat="1" applyFont="1" applyBorder="1" applyAlignment="1">
      <alignment horizontal="right" vertical="center" wrapText="1"/>
    </xf>
    <xf numFmtId="165" fontId="13" fillId="4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0" borderId="7" xfId="0" applyFont="1" applyBorder="1"/>
    <xf numFmtId="0" fontId="32" fillId="0" borderId="0" xfId="0" applyFont="1"/>
    <xf numFmtId="0" fontId="32" fillId="10" borderId="0" xfId="0" applyFont="1" applyFill="1"/>
    <xf numFmtId="0" fontId="34" fillId="0" borderId="0" xfId="0" applyFont="1" applyAlignment="1">
      <alignment vertical="center"/>
    </xf>
    <xf numFmtId="0" fontId="34" fillId="10" borderId="0" xfId="0" applyFont="1" applyFill="1" applyAlignment="1">
      <alignment vertical="center"/>
    </xf>
    <xf numFmtId="168" fontId="32" fillId="0" borderId="0" xfId="0" applyNumberFormat="1" applyFont="1"/>
    <xf numFmtId="0" fontId="35" fillId="0" borderId="7" xfId="0" applyFont="1" applyBorder="1"/>
    <xf numFmtId="0" fontId="29" fillId="0" borderId="4" xfId="0" applyFont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 wrapText="1"/>
    </xf>
    <xf numFmtId="49" fontId="6" fillId="0" borderId="17" xfId="0" applyNumberFormat="1" applyFont="1" applyBorder="1" applyAlignment="1">
      <alignment horizontal="center" vertical="center" textRotation="90" wrapText="1"/>
    </xf>
    <xf numFmtId="49" fontId="11" fillId="3" borderId="17" xfId="0" applyNumberFormat="1" applyFont="1" applyFill="1" applyBorder="1" applyAlignment="1">
      <alignment horizontal="center" vertical="center" textRotation="90" wrapText="1"/>
    </xf>
    <xf numFmtId="49" fontId="6" fillId="18" borderId="17" xfId="0" applyNumberFormat="1" applyFont="1" applyFill="1" applyBorder="1" applyAlignment="1">
      <alignment horizontal="center" vertical="center" textRotation="90" wrapText="1"/>
    </xf>
    <xf numFmtId="0" fontId="33" fillId="10" borderId="18" xfId="0" applyFont="1" applyFill="1" applyBorder="1" applyAlignment="1">
      <alignment horizontal="center" vertical="center" textRotation="90" wrapText="1"/>
    </xf>
    <xf numFmtId="0" fontId="20" fillId="9" borderId="7" xfId="0" applyFont="1" applyFill="1" applyBorder="1" applyAlignment="1">
      <alignment horizontal="center" vertical="center" wrapText="1"/>
    </xf>
    <xf numFmtId="49" fontId="6" fillId="19" borderId="17" xfId="0" applyNumberFormat="1" applyFont="1" applyFill="1" applyBorder="1" applyAlignment="1">
      <alignment horizontal="center" vertical="center" textRotation="90" wrapText="1"/>
    </xf>
    <xf numFmtId="0" fontId="33" fillId="0" borderId="19" xfId="0" applyFont="1" applyBorder="1" applyAlignment="1">
      <alignment horizontal="center" vertical="center" textRotation="90" wrapText="1"/>
    </xf>
    <xf numFmtId="0" fontId="36" fillId="9" borderId="7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/>
    <xf numFmtId="0" fontId="38" fillId="20" borderId="7" xfId="0" applyFont="1" applyFill="1" applyBorder="1" applyAlignment="1">
      <alignment horizontal="center" vertical="center"/>
    </xf>
    <xf numFmtId="0" fontId="38" fillId="20" borderId="7" xfId="0" applyFont="1" applyFill="1" applyBorder="1" applyAlignment="1">
      <alignment horizontal="left" vertical="center" wrapText="1"/>
    </xf>
    <xf numFmtId="0" fontId="38" fillId="20" borderId="7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2" fontId="38" fillId="0" borderId="7" xfId="0" applyNumberFormat="1" applyFont="1" applyBorder="1" applyAlignment="1">
      <alignment horizontal="center" vertical="center" wrapText="1"/>
    </xf>
    <xf numFmtId="2" fontId="39" fillId="0" borderId="7" xfId="0" applyNumberFormat="1" applyFont="1" applyBorder="1" applyAlignment="1">
      <alignment horizontal="center" vertical="center" wrapText="1"/>
    </xf>
    <xf numFmtId="164" fontId="32" fillId="0" borderId="7" xfId="0" applyNumberFormat="1" applyFont="1" applyBorder="1"/>
    <xf numFmtId="164" fontId="32" fillId="3" borderId="7" xfId="0" applyNumberFormat="1" applyFont="1" applyFill="1" applyBorder="1"/>
    <xf numFmtId="164" fontId="41" fillId="0" borderId="7" xfId="0" applyNumberFormat="1" applyFont="1" applyBorder="1"/>
    <xf numFmtId="164" fontId="32" fillId="10" borderId="9" xfId="0" applyNumberFormat="1" applyFont="1" applyFill="1" applyBorder="1" applyAlignment="1">
      <alignment horizontal="right"/>
    </xf>
    <xf numFmtId="164" fontId="42" fillId="0" borderId="7" xfId="0" applyNumberFormat="1" applyFont="1" applyBorder="1"/>
    <xf numFmtId="164" fontId="20" fillId="0" borderId="7" xfId="0" applyNumberFormat="1" applyFont="1" applyBorder="1"/>
    <xf numFmtId="10" fontId="32" fillId="11" borderId="7" xfId="0" applyNumberFormat="1" applyFont="1" applyFill="1" applyBorder="1"/>
    <xf numFmtId="10" fontId="42" fillId="11" borderId="7" xfId="0" applyNumberFormat="1" applyFont="1" applyFill="1" applyBorder="1"/>
    <xf numFmtId="0" fontId="39" fillId="20" borderId="7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left" vertical="center" wrapText="1"/>
    </xf>
    <xf numFmtId="10" fontId="32" fillId="3" borderId="7" xfId="0" applyNumberFormat="1" applyFont="1" applyFill="1" applyBorder="1"/>
    <xf numFmtId="0" fontId="33" fillId="0" borderId="14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10" fontId="34" fillId="0" borderId="7" xfId="0" applyNumberFormat="1" applyFont="1" applyBorder="1" applyAlignment="1">
      <alignment vertical="center"/>
    </xf>
    <xf numFmtId="10" fontId="32" fillId="0" borderId="7" xfId="0" applyNumberFormat="1" applyFont="1" applyBorder="1"/>
    <xf numFmtId="0" fontId="40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6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center" vertical="center" wrapText="1"/>
    </xf>
    <xf numFmtId="2" fontId="1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165" fontId="2" fillId="3" borderId="0" xfId="0" applyNumberFormat="1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right" vertical="center" wrapText="1"/>
    </xf>
    <xf numFmtId="2" fontId="19" fillId="3" borderId="7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165" fontId="13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vertical="center" wrapText="1"/>
    </xf>
    <xf numFmtId="165" fontId="13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165" fontId="14" fillId="3" borderId="7" xfId="0" applyNumberFormat="1" applyFont="1" applyFill="1" applyBorder="1" applyAlignment="1">
      <alignment horizontal="center" vertical="center"/>
    </xf>
    <xf numFmtId="16" fontId="17" fillId="3" borderId="7" xfId="0" applyNumberFormat="1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45" fillId="0" borderId="7" xfId="0" applyFont="1" applyBorder="1" applyAlignment="1">
      <alignment horizontal="right" vertical="center" wrapText="1"/>
    </xf>
    <xf numFmtId="0" fontId="43" fillId="0" borderId="7" xfId="0" applyFont="1" applyBorder="1" applyAlignment="1">
      <alignment vertical="center"/>
    </xf>
    <xf numFmtId="0" fontId="43" fillId="0" borderId="7" xfId="0" applyFont="1" applyBorder="1" applyAlignment="1">
      <alignment vertical="center" wrapText="1"/>
    </xf>
    <xf numFmtId="0" fontId="44" fillId="0" borderId="7" xfId="0" applyFont="1" applyBorder="1" applyAlignment="1">
      <alignment vertical="center" wrapText="1"/>
    </xf>
    <xf numFmtId="16" fontId="44" fillId="0" borderId="7" xfId="0" applyNumberFormat="1" applyFont="1" applyBorder="1" applyAlignment="1">
      <alignment vertical="center" wrapText="1"/>
    </xf>
    <xf numFmtId="0" fontId="2" fillId="0" borderId="0" xfId="0" applyFont="1" applyAlignment="1"/>
    <xf numFmtId="0" fontId="32" fillId="3" borderId="0" xfId="0" applyFont="1" applyFill="1"/>
    <xf numFmtId="0" fontId="26" fillId="3" borderId="0" xfId="0" applyFont="1" applyFill="1" applyAlignment="1">
      <alignment horizontal="center" vertical="center"/>
    </xf>
    <xf numFmtId="0" fontId="47" fillId="0" borderId="0" xfId="0" applyFont="1"/>
    <xf numFmtId="0" fontId="47" fillId="3" borderId="0" xfId="0" applyFont="1" applyFill="1"/>
    <xf numFmtId="0" fontId="49" fillId="3" borderId="0" xfId="0" applyFont="1" applyFill="1"/>
    <xf numFmtId="0" fontId="32" fillId="3" borderId="7" xfId="0" applyFont="1" applyFill="1" applyBorder="1"/>
    <xf numFmtId="0" fontId="8" fillId="0" borderId="0" xfId="0" applyFont="1"/>
    <xf numFmtId="0" fontId="52" fillId="3" borderId="0" xfId="0" applyFont="1" applyFill="1"/>
    <xf numFmtId="0" fontId="52" fillId="0" borderId="0" xfId="0" applyFont="1"/>
    <xf numFmtId="0" fontId="1" fillId="0" borderId="0" xfId="0" applyFont="1" applyAlignment="1">
      <alignment horizontal="center"/>
    </xf>
    <xf numFmtId="0" fontId="17" fillId="3" borderId="0" xfId="0" applyFont="1" applyFill="1"/>
    <xf numFmtId="0" fontId="48" fillId="3" borderId="0" xfId="0" applyFont="1" applyFill="1"/>
    <xf numFmtId="0" fontId="1" fillId="3" borderId="0" xfId="0" applyFont="1" applyFill="1" applyAlignment="1">
      <alignment horizontal="left"/>
    </xf>
    <xf numFmtId="0" fontId="7" fillId="0" borderId="0" xfId="0" applyFont="1"/>
    <xf numFmtId="0" fontId="17" fillId="0" borderId="0" xfId="0" applyFont="1" applyAlignment="1">
      <alignment horizontal="right"/>
    </xf>
    <xf numFmtId="0" fontId="7" fillId="0" borderId="1" xfId="0" applyFont="1" applyBorder="1"/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7" fillId="3" borderId="0" xfId="0" applyFont="1" applyFill="1"/>
    <xf numFmtId="0" fontId="51" fillId="0" borderId="0" xfId="0" applyFont="1"/>
    <xf numFmtId="0" fontId="51" fillId="0" borderId="0" xfId="0" applyFont="1" applyAlignment="1">
      <alignment horizontal="center"/>
    </xf>
    <xf numFmtId="0" fontId="50" fillId="3" borderId="0" xfId="0" applyFont="1" applyFill="1" applyAlignment="1">
      <alignment horizontal="center"/>
    </xf>
    <xf numFmtId="10" fontId="51" fillId="0" borderId="0" xfId="0" applyNumberFormat="1" applyFont="1" applyAlignment="1">
      <alignment horizontal="center"/>
    </xf>
    <xf numFmtId="10" fontId="50" fillId="3" borderId="0" xfId="0" applyNumberFormat="1" applyFont="1" applyFill="1" applyAlignment="1">
      <alignment horizontal="center"/>
    </xf>
    <xf numFmtId="0" fontId="55" fillId="0" borderId="0" xfId="0" applyFont="1" applyAlignment="1">
      <alignment horizontal="center"/>
    </xf>
    <xf numFmtId="164" fontId="56" fillId="3" borderId="0" xfId="0" applyNumberFormat="1" applyFont="1" applyFill="1" applyAlignment="1">
      <alignment horizontal="center"/>
    </xf>
    <xf numFmtId="165" fontId="55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46" fillId="0" borderId="0" xfId="0" applyFont="1" applyAlignment="1">
      <alignment horizontal="left" vertical="center"/>
    </xf>
    <xf numFmtId="2" fontId="57" fillId="0" borderId="0" xfId="0" applyNumberFormat="1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165" fontId="46" fillId="0" borderId="7" xfId="0" applyNumberFormat="1" applyFont="1" applyBorder="1" applyAlignment="1">
      <alignment horizontal="center" vertical="center"/>
    </xf>
    <xf numFmtId="0" fontId="57" fillId="0" borderId="7" xfId="0" applyFont="1" applyBorder="1" applyAlignment="1">
      <alignment vertical="center" wrapText="1"/>
    </xf>
    <xf numFmtId="2" fontId="57" fillId="5" borderId="0" xfId="0" applyNumberFormat="1" applyFont="1" applyFill="1" applyAlignment="1">
      <alignment horizontal="right" vertical="center"/>
    </xf>
    <xf numFmtId="0" fontId="58" fillId="4" borderId="7" xfId="0" applyFont="1" applyFill="1" applyBorder="1" applyAlignment="1">
      <alignment vertical="center" wrapText="1"/>
    </xf>
    <xf numFmtId="0" fontId="61" fillId="0" borderId="7" xfId="0" applyFont="1" applyBorder="1" applyAlignment="1">
      <alignment horizontal="right" vertical="center" wrapText="1"/>
    </xf>
    <xf numFmtId="2" fontId="61" fillId="0" borderId="7" xfId="0" applyNumberFormat="1" applyFont="1" applyBorder="1" applyAlignment="1">
      <alignment horizontal="right" vertical="center" wrapText="1"/>
    </xf>
    <xf numFmtId="4" fontId="46" fillId="0" borderId="7" xfId="0" applyNumberFormat="1" applyFont="1" applyBorder="1" applyAlignment="1">
      <alignment horizontal="center" vertical="center" wrapText="1"/>
    </xf>
    <xf numFmtId="165" fontId="46" fillId="0" borderId="7" xfId="0" applyNumberFormat="1" applyFont="1" applyBorder="1" applyAlignment="1">
      <alignment horizontal="center" vertical="center" wrapText="1"/>
    </xf>
    <xf numFmtId="4" fontId="46" fillId="0" borderId="7" xfId="0" applyNumberFormat="1" applyFont="1" applyBorder="1" applyAlignment="1">
      <alignment horizontal="center" vertical="center"/>
    </xf>
    <xf numFmtId="4" fontId="57" fillId="0" borderId="7" xfId="0" applyNumberFormat="1" applyFont="1" applyBorder="1" applyAlignment="1">
      <alignment horizontal="center" vertical="center"/>
    </xf>
    <xf numFmtId="165" fontId="57" fillId="0" borderId="7" xfId="0" applyNumberFormat="1" applyFont="1" applyBorder="1" applyAlignment="1">
      <alignment horizontal="center" vertical="center"/>
    </xf>
    <xf numFmtId="165" fontId="44" fillId="0" borderId="7" xfId="0" applyNumberFormat="1" applyFont="1" applyBorder="1" applyAlignment="1">
      <alignment horizontal="center" vertical="center" wrapText="1"/>
    </xf>
    <xf numFmtId="0" fontId="51" fillId="0" borderId="7" xfId="0" applyFont="1" applyBorder="1"/>
    <xf numFmtId="165" fontId="63" fillId="0" borderId="7" xfId="0" applyNumberFormat="1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fill"/>
    </xf>
    <xf numFmtId="0" fontId="26" fillId="0" borderId="0" xfId="0" applyFont="1" applyAlignment="1">
      <alignment horizontal="center" vertical="center"/>
    </xf>
    <xf numFmtId="0" fontId="65" fillId="0" borderId="0" xfId="0" applyFont="1"/>
    <xf numFmtId="0" fontId="49" fillId="0" borderId="0" xfId="0" applyFont="1"/>
    <xf numFmtId="0" fontId="46" fillId="0" borderId="7" xfId="0" applyFont="1" applyBorder="1" applyAlignment="1">
      <alignment horizontal="center" vertical="center"/>
    </xf>
    <xf numFmtId="0" fontId="14" fillId="0" borderId="7" xfId="0" applyFont="1" applyBorder="1"/>
    <xf numFmtId="0" fontId="44" fillId="4" borderId="7" xfId="0" applyFont="1" applyFill="1" applyBorder="1"/>
    <xf numFmtId="165" fontId="58" fillId="4" borderId="7" xfId="0" applyNumberFormat="1" applyFont="1" applyFill="1" applyBorder="1" applyAlignment="1">
      <alignment horizontal="center" vertical="center"/>
    </xf>
    <xf numFmtId="0" fontId="14" fillId="4" borderId="7" xfId="0" applyFont="1" applyFill="1" applyBorder="1"/>
    <xf numFmtId="0" fontId="13" fillId="0" borderId="0" xfId="0" applyFont="1"/>
    <xf numFmtId="0" fontId="44" fillId="0" borderId="0" xfId="0" applyFont="1"/>
    <xf numFmtId="0" fontId="4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0" fontId="4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57" fillId="0" borderId="0" xfId="0" applyFont="1"/>
    <xf numFmtId="0" fontId="43" fillId="0" borderId="0" xfId="0" applyFont="1"/>
    <xf numFmtId="0" fontId="43" fillId="0" borderId="0" xfId="0" applyFont="1" applyAlignment="1">
      <alignment horizontal="center"/>
    </xf>
    <xf numFmtId="165" fontId="43" fillId="0" borderId="0" xfId="0" applyNumberFormat="1" applyFont="1" applyAlignment="1">
      <alignment horizontal="center"/>
    </xf>
    <xf numFmtId="167" fontId="46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32" fillId="0" borderId="0" xfId="0" applyNumberFormat="1" applyFont="1"/>
    <xf numFmtId="165" fontId="17" fillId="0" borderId="0" xfId="0" applyNumberFormat="1" applyFont="1"/>
    <xf numFmtId="0" fontId="59" fillId="0" borderId="0" xfId="0" applyFont="1" applyAlignment="1">
      <alignment horizontal="justify" vertical="center" wrapText="1"/>
    </xf>
    <xf numFmtId="0" fontId="59" fillId="0" borderId="0" xfId="0" applyFont="1" applyAlignment="1">
      <alignment horizontal="justify" wrapText="1"/>
    </xf>
    <xf numFmtId="0" fontId="6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7" fillId="0" borderId="9" xfId="0" applyNumberFormat="1" applyFont="1" applyBorder="1" applyAlignment="1">
      <alignment horizontal="center" vertical="center"/>
    </xf>
    <xf numFmtId="4" fontId="57" fillId="0" borderId="10" xfId="0" applyNumberFormat="1" applyFont="1" applyBorder="1" applyAlignment="1">
      <alignment horizontal="center" vertical="center"/>
    </xf>
    <xf numFmtId="4" fontId="46" fillId="0" borderId="9" xfId="0" applyNumberFormat="1" applyFont="1" applyBorder="1" applyAlignment="1">
      <alignment horizontal="center" vertical="center"/>
    </xf>
    <xf numFmtId="4" fontId="46" fillId="0" borderId="10" xfId="0" applyNumberFormat="1" applyFont="1" applyBorder="1" applyAlignment="1">
      <alignment horizontal="center" vertical="center"/>
    </xf>
    <xf numFmtId="0" fontId="62" fillId="0" borderId="0" xfId="0" applyFont="1" applyBorder="1" applyAlignment="1">
      <alignment horizontal="left" vertical="center" wrapText="1"/>
    </xf>
    <xf numFmtId="0" fontId="60" fillId="4" borderId="9" xfId="0" applyFont="1" applyFill="1" applyBorder="1" applyAlignment="1">
      <alignment horizontal="center"/>
    </xf>
    <xf numFmtId="0" fontId="60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" fontId="43" fillId="0" borderId="9" xfId="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4" fontId="46" fillId="0" borderId="9" xfId="0" applyNumberFormat="1" applyFont="1" applyBorder="1" applyAlignment="1">
      <alignment horizontal="center" vertical="center" wrapText="1"/>
    </xf>
    <xf numFmtId="4" fontId="46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4" fontId="13" fillId="3" borderId="9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4" fontId="14" fillId="3" borderId="10" xfId="0" applyNumberFormat="1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5" fontId="14" fillId="0" borderId="9" xfId="0" applyNumberFormat="1" applyFont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0" fontId="14" fillId="0" borderId="0" xfId="0" applyNumberFormat="1" applyFont="1" applyAlignment="1">
      <alignment horizontal="center"/>
    </xf>
    <xf numFmtId="165" fontId="46" fillId="0" borderId="9" xfId="0" applyNumberFormat="1" applyFont="1" applyBorder="1" applyAlignment="1">
      <alignment horizontal="center" vertical="center"/>
    </xf>
    <xf numFmtId="165" fontId="46" fillId="0" borderId="10" xfId="0" applyNumberFormat="1" applyFont="1" applyBorder="1" applyAlignment="1">
      <alignment horizontal="center" vertical="center"/>
    </xf>
    <xf numFmtId="165" fontId="57" fillId="0" borderId="9" xfId="0" applyNumberFormat="1" applyFont="1" applyBorder="1" applyAlignment="1">
      <alignment horizontal="center" vertical="center"/>
    </xf>
    <xf numFmtId="165" fontId="57" fillId="0" borderId="10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65" fontId="13" fillId="0" borderId="10" xfId="0" applyNumberFormat="1" applyFont="1" applyBorder="1" applyAlignment="1">
      <alignment horizontal="center" vertical="center"/>
    </xf>
    <xf numFmtId="2" fontId="1" fillId="5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44" fillId="0" borderId="9" xfId="0" applyNumberFormat="1" applyFont="1" applyBorder="1" applyAlignment="1">
      <alignment horizontal="center" vertical="center" wrapText="1"/>
    </xf>
    <xf numFmtId="165" fontId="44" fillId="0" borderId="10" xfId="0" applyNumberFormat="1" applyFont="1" applyBorder="1" applyAlignment="1">
      <alignment horizontal="center" vertical="center" wrapText="1"/>
    </xf>
    <xf numFmtId="2" fontId="61" fillId="0" borderId="9" xfId="0" applyNumberFormat="1" applyFont="1" applyBorder="1" applyAlignment="1">
      <alignment horizontal="center" vertical="center" wrapText="1"/>
    </xf>
    <xf numFmtId="2" fontId="61" fillId="0" borderId="10" xfId="0" applyNumberFormat="1" applyFont="1" applyBorder="1" applyAlignment="1">
      <alignment horizontal="center" vertical="center" wrapText="1"/>
    </xf>
    <xf numFmtId="165" fontId="46" fillId="0" borderId="9" xfId="0" applyNumberFormat="1" applyFont="1" applyBorder="1" applyAlignment="1">
      <alignment horizontal="center" vertical="center" wrapText="1"/>
    </xf>
    <xf numFmtId="165" fontId="46" fillId="0" borderId="10" xfId="0" applyNumberFormat="1" applyFont="1" applyBorder="1" applyAlignment="1">
      <alignment horizontal="center" vertical="center" wrapText="1"/>
    </xf>
    <xf numFmtId="165" fontId="43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10" fontId="44" fillId="0" borderId="0" xfId="0" applyNumberFormat="1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165" fontId="13" fillId="4" borderId="9" xfId="0" applyNumberFormat="1" applyFont="1" applyFill="1" applyBorder="1" applyAlignment="1">
      <alignment horizontal="center" vertical="center"/>
    </xf>
    <xf numFmtId="165" fontId="13" fillId="4" borderId="10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167" fontId="46" fillId="0" borderId="0" xfId="0" applyNumberFormat="1" applyFont="1" applyAlignment="1">
      <alignment horizontal="center"/>
    </xf>
    <xf numFmtId="0" fontId="46" fillId="0" borderId="9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165" fontId="58" fillId="4" borderId="9" xfId="0" applyNumberFormat="1" applyFont="1" applyFill="1" applyBorder="1" applyAlignment="1">
      <alignment horizontal="center" vertical="center"/>
    </xf>
    <xf numFmtId="165" fontId="58" fillId="4" borderId="10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58" fillId="0" borderId="1" xfId="0" applyNumberFormat="1" applyFont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/>
    </xf>
    <xf numFmtId="165" fontId="17" fillId="0" borderId="9" xfId="0" applyNumberFormat="1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wrapText="1"/>
    </xf>
    <xf numFmtId="2" fontId="28" fillId="0" borderId="9" xfId="0" applyNumberFormat="1" applyFont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 wrapText="1"/>
    </xf>
    <xf numFmtId="165" fontId="13" fillId="0" borderId="9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wrapText="1"/>
    </xf>
    <xf numFmtId="0" fontId="33" fillId="0" borderId="1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Q92"/>
  <sheetViews>
    <sheetView topLeftCell="A11" zoomScale="58" zoomScaleNormal="58" workbookViewId="0">
      <selection activeCell="R26" sqref="R25:R26"/>
    </sheetView>
  </sheetViews>
  <sheetFormatPr defaultColWidth="8.85546875" defaultRowHeight="15" x14ac:dyDescent="0.25"/>
  <cols>
    <col min="1" max="1" width="8.5703125" style="152" customWidth="1"/>
    <col min="2" max="2" width="7.140625" style="152" customWidth="1"/>
    <col min="3" max="3" width="123.42578125" style="152" customWidth="1"/>
    <col min="4" max="4" width="20.7109375" style="152" customWidth="1"/>
    <col min="5" max="5" width="14.5703125" style="152" customWidth="1"/>
    <col min="6" max="6" width="35" style="152" customWidth="1"/>
    <col min="7" max="7" width="35.140625" style="152" customWidth="1"/>
    <col min="8" max="8" width="20.28515625" style="152" customWidth="1"/>
    <col min="9" max="9" width="7.28515625" style="238" hidden="1" customWidth="1"/>
    <col min="10" max="10" width="6.28515625" style="238" hidden="1" customWidth="1"/>
    <col min="11" max="11" width="67" style="238" hidden="1" customWidth="1"/>
    <col min="12" max="12" width="15.7109375" style="238" hidden="1" customWidth="1"/>
    <col min="13" max="13" width="14.7109375" style="238" hidden="1" customWidth="1"/>
    <col min="14" max="14" width="25.28515625" style="238" hidden="1" customWidth="1"/>
    <col min="15" max="15" width="26.7109375" style="238" hidden="1" customWidth="1"/>
    <col min="16" max="17" width="0" style="238" hidden="1" customWidth="1"/>
    <col min="18" max="16384" width="8.85546875" style="152"/>
  </cols>
  <sheetData>
    <row r="1" spans="2:15" ht="3" customHeight="1" x14ac:dyDescent="0.25">
      <c r="B1" s="237"/>
      <c r="C1" s="237"/>
      <c r="D1" s="237"/>
      <c r="E1" s="237"/>
      <c r="F1" s="237"/>
      <c r="G1" s="237"/>
    </row>
    <row r="2" spans="2:15" ht="30" x14ac:dyDescent="0.4">
      <c r="B2" s="321" t="s">
        <v>666</v>
      </c>
      <c r="C2" s="321"/>
      <c r="D2" s="321"/>
      <c r="E2" s="321"/>
      <c r="F2" s="321"/>
      <c r="G2" s="321"/>
    </row>
    <row r="3" spans="2:15" ht="30" x14ac:dyDescent="0.4">
      <c r="B3" s="321" t="s">
        <v>667</v>
      </c>
      <c r="C3" s="321"/>
      <c r="D3" s="321"/>
      <c r="E3" s="321"/>
      <c r="F3" s="321"/>
      <c r="G3" s="321"/>
    </row>
    <row r="4" spans="2:15" ht="4.1500000000000004" customHeight="1" x14ac:dyDescent="0.25">
      <c r="B4" s="322"/>
      <c r="C4" s="322"/>
      <c r="D4" s="322"/>
      <c r="E4" s="322"/>
      <c r="F4" s="322"/>
      <c r="G4" s="322"/>
    </row>
    <row r="5" spans="2:15" ht="85.15" customHeight="1" x14ac:dyDescent="0.25">
      <c r="B5" s="319" t="s">
        <v>676</v>
      </c>
      <c r="C5" s="319"/>
      <c r="D5" s="319"/>
      <c r="E5" s="319"/>
      <c r="F5" s="319"/>
      <c r="G5" s="319"/>
    </row>
    <row r="6" spans="2:15" ht="114" customHeight="1" x14ac:dyDescent="0.4">
      <c r="B6" s="320" t="s">
        <v>677</v>
      </c>
      <c r="C6" s="320"/>
      <c r="D6" s="320"/>
      <c r="E6" s="320"/>
      <c r="F6" s="320"/>
      <c r="G6" s="320"/>
    </row>
    <row r="7" spans="2:15" ht="56.45" customHeight="1" x14ac:dyDescent="0.25">
      <c r="B7" s="319" t="s">
        <v>678</v>
      </c>
      <c r="C7" s="319"/>
      <c r="D7" s="319"/>
      <c r="E7" s="319"/>
      <c r="F7" s="319"/>
      <c r="G7" s="319"/>
    </row>
    <row r="8" spans="2:15" ht="58.15" customHeight="1" x14ac:dyDescent="0.25">
      <c r="B8" s="319" t="s">
        <v>679</v>
      </c>
      <c r="C8" s="319"/>
      <c r="D8" s="319"/>
      <c r="E8" s="319"/>
      <c r="F8" s="319"/>
      <c r="G8" s="319"/>
    </row>
    <row r="9" spans="2:15" ht="4.9000000000000004" customHeight="1" x14ac:dyDescent="0.25">
      <c r="B9" s="269"/>
      <c r="C9" s="269"/>
      <c r="D9" s="269"/>
      <c r="E9" s="269"/>
      <c r="F9" s="269"/>
      <c r="G9" s="269"/>
    </row>
    <row r="10" spans="2:15" ht="22.15" customHeight="1" x14ac:dyDescent="0.25">
      <c r="B10" s="1"/>
      <c r="C10" s="16"/>
      <c r="D10" s="16"/>
      <c r="E10" s="16"/>
      <c r="G10" s="270" t="s">
        <v>344</v>
      </c>
      <c r="H10" s="16"/>
      <c r="J10" s="198"/>
      <c r="K10" s="199"/>
      <c r="L10" s="199"/>
      <c r="M10" s="199"/>
      <c r="O10" s="200" t="s">
        <v>344</v>
      </c>
    </row>
    <row r="11" spans="2:15" ht="21.6" customHeight="1" x14ac:dyDescent="0.25">
      <c r="B11" s="1"/>
      <c r="C11" s="16"/>
      <c r="D11" s="44"/>
      <c r="E11" s="231" t="s">
        <v>345</v>
      </c>
      <c r="F11" s="314" t="str">
        <f>VLOOKUP($D$18,'відом з 01.10.24'!$C$8:$BC$239,5,FALSE)</f>
        <v>№ 4/56</v>
      </c>
      <c r="G11" s="315" t="s">
        <v>417</v>
      </c>
      <c r="J11" s="198"/>
      <c r="K11" s="199"/>
      <c r="L11" s="201"/>
      <c r="M11" s="202" t="s">
        <v>345</v>
      </c>
      <c r="N11" s="239" t="str">
        <f>F11</f>
        <v>№ 4/56</v>
      </c>
      <c r="O11" s="203" t="s">
        <v>417</v>
      </c>
    </row>
    <row r="12" spans="2:15" ht="23.45" customHeight="1" x14ac:dyDescent="0.25">
      <c r="B12" s="1"/>
      <c r="C12" s="16"/>
      <c r="E12" s="313" t="s">
        <v>416</v>
      </c>
      <c r="F12" s="110"/>
      <c r="G12" s="110"/>
      <c r="H12" s="16"/>
      <c r="J12" s="198"/>
      <c r="K12" s="199"/>
      <c r="M12" s="202" t="s">
        <v>416</v>
      </c>
      <c r="N12" s="203"/>
      <c r="O12" s="203"/>
    </row>
    <row r="13" spans="2:15" ht="17.45" hidden="1" customHeight="1" x14ac:dyDescent="0.3">
      <c r="B13" s="1"/>
      <c r="C13" s="16"/>
      <c r="E13" s="147" t="s">
        <v>346</v>
      </c>
      <c r="F13" s="240"/>
      <c r="G13" s="147" t="str">
        <f>VLOOKUP($D$18,'відом з 01.10.24'!$C$8:$BC$239,6,FALSE)</f>
        <v>№14    від 03.10.2024 року)</v>
      </c>
      <c r="J13" s="198"/>
      <c r="K13" s="199"/>
      <c r="M13" s="202" t="s">
        <v>346</v>
      </c>
      <c r="N13" s="241"/>
      <c r="O13" s="203" t="str">
        <f>G13</f>
        <v>№14    від 03.10.2024 року)</v>
      </c>
    </row>
    <row r="14" spans="2:15" ht="4.1500000000000004" customHeight="1" x14ac:dyDescent="0.25">
      <c r="B14" s="1"/>
      <c r="C14" s="1"/>
      <c r="D14" s="2"/>
      <c r="E14" s="2"/>
      <c r="F14" s="2"/>
      <c r="G14" s="38"/>
      <c r="H14" s="38"/>
      <c r="J14" s="198"/>
      <c r="K14" s="198"/>
      <c r="L14" s="204"/>
      <c r="M14" s="204"/>
      <c r="N14" s="204"/>
      <c r="O14" s="205"/>
    </row>
    <row r="15" spans="2:15" ht="23.45" customHeight="1" x14ac:dyDescent="0.25">
      <c r="B15" s="332" t="s">
        <v>347</v>
      </c>
      <c r="C15" s="332"/>
      <c r="D15" s="332"/>
      <c r="E15" s="332"/>
      <c r="F15" s="332"/>
      <c r="G15" s="332"/>
      <c r="H15" s="16"/>
      <c r="J15" s="333" t="s">
        <v>347</v>
      </c>
      <c r="K15" s="333"/>
      <c r="L15" s="333"/>
      <c r="M15" s="333"/>
      <c r="N15" s="333"/>
      <c r="O15" s="333"/>
    </row>
    <row r="16" spans="2:15" ht="23.45" customHeight="1" x14ac:dyDescent="0.25">
      <c r="B16" s="331" t="s">
        <v>348</v>
      </c>
      <c r="C16" s="331"/>
      <c r="D16" s="331"/>
      <c r="E16" s="331"/>
      <c r="F16" s="331"/>
      <c r="G16" s="331"/>
      <c r="H16" s="16"/>
      <c r="J16" s="357" t="s">
        <v>348</v>
      </c>
      <c r="K16" s="357"/>
      <c r="L16" s="357"/>
      <c r="M16" s="357"/>
      <c r="N16" s="357"/>
      <c r="O16" s="357"/>
    </row>
    <row r="17" spans="2:15" ht="3" customHeight="1" x14ac:dyDescent="0.25">
      <c r="B17" s="146"/>
      <c r="C17" s="146"/>
      <c r="D17" s="146"/>
      <c r="E17" s="146"/>
      <c r="F17" s="146"/>
      <c r="G17" s="146"/>
      <c r="H17" s="16"/>
      <c r="J17" s="206"/>
      <c r="K17" s="206"/>
      <c r="L17" s="206"/>
      <c r="M17" s="206"/>
      <c r="N17" s="206"/>
      <c r="O17" s="206"/>
    </row>
    <row r="18" spans="2:15" ht="26.45" customHeight="1" x14ac:dyDescent="0.3">
      <c r="B18" s="146"/>
      <c r="C18" s="271" t="s">
        <v>349</v>
      </c>
      <c r="D18" s="327" t="s">
        <v>453</v>
      </c>
      <c r="E18" s="327"/>
      <c r="F18" s="327"/>
      <c r="G18" s="327"/>
      <c r="H18" s="16"/>
      <c r="J18" s="206"/>
      <c r="K18" s="207" t="s">
        <v>349</v>
      </c>
      <c r="L18" s="358" t="str">
        <f>D18</f>
        <v>вул. 1-ої танкової бригади, 8</v>
      </c>
      <c r="M18" s="358"/>
      <c r="N18" s="358"/>
    </row>
    <row r="19" spans="2:15" ht="17.45" customHeight="1" x14ac:dyDescent="0.25">
      <c r="B19" s="316">
        <f>VLOOKUP($D$18,'відом з 01.10.24'!$C$8:$BC$239,3,FALSE)</f>
        <v>5</v>
      </c>
      <c r="C19" s="107"/>
      <c r="D19" s="341" t="str">
        <f>VLOOKUP($D$18,'відом з 01.10.24'!$C$8:$BC$239,2,FALSE)</f>
        <v>(колишня вул. Генерала Бєлова)</v>
      </c>
      <c r="E19" s="341" t="str">
        <f>VLOOKUP($D$18,'відом з 01.10.24'!$C$8:$BC$239,6,FALSE)</f>
        <v>№14    від 03.10.2024 року)</v>
      </c>
      <c r="F19" s="341" t="str">
        <f>VLOOKUP($D$18,'відом з 01.10.24'!$C$8:$BC$239,6,FALSE)</f>
        <v>№14    від 03.10.2024 року)</v>
      </c>
      <c r="G19" s="50"/>
      <c r="H19" s="16"/>
      <c r="J19" s="208"/>
      <c r="K19" s="208"/>
      <c r="L19" s="359" t="str">
        <f>D19</f>
        <v>(колишня вул. Генерала Бєлова)</v>
      </c>
      <c r="M19" s="359"/>
      <c r="N19" s="359"/>
      <c r="O19" s="209"/>
    </row>
    <row r="20" spans="2:15" ht="15.6" customHeight="1" x14ac:dyDescent="0.25">
      <c r="B20" s="246">
        <f>VLOOKUP($D$18,'відом з 01.10.24'!$C$8:$BC$239,4,FALSE)</f>
        <v>1</v>
      </c>
      <c r="C20" s="107"/>
      <c r="D20" s="342" t="s">
        <v>350</v>
      </c>
      <c r="E20" s="342"/>
      <c r="F20" s="342"/>
      <c r="G20" s="108"/>
      <c r="H20" s="16"/>
      <c r="J20" s="208"/>
      <c r="K20" s="208"/>
      <c r="L20" s="360" t="s">
        <v>350</v>
      </c>
      <c r="M20" s="360"/>
      <c r="N20" s="360"/>
      <c r="O20" s="210"/>
    </row>
    <row r="21" spans="2:15" ht="3" customHeight="1" x14ac:dyDescent="0.25">
      <c r="B21" s="1"/>
      <c r="C21" s="1"/>
      <c r="D21" s="2"/>
      <c r="E21" s="2"/>
      <c r="F21" s="2"/>
      <c r="G21" s="17"/>
      <c r="H21" s="17"/>
      <c r="J21" s="198"/>
      <c r="K21" s="198"/>
      <c r="L21" s="204"/>
      <c r="M21" s="204"/>
      <c r="N21" s="204"/>
      <c r="O21" s="211"/>
    </row>
    <row r="22" spans="2:15" ht="26.25" x14ac:dyDescent="0.4">
      <c r="G22" s="266" t="s">
        <v>644</v>
      </c>
      <c r="O22" s="242" t="str">
        <f>G22</f>
        <v>з 04.11.2024 року</v>
      </c>
    </row>
    <row r="23" spans="2:15" ht="172.15" customHeight="1" x14ac:dyDescent="0.25">
      <c r="B23" s="15" t="s">
        <v>276</v>
      </c>
      <c r="C23" s="274" t="s">
        <v>277</v>
      </c>
      <c r="D23" s="335" t="s">
        <v>341</v>
      </c>
      <c r="E23" s="336"/>
      <c r="F23" s="286" t="s">
        <v>674</v>
      </c>
      <c r="G23" s="286" t="s">
        <v>675</v>
      </c>
      <c r="J23" s="212" t="s">
        <v>276</v>
      </c>
      <c r="K23" s="213" t="s">
        <v>277</v>
      </c>
      <c r="L23" s="353" t="s">
        <v>341</v>
      </c>
      <c r="M23" s="354"/>
      <c r="N23" s="214" t="s">
        <v>650</v>
      </c>
      <c r="O23" s="214" t="s">
        <v>649</v>
      </c>
    </row>
    <row r="24" spans="2:15" ht="26.25" x14ac:dyDescent="0.25">
      <c r="B24" s="45"/>
      <c r="C24" s="232" t="s">
        <v>342</v>
      </c>
      <c r="D24" s="337"/>
      <c r="E24" s="338"/>
      <c r="F24" s="278">
        <f>VLOOKUP(D18,'відом з 01.10.24'!$C$8:$BC$239,9,FALSE)</f>
        <v>3773.95</v>
      </c>
      <c r="G24" s="278">
        <f>VLOOKUP(D18,'відом з 01.10.24'!$C$8:$BC$239,11,FALSE)</f>
        <v>443.37999999999994</v>
      </c>
      <c r="J24" s="215"/>
      <c r="K24" s="216" t="s">
        <v>342</v>
      </c>
      <c r="L24" s="355"/>
      <c r="M24" s="356"/>
      <c r="N24" s="217">
        <f>F24</f>
        <v>3773.95</v>
      </c>
      <c r="O24" s="217">
        <f>G24</f>
        <v>443.37999999999994</v>
      </c>
    </row>
    <row r="25" spans="2:15" ht="21.6" customHeight="1" x14ac:dyDescent="0.25">
      <c r="B25" s="22" t="s">
        <v>278</v>
      </c>
      <c r="C25" s="233" t="s">
        <v>343</v>
      </c>
      <c r="D25" s="339">
        <f>D62</f>
        <v>325299.53377199994</v>
      </c>
      <c r="E25" s="340"/>
      <c r="F25" s="280">
        <f>F63</f>
        <v>6.7392999999999992</v>
      </c>
      <c r="G25" s="280">
        <f>G63</f>
        <v>3.7767000000000004</v>
      </c>
      <c r="J25" s="218" t="s">
        <v>278</v>
      </c>
      <c r="K25" s="219" t="s">
        <v>343</v>
      </c>
      <c r="L25" s="343">
        <f>L62</f>
        <v>325299.53377199994</v>
      </c>
      <c r="M25" s="344"/>
      <c r="N25" s="220">
        <f>N63</f>
        <v>6.7392999999999992</v>
      </c>
      <c r="O25" s="220">
        <f>O63</f>
        <v>3.7767000000000004</v>
      </c>
    </row>
    <row r="26" spans="2:15" ht="21.6" customHeight="1" x14ac:dyDescent="0.25">
      <c r="B26" s="138" t="s">
        <v>279</v>
      </c>
      <c r="C26" s="234" t="s">
        <v>280</v>
      </c>
      <c r="D26" s="325">
        <f>SUM(D27:D34)</f>
        <v>69525.215448000003</v>
      </c>
      <c r="E26" s="326"/>
      <c r="F26" s="273">
        <f>SUM(F27:F34)</f>
        <v>1.3737999999999999</v>
      </c>
      <c r="G26" s="273">
        <f>SUM(G27:G34)</f>
        <v>1.3737999999999999</v>
      </c>
      <c r="J26" s="221" t="s">
        <v>279</v>
      </c>
      <c r="K26" s="222" t="s">
        <v>280</v>
      </c>
      <c r="L26" s="345">
        <f>SUM(L27:L34)</f>
        <v>69525.215448000003</v>
      </c>
      <c r="M26" s="346"/>
      <c r="N26" s="223">
        <f>SUM(N27:N34)</f>
        <v>1.3737999999999999</v>
      </c>
      <c r="O26" s="223">
        <f>SUM(O27:O34)</f>
        <v>1.3737999999999999</v>
      </c>
    </row>
    <row r="27" spans="2:15" ht="26.25" x14ac:dyDescent="0.25">
      <c r="B27" s="139" t="s">
        <v>281</v>
      </c>
      <c r="C27" s="235" t="s">
        <v>282</v>
      </c>
      <c r="D27" s="323">
        <f>(F27*$F$24+G27*$G$24)*12</f>
        <v>15673.285211999999</v>
      </c>
      <c r="E27" s="324"/>
      <c r="F27" s="283">
        <f>VLOOKUP($D$18,'відом з 01.10.24'!$C$8:$BC$239,12,FALSE)</f>
        <v>0.30969999999999998</v>
      </c>
      <c r="G27" s="283">
        <f>F27</f>
        <v>0.30969999999999998</v>
      </c>
      <c r="J27" s="224" t="s">
        <v>281</v>
      </c>
      <c r="K27" s="213" t="s">
        <v>282</v>
      </c>
      <c r="L27" s="347">
        <f>(N27*$F$24+O27*$G$24)*12</f>
        <v>15673.285211999999</v>
      </c>
      <c r="M27" s="348"/>
      <c r="N27" s="225">
        <f>F27</f>
        <v>0.30969999999999998</v>
      </c>
      <c r="O27" s="225">
        <f>G27</f>
        <v>0.30969999999999998</v>
      </c>
    </row>
    <row r="28" spans="2:15" ht="26.25" x14ac:dyDescent="0.25">
      <c r="B28" s="139" t="s">
        <v>283</v>
      </c>
      <c r="C28" s="235" t="s">
        <v>284</v>
      </c>
      <c r="D28" s="323">
        <f>(F28*$F$24+G28*$G$24)*12</f>
        <v>5177.1943080000001</v>
      </c>
      <c r="E28" s="324"/>
      <c r="F28" s="283">
        <f>VLOOKUP($D$18,'відом з 01.10.24'!$C$8:$BC$239,13,FALSE)</f>
        <v>0.1023</v>
      </c>
      <c r="G28" s="283">
        <f t="shared" ref="G28:G34" si="0">F28</f>
        <v>0.1023</v>
      </c>
      <c r="J28" s="224" t="s">
        <v>283</v>
      </c>
      <c r="K28" s="213" t="s">
        <v>284</v>
      </c>
      <c r="L28" s="347">
        <f t="shared" ref="L28:L34" si="1">(N28*$F$24+O28*$G$24)*12</f>
        <v>5177.1943080000001</v>
      </c>
      <c r="M28" s="348"/>
      <c r="N28" s="225">
        <f t="shared" ref="N28:N34" si="2">F28</f>
        <v>0.1023</v>
      </c>
      <c r="O28" s="225">
        <f t="shared" ref="O28:O34" si="3">G28</f>
        <v>0.1023</v>
      </c>
    </row>
    <row r="29" spans="2:15" ht="26.25" x14ac:dyDescent="0.25">
      <c r="B29" s="139" t="s">
        <v>285</v>
      </c>
      <c r="C29" s="235" t="s">
        <v>286</v>
      </c>
      <c r="D29" s="323">
        <f>(F29*$F$24+G29*$G$24)*12</f>
        <v>14397.964619999997</v>
      </c>
      <c r="E29" s="324"/>
      <c r="F29" s="283">
        <f>VLOOKUP($D$18,'відом з 01.10.24'!$C$8:$BC$239,14,FALSE)</f>
        <v>0.28449999999999998</v>
      </c>
      <c r="G29" s="283">
        <f t="shared" si="0"/>
        <v>0.28449999999999998</v>
      </c>
      <c r="J29" s="224" t="s">
        <v>285</v>
      </c>
      <c r="K29" s="213" t="s">
        <v>286</v>
      </c>
      <c r="L29" s="347">
        <f t="shared" si="1"/>
        <v>14397.964619999997</v>
      </c>
      <c r="M29" s="348"/>
      <c r="N29" s="225">
        <f t="shared" si="2"/>
        <v>0.28449999999999998</v>
      </c>
      <c r="O29" s="225">
        <f t="shared" si="3"/>
        <v>0.28449999999999998</v>
      </c>
    </row>
    <row r="30" spans="2:15" ht="26.25" x14ac:dyDescent="0.25">
      <c r="B30" s="139" t="s">
        <v>287</v>
      </c>
      <c r="C30" s="235" t="s">
        <v>288</v>
      </c>
      <c r="D30" s="323">
        <f>(F30*$F$24+G30*$G$24)*12</f>
        <v>3734.8674480000004</v>
      </c>
      <c r="E30" s="324"/>
      <c r="F30" s="283">
        <f>VLOOKUP($D$18,'відом з 01.10.24'!$C$8:$BC$239,15,FALSE)</f>
        <v>7.3800000000000004E-2</v>
      </c>
      <c r="G30" s="283">
        <f t="shared" si="0"/>
        <v>7.3800000000000004E-2</v>
      </c>
      <c r="J30" s="224" t="s">
        <v>287</v>
      </c>
      <c r="K30" s="213" t="s">
        <v>288</v>
      </c>
      <c r="L30" s="347">
        <f t="shared" si="1"/>
        <v>3734.8674480000004</v>
      </c>
      <c r="M30" s="348"/>
      <c r="N30" s="225">
        <f t="shared" si="2"/>
        <v>7.3800000000000004E-2</v>
      </c>
      <c r="O30" s="225">
        <f t="shared" si="3"/>
        <v>7.3800000000000004E-2</v>
      </c>
    </row>
    <row r="31" spans="2:15" ht="26.25" x14ac:dyDescent="0.25">
      <c r="B31" s="139" t="s">
        <v>289</v>
      </c>
      <c r="C31" s="235" t="s">
        <v>290</v>
      </c>
      <c r="D31" s="323">
        <f>(F31*$F$24+G31*$G$24)*12</f>
        <v>814.78815599999996</v>
      </c>
      <c r="E31" s="324"/>
      <c r="F31" s="283">
        <f>VLOOKUP($D$18,'відом з 01.10.24'!$C$8:$BC$239,16,FALSE)</f>
        <v>1.61E-2</v>
      </c>
      <c r="G31" s="283">
        <f t="shared" si="0"/>
        <v>1.61E-2</v>
      </c>
      <c r="J31" s="224" t="s">
        <v>289</v>
      </c>
      <c r="K31" s="213" t="s">
        <v>290</v>
      </c>
      <c r="L31" s="347">
        <f t="shared" si="1"/>
        <v>814.78815599999996</v>
      </c>
      <c r="M31" s="348"/>
      <c r="N31" s="225">
        <f t="shared" si="2"/>
        <v>1.61E-2</v>
      </c>
      <c r="O31" s="225">
        <f t="shared" si="3"/>
        <v>1.61E-2</v>
      </c>
    </row>
    <row r="32" spans="2:15" ht="26.25" x14ac:dyDescent="0.25">
      <c r="B32" s="139" t="s">
        <v>291</v>
      </c>
      <c r="C32" s="235" t="s">
        <v>292</v>
      </c>
      <c r="D32" s="323">
        <f t="shared" ref="D32:D34" si="4">(F32*$F$24+G32*$G$24)*12</f>
        <v>8127.638375999999</v>
      </c>
      <c r="E32" s="324"/>
      <c r="F32" s="283">
        <f>VLOOKUP($D$18,'відом з 01.10.24'!$C$8:$BC$239,17,FALSE)</f>
        <v>0.16059999999999999</v>
      </c>
      <c r="G32" s="283">
        <f t="shared" si="0"/>
        <v>0.16059999999999999</v>
      </c>
      <c r="J32" s="224" t="s">
        <v>291</v>
      </c>
      <c r="K32" s="213" t="s">
        <v>292</v>
      </c>
      <c r="L32" s="347">
        <f t="shared" si="1"/>
        <v>8127.638375999999</v>
      </c>
      <c r="M32" s="348"/>
      <c r="N32" s="225">
        <f t="shared" si="2"/>
        <v>0.16059999999999999</v>
      </c>
      <c r="O32" s="225">
        <f t="shared" si="3"/>
        <v>0.16059999999999999</v>
      </c>
    </row>
    <row r="33" spans="2:15" ht="26.25" x14ac:dyDescent="0.25">
      <c r="B33" s="139" t="s">
        <v>293</v>
      </c>
      <c r="C33" s="235" t="s">
        <v>294</v>
      </c>
      <c r="D33" s="323">
        <f t="shared" si="4"/>
        <v>0</v>
      </c>
      <c r="E33" s="324"/>
      <c r="F33" s="283">
        <f>VLOOKUP($D$18,'відом з 01.10.24'!$C$8:$BC$239,18,FALSE)</f>
        <v>0</v>
      </c>
      <c r="G33" s="283">
        <f t="shared" si="0"/>
        <v>0</v>
      </c>
      <c r="J33" s="224" t="s">
        <v>293</v>
      </c>
      <c r="K33" s="213" t="s">
        <v>294</v>
      </c>
      <c r="L33" s="347">
        <f t="shared" si="1"/>
        <v>0</v>
      </c>
      <c r="M33" s="348"/>
      <c r="N33" s="225">
        <f t="shared" si="2"/>
        <v>0</v>
      </c>
      <c r="O33" s="225">
        <f t="shared" si="3"/>
        <v>0</v>
      </c>
    </row>
    <row r="34" spans="2:15" ht="26.25" x14ac:dyDescent="0.25">
      <c r="B34" s="139" t="s">
        <v>295</v>
      </c>
      <c r="C34" s="236" t="s">
        <v>296</v>
      </c>
      <c r="D34" s="323">
        <f t="shared" si="4"/>
        <v>21599.477328000001</v>
      </c>
      <c r="E34" s="324"/>
      <c r="F34" s="283">
        <f>VLOOKUP($D$18,'відом з 01.10.24'!$C$8:$BC$239,19,FALSE)</f>
        <v>0.42680000000000001</v>
      </c>
      <c r="G34" s="283">
        <f t="shared" si="0"/>
        <v>0.42680000000000001</v>
      </c>
      <c r="J34" s="224" t="s">
        <v>295</v>
      </c>
      <c r="K34" s="226" t="s">
        <v>296</v>
      </c>
      <c r="L34" s="347">
        <f t="shared" si="1"/>
        <v>21599.477328000001</v>
      </c>
      <c r="M34" s="348"/>
      <c r="N34" s="225">
        <f t="shared" si="2"/>
        <v>0.42680000000000001</v>
      </c>
      <c r="O34" s="225">
        <f t="shared" si="3"/>
        <v>0.42680000000000001</v>
      </c>
    </row>
    <row r="35" spans="2:15" ht="25.5" x14ac:dyDescent="0.25">
      <c r="B35" s="138" t="s">
        <v>297</v>
      </c>
      <c r="C35" s="234" t="s">
        <v>298</v>
      </c>
      <c r="D35" s="325">
        <f>(F35*$F$24+G35*$G$24)*12</f>
        <v>0</v>
      </c>
      <c r="E35" s="326"/>
      <c r="F35" s="273">
        <f>VLOOKUP($D$18,'відом з 01.10.24'!$C$8:$BC$239,20,FALSE)</f>
        <v>0</v>
      </c>
      <c r="G35" s="273">
        <v>0</v>
      </c>
      <c r="J35" s="221" t="s">
        <v>297</v>
      </c>
      <c r="K35" s="227" t="s">
        <v>298</v>
      </c>
      <c r="L35" s="345">
        <f t="shared" ref="L35" si="5">(N35*$F$24+O35*$G$24)*12</f>
        <v>0</v>
      </c>
      <c r="M35" s="346"/>
      <c r="N35" s="223">
        <f>F35</f>
        <v>0</v>
      </c>
      <c r="O35" s="223">
        <f t="shared" ref="O35:O38" si="6">G35</f>
        <v>0</v>
      </c>
    </row>
    <row r="36" spans="2:15" ht="25.5" x14ac:dyDescent="0.25">
      <c r="B36" s="138" t="s">
        <v>299</v>
      </c>
      <c r="C36" s="234" t="s">
        <v>300</v>
      </c>
      <c r="D36" s="325">
        <f t="shared" ref="D36:D39" si="7">(F36*$F$24+G36*$G$24)*12</f>
        <v>0</v>
      </c>
      <c r="E36" s="326"/>
      <c r="F36" s="273">
        <f>VLOOKUP($D$18,'відом з 01.10.24'!$C$8:$BC$239,21,FALSE)</f>
        <v>0</v>
      </c>
      <c r="G36" s="273">
        <v>0</v>
      </c>
      <c r="J36" s="221" t="s">
        <v>299</v>
      </c>
      <c r="K36" s="227" t="s">
        <v>300</v>
      </c>
      <c r="L36" s="345">
        <f t="shared" ref="L36:L39" si="8">(N36*$F$24+O36*$G$24)*12</f>
        <v>0</v>
      </c>
      <c r="M36" s="346"/>
      <c r="N36" s="223">
        <f t="shared" ref="N36:N38" si="9">F36</f>
        <v>0</v>
      </c>
      <c r="O36" s="223">
        <f t="shared" si="6"/>
        <v>0</v>
      </c>
    </row>
    <row r="37" spans="2:15" ht="25.5" x14ac:dyDescent="0.25">
      <c r="B37" s="138" t="s">
        <v>301</v>
      </c>
      <c r="C37" s="234" t="s">
        <v>302</v>
      </c>
      <c r="D37" s="325">
        <f t="shared" si="7"/>
        <v>1821.8865599999997</v>
      </c>
      <c r="E37" s="326"/>
      <c r="F37" s="273">
        <f>VLOOKUP($D$18,'відом з 01.10.24'!$C$8:$BC$239,22,FALSE)</f>
        <v>3.5999999999999997E-2</v>
      </c>
      <c r="G37" s="273">
        <f>F37</f>
        <v>3.5999999999999997E-2</v>
      </c>
      <c r="J37" s="221" t="s">
        <v>301</v>
      </c>
      <c r="K37" s="222" t="s">
        <v>302</v>
      </c>
      <c r="L37" s="345">
        <f t="shared" si="8"/>
        <v>1821.8865599999997</v>
      </c>
      <c r="M37" s="346"/>
      <c r="N37" s="223">
        <f t="shared" si="9"/>
        <v>3.5999999999999997E-2</v>
      </c>
      <c r="O37" s="223">
        <f t="shared" si="6"/>
        <v>3.5999999999999997E-2</v>
      </c>
    </row>
    <row r="38" spans="2:15" ht="45" x14ac:dyDescent="0.25">
      <c r="B38" s="140" t="s">
        <v>303</v>
      </c>
      <c r="C38" s="234" t="s">
        <v>304</v>
      </c>
      <c r="D38" s="325">
        <f t="shared" si="7"/>
        <v>0</v>
      </c>
      <c r="E38" s="326"/>
      <c r="F38" s="273">
        <f>VLOOKUP($D$18,'відом з 01.10.24'!$C$8:$BC$239,23,FALSE)</f>
        <v>0</v>
      </c>
      <c r="G38" s="273">
        <f>F38</f>
        <v>0</v>
      </c>
      <c r="J38" s="228" t="s">
        <v>303</v>
      </c>
      <c r="K38" s="222" t="s">
        <v>304</v>
      </c>
      <c r="L38" s="345">
        <f t="shared" si="8"/>
        <v>0</v>
      </c>
      <c r="M38" s="346"/>
      <c r="N38" s="223">
        <f t="shared" si="9"/>
        <v>0</v>
      </c>
      <c r="O38" s="223">
        <f t="shared" si="6"/>
        <v>0</v>
      </c>
    </row>
    <row r="39" spans="2:15" ht="94.9" customHeight="1" x14ac:dyDescent="0.25">
      <c r="B39" s="140" t="s">
        <v>305</v>
      </c>
      <c r="C39" s="234" t="s">
        <v>306</v>
      </c>
      <c r="D39" s="325">
        <f t="shared" si="7"/>
        <v>48123.109163999994</v>
      </c>
      <c r="E39" s="326"/>
      <c r="F39" s="273">
        <f>VLOOKUP($D$18,'відом з 01.10.24'!$C$8:$BC$239,24,FALSE)</f>
        <v>0.95089999999999997</v>
      </c>
      <c r="G39" s="273">
        <f>F39</f>
        <v>0.95089999999999997</v>
      </c>
      <c r="J39" s="228" t="s">
        <v>305</v>
      </c>
      <c r="K39" s="222" t="s">
        <v>306</v>
      </c>
      <c r="L39" s="345">
        <f t="shared" si="8"/>
        <v>48123.109163999994</v>
      </c>
      <c r="M39" s="346"/>
      <c r="N39" s="223">
        <f>F39</f>
        <v>0.95089999999999997</v>
      </c>
      <c r="O39" s="223">
        <f>G39</f>
        <v>0.95089999999999997</v>
      </c>
    </row>
    <row r="40" spans="2:15" ht="22.15" customHeight="1" x14ac:dyDescent="0.25">
      <c r="B40" s="140" t="s">
        <v>307</v>
      </c>
      <c r="C40" s="234" t="s">
        <v>308</v>
      </c>
      <c r="D40" s="325">
        <f>SUM(D41:D47)</f>
        <v>35415.450407999997</v>
      </c>
      <c r="E40" s="326"/>
      <c r="F40" s="273">
        <f>SUM(F41:F47)</f>
        <v>0.69979999999999998</v>
      </c>
      <c r="G40" s="273">
        <f>SUM(G41:G47)</f>
        <v>0.69979999999999998</v>
      </c>
      <c r="J40" s="228" t="s">
        <v>307</v>
      </c>
      <c r="K40" s="227" t="s">
        <v>308</v>
      </c>
      <c r="L40" s="345">
        <f>SUM(L41:L47)</f>
        <v>35415.450407999997</v>
      </c>
      <c r="M40" s="346"/>
      <c r="N40" s="223">
        <f>SUM(N41:N47)</f>
        <v>0.69979999999999998</v>
      </c>
      <c r="O40" s="223">
        <f>SUM(O41:O47)</f>
        <v>0.69979999999999998</v>
      </c>
    </row>
    <row r="41" spans="2:15" ht="26.25" x14ac:dyDescent="0.25">
      <c r="B41" s="141" t="s">
        <v>309</v>
      </c>
      <c r="C41" s="235" t="s">
        <v>282</v>
      </c>
      <c r="D41" s="323">
        <f>(F41*$F$24+G41*$G$24)*12</f>
        <v>10076.044835999999</v>
      </c>
      <c r="E41" s="324"/>
      <c r="F41" s="283">
        <f>VLOOKUP($D$18,'відом з 01.10.24'!$C$8:$BC$239,25,FALSE)</f>
        <v>0.1991</v>
      </c>
      <c r="G41" s="283">
        <f>F41</f>
        <v>0.1991</v>
      </c>
      <c r="J41" s="229" t="s">
        <v>309</v>
      </c>
      <c r="K41" s="213" t="s">
        <v>282</v>
      </c>
      <c r="L41" s="347">
        <f t="shared" ref="L41:L49" si="10">(N41*$F$24+O41*$G$24)*12</f>
        <v>10076.044835999999</v>
      </c>
      <c r="M41" s="348"/>
      <c r="N41" s="225">
        <f>F41</f>
        <v>0.1991</v>
      </c>
      <c r="O41" s="225">
        <f t="shared" ref="O41:O47" si="11">G41</f>
        <v>0.1991</v>
      </c>
    </row>
    <row r="42" spans="2:15" ht="26.25" x14ac:dyDescent="0.25">
      <c r="B42" s="141" t="s">
        <v>310</v>
      </c>
      <c r="C42" s="235" t="s">
        <v>284</v>
      </c>
      <c r="D42" s="323">
        <f t="shared" ref="D42:D47" si="12">(F42*$F$24+G42*$G$24)*12</f>
        <v>11326.061448</v>
      </c>
      <c r="E42" s="324"/>
      <c r="F42" s="283">
        <f>VLOOKUP($D$18,'відом з 01.10.24'!$C$8:$BC$239,26,FALSE)</f>
        <v>0.2238</v>
      </c>
      <c r="G42" s="283">
        <f t="shared" ref="G42:G47" si="13">F42</f>
        <v>0.2238</v>
      </c>
      <c r="J42" s="229" t="s">
        <v>310</v>
      </c>
      <c r="K42" s="213" t="s">
        <v>284</v>
      </c>
      <c r="L42" s="347">
        <f t="shared" ref="L42:L47" si="14">(N42*$F$24+O42*$G$24)*12</f>
        <v>11326.061448</v>
      </c>
      <c r="M42" s="348"/>
      <c r="N42" s="225">
        <f t="shared" ref="N42:N47" si="15">F42</f>
        <v>0.2238</v>
      </c>
      <c r="O42" s="225">
        <f t="shared" si="11"/>
        <v>0.2238</v>
      </c>
    </row>
    <row r="43" spans="2:15" ht="26.25" x14ac:dyDescent="0.25">
      <c r="B43" s="141" t="s">
        <v>311</v>
      </c>
      <c r="C43" s="235" t="s">
        <v>286</v>
      </c>
      <c r="D43" s="323">
        <f t="shared" si="12"/>
        <v>3502.0708319999994</v>
      </c>
      <c r="E43" s="324"/>
      <c r="F43" s="283">
        <f>VLOOKUP($D$18,'відом з 01.10.24'!$C$8:$BC$239,27,FALSE)</f>
        <v>6.9199999999999998E-2</v>
      </c>
      <c r="G43" s="283">
        <f t="shared" si="13"/>
        <v>6.9199999999999998E-2</v>
      </c>
      <c r="J43" s="229" t="s">
        <v>311</v>
      </c>
      <c r="K43" s="213" t="s">
        <v>286</v>
      </c>
      <c r="L43" s="347">
        <f t="shared" si="14"/>
        <v>3502.0708319999994</v>
      </c>
      <c r="M43" s="348"/>
      <c r="N43" s="225">
        <f t="shared" si="15"/>
        <v>6.9199999999999998E-2</v>
      </c>
      <c r="O43" s="225">
        <f t="shared" si="11"/>
        <v>6.9199999999999998E-2</v>
      </c>
    </row>
    <row r="44" spans="2:15" ht="26.25" x14ac:dyDescent="0.25">
      <c r="B44" s="141" t="s">
        <v>312</v>
      </c>
      <c r="C44" s="235" t="s">
        <v>288</v>
      </c>
      <c r="D44" s="323">
        <f t="shared" si="12"/>
        <v>3689.3202840000004</v>
      </c>
      <c r="E44" s="324"/>
      <c r="F44" s="283">
        <f>VLOOKUP($D$18,'відом з 01.10.24'!$C$8:$BC$239,28,FALSE)</f>
        <v>7.2900000000000006E-2</v>
      </c>
      <c r="G44" s="283">
        <f t="shared" si="13"/>
        <v>7.2900000000000006E-2</v>
      </c>
      <c r="J44" s="229" t="s">
        <v>312</v>
      </c>
      <c r="K44" s="213" t="s">
        <v>288</v>
      </c>
      <c r="L44" s="347">
        <f t="shared" si="14"/>
        <v>3689.3202840000004</v>
      </c>
      <c r="M44" s="348"/>
      <c r="N44" s="225">
        <f t="shared" si="15"/>
        <v>7.2900000000000006E-2</v>
      </c>
      <c r="O44" s="225">
        <f t="shared" si="11"/>
        <v>7.2900000000000006E-2</v>
      </c>
    </row>
    <row r="45" spans="2:15" ht="26.25" x14ac:dyDescent="0.25">
      <c r="B45" s="141" t="s">
        <v>313</v>
      </c>
      <c r="C45" s="235" t="s">
        <v>290</v>
      </c>
      <c r="D45" s="323">
        <f t="shared" si="12"/>
        <v>2186.2638719999995</v>
      </c>
      <c r="E45" s="324"/>
      <c r="F45" s="283">
        <f>VLOOKUP($D$18,'відом з 01.10.24'!$C$8:$BC$239,29,FALSE)</f>
        <v>4.3200000000000002E-2</v>
      </c>
      <c r="G45" s="283">
        <f t="shared" si="13"/>
        <v>4.3200000000000002E-2</v>
      </c>
      <c r="J45" s="229" t="s">
        <v>313</v>
      </c>
      <c r="K45" s="213" t="s">
        <v>290</v>
      </c>
      <c r="L45" s="347">
        <f t="shared" si="14"/>
        <v>2186.2638719999995</v>
      </c>
      <c r="M45" s="348"/>
      <c r="N45" s="225">
        <f t="shared" si="15"/>
        <v>4.3200000000000002E-2</v>
      </c>
      <c r="O45" s="225">
        <f t="shared" si="11"/>
        <v>4.3200000000000002E-2</v>
      </c>
    </row>
    <row r="46" spans="2:15" ht="26.25" x14ac:dyDescent="0.25">
      <c r="B46" s="141" t="s">
        <v>314</v>
      </c>
      <c r="C46" s="235" t="s">
        <v>292</v>
      </c>
      <c r="D46" s="323">
        <f t="shared" si="12"/>
        <v>4094.1839639999998</v>
      </c>
      <c r="E46" s="324"/>
      <c r="F46" s="283">
        <f>VLOOKUP($D$18,'відом з 01.10.24'!$C$8:$BC$239,30,FALSE)</f>
        <v>8.09E-2</v>
      </c>
      <c r="G46" s="283">
        <f t="shared" si="13"/>
        <v>8.09E-2</v>
      </c>
      <c r="J46" s="229" t="s">
        <v>314</v>
      </c>
      <c r="K46" s="213" t="s">
        <v>292</v>
      </c>
      <c r="L46" s="347">
        <f t="shared" si="14"/>
        <v>4094.1839639999998</v>
      </c>
      <c r="M46" s="348"/>
      <c r="N46" s="225">
        <f t="shared" si="15"/>
        <v>8.09E-2</v>
      </c>
      <c r="O46" s="225">
        <f t="shared" si="11"/>
        <v>8.09E-2</v>
      </c>
    </row>
    <row r="47" spans="2:15" ht="26.25" x14ac:dyDescent="0.25">
      <c r="B47" s="141" t="s">
        <v>315</v>
      </c>
      <c r="C47" s="235" t="s">
        <v>294</v>
      </c>
      <c r="D47" s="323">
        <f t="shared" si="12"/>
        <v>541.50517200000002</v>
      </c>
      <c r="E47" s="324"/>
      <c r="F47" s="283">
        <f>VLOOKUP($D$18,'відом з 01.10.24'!$C$8:$BC$239,31,FALSE)</f>
        <v>1.0699999999999999E-2</v>
      </c>
      <c r="G47" s="283">
        <f t="shared" si="13"/>
        <v>1.0699999999999999E-2</v>
      </c>
      <c r="J47" s="229" t="s">
        <v>315</v>
      </c>
      <c r="K47" s="213" t="s">
        <v>294</v>
      </c>
      <c r="L47" s="347">
        <f t="shared" si="14"/>
        <v>541.50517200000002</v>
      </c>
      <c r="M47" s="348"/>
      <c r="N47" s="225">
        <f t="shared" si="15"/>
        <v>1.0699999999999999E-2</v>
      </c>
      <c r="O47" s="225">
        <f t="shared" si="11"/>
        <v>1.0699999999999999E-2</v>
      </c>
    </row>
    <row r="48" spans="2:15" ht="56.25" x14ac:dyDescent="0.25">
      <c r="B48" s="138" t="s">
        <v>316</v>
      </c>
      <c r="C48" s="234" t="s">
        <v>317</v>
      </c>
      <c r="D48" s="325">
        <f>(F48*$F$24+G48*$G$24)*12</f>
        <v>0</v>
      </c>
      <c r="E48" s="326"/>
      <c r="F48" s="273">
        <f>VLOOKUP($D$18,'відом з 01.10.24'!$C$8:$BC$239,32,FALSE)</f>
        <v>0</v>
      </c>
      <c r="G48" s="273">
        <f>F48</f>
        <v>0</v>
      </c>
      <c r="J48" s="221" t="s">
        <v>316</v>
      </c>
      <c r="K48" s="227" t="s">
        <v>317</v>
      </c>
      <c r="L48" s="345">
        <f t="shared" si="10"/>
        <v>0</v>
      </c>
      <c r="M48" s="346"/>
      <c r="N48" s="223">
        <f>F48</f>
        <v>0</v>
      </c>
      <c r="O48" s="223">
        <f t="shared" ref="O48:O49" si="16">G48</f>
        <v>0</v>
      </c>
    </row>
    <row r="49" spans="2:15" ht="24.6" customHeight="1" x14ac:dyDescent="0.25">
      <c r="B49" s="138" t="s">
        <v>318</v>
      </c>
      <c r="C49" s="234" t="s">
        <v>319</v>
      </c>
      <c r="D49" s="325">
        <f t="shared" ref="D49" si="17">(F49*$F$24+G49*$G$24)*12</f>
        <v>51627.635999999984</v>
      </c>
      <c r="E49" s="326"/>
      <c r="F49" s="273">
        <f>VLOOKUP($D$18,'відом з 01.10.24'!$C$8:$BC$239,33,FALSE)</f>
        <v>1.1399999999999999</v>
      </c>
      <c r="G49" s="273">
        <v>0</v>
      </c>
      <c r="J49" s="221" t="s">
        <v>318</v>
      </c>
      <c r="K49" s="227" t="s">
        <v>319</v>
      </c>
      <c r="L49" s="349">
        <f t="shared" si="10"/>
        <v>51627.635999999984</v>
      </c>
      <c r="M49" s="350"/>
      <c r="N49" s="223">
        <f>F49</f>
        <v>1.1399999999999999</v>
      </c>
      <c r="O49" s="223">
        <f t="shared" si="16"/>
        <v>0</v>
      </c>
    </row>
    <row r="50" spans="2:15" ht="35.450000000000003" customHeight="1" x14ac:dyDescent="0.25">
      <c r="B50" s="138" t="s">
        <v>320</v>
      </c>
      <c r="C50" s="234" t="s">
        <v>321</v>
      </c>
      <c r="D50" s="325">
        <f>D51+D52</f>
        <v>37243.1901</v>
      </c>
      <c r="E50" s="326"/>
      <c r="F50" s="273">
        <f>F51+F52</f>
        <v>0.8165</v>
      </c>
      <c r="G50" s="273">
        <f>G51+G52</f>
        <v>0.05</v>
      </c>
      <c r="J50" s="221" t="s">
        <v>320</v>
      </c>
      <c r="K50" s="227" t="s">
        <v>321</v>
      </c>
      <c r="L50" s="345">
        <f>L51+L52</f>
        <v>37243.1901</v>
      </c>
      <c r="M50" s="346"/>
      <c r="N50" s="223">
        <f>N51+N52</f>
        <v>0.8165</v>
      </c>
      <c r="O50" s="223">
        <f>O51+O52</f>
        <v>0.05</v>
      </c>
    </row>
    <row r="51" spans="2:15" ht="25.9" customHeight="1" x14ac:dyDescent="0.25">
      <c r="B51" s="137" t="s">
        <v>322</v>
      </c>
      <c r="C51" s="235" t="s">
        <v>323</v>
      </c>
      <c r="D51" s="323">
        <f>(F51*$F$24+G51*$G$24)*12</f>
        <v>34712.792099999999</v>
      </c>
      <c r="E51" s="324"/>
      <c r="F51" s="283">
        <f>VLOOKUP($D$18,'відом з 01.10.24'!$C$8:$BC$239,34,FALSE)</f>
        <v>0.76649999999999996</v>
      </c>
      <c r="G51" s="283">
        <v>0</v>
      </c>
      <c r="J51" s="221" t="s">
        <v>322</v>
      </c>
      <c r="K51" s="213" t="s">
        <v>323</v>
      </c>
      <c r="L51" s="347">
        <f t="shared" ref="L51:L53" si="18">(N51*$F$24+O51*$G$24)*12</f>
        <v>34712.792099999999</v>
      </c>
      <c r="M51" s="348"/>
      <c r="N51" s="225">
        <f>F51</f>
        <v>0.76649999999999996</v>
      </c>
      <c r="O51" s="225">
        <f t="shared" ref="O51:O55" si="19">G51</f>
        <v>0</v>
      </c>
    </row>
    <row r="52" spans="2:15" ht="25.9" customHeight="1" x14ac:dyDescent="0.25">
      <c r="B52" s="137" t="s">
        <v>324</v>
      </c>
      <c r="C52" s="235" t="s">
        <v>325</v>
      </c>
      <c r="D52" s="323">
        <f>(F52*$F$24+G52*$G$24)*12</f>
        <v>2530.3979999999997</v>
      </c>
      <c r="E52" s="324"/>
      <c r="F52" s="283">
        <f>VLOOKUP($D$18,'відом з 01.10.24'!$C$8:$BC$239,35,FALSE)</f>
        <v>0.05</v>
      </c>
      <c r="G52" s="283">
        <f>F52</f>
        <v>0.05</v>
      </c>
      <c r="J52" s="221" t="s">
        <v>324</v>
      </c>
      <c r="K52" s="213" t="s">
        <v>325</v>
      </c>
      <c r="L52" s="347">
        <f t="shared" ref="L52" si="20">(N52*$F$24+O52*$G$24)*12</f>
        <v>2530.3979999999997</v>
      </c>
      <c r="M52" s="348"/>
      <c r="N52" s="225">
        <f>F52</f>
        <v>0.05</v>
      </c>
      <c r="O52" s="225">
        <f t="shared" si="19"/>
        <v>0.05</v>
      </c>
    </row>
    <row r="53" spans="2:15" ht="55.9" customHeight="1" x14ac:dyDescent="0.25">
      <c r="B53" s="138" t="s">
        <v>326</v>
      </c>
      <c r="C53" s="234" t="s">
        <v>327</v>
      </c>
      <c r="D53" s="325">
        <f>(F53*$F$24+G53*$G$24)*12</f>
        <v>12245.712959999997</v>
      </c>
      <c r="E53" s="326"/>
      <c r="F53" s="273">
        <f>VLOOKUP($D$18,'відом з 01.10.24'!$C$8:$BC$239,36,FALSE)</f>
        <v>0.27039999999999997</v>
      </c>
      <c r="G53" s="273">
        <v>0</v>
      </c>
      <c r="J53" s="221" t="s">
        <v>326</v>
      </c>
      <c r="K53" s="227" t="s">
        <v>327</v>
      </c>
      <c r="L53" s="345">
        <f t="shared" si="18"/>
        <v>12245.712959999997</v>
      </c>
      <c r="M53" s="346"/>
      <c r="N53" s="223">
        <f>F53</f>
        <v>0.27039999999999997</v>
      </c>
      <c r="O53" s="223">
        <f t="shared" si="19"/>
        <v>0</v>
      </c>
    </row>
    <row r="54" spans="2:15" ht="25.5" x14ac:dyDescent="0.25">
      <c r="B54" s="138" t="s">
        <v>328</v>
      </c>
      <c r="C54" s="234" t="s">
        <v>329</v>
      </c>
      <c r="D54" s="325">
        <f t="shared" ref="D54:D55" si="21">(F54*$F$24+G54*$G$24)*12</f>
        <v>1047.5847719999999</v>
      </c>
      <c r="E54" s="326"/>
      <c r="F54" s="273">
        <f>VLOOKUP($D$18,'відом з 01.10.24'!$C$8:$BC$239,37,FALSE)</f>
        <v>2.07E-2</v>
      </c>
      <c r="G54" s="273">
        <f>F54</f>
        <v>2.07E-2</v>
      </c>
      <c r="J54" s="221" t="s">
        <v>328</v>
      </c>
      <c r="K54" s="227" t="s">
        <v>329</v>
      </c>
      <c r="L54" s="345">
        <f t="shared" ref="L54:L55" si="22">(N54*$F$24+O54*$G$24)*12</f>
        <v>1047.5847719999999</v>
      </c>
      <c r="M54" s="346"/>
      <c r="N54" s="223">
        <f t="shared" ref="N54:N55" si="23">F54</f>
        <v>2.07E-2</v>
      </c>
      <c r="O54" s="223">
        <f t="shared" si="19"/>
        <v>2.07E-2</v>
      </c>
    </row>
    <row r="55" spans="2:15" ht="25.5" x14ac:dyDescent="0.25">
      <c r="B55" s="138" t="s">
        <v>330</v>
      </c>
      <c r="C55" s="234" t="s">
        <v>331</v>
      </c>
      <c r="D55" s="325">
        <f t="shared" si="21"/>
        <v>182.18865599999998</v>
      </c>
      <c r="E55" s="326"/>
      <c r="F55" s="273">
        <f>VLOOKUP($D$18,'відом з 01.10.24'!$C$8:$BC$239,38,FALSE)</f>
        <v>3.5999999999999999E-3</v>
      </c>
      <c r="G55" s="273">
        <f>F55</f>
        <v>3.5999999999999999E-3</v>
      </c>
      <c r="J55" s="221" t="s">
        <v>330</v>
      </c>
      <c r="K55" s="227" t="s">
        <v>331</v>
      </c>
      <c r="L55" s="345">
        <f t="shared" si="22"/>
        <v>182.18865599999998</v>
      </c>
      <c r="M55" s="346"/>
      <c r="N55" s="223">
        <f t="shared" si="23"/>
        <v>3.5999999999999999E-3</v>
      </c>
      <c r="O55" s="223">
        <f t="shared" si="19"/>
        <v>3.5999999999999999E-3</v>
      </c>
    </row>
    <row r="56" spans="2:15" ht="93.75" x14ac:dyDescent="0.25">
      <c r="B56" s="138" t="s">
        <v>332</v>
      </c>
      <c r="C56" s="234" t="s">
        <v>333</v>
      </c>
      <c r="D56" s="325">
        <f>SUM(D57:D58)</f>
        <v>29192.258040000001</v>
      </c>
      <c r="E56" s="326"/>
      <c r="F56" s="273">
        <f>SUM(F57:F58)</f>
        <v>0.64459999999999995</v>
      </c>
      <c r="G56" s="273">
        <f>SUM(G57:G58)</f>
        <v>0</v>
      </c>
      <c r="J56" s="221" t="s">
        <v>332</v>
      </c>
      <c r="K56" s="227" t="s">
        <v>333</v>
      </c>
      <c r="L56" s="345">
        <f>SUM(L57:L58)</f>
        <v>29192.258040000001</v>
      </c>
      <c r="M56" s="346"/>
      <c r="N56" s="223">
        <f>SUM(N57:N58)</f>
        <v>0.64459999999999995</v>
      </c>
      <c r="O56" s="223">
        <f>SUM(O57:O58)</f>
        <v>0</v>
      </c>
    </row>
    <row r="57" spans="2:15" ht="21.6" customHeight="1" x14ac:dyDescent="0.25">
      <c r="B57" s="28" t="s">
        <v>334</v>
      </c>
      <c r="C57" s="235" t="s">
        <v>335</v>
      </c>
      <c r="D57" s="323">
        <f>(F57*$F$24+G57*$G$24)*12</f>
        <v>29192.258040000001</v>
      </c>
      <c r="E57" s="324"/>
      <c r="F57" s="283">
        <f>VLOOKUP($D$18,'відом з 01.10.24'!$C$8:$BC$239,39,FALSE)</f>
        <v>0.64459999999999995</v>
      </c>
      <c r="G57" s="283">
        <v>0</v>
      </c>
      <c r="J57" s="229" t="s">
        <v>334</v>
      </c>
      <c r="K57" s="213" t="s">
        <v>335</v>
      </c>
      <c r="L57" s="347">
        <f t="shared" ref="L57:L59" si="24">(N57*$F$24+O57*$G$24)*12</f>
        <v>29192.258040000001</v>
      </c>
      <c r="M57" s="348"/>
      <c r="N57" s="225">
        <f>F57</f>
        <v>0.64459999999999995</v>
      </c>
      <c r="O57" s="225">
        <f t="shared" ref="O57:O59" si="25">G57</f>
        <v>0</v>
      </c>
    </row>
    <row r="58" spans="2:15" ht="21.6" customHeight="1" x14ac:dyDescent="0.25">
      <c r="B58" s="28" t="s">
        <v>336</v>
      </c>
      <c r="C58" s="235" t="s">
        <v>337</v>
      </c>
      <c r="D58" s="323">
        <f>(F58*$F$24+G58*$G$24)*12</f>
        <v>0</v>
      </c>
      <c r="E58" s="324"/>
      <c r="F58" s="283">
        <f>VLOOKUP($D$18,'відом з 01.10.24'!$C$8:$BC$239,40,FALSE)</f>
        <v>0</v>
      </c>
      <c r="G58" s="283">
        <v>0</v>
      </c>
      <c r="J58" s="229" t="s">
        <v>336</v>
      </c>
      <c r="K58" s="213" t="s">
        <v>337</v>
      </c>
      <c r="L58" s="347">
        <f t="shared" ref="L58" si="26">(N58*$F$24+O58*$G$24)*12</f>
        <v>0</v>
      </c>
      <c r="M58" s="348"/>
      <c r="N58" s="225">
        <f>F58</f>
        <v>0</v>
      </c>
      <c r="O58" s="225">
        <f t="shared" si="25"/>
        <v>0</v>
      </c>
    </row>
    <row r="59" spans="2:15" ht="25.5" x14ac:dyDescent="0.25">
      <c r="B59" s="138">
        <v>2</v>
      </c>
      <c r="C59" s="234" t="s">
        <v>351</v>
      </c>
      <c r="D59" s="325">
        <f>(F59*$F$24+G59*$G$24)*12</f>
        <v>23385.938316</v>
      </c>
      <c r="E59" s="326"/>
      <c r="F59" s="273">
        <f>VLOOKUP($D$18,'відом з 01.10.24'!$C$8:$BC$239,41,FALSE)</f>
        <v>0.46210000000000001</v>
      </c>
      <c r="G59" s="273">
        <f>F59</f>
        <v>0.46210000000000001</v>
      </c>
      <c r="J59" s="221">
        <v>2</v>
      </c>
      <c r="K59" s="227" t="s">
        <v>351</v>
      </c>
      <c r="L59" s="345">
        <f t="shared" si="24"/>
        <v>23385.938316</v>
      </c>
      <c r="M59" s="346"/>
      <c r="N59" s="223">
        <f>F59</f>
        <v>0.46210000000000001</v>
      </c>
      <c r="O59" s="223">
        <f t="shared" si="25"/>
        <v>0.46210000000000001</v>
      </c>
    </row>
    <row r="60" spans="2:15" ht="25.5" x14ac:dyDescent="0.25">
      <c r="B60" s="138">
        <v>3</v>
      </c>
      <c r="C60" s="234" t="s">
        <v>338</v>
      </c>
      <c r="D60" s="325">
        <f>D26+D35+D36+D37+D38+D39+D40+D48+D49+D50+D53+D54+D55+D56+D59</f>
        <v>309810.17042399995</v>
      </c>
      <c r="E60" s="326"/>
      <c r="F60" s="273">
        <f t="shared" ref="F60" si="27">F26+F35+F36+F37+F38+F39+F40+F48+F49+F50+F53+F54+F55+F56+F59</f>
        <v>6.4183999999999992</v>
      </c>
      <c r="G60" s="273">
        <f>G26+G35+G36+G37+G38+G39+G40+G48+G49+G50+G53+G54+G55+G56+G59</f>
        <v>3.5969000000000002</v>
      </c>
      <c r="J60" s="221">
        <v>3</v>
      </c>
      <c r="K60" s="227" t="s">
        <v>338</v>
      </c>
      <c r="L60" s="349">
        <f>L26+L35+L36+L37+L38+L39+L40+L48+L49+L50+L53+L54+L55+L56+L59</f>
        <v>309810.17042399995</v>
      </c>
      <c r="M60" s="350"/>
      <c r="N60" s="223">
        <f>N26+N35+N36+N37+N38+N39+N40+N48+N49+N50+N53+N54+N55+N56+N59</f>
        <v>6.4183999999999992</v>
      </c>
      <c r="O60" s="223">
        <f t="shared" ref="O60" si="28">O26+O35+O36+O37+O38+O39+O40+O48+O49+O50+O53+O54+O55+O56+O59</f>
        <v>3.5969000000000002</v>
      </c>
    </row>
    <row r="61" spans="2:15" ht="26.25" x14ac:dyDescent="0.25">
      <c r="B61" s="138">
        <v>4</v>
      </c>
      <c r="C61" s="234" t="s">
        <v>339</v>
      </c>
      <c r="D61" s="323">
        <f>(F61*$F$24+G61*$G$24)*12</f>
        <v>15489.363348000001</v>
      </c>
      <c r="E61" s="324"/>
      <c r="F61" s="283">
        <f>ROUND(F60*5%,4)</f>
        <v>0.32090000000000002</v>
      </c>
      <c r="G61" s="283">
        <f>ROUND(G60*5%,4)</f>
        <v>0.17979999999999999</v>
      </c>
      <c r="J61" s="221">
        <v>4</v>
      </c>
      <c r="K61" s="227" t="s">
        <v>339</v>
      </c>
      <c r="L61" s="347">
        <f t="shared" ref="L61" si="29">(N61*$F$24+O61*$G$24)*12</f>
        <v>15489.363348000001</v>
      </c>
      <c r="M61" s="348"/>
      <c r="N61" s="225">
        <f>F61</f>
        <v>0.32090000000000002</v>
      </c>
      <c r="O61" s="225">
        <f>G61</f>
        <v>0.17979999999999999</v>
      </c>
    </row>
    <row r="62" spans="2:15" ht="21.6" customHeight="1" x14ac:dyDescent="0.4">
      <c r="B62" s="138">
        <v>5</v>
      </c>
      <c r="C62" s="234" t="s">
        <v>340</v>
      </c>
      <c r="D62" s="325">
        <f>D60+D61</f>
        <v>325299.53377199994</v>
      </c>
      <c r="E62" s="326"/>
      <c r="F62" s="285"/>
      <c r="G62" s="285"/>
      <c r="J62" s="221">
        <v>5</v>
      </c>
      <c r="K62" s="222" t="s">
        <v>340</v>
      </c>
      <c r="L62" s="349">
        <f>L60+L61</f>
        <v>325299.53377199994</v>
      </c>
      <c r="M62" s="350"/>
      <c r="N62" s="243"/>
      <c r="O62" s="243"/>
    </row>
    <row r="63" spans="2:15" ht="27" x14ac:dyDescent="0.35">
      <c r="B63" s="138">
        <v>6</v>
      </c>
      <c r="C63" s="276" t="s">
        <v>352</v>
      </c>
      <c r="D63" s="328"/>
      <c r="E63" s="329"/>
      <c r="F63" s="297">
        <f>F60+F61</f>
        <v>6.7392999999999992</v>
      </c>
      <c r="G63" s="297">
        <f>G60+G61</f>
        <v>3.7767000000000004</v>
      </c>
      <c r="J63" s="221">
        <v>6</v>
      </c>
      <c r="K63" s="227" t="s">
        <v>352</v>
      </c>
      <c r="L63" s="351"/>
      <c r="M63" s="352"/>
      <c r="N63" s="223">
        <f>N60+N61</f>
        <v>6.7392999999999992</v>
      </c>
      <c r="O63" s="223">
        <f>O60+O61</f>
        <v>3.7767000000000004</v>
      </c>
    </row>
    <row r="65" spans="2:17" ht="23.25" x14ac:dyDescent="0.35">
      <c r="C65" s="292" t="s">
        <v>691</v>
      </c>
      <c r="G65" s="272" t="s">
        <v>668</v>
      </c>
    </row>
    <row r="66" spans="2:17" ht="27" hidden="1" customHeight="1" x14ac:dyDescent="0.25"/>
    <row r="67" spans="2:17" hidden="1" x14ac:dyDescent="0.25"/>
    <row r="68" spans="2:17" s="246" customFormat="1" ht="18.75" hidden="1" x14ac:dyDescent="0.3">
      <c r="B68" s="330" t="s">
        <v>419</v>
      </c>
      <c r="C68" s="330"/>
      <c r="D68" s="330"/>
      <c r="E68" s="330"/>
      <c r="F68" s="330"/>
      <c r="G68" s="330"/>
      <c r="H68" s="244"/>
      <c r="I68" s="245"/>
      <c r="J68" s="334" t="s">
        <v>419</v>
      </c>
      <c r="K68" s="334"/>
      <c r="L68" s="334"/>
      <c r="M68" s="334"/>
      <c r="N68" s="334"/>
      <c r="O68" s="334"/>
      <c r="P68" s="245"/>
      <c r="Q68" s="245"/>
    </row>
    <row r="69" spans="2:17" s="246" customFormat="1" ht="18.75" hidden="1" x14ac:dyDescent="0.3">
      <c r="B69" s="244"/>
      <c r="C69" s="16" t="s">
        <v>418</v>
      </c>
      <c r="E69" s="247" t="s">
        <v>420</v>
      </c>
      <c r="G69" s="18"/>
      <c r="H69" s="244"/>
      <c r="I69" s="245"/>
      <c r="J69" s="248"/>
      <c r="K69" s="199" t="s">
        <v>418</v>
      </c>
      <c r="L69" s="249"/>
      <c r="M69" s="250" t="s">
        <v>420</v>
      </c>
      <c r="N69" s="249"/>
      <c r="O69" s="230"/>
      <c r="P69" s="245"/>
      <c r="Q69" s="245"/>
    </row>
    <row r="70" spans="2:17" s="246" customFormat="1" ht="18.75" hidden="1" x14ac:dyDescent="0.3">
      <c r="B70" s="251"/>
      <c r="C70" s="252" t="s">
        <v>669</v>
      </c>
      <c r="D70" s="251"/>
      <c r="E70" s="251"/>
      <c r="F70" s="253"/>
      <c r="G70" s="254" t="s">
        <v>643</v>
      </c>
      <c r="I70" s="245"/>
      <c r="J70" s="248"/>
      <c r="K70" s="255" t="s">
        <v>670</v>
      </c>
      <c r="L70" s="256"/>
      <c r="M70" s="256"/>
      <c r="N70" s="257"/>
      <c r="O70" s="255" t="s">
        <v>643</v>
      </c>
      <c r="P70" s="245"/>
      <c r="Q70" s="245"/>
    </row>
    <row r="71" spans="2:17" ht="8.4499999999999993" hidden="1" customHeight="1" x14ac:dyDescent="0.25">
      <c r="B71" s="251"/>
      <c r="C71" s="258" t="s">
        <v>645</v>
      </c>
      <c r="D71" s="251"/>
      <c r="E71" s="251"/>
      <c r="F71" s="259" t="s">
        <v>424</v>
      </c>
      <c r="G71" s="251"/>
      <c r="H71" s="251"/>
      <c r="J71" s="260"/>
      <c r="K71" s="260"/>
      <c r="L71" s="260"/>
      <c r="M71" s="260"/>
      <c r="N71" s="260"/>
      <c r="O71" s="260"/>
    </row>
    <row r="72" spans="2:17" ht="15.75" hidden="1" x14ac:dyDescent="0.25">
      <c r="B72" s="251" t="s">
        <v>421</v>
      </c>
      <c r="C72" s="251"/>
      <c r="D72" s="251" t="s">
        <v>423</v>
      </c>
      <c r="E72" s="251"/>
      <c r="F72" s="251"/>
      <c r="G72" s="251"/>
      <c r="H72" s="251"/>
      <c r="J72" s="260" t="s">
        <v>421</v>
      </c>
      <c r="K72" s="260"/>
      <c r="L72" s="260" t="s">
        <v>423</v>
      </c>
      <c r="M72" s="260"/>
      <c r="N72" s="260"/>
      <c r="O72" s="260"/>
      <c r="P72" s="260"/>
    </row>
    <row r="73" spans="2:17" ht="15.75" hidden="1" x14ac:dyDescent="0.25">
      <c r="B73" s="251"/>
      <c r="C73" s="251"/>
      <c r="D73" s="251"/>
      <c r="E73" s="251"/>
      <c r="F73" s="251"/>
      <c r="G73" s="251"/>
      <c r="H73" s="251"/>
      <c r="J73" s="260"/>
      <c r="K73" s="260"/>
      <c r="L73" s="260"/>
      <c r="M73" s="260"/>
      <c r="N73" s="260"/>
      <c r="O73" s="260"/>
    </row>
    <row r="74" spans="2:17" ht="15.75" hidden="1" x14ac:dyDescent="0.25">
      <c r="B74" s="251"/>
      <c r="C74" s="251"/>
      <c r="D74" s="251"/>
      <c r="E74" s="251"/>
      <c r="F74" s="251"/>
      <c r="G74" s="251"/>
      <c r="H74" s="251"/>
      <c r="J74" s="260"/>
      <c r="K74" s="260"/>
      <c r="L74" s="260"/>
      <c r="M74" s="260"/>
      <c r="N74" s="260"/>
      <c r="O74" s="260"/>
    </row>
    <row r="75" spans="2:17" hidden="1" x14ac:dyDescent="0.25"/>
    <row r="76" spans="2:17" ht="26.25" hidden="1" x14ac:dyDescent="0.4">
      <c r="D76" s="261" t="s">
        <v>414</v>
      </c>
      <c r="E76" s="261"/>
      <c r="F76" s="262">
        <f>VLOOKUP($D$18,'відом з 01.10.24'!$C$8:$BC$239,49,FALSE)</f>
        <v>4.125</v>
      </c>
      <c r="L76" s="238" t="s">
        <v>414</v>
      </c>
      <c r="N76" s="263">
        <f>F76</f>
        <v>4.125</v>
      </c>
    </row>
    <row r="77" spans="2:17" ht="26.25" hidden="1" x14ac:dyDescent="0.4">
      <c r="D77" s="261" t="s">
        <v>415</v>
      </c>
      <c r="E77" s="261"/>
      <c r="F77" s="264">
        <f>F63/F76</f>
        <v>1.6337696969696969</v>
      </c>
      <c r="L77" s="238" t="s">
        <v>415</v>
      </c>
      <c r="N77" s="265">
        <f>N63/N76</f>
        <v>1.6337696969696969</v>
      </c>
    </row>
    <row r="78" spans="2:17" ht="26.25" hidden="1" x14ac:dyDescent="0.4">
      <c r="D78" s="261"/>
      <c r="E78" s="261"/>
      <c r="F78" s="261"/>
    </row>
    <row r="79" spans="2:17" ht="26.25" hidden="1" x14ac:dyDescent="0.4">
      <c r="D79" s="261"/>
      <c r="E79" s="261"/>
      <c r="F79" s="261"/>
    </row>
    <row r="80" spans="2:17" ht="28.5" hidden="1" x14ac:dyDescent="0.45">
      <c r="D80" s="261"/>
      <c r="E80" s="261"/>
      <c r="F80" s="266">
        <f>VLOOKUP($D$18,'відом з 01.10.24'!$C$8:$BC$239,45,FALSE)</f>
        <v>6.7392999999999992</v>
      </c>
      <c r="G80" s="266">
        <f>VLOOKUP($D$18,'відом з 01.10.24'!$C$8:$BC$239,47,FALSE)</f>
        <v>3.7767000000000004</v>
      </c>
      <c r="N80" s="267">
        <f>F80</f>
        <v>6.7392999999999992</v>
      </c>
      <c r="O80" s="267">
        <f>G80</f>
        <v>3.7767000000000004</v>
      </c>
    </row>
    <row r="81" spans="4:15" ht="28.5" hidden="1" x14ac:dyDescent="0.45">
      <c r="D81" s="261"/>
      <c r="E81" s="261"/>
      <c r="F81" s="268">
        <f>F63-F80</f>
        <v>0</v>
      </c>
      <c r="G81" s="268">
        <f>G63-G80</f>
        <v>0</v>
      </c>
      <c r="N81" s="267">
        <f t="shared" ref="N81:O81" si="30">N63-N80</f>
        <v>0</v>
      </c>
      <c r="O81" s="267">
        <f t="shared" si="30"/>
        <v>0</v>
      </c>
    </row>
    <row r="82" spans="4:15" hidden="1" x14ac:dyDescent="0.25"/>
    <row r="83" spans="4:15" hidden="1" x14ac:dyDescent="0.25"/>
    <row r="84" spans="4:15" hidden="1" x14ac:dyDescent="0.25"/>
    <row r="85" spans="4:15" hidden="1" x14ac:dyDescent="0.25"/>
    <row r="86" spans="4:15" hidden="1" x14ac:dyDescent="0.25"/>
    <row r="87" spans="4:15" hidden="1" x14ac:dyDescent="0.25"/>
    <row r="88" spans="4:15" hidden="1" x14ac:dyDescent="0.25"/>
    <row r="91" spans="4:15" x14ac:dyDescent="0.25">
      <c r="F91" s="152">
        <f>VLOOKUP($D$18,'відом з 01.10.24'!$C$8:$BD$237,45,FALSE)</f>
        <v>6.7392999999999992</v>
      </c>
      <c r="G91" s="152">
        <f>VLOOKUP($D$18,'відом з 01.10.24'!$C$8:$BD$237,47,FALSE)</f>
        <v>3.7767000000000004</v>
      </c>
    </row>
    <row r="92" spans="4:15" x14ac:dyDescent="0.25">
      <c r="F92" s="317">
        <f>F91-F63</f>
        <v>0</v>
      </c>
      <c r="G92" s="317">
        <f>G91-G63</f>
        <v>0</v>
      </c>
    </row>
  </sheetData>
  <mergeCells count="101">
    <mergeCell ref="J16:O16"/>
    <mergeCell ref="L18:N18"/>
    <mergeCell ref="L19:N19"/>
    <mergeCell ref="L20:N20"/>
    <mergeCell ref="L60:M60"/>
    <mergeCell ref="L46:M46"/>
    <mergeCell ref="L47:M47"/>
    <mergeCell ref="L48:M48"/>
    <mergeCell ref="L49:M49"/>
    <mergeCell ref="L40:M40"/>
    <mergeCell ref="L41:M41"/>
    <mergeCell ref="L42:M42"/>
    <mergeCell ref="L43:M43"/>
    <mergeCell ref="L44:M44"/>
    <mergeCell ref="L35:M35"/>
    <mergeCell ref="L36:M36"/>
    <mergeCell ref="L30:M30"/>
    <mergeCell ref="L31:M31"/>
    <mergeCell ref="L32:M32"/>
    <mergeCell ref="L33:M33"/>
    <mergeCell ref="L34:M34"/>
    <mergeCell ref="L62:M62"/>
    <mergeCell ref="L63:M63"/>
    <mergeCell ref="L23:M23"/>
    <mergeCell ref="L24:M24"/>
    <mergeCell ref="L55:M55"/>
    <mergeCell ref="L56:M56"/>
    <mergeCell ref="L57:M57"/>
    <mergeCell ref="L58:M58"/>
    <mergeCell ref="L59:M59"/>
    <mergeCell ref="L50:M50"/>
    <mergeCell ref="L51:M51"/>
    <mergeCell ref="L52:M52"/>
    <mergeCell ref="L53:M53"/>
    <mergeCell ref="L54:M54"/>
    <mergeCell ref="L45:M45"/>
    <mergeCell ref="B68:G68"/>
    <mergeCell ref="B16:G16"/>
    <mergeCell ref="B15:G15"/>
    <mergeCell ref="J15:O15"/>
    <mergeCell ref="J68:O68"/>
    <mergeCell ref="D23:E23"/>
    <mergeCell ref="D24:E24"/>
    <mergeCell ref="D25:E25"/>
    <mergeCell ref="D26:E26"/>
    <mergeCell ref="D27:E27"/>
    <mergeCell ref="D28:E28"/>
    <mergeCell ref="D19:F19"/>
    <mergeCell ref="D20:F20"/>
    <mergeCell ref="D29:E29"/>
    <mergeCell ref="D30:E30"/>
    <mergeCell ref="L25:M25"/>
    <mergeCell ref="L26:M26"/>
    <mergeCell ref="L27:M27"/>
    <mergeCell ref="L28:M28"/>
    <mergeCell ref="L29:M29"/>
    <mergeCell ref="L37:M37"/>
    <mergeCell ref="L38:M38"/>
    <mergeCell ref="L39:M39"/>
    <mergeCell ref="L61:M61"/>
    <mergeCell ref="D62:E62"/>
    <mergeCell ref="D63:E63"/>
    <mergeCell ref="D54:E54"/>
    <mergeCell ref="D55:E55"/>
    <mergeCell ref="D56:E56"/>
    <mergeCell ref="D57:E57"/>
    <mergeCell ref="D58:E58"/>
    <mergeCell ref="D59:E59"/>
    <mergeCell ref="D60:E60"/>
    <mergeCell ref="D46:E46"/>
    <mergeCell ref="D47:E47"/>
    <mergeCell ref="D48:E48"/>
    <mergeCell ref="D49:E49"/>
    <mergeCell ref="D50:E50"/>
    <mergeCell ref="D51:E51"/>
    <mergeCell ref="D52:E52"/>
    <mergeCell ref="D53:E53"/>
    <mergeCell ref="D61:E61"/>
    <mergeCell ref="B5:G5"/>
    <mergeCell ref="B7:G7"/>
    <mergeCell ref="B8:G8"/>
    <mergeCell ref="B6:G6"/>
    <mergeCell ref="B2:G2"/>
    <mergeCell ref="B3:G3"/>
    <mergeCell ref="B4:G4"/>
    <mergeCell ref="D44:E44"/>
    <mergeCell ref="D45:E45"/>
    <mergeCell ref="D42:E42"/>
    <mergeCell ref="D43:E43"/>
    <mergeCell ref="D34:E34"/>
    <mergeCell ref="D35:E35"/>
    <mergeCell ref="D36:E36"/>
    <mergeCell ref="D37:E37"/>
    <mergeCell ref="D38:E38"/>
    <mergeCell ref="D39:E39"/>
    <mergeCell ref="D31:E31"/>
    <mergeCell ref="D32:E32"/>
    <mergeCell ref="D33:E33"/>
    <mergeCell ref="D40:E40"/>
    <mergeCell ref="D41:E41"/>
    <mergeCell ref="D18:G18"/>
  </mergeCells>
  <pageMargins left="0.55118110236220474" right="0.15748031496062992" top="0.19685039370078741" bottom="0.19685039370078741" header="0.31496062992125984" footer="0.31496062992125984"/>
  <pageSetup paperSize="9" scale="4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'відом з 01.10.24'!$C$8:$C$237</xm:f>
          </x14:formula1>
          <xm:sqref>D21:E21 L21:M21</xm:sqref>
        </x14:dataValidation>
        <x14:dataValidation type="list" allowBlank="1" showInputMessage="1" showErrorMessage="1">
          <x14:formula1>
            <xm:f>'відом з 01.10.24'!$C$8:$C$160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Q77"/>
  <sheetViews>
    <sheetView tabSelected="1" topLeftCell="A14" zoomScale="62" zoomScaleNormal="62" workbookViewId="0">
      <selection activeCell="E25" sqref="E25:F25"/>
    </sheetView>
  </sheetViews>
  <sheetFormatPr defaultColWidth="9.140625" defaultRowHeight="18.75" x14ac:dyDescent="0.3"/>
  <cols>
    <col min="1" max="1" width="6.85546875" style="289" customWidth="1"/>
    <col min="2" max="2" width="9.5703125" style="289" customWidth="1"/>
    <col min="3" max="3" width="104.42578125" style="289" customWidth="1"/>
    <col min="4" max="4" width="30.42578125" style="289" customWidth="1"/>
    <col min="5" max="5" width="11.7109375" style="289" customWidth="1"/>
    <col min="6" max="6" width="24.7109375" style="289" customWidth="1"/>
    <col min="7" max="7" width="32.42578125" style="289" customWidth="1"/>
    <col min="8" max="8" width="36.5703125" style="289" customWidth="1"/>
    <col min="9" max="9" width="39.7109375" style="289" customWidth="1"/>
    <col min="10" max="10" width="6.85546875" style="289" hidden="1" customWidth="1"/>
    <col min="11" max="11" width="9.5703125" style="289" hidden="1" customWidth="1"/>
    <col min="12" max="12" width="66.85546875" style="289" hidden="1" customWidth="1"/>
    <col min="13" max="13" width="26.42578125" style="289" hidden="1" customWidth="1"/>
    <col min="14" max="14" width="9.42578125" style="289" hidden="1" customWidth="1"/>
    <col min="15" max="15" width="15.42578125" style="289" hidden="1" customWidth="1"/>
    <col min="16" max="16" width="23" style="289" hidden="1" customWidth="1"/>
    <col min="17" max="17" width="24.28515625" style="289" hidden="1" customWidth="1"/>
    <col min="18" max="19" width="0" style="289" hidden="1" customWidth="1"/>
    <col min="20" max="16384" width="9.140625" style="289"/>
  </cols>
  <sheetData>
    <row r="1" spans="2:17" ht="30" x14ac:dyDescent="0.4">
      <c r="B1" s="321" t="s">
        <v>666</v>
      </c>
      <c r="C1" s="321"/>
      <c r="D1" s="321"/>
      <c r="E1" s="321"/>
      <c r="F1" s="321"/>
      <c r="G1" s="321"/>
      <c r="H1" s="321"/>
    </row>
    <row r="2" spans="2:17" ht="30" x14ac:dyDescent="0.4">
      <c r="B2" s="321" t="s">
        <v>667</v>
      </c>
      <c r="C2" s="321"/>
      <c r="D2" s="321"/>
      <c r="E2" s="321"/>
      <c r="F2" s="321"/>
      <c r="G2" s="321"/>
      <c r="H2" s="321"/>
    </row>
    <row r="3" spans="2:17" x14ac:dyDescent="0.3">
      <c r="B3" s="322"/>
      <c r="C3" s="322"/>
      <c r="D3" s="322"/>
      <c r="E3" s="322"/>
      <c r="F3" s="322"/>
      <c r="G3" s="322"/>
    </row>
    <row r="4" spans="2:17" ht="97.15" customHeight="1" x14ac:dyDescent="0.3">
      <c r="B4" s="319" t="s">
        <v>681</v>
      </c>
      <c r="C4" s="319"/>
      <c r="D4" s="319"/>
      <c r="E4" s="319"/>
      <c r="F4" s="319"/>
      <c r="G4" s="319"/>
      <c r="H4" s="319"/>
    </row>
    <row r="5" spans="2:17" ht="111.6" customHeight="1" x14ac:dyDescent="0.4">
      <c r="B5" s="320" t="s">
        <v>682</v>
      </c>
      <c r="C5" s="320"/>
      <c r="D5" s="320"/>
      <c r="E5" s="320"/>
      <c r="F5" s="320"/>
      <c r="G5" s="320"/>
      <c r="H5" s="320"/>
      <c r="I5" s="290"/>
    </row>
    <row r="6" spans="2:17" ht="56.45" customHeight="1" x14ac:dyDescent="0.3">
      <c r="B6" s="319" t="s">
        <v>683</v>
      </c>
      <c r="C6" s="319"/>
      <c r="D6" s="319"/>
      <c r="E6" s="319"/>
      <c r="F6" s="319"/>
      <c r="G6" s="319"/>
      <c r="H6" s="319"/>
    </row>
    <row r="7" spans="2:17" ht="57.6" customHeight="1" x14ac:dyDescent="0.3">
      <c r="B7" s="319" t="s">
        <v>679</v>
      </c>
      <c r="C7" s="319"/>
      <c r="D7" s="319"/>
      <c r="E7" s="319"/>
      <c r="F7" s="319"/>
      <c r="G7" s="319"/>
      <c r="H7" s="319"/>
    </row>
    <row r="8" spans="2:17" ht="7.15" customHeight="1" x14ac:dyDescent="0.3"/>
    <row r="9" spans="2:17" ht="7.15" customHeight="1" x14ac:dyDescent="0.3"/>
    <row r="10" spans="2:17" ht="25.5" x14ac:dyDescent="0.3">
      <c r="B10" s="110"/>
      <c r="C10" s="16"/>
      <c r="D10" s="16"/>
      <c r="E10" s="16"/>
      <c r="F10" s="16"/>
      <c r="G10" s="152"/>
      <c r="H10" s="270" t="s">
        <v>344</v>
      </c>
      <c r="I10" s="16"/>
      <c r="K10" s="110"/>
      <c r="L10" s="16"/>
      <c r="M10" s="16"/>
      <c r="N10" s="16"/>
      <c r="O10" s="16"/>
      <c r="P10" s="152"/>
      <c r="Q10" s="109" t="s">
        <v>344</v>
      </c>
    </row>
    <row r="11" spans="2:17" ht="23.25" x14ac:dyDescent="0.3">
      <c r="B11" s="110"/>
      <c r="C11" s="16"/>
      <c r="D11" s="111"/>
      <c r="F11" s="313" t="s">
        <v>345</v>
      </c>
      <c r="G11" s="314" t="str">
        <f>VLOOKUP($D$18,'відом з 01.10.24'!$C$8:$BC$237,5,FALSE)</f>
        <v>№ 4/224</v>
      </c>
      <c r="H11" s="315" t="s">
        <v>417</v>
      </c>
      <c r="K11" s="110"/>
      <c r="L11" s="16"/>
      <c r="M11" s="111"/>
      <c r="O11" s="288" t="s">
        <v>345</v>
      </c>
      <c r="P11" s="291" t="str">
        <f>G11</f>
        <v>№ 4/224</v>
      </c>
      <c r="Q11" s="132" t="s">
        <v>417</v>
      </c>
    </row>
    <row r="12" spans="2:17" ht="23.25" x14ac:dyDescent="0.3">
      <c r="B12" s="110"/>
      <c r="C12" s="16"/>
      <c r="D12" s="110"/>
      <c r="E12" s="132"/>
      <c r="F12" s="393" t="s">
        <v>416</v>
      </c>
      <c r="G12" s="393"/>
      <c r="H12" s="393"/>
      <c r="I12" s="16"/>
      <c r="K12" s="110"/>
      <c r="L12" s="16"/>
      <c r="M12" s="110"/>
      <c r="N12" s="132"/>
      <c r="O12" s="394" t="s">
        <v>416</v>
      </c>
      <c r="P12" s="394"/>
      <c r="Q12" s="394"/>
    </row>
    <row r="13" spans="2:17" ht="14.45" hidden="1" customHeight="1" x14ac:dyDescent="0.3">
      <c r="B13" s="110"/>
      <c r="C13" s="112"/>
      <c r="F13" s="132" t="s">
        <v>346</v>
      </c>
      <c r="G13" s="240"/>
      <c r="H13" s="288" t="str">
        <f>VLOOKUP($D$18,'відом з 01.10.24'!$C$8:$BC$237,6,FALSE)</f>
        <v>№3    від 03.10.2024 року)</v>
      </c>
      <c r="K13" s="110"/>
      <c r="L13" s="112"/>
      <c r="O13" s="132" t="s">
        <v>346</v>
      </c>
      <c r="P13" s="240"/>
      <c r="Q13" s="288" t="str">
        <f>H13</f>
        <v>№3    від 03.10.2024 року)</v>
      </c>
    </row>
    <row r="14" spans="2:17" ht="14.45" customHeight="1" x14ac:dyDescent="0.3">
      <c r="B14" s="110"/>
      <c r="C14" s="110"/>
      <c r="D14" s="113"/>
      <c r="E14" s="113"/>
      <c r="F14" s="113"/>
      <c r="G14" s="114"/>
      <c r="H14" s="114"/>
      <c r="I14" s="114"/>
      <c r="K14" s="110"/>
      <c r="L14" s="110"/>
      <c r="M14" s="113"/>
      <c r="N14" s="113"/>
      <c r="O14" s="113"/>
      <c r="P14" s="114"/>
      <c r="Q14" s="114"/>
    </row>
    <row r="15" spans="2:17" ht="27" x14ac:dyDescent="0.3">
      <c r="B15" s="332" t="s">
        <v>347</v>
      </c>
      <c r="C15" s="332"/>
      <c r="D15" s="332"/>
      <c r="E15" s="332"/>
      <c r="F15" s="332"/>
      <c r="G15" s="332"/>
      <c r="H15" s="332"/>
      <c r="I15" s="16"/>
      <c r="K15" s="395" t="s">
        <v>347</v>
      </c>
      <c r="L15" s="395"/>
      <c r="M15" s="395"/>
      <c r="N15" s="395"/>
      <c r="O15" s="395"/>
      <c r="P15" s="395"/>
      <c r="Q15" s="395"/>
    </row>
    <row r="16" spans="2:17" ht="27.75" x14ac:dyDescent="0.3">
      <c r="B16" s="331" t="s">
        <v>348</v>
      </c>
      <c r="C16" s="331"/>
      <c r="D16" s="331"/>
      <c r="E16" s="331"/>
      <c r="F16" s="331"/>
      <c r="G16" s="331"/>
      <c r="H16" s="331"/>
      <c r="I16" s="115"/>
      <c r="J16" s="289" t="s">
        <v>422</v>
      </c>
      <c r="K16" s="396" t="s">
        <v>348</v>
      </c>
      <c r="L16" s="396"/>
      <c r="M16" s="396"/>
      <c r="N16" s="396"/>
      <c r="O16" s="396"/>
      <c r="P16" s="396"/>
      <c r="Q16" s="396"/>
    </row>
    <row r="17" spans="2:17" ht="3.6" customHeight="1" x14ac:dyDescent="0.3">
      <c r="B17" s="133"/>
      <c r="C17" s="133"/>
      <c r="D17" s="134"/>
      <c r="E17" s="134"/>
      <c r="F17" s="134"/>
      <c r="G17" s="135"/>
      <c r="H17" s="135"/>
      <c r="I17" s="116"/>
      <c r="J17" s="289" t="s">
        <v>422</v>
      </c>
      <c r="K17" s="133"/>
      <c r="L17" s="133"/>
      <c r="M17" s="134"/>
      <c r="N17" s="134"/>
      <c r="O17" s="134"/>
      <c r="P17" s="135"/>
      <c r="Q17" s="135"/>
    </row>
    <row r="18" spans="2:17" ht="27" x14ac:dyDescent="0.3">
      <c r="B18" s="133"/>
      <c r="C18" s="275" t="s">
        <v>349</v>
      </c>
      <c r="D18" s="398" t="s">
        <v>622</v>
      </c>
      <c r="E18" s="398"/>
      <c r="F18" s="398"/>
      <c r="G18" s="398"/>
      <c r="H18" s="135"/>
      <c r="I18" s="116"/>
      <c r="J18" s="289" t="s">
        <v>422</v>
      </c>
      <c r="K18" s="133"/>
      <c r="L18" s="136" t="s">
        <v>349</v>
      </c>
      <c r="M18" s="397" t="str">
        <f>D18</f>
        <v>просп. Левка Лук'яненка, 60</v>
      </c>
      <c r="N18" s="397"/>
      <c r="O18" s="397"/>
      <c r="P18" s="397"/>
      <c r="Q18" s="135"/>
    </row>
    <row r="19" spans="2:17" ht="20.25" x14ac:dyDescent="0.3">
      <c r="B19" s="310">
        <f>VLOOKUP($D$18,'відом з 01.10.24'!$C$8:$BC$237,3,FALSE)</f>
        <v>9</v>
      </c>
      <c r="C19" s="136"/>
      <c r="D19" s="372" t="str">
        <f>VLOOKUP($D$18,'відом з 01.10.24'!$C$8:$BC$237,2,FALSE)</f>
        <v>(колишня вул. Рокоссовського)</v>
      </c>
      <c r="E19" s="372">
        <f>VLOOKUP($D$18,'відом з 01.10.24'!$C$8:$BC$237,14,FALSE)</f>
        <v>0.18099999999999999</v>
      </c>
      <c r="F19" s="372">
        <f>VLOOKUP($D$18,'відом з 01.10.24'!$C$8:$BC$237,14,FALSE)</f>
        <v>0.18099999999999999</v>
      </c>
      <c r="G19" s="372">
        <f>VLOOKUP($D$18,'відом з 01.10.24'!$C$8:$BC$237,14,FALSE)</f>
        <v>0.18099999999999999</v>
      </c>
      <c r="H19" s="136"/>
      <c r="I19" s="116"/>
      <c r="J19" s="289" t="s">
        <v>422</v>
      </c>
      <c r="K19" s="133"/>
      <c r="L19" s="136"/>
      <c r="M19" s="399" t="str">
        <f>D19</f>
        <v>(колишня вул. Рокоссовського)</v>
      </c>
      <c r="N19" s="399" t="e">
        <f>VLOOKUP(#REF!,'відом з 01.10.24'!$C$8:$BC$239,4,FALSE)</f>
        <v>#REF!</v>
      </c>
      <c r="O19" s="399" t="e">
        <f>VLOOKUP(#REF!,'відом з 01.10.24'!$C$8:$BC$239,4,FALSE)</f>
        <v>#REF!</v>
      </c>
      <c r="P19" s="399" t="e">
        <f>VLOOKUP(#REF!,'відом з 01.10.24'!$C$8:$BC$239,4,FALSE)</f>
        <v>#REF!</v>
      </c>
      <c r="Q19" s="136"/>
    </row>
    <row r="20" spans="2:17" ht="14.45" customHeight="1" x14ac:dyDescent="0.3">
      <c r="B20" s="311"/>
      <c r="C20" s="117"/>
      <c r="D20" s="373" t="s">
        <v>350</v>
      </c>
      <c r="E20" s="373"/>
      <c r="F20" s="373"/>
      <c r="G20" s="373"/>
      <c r="H20" s="117"/>
      <c r="I20" s="117"/>
      <c r="J20" s="289" t="s">
        <v>422</v>
      </c>
      <c r="L20" s="117"/>
      <c r="M20" s="373" t="s">
        <v>350</v>
      </c>
      <c r="N20" s="373"/>
      <c r="O20" s="373"/>
      <c r="P20" s="373"/>
      <c r="Q20" s="117"/>
    </row>
    <row r="21" spans="2:17" ht="23.25" x14ac:dyDescent="0.35">
      <c r="B21" s="312">
        <f>VLOOKUP($D$18,'відом з 01.10.24'!$C$8:$BC$237,4,FALSE)</f>
        <v>2</v>
      </c>
      <c r="H21" s="292" t="s">
        <v>644</v>
      </c>
      <c r="J21" s="289" t="s">
        <v>422</v>
      </c>
      <c r="Q21" s="293" t="str">
        <f>H21</f>
        <v>з 04.11.2024 року</v>
      </c>
    </row>
    <row r="22" spans="2:17" ht="235.9" customHeight="1" x14ac:dyDescent="0.3">
      <c r="B22" s="287" t="s">
        <v>680</v>
      </c>
      <c r="C22" s="274" t="s">
        <v>277</v>
      </c>
      <c r="D22" s="51" t="s">
        <v>341</v>
      </c>
      <c r="E22" s="374" t="s">
        <v>671</v>
      </c>
      <c r="F22" s="375"/>
      <c r="G22" s="284" t="s">
        <v>672</v>
      </c>
      <c r="H22" s="284" t="s">
        <v>673</v>
      </c>
      <c r="K22" s="118" t="s">
        <v>276</v>
      </c>
      <c r="L22" s="118" t="s">
        <v>277</v>
      </c>
      <c r="M22" s="119" t="s">
        <v>341</v>
      </c>
      <c r="N22" s="400" t="s">
        <v>646</v>
      </c>
      <c r="O22" s="401"/>
      <c r="P22" s="120" t="s">
        <v>647</v>
      </c>
      <c r="Q22" s="120" t="s">
        <v>648</v>
      </c>
    </row>
    <row r="23" spans="2:17" ht="26.25" x14ac:dyDescent="0.3">
      <c r="B23" s="118"/>
      <c r="C23" s="232" t="s">
        <v>342</v>
      </c>
      <c r="D23" s="277"/>
      <c r="E23" s="376">
        <f>VLOOKUP($D$18,'відом з 01.10.24'!$C$8:$BC$237,9,FALSE)</f>
        <v>354.30999999999995</v>
      </c>
      <c r="F23" s="377"/>
      <c r="G23" s="278">
        <f>VLOOKUP($D$18,'відом з 01.10.24'!$C$8:$BC$237,10,FALSE)</f>
        <v>3570.19</v>
      </c>
      <c r="H23" s="278">
        <f>VLOOKUP($D$18,'відом з 01.10.24'!$C$8:$BC$237,11,FALSE)</f>
        <v>0</v>
      </c>
      <c r="K23" s="118"/>
      <c r="L23" s="121" t="s">
        <v>342</v>
      </c>
      <c r="M23" s="142"/>
      <c r="N23" s="402">
        <f>E23</f>
        <v>354.30999999999995</v>
      </c>
      <c r="O23" s="403"/>
      <c r="P23" s="143">
        <f>G23</f>
        <v>3570.19</v>
      </c>
      <c r="Q23" s="143">
        <f>H23</f>
        <v>0</v>
      </c>
    </row>
    <row r="24" spans="2:17" ht="22.15" customHeight="1" x14ac:dyDescent="0.3">
      <c r="B24" s="122" t="s">
        <v>278</v>
      </c>
      <c r="C24" s="233" t="s">
        <v>343</v>
      </c>
      <c r="D24" s="279">
        <f>D61</f>
        <v>475221.65098800004</v>
      </c>
      <c r="E24" s="378">
        <f>E62</f>
        <v>7.3643999999999989</v>
      </c>
      <c r="F24" s="379"/>
      <c r="G24" s="280">
        <f>G62</f>
        <v>10.361500000000001</v>
      </c>
      <c r="H24" s="280">
        <f>H62</f>
        <v>3.9184999999999999</v>
      </c>
      <c r="K24" s="122" t="s">
        <v>278</v>
      </c>
      <c r="L24" s="123" t="s">
        <v>343</v>
      </c>
      <c r="M24" s="51">
        <f>M61</f>
        <v>475221.65098800004</v>
      </c>
      <c r="N24" s="404">
        <f>N62</f>
        <v>7.3643999999999989</v>
      </c>
      <c r="O24" s="405"/>
      <c r="P24" s="52">
        <f>P62</f>
        <v>10.361500000000001</v>
      </c>
      <c r="Q24" s="52">
        <f>Q62</f>
        <v>3.9184999999999999</v>
      </c>
    </row>
    <row r="25" spans="2:17" ht="28.15" customHeight="1" x14ac:dyDescent="0.3">
      <c r="B25" s="124" t="s">
        <v>279</v>
      </c>
      <c r="C25" s="234" t="s">
        <v>280</v>
      </c>
      <c r="D25" s="281">
        <f>SUM(D26:D33)</f>
        <v>53300.989199999996</v>
      </c>
      <c r="E25" s="366">
        <f>SUM(E26:E33)</f>
        <v>1.1317999999999999</v>
      </c>
      <c r="F25" s="367"/>
      <c r="G25" s="273">
        <f>SUM(G26:G33)</f>
        <v>1.1317999999999999</v>
      </c>
      <c r="H25" s="273">
        <f>SUM(H26:H33)</f>
        <v>1.1317999999999999</v>
      </c>
      <c r="K25" s="124" t="s">
        <v>279</v>
      </c>
      <c r="L25" s="125" t="s">
        <v>280</v>
      </c>
      <c r="M25" s="53">
        <f>SUM(M26:M33)</f>
        <v>53300.989199999996</v>
      </c>
      <c r="N25" s="370">
        <f>SUM(N26:N33)</f>
        <v>1.1317999999999999</v>
      </c>
      <c r="O25" s="371"/>
      <c r="P25" s="54">
        <f>SUM(P26:P33)</f>
        <v>1.1317999999999999</v>
      </c>
      <c r="Q25" s="54">
        <f>SUM(Q26:Q33)</f>
        <v>1.1317999999999999</v>
      </c>
    </row>
    <row r="26" spans="2:17" ht="26.25" x14ac:dyDescent="0.3">
      <c r="B26" s="126" t="s">
        <v>281</v>
      </c>
      <c r="C26" s="235" t="s">
        <v>282</v>
      </c>
      <c r="D26" s="282">
        <f>(E26*$E$23+G26*$G$23+H26*$H$23)*12</f>
        <v>10323.004800000001</v>
      </c>
      <c r="E26" s="368">
        <f>G26</f>
        <v>0.21920000000000001</v>
      </c>
      <c r="F26" s="369"/>
      <c r="G26" s="283">
        <f>VLOOKUP($D$18,'відом з 01.10.24'!$C$8:$BC$237,12,FALSE)</f>
        <v>0.21920000000000001</v>
      </c>
      <c r="H26" s="283">
        <f>G26</f>
        <v>0.21920000000000001</v>
      </c>
      <c r="K26" s="126" t="s">
        <v>281</v>
      </c>
      <c r="L26" s="118" t="s">
        <v>282</v>
      </c>
      <c r="M26" s="55">
        <f>(N26*$E$23+P26*$G$23+Q26*$H$23)*12</f>
        <v>10323.004800000001</v>
      </c>
      <c r="N26" s="361">
        <f>P26</f>
        <v>0.21920000000000001</v>
      </c>
      <c r="O26" s="362"/>
      <c r="P26" s="56">
        <f>G26</f>
        <v>0.21920000000000001</v>
      </c>
      <c r="Q26" s="56">
        <f>P26</f>
        <v>0.21920000000000001</v>
      </c>
    </row>
    <row r="27" spans="2:17" ht="26.25" x14ac:dyDescent="0.3">
      <c r="B27" s="126" t="s">
        <v>283</v>
      </c>
      <c r="C27" s="235" t="s">
        <v>284</v>
      </c>
      <c r="D27" s="282">
        <f>(E27*$E$23+G27*$G$23+H27*$H$23)*12</f>
        <v>3875.8362000000002</v>
      </c>
      <c r="E27" s="368">
        <f t="shared" ref="E27:E33" si="0">G27</f>
        <v>8.2299999999999998E-2</v>
      </c>
      <c r="F27" s="369"/>
      <c r="G27" s="283">
        <f>VLOOKUP($D$18,'відом з 01.10.24'!$C$8:$BC$237,13,FALSE)</f>
        <v>8.2299999999999998E-2</v>
      </c>
      <c r="H27" s="283">
        <f t="shared" ref="H27:H33" si="1">G27</f>
        <v>8.2299999999999998E-2</v>
      </c>
      <c r="K27" s="126" t="s">
        <v>283</v>
      </c>
      <c r="L27" s="118" t="s">
        <v>284</v>
      </c>
      <c r="M27" s="55">
        <f>(N27*$E$23+P27*$G$23+Q27*$H$23)*12</f>
        <v>3875.8362000000002</v>
      </c>
      <c r="N27" s="361">
        <f t="shared" ref="N27:N33" si="2">P27</f>
        <v>8.2299999999999998E-2</v>
      </c>
      <c r="O27" s="362"/>
      <c r="P27" s="56">
        <f t="shared" ref="P27:P58" si="3">G27</f>
        <v>8.2299999999999998E-2</v>
      </c>
      <c r="Q27" s="56">
        <f t="shared" ref="Q27:Q33" si="4">P27</f>
        <v>8.2299999999999998E-2</v>
      </c>
    </row>
    <row r="28" spans="2:17" ht="26.25" x14ac:dyDescent="0.3">
      <c r="B28" s="126" t="s">
        <v>285</v>
      </c>
      <c r="C28" s="235" t="s">
        <v>286</v>
      </c>
      <c r="D28" s="282">
        <f t="shared" ref="D28:D60" si="5">(E28*$E$23+G28*$G$23+H28*$H$23)*12</f>
        <v>8524.0139999999992</v>
      </c>
      <c r="E28" s="368">
        <f t="shared" si="0"/>
        <v>0.18099999999999999</v>
      </c>
      <c r="F28" s="369"/>
      <c r="G28" s="283">
        <f>VLOOKUP($D$18,'відом з 01.10.24'!$C$8:$BC$237,14,FALSE)</f>
        <v>0.18099999999999999</v>
      </c>
      <c r="H28" s="283">
        <f t="shared" si="1"/>
        <v>0.18099999999999999</v>
      </c>
      <c r="K28" s="126" t="s">
        <v>285</v>
      </c>
      <c r="L28" s="118" t="s">
        <v>286</v>
      </c>
      <c r="M28" s="55">
        <f t="shared" ref="M28:M38" si="6">(N28*$E$23+P28*$G$23+Q28*$H$23)*12</f>
        <v>8524.0139999999992</v>
      </c>
      <c r="N28" s="361">
        <f t="shared" si="2"/>
        <v>0.18099999999999999</v>
      </c>
      <c r="O28" s="362"/>
      <c r="P28" s="56">
        <f t="shared" si="3"/>
        <v>0.18099999999999999</v>
      </c>
      <c r="Q28" s="56">
        <f t="shared" si="4"/>
        <v>0.18099999999999999</v>
      </c>
    </row>
    <row r="29" spans="2:17" ht="26.25" x14ac:dyDescent="0.3">
      <c r="B29" s="126" t="s">
        <v>287</v>
      </c>
      <c r="C29" s="235" t="s">
        <v>288</v>
      </c>
      <c r="D29" s="282">
        <f t="shared" si="5"/>
        <v>2486.5632000000001</v>
      </c>
      <c r="E29" s="368">
        <f t="shared" si="0"/>
        <v>5.28E-2</v>
      </c>
      <c r="F29" s="369"/>
      <c r="G29" s="283">
        <f>VLOOKUP($D$18,'відом з 01.10.24'!$C$8:$BC$237,15,FALSE)</f>
        <v>5.28E-2</v>
      </c>
      <c r="H29" s="283">
        <f t="shared" si="1"/>
        <v>5.28E-2</v>
      </c>
      <c r="K29" s="126" t="s">
        <v>287</v>
      </c>
      <c r="L29" s="118" t="s">
        <v>288</v>
      </c>
      <c r="M29" s="55">
        <f t="shared" si="6"/>
        <v>2486.5632000000001</v>
      </c>
      <c r="N29" s="361">
        <f t="shared" si="2"/>
        <v>5.28E-2</v>
      </c>
      <c r="O29" s="362"/>
      <c r="P29" s="56">
        <f t="shared" si="3"/>
        <v>5.28E-2</v>
      </c>
      <c r="Q29" s="56">
        <f t="shared" si="4"/>
        <v>5.28E-2</v>
      </c>
    </row>
    <row r="30" spans="2:17" ht="26.25" x14ac:dyDescent="0.3">
      <c r="B30" s="126" t="s">
        <v>289</v>
      </c>
      <c r="C30" s="235" t="s">
        <v>290</v>
      </c>
      <c r="D30" s="282">
        <f t="shared" si="5"/>
        <v>546.29039999999986</v>
      </c>
      <c r="E30" s="368">
        <f t="shared" si="0"/>
        <v>1.1599999999999999E-2</v>
      </c>
      <c r="F30" s="369"/>
      <c r="G30" s="283">
        <f>VLOOKUP($D$18,'відом з 01.10.24'!$C$8:$BC$237,16,FALSE)</f>
        <v>1.1599999999999999E-2</v>
      </c>
      <c r="H30" s="283">
        <f t="shared" si="1"/>
        <v>1.1599999999999999E-2</v>
      </c>
      <c r="K30" s="126" t="s">
        <v>289</v>
      </c>
      <c r="L30" s="118" t="s">
        <v>290</v>
      </c>
      <c r="M30" s="55">
        <f t="shared" si="6"/>
        <v>546.29039999999986</v>
      </c>
      <c r="N30" s="361">
        <f t="shared" si="2"/>
        <v>1.1599999999999999E-2</v>
      </c>
      <c r="O30" s="362"/>
      <c r="P30" s="56">
        <f t="shared" si="3"/>
        <v>1.1599999999999999E-2</v>
      </c>
      <c r="Q30" s="56">
        <f t="shared" si="4"/>
        <v>1.1599999999999999E-2</v>
      </c>
    </row>
    <row r="31" spans="2:17" ht="26.25" x14ac:dyDescent="0.3">
      <c r="B31" s="126" t="s">
        <v>291</v>
      </c>
      <c r="C31" s="235" t="s">
        <v>292</v>
      </c>
      <c r="D31" s="282">
        <f t="shared" si="5"/>
        <v>7445.5613999999996</v>
      </c>
      <c r="E31" s="368">
        <f t="shared" si="0"/>
        <v>0.15809999999999999</v>
      </c>
      <c r="F31" s="369"/>
      <c r="G31" s="283">
        <f>VLOOKUP($D$18,'відом з 01.10.24'!$C$8:$BC$237,17,FALSE)</f>
        <v>0.15809999999999999</v>
      </c>
      <c r="H31" s="283">
        <f t="shared" si="1"/>
        <v>0.15809999999999999</v>
      </c>
      <c r="K31" s="126" t="s">
        <v>291</v>
      </c>
      <c r="L31" s="118" t="s">
        <v>292</v>
      </c>
      <c r="M31" s="55">
        <f t="shared" si="6"/>
        <v>7445.5613999999996</v>
      </c>
      <c r="N31" s="361">
        <f t="shared" si="2"/>
        <v>0.15809999999999999</v>
      </c>
      <c r="O31" s="362"/>
      <c r="P31" s="56">
        <f t="shared" si="3"/>
        <v>0.15809999999999999</v>
      </c>
      <c r="Q31" s="56">
        <f t="shared" si="4"/>
        <v>0.15809999999999999</v>
      </c>
    </row>
    <row r="32" spans="2:17" ht="26.25" x14ac:dyDescent="0.3">
      <c r="B32" s="126" t="s">
        <v>293</v>
      </c>
      <c r="C32" s="235" t="s">
        <v>294</v>
      </c>
      <c r="D32" s="282">
        <f t="shared" si="5"/>
        <v>0</v>
      </c>
      <c r="E32" s="368">
        <f t="shared" si="0"/>
        <v>0</v>
      </c>
      <c r="F32" s="369"/>
      <c r="G32" s="283">
        <f>VLOOKUP($D$18,'відом з 01.10.24'!$C$8:$BC$237,18,FALSE)</f>
        <v>0</v>
      </c>
      <c r="H32" s="283">
        <f t="shared" si="1"/>
        <v>0</v>
      </c>
      <c r="K32" s="126" t="s">
        <v>293</v>
      </c>
      <c r="L32" s="118" t="s">
        <v>294</v>
      </c>
      <c r="M32" s="55">
        <f t="shared" si="6"/>
        <v>0</v>
      </c>
      <c r="N32" s="361">
        <f t="shared" si="2"/>
        <v>0</v>
      </c>
      <c r="O32" s="362"/>
      <c r="P32" s="56">
        <f t="shared" si="3"/>
        <v>0</v>
      </c>
      <c r="Q32" s="56">
        <f t="shared" si="4"/>
        <v>0</v>
      </c>
    </row>
    <row r="33" spans="2:17" ht="26.25" x14ac:dyDescent="0.3">
      <c r="B33" s="126" t="s">
        <v>295</v>
      </c>
      <c r="C33" s="236" t="s">
        <v>296</v>
      </c>
      <c r="D33" s="282">
        <f t="shared" si="5"/>
        <v>20099.7192</v>
      </c>
      <c r="E33" s="368">
        <f t="shared" si="0"/>
        <v>0.42680000000000001</v>
      </c>
      <c r="F33" s="369"/>
      <c r="G33" s="283">
        <f>VLOOKUP($D$18,'відом з 01.10.24'!$C$8:$BC$237,19,FALSE)</f>
        <v>0.42680000000000001</v>
      </c>
      <c r="H33" s="283">
        <f t="shared" si="1"/>
        <v>0.42680000000000001</v>
      </c>
      <c r="K33" s="126" t="s">
        <v>295</v>
      </c>
      <c r="L33" s="127" t="s">
        <v>296</v>
      </c>
      <c r="M33" s="55">
        <f t="shared" si="6"/>
        <v>20099.7192</v>
      </c>
      <c r="N33" s="361">
        <f t="shared" si="2"/>
        <v>0.42680000000000001</v>
      </c>
      <c r="O33" s="362"/>
      <c r="P33" s="56">
        <f t="shared" si="3"/>
        <v>0.42680000000000001</v>
      </c>
      <c r="Q33" s="56">
        <f t="shared" si="4"/>
        <v>0.42680000000000001</v>
      </c>
    </row>
    <row r="34" spans="2:17" ht="25.5" x14ac:dyDescent="0.3">
      <c r="B34" s="124" t="s">
        <v>297</v>
      </c>
      <c r="C34" s="234" t="s">
        <v>298</v>
      </c>
      <c r="D34" s="281">
        <f t="shared" si="5"/>
        <v>93456.149592000002</v>
      </c>
      <c r="E34" s="366">
        <v>0</v>
      </c>
      <c r="F34" s="367"/>
      <c r="G34" s="273">
        <f>VLOOKUP($D$18,'відом з 01.10.24'!$C$8:$BC$237,20,FALSE)</f>
        <v>2.1814</v>
      </c>
      <c r="H34" s="273">
        <v>0</v>
      </c>
      <c r="K34" s="124" t="s">
        <v>297</v>
      </c>
      <c r="L34" s="125" t="s">
        <v>298</v>
      </c>
      <c r="M34" s="53">
        <f t="shared" si="6"/>
        <v>93456.149592000002</v>
      </c>
      <c r="N34" s="370">
        <v>0</v>
      </c>
      <c r="O34" s="371"/>
      <c r="P34" s="54">
        <f t="shared" si="3"/>
        <v>2.1814</v>
      </c>
      <c r="Q34" s="54">
        <v>0</v>
      </c>
    </row>
    <row r="35" spans="2:17" ht="25.5" x14ac:dyDescent="0.3">
      <c r="B35" s="124" t="s">
        <v>299</v>
      </c>
      <c r="C35" s="234" t="s">
        <v>300</v>
      </c>
      <c r="D35" s="281">
        <f t="shared" si="5"/>
        <v>0</v>
      </c>
      <c r="E35" s="366">
        <v>0</v>
      </c>
      <c r="F35" s="367"/>
      <c r="G35" s="273">
        <f>VLOOKUP($D$18,'відом з 01.10.24'!$C$8:$BC$237,21,FALSE)</f>
        <v>0</v>
      </c>
      <c r="H35" s="273">
        <v>0</v>
      </c>
      <c r="K35" s="124" t="s">
        <v>299</v>
      </c>
      <c r="L35" s="125" t="s">
        <v>300</v>
      </c>
      <c r="M35" s="53">
        <f t="shared" si="6"/>
        <v>0</v>
      </c>
      <c r="N35" s="370">
        <v>0</v>
      </c>
      <c r="O35" s="371"/>
      <c r="P35" s="54">
        <f t="shared" si="3"/>
        <v>0</v>
      </c>
      <c r="Q35" s="54">
        <v>0</v>
      </c>
    </row>
    <row r="36" spans="2:17" ht="37.5" x14ac:dyDescent="0.3">
      <c r="B36" s="124" t="s">
        <v>301</v>
      </c>
      <c r="C36" s="234" t="s">
        <v>302</v>
      </c>
      <c r="D36" s="281">
        <f t="shared" si="5"/>
        <v>8038.9457999999995</v>
      </c>
      <c r="E36" s="366">
        <f>G36</f>
        <v>0.17069999999999999</v>
      </c>
      <c r="F36" s="367"/>
      <c r="G36" s="273">
        <f>VLOOKUP($D$18,'відом з 01.10.24'!$C$8:$BC$237,22,FALSE)</f>
        <v>0.17069999999999999</v>
      </c>
      <c r="H36" s="273">
        <f>G36</f>
        <v>0.17069999999999999</v>
      </c>
      <c r="K36" s="124" t="s">
        <v>301</v>
      </c>
      <c r="L36" s="125" t="s">
        <v>302</v>
      </c>
      <c r="M36" s="53">
        <f t="shared" si="6"/>
        <v>8038.9457999999995</v>
      </c>
      <c r="N36" s="370">
        <f>P36</f>
        <v>0.17069999999999999</v>
      </c>
      <c r="O36" s="371"/>
      <c r="P36" s="54">
        <f t="shared" si="3"/>
        <v>0.17069999999999999</v>
      </c>
      <c r="Q36" s="54">
        <f>P36</f>
        <v>0.17069999999999999</v>
      </c>
    </row>
    <row r="37" spans="2:17" ht="56.25" x14ac:dyDescent="0.3">
      <c r="B37" s="128" t="s">
        <v>303</v>
      </c>
      <c r="C37" s="234" t="s">
        <v>304</v>
      </c>
      <c r="D37" s="281">
        <f t="shared" si="5"/>
        <v>0</v>
      </c>
      <c r="E37" s="366">
        <f t="shared" ref="E37:E38" si="7">G37</f>
        <v>0</v>
      </c>
      <c r="F37" s="367"/>
      <c r="G37" s="273">
        <f>VLOOKUP($D$18,'відом з 01.10.24'!$C$8:$BC$237,23,FALSE)</f>
        <v>0</v>
      </c>
      <c r="H37" s="273">
        <f t="shared" ref="H37:H38" si="8">G37</f>
        <v>0</v>
      </c>
      <c r="K37" s="128" t="s">
        <v>303</v>
      </c>
      <c r="L37" s="125" t="s">
        <v>304</v>
      </c>
      <c r="M37" s="53">
        <f t="shared" si="6"/>
        <v>0</v>
      </c>
      <c r="N37" s="370">
        <f>P37</f>
        <v>0</v>
      </c>
      <c r="O37" s="371"/>
      <c r="P37" s="54">
        <f t="shared" si="3"/>
        <v>0</v>
      </c>
      <c r="Q37" s="54">
        <f>P37</f>
        <v>0</v>
      </c>
    </row>
    <row r="38" spans="2:17" ht="112.5" x14ac:dyDescent="0.3">
      <c r="B38" s="128" t="s">
        <v>305</v>
      </c>
      <c r="C38" s="234" t="s">
        <v>306</v>
      </c>
      <c r="D38" s="281">
        <f t="shared" si="5"/>
        <v>68088.5052</v>
      </c>
      <c r="E38" s="366">
        <f t="shared" si="7"/>
        <v>1.4458</v>
      </c>
      <c r="F38" s="367"/>
      <c r="G38" s="273">
        <f>VLOOKUP($D$18,'відом з 01.10.24'!$C$8:$BC$237,24,FALSE)</f>
        <v>1.4458</v>
      </c>
      <c r="H38" s="273">
        <f t="shared" si="8"/>
        <v>1.4458</v>
      </c>
      <c r="K38" s="128" t="s">
        <v>305</v>
      </c>
      <c r="L38" s="125" t="s">
        <v>306</v>
      </c>
      <c r="M38" s="53">
        <f t="shared" si="6"/>
        <v>68088.5052</v>
      </c>
      <c r="N38" s="370">
        <f>P38</f>
        <v>1.4458</v>
      </c>
      <c r="O38" s="371"/>
      <c r="P38" s="54">
        <f t="shared" si="3"/>
        <v>1.4458</v>
      </c>
      <c r="Q38" s="54">
        <f>P38</f>
        <v>1.4458</v>
      </c>
    </row>
    <row r="39" spans="2:17" ht="22.15" customHeight="1" x14ac:dyDescent="0.3">
      <c r="B39" s="128" t="s">
        <v>307</v>
      </c>
      <c r="C39" s="234" t="s">
        <v>308</v>
      </c>
      <c r="D39" s="281">
        <f>SUM(D40:D46)</f>
        <v>25068.136199999997</v>
      </c>
      <c r="E39" s="366">
        <f>SUM(E40:E46)</f>
        <v>0.5323</v>
      </c>
      <c r="F39" s="367"/>
      <c r="G39" s="273">
        <f>SUM(G40:G46)</f>
        <v>0.5323</v>
      </c>
      <c r="H39" s="273">
        <f>SUM(H40:H46)</f>
        <v>0.5323</v>
      </c>
      <c r="K39" s="128" t="s">
        <v>307</v>
      </c>
      <c r="L39" s="125" t="s">
        <v>308</v>
      </c>
      <c r="M39" s="53">
        <f>SUM(M40:M46)</f>
        <v>25068.136199999997</v>
      </c>
      <c r="N39" s="370">
        <f>SUM(N40:N46)</f>
        <v>0.5323</v>
      </c>
      <c r="O39" s="371"/>
      <c r="P39" s="54">
        <f>SUM(P40:P46)</f>
        <v>0.5323</v>
      </c>
      <c r="Q39" s="54">
        <f>SUM(Q40:Q46)</f>
        <v>0.5323</v>
      </c>
    </row>
    <row r="40" spans="2:17" ht="26.25" x14ac:dyDescent="0.3">
      <c r="B40" s="129" t="s">
        <v>309</v>
      </c>
      <c r="C40" s="235" t="s">
        <v>282</v>
      </c>
      <c r="D40" s="282">
        <f t="shared" si="5"/>
        <v>5797.2713999999996</v>
      </c>
      <c r="E40" s="368">
        <f>G40</f>
        <v>0.1231</v>
      </c>
      <c r="F40" s="369"/>
      <c r="G40" s="283">
        <f>VLOOKUP($D$18,'відом з 01.10.24'!$C$8:$BC$237,25,FALSE)</f>
        <v>0.1231</v>
      </c>
      <c r="H40" s="283">
        <f>G40</f>
        <v>0.1231</v>
      </c>
      <c r="K40" s="129" t="s">
        <v>309</v>
      </c>
      <c r="L40" s="118" t="s">
        <v>282</v>
      </c>
      <c r="M40" s="55">
        <f t="shared" ref="M40:M48" si="9">(N40*$E$23+P40*$G$23+Q40*$H$23)*12</f>
        <v>5797.2713999999996</v>
      </c>
      <c r="N40" s="361">
        <f>P40</f>
        <v>0.1231</v>
      </c>
      <c r="O40" s="362"/>
      <c r="P40" s="56">
        <f t="shared" si="3"/>
        <v>0.1231</v>
      </c>
      <c r="Q40" s="56">
        <f>P40</f>
        <v>0.1231</v>
      </c>
    </row>
    <row r="41" spans="2:17" ht="26.25" x14ac:dyDescent="0.3">
      <c r="B41" s="129" t="s">
        <v>310</v>
      </c>
      <c r="C41" s="235" t="s">
        <v>284</v>
      </c>
      <c r="D41" s="282">
        <f t="shared" si="5"/>
        <v>8806.5779999999995</v>
      </c>
      <c r="E41" s="368">
        <f t="shared" ref="E41:E46" si="10">G41</f>
        <v>0.187</v>
      </c>
      <c r="F41" s="369"/>
      <c r="G41" s="283">
        <f>VLOOKUP($D$18,'відом з 01.10.24'!$C$8:$BC$237,26,FALSE)</f>
        <v>0.187</v>
      </c>
      <c r="H41" s="283">
        <f t="shared" ref="H41:H46" si="11">G41</f>
        <v>0.187</v>
      </c>
      <c r="K41" s="129" t="s">
        <v>310</v>
      </c>
      <c r="L41" s="118" t="s">
        <v>284</v>
      </c>
      <c r="M41" s="55">
        <f t="shared" si="9"/>
        <v>8806.5779999999995</v>
      </c>
      <c r="N41" s="361">
        <f t="shared" ref="N41:N46" si="12">P41</f>
        <v>0.187</v>
      </c>
      <c r="O41" s="362"/>
      <c r="P41" s="56">
        <f t="shared" si="3"/>
        <v>0.187</v>
      </c>
      <c r="Q41" s="56">
        <f t="shared" ref="Q41:Q46" si="13">P41</f>
        <v>0.187</v>
      </c>
    </row>
    <row r="42" spans="2:17" ht="26.25" x14ac:dyDescent="0.3">
      <c r="B42" s="129" t="s">
        <v>311</v>
      </c>
      <c r="C42" s="235" t="s">
        <v>286</v>
      </c>
      <c r="D42" s="282">
        <f t="shared" si="5"/>
        <v>3334.2552000000001</v>
      </c>
      <c r="E42" s="368">
        <f t="shared" si="10"/>
        <v>7.0800000000000002E-2</v>
      </c>
      <c r="F42" s="369"/>
      <c r="G42" s="283">
        <f>VLOOKUP($D$18,'відом з 01.10.24'!$C$8:$BC$237,27,FALSE)</f>
        <v>7.0800000000000002E-2</v>
      </c>
      <c r="H42" s="283">
        <f t="shared" si="11"/>
        <v>7.0800000000000002E-2</v>
      </c>
      <c r="K42" s="129" t="s">
        <v>311</v>
      </c>
      <c r="L42" s="118" t="s">
        <v>286</v>
      </c>
      <c r="M42" s="55">
        <f t="shared" si="9"/>
        <v>3334.2552000000001</v>
      </c>
      <c r="N42" s="361">
        <f t="shared" si="12"/>
        <v>7.0800000000000002E-2</v>
      </c>
      <c r="O42" s="362"/>
      <c r="P42" s="56">
        <f t="shared" si="3"/>
        <v>7.0800000000000002E-2</v>
      </c>
      <c r="Q42" s="56">
        <f t="shared" si="13"/>
        <v>7.0800000000000002E-2</v>
      </c>
    </row>
    <row r="43" spans="2:17" ht="26.25" x14ac:dyDescent="0.3">
      <c r="B43" s="129" t="s">
        <v>312</v>
      </c>
      <c r="C43" s="235" t="s">
        <v>288</v>
      </c>
      <c r="D43" s="282">
        <f t="shared" si="5"/>
        <v>3805.1951999999992</v>
      </c>
      <c r="E43" s="368">
        <f t="shared" si="10"/>
        <v>8.0799999999999997E-2</v>
      </c>
      <c r="F43" s="369"/>
      <c r="G43" s="283">
        <f>VLOOKUP($D$18,'відом з 01.10.24'!$C$8:$BC$237,28,FALSE)</f>
        <v>8.0799999999999997E-2</v>
      </c>
      <c r="H43" s="283">
        <f t="shared" si="11"/>
        <v>8.0799999999999997E-2</v>
      </c>
      <c r="K43" s="129" t="s">
        <v>312</v>
      </c>
      <c r="L43" s="118" t="s">
        <v>288</v>
      </c>
      <c r="M43" s="55">
        <f t="shared" si="9"/>
        <v>3805.1951999999992</v>
      </c>
      <c r="N43" s="361">
        <f t="shared" si="12"/>
        <v>8.0799999999999997E-2</v>
      </c>
      <c r="O43" s="362"/>
      <c r="P43" s="56">
        <f t="shared" si="3"/>
        <v>8.0799999999999997E-2</v>
      </c>
      <c r="Q43" s="56">
        <f t="shared" si="13"/>
        <v>8.0799999999999997E-2</v>
      </c>
    </row>
    <row r="44" spans="2:17" ht="26.25" x14ac:dyDescent="0.3">
      <c r="B44" s="129" t="s">
        <v>313</v>
      </c>
      <c r="C44" s="235" t="s">
        <v>290</v>
      </c>
      <c r="D44" s="282">
        <f t="shared" si="5"/>
        <v>1455.2046</v>
      </c>
      <c r="E44" s="368">
        <f t="shared" si="10"/>
        <v>3.09E-2</v>
      </c>
      <c r="F44" s="369"/>
      <c r="G44" s="283">
        <f>VLOOKUP($D$18,'відом з 01.10.24'!$C$8:$BC$237,29,FALSE)</f>
        <v>3.09E-2</v>
      </c>
      <c r="H44" s="283">
        <f t="shared" si="11"/>
        <v>3.09E-2</v>
      </c>
      <c r="K44" s="129" t="s">
        <v>313</v>
      </c>
      <c r="L44" s="118" t="s">
        <v>290</v>
      </c>
      <c r="M44" s="55">
        <f t="shared" si="9"/>
        <v>1455.2046</v>
      </c>
      <c r="N44" s="361">
        <f t="shared" si="12"/>
        <v>3.09E-2</v>
      </c>
      <c r="O44" s="362"/>
      <c r="P44" s="56">
        <f t="shared" si="3"/>
        <v>3.09E-2</v>
      </c>
      <c r="Q44" s="56">
        <f t="shared" si="13"/>
        <v>3.09E-2</v>
      </c>
    </row>
    <row r="45" spans="2:17" ht="26.25" x14ac:dyDescent="0.3">
      <c r="B45" s="129" t="s">
        <v>314</v>
      </c>
      <c r="C45" s="235" t="s">
        <v>292</v>
      </c>
      <c r="D45" s="282">
        <f t="shared" si="5"/>
        <v>1497.5892000000001</v>
      </c>
      <c r="E45" s="368">
        <f t="shared" si="10"/>
        <v>3.1800000000000002E-2</v>
      </c>
      <c r="F45" s="369"/>
      <c r="G45" s="283">
        <f>VLOOKUP($D$18,'відом з 01.10.24'!$C$8:$BC$237,30,FALSE)</f>
        <v>3.1800000000000002E-2</v>
      </c>
      <c r="H45" s="283">
        <f t="shared" si="11"/>
        <v>3.1800000000000002E-2</v>
      </c>
      <c r="K45" s="129" t="s">
        <v>314</v>
      </c>
      <c r="L45" s="118" t="s">
        <v>292</v>
      </c>
      <c r="M45" s="55">
        <f t="shared" si="9"/>
        <v>1497.5892000000001</v>
      </c>
      <c r="N45" s="361">
        <f t="shared" si="12"/>
        <v>3.1800000000000002E-2</v>
      </c>
      <c r="O45" s="362"/>
      <c r="P45" s="56">
        <f t="shared" si="3"/>
        <v>3.1800000000000002E-2</v>
      </c>
      <c r="Q45" s="56">
        <f t="shared" si="13"/>
        <v>3.1800000000000002E-2</v>
      </c>
    </row>
    <row r="46" spans="2:17" ht="26.25" x14ac:dyDescent="0.3">
      <c r="B46" s="129" t="s">
        <v>315</v>
      </c>
      <c r="C46" s="235" t="s">
        <v>294</v>
      </c>
      <c r="D46" s="282">
        <f t="shared" si="5"/>
        <v>372.04260000000005</v>
      </c>
      <c r="E46" s="368">
        <f t="shared" si="10"/>
        <v>7.9000000000000008E-3</v>
      </c>
      <c r="F46" s="369"/>
      <c r="G46" s="283">
        <f>VLOOKUP($D$18,'відом з 01.10.24'!$C$8:$BC$237,31,FALSE)</f>
        <v>7.9000000000000008E-3</v>
      </c>
      <c r="H46" s="283">
        <f t="shared" si="11"/>
        <v>7.9000000000000008E-3</v>
      </c>
      <c r="K46" s="129" t="s">
        <v>315</v>
      </c>
      <c r="L46" s="118" t="s">
        <v>294</v>
      </c>
      <c r="M46" s="55">
        <f t="shared" si="9"/>
        <v>372.04260000000005</v>
      </c>
      <c r="N46" s="361">
        <f t="shared" si="12"/>
        <v>7.9000000000000008E-3</v>
      </c>
      <c r="O46" s="362"/>
      <c r="P46" s="56">
        <f t="shared" si="3"/>
        <v>7.9000000000000008E-3</v>
      </c>
      <c r="Q46" s="56">
        <f t="shared" si="13"/>
        <v>7.9000000000000008E-3</v>
      </c>
    </row>
    <row r="47" spans="2:17" ht="56.25" x14ac:dyDescent="0.3">
      <c r="B47" s="124" t="s">
        <v>316</v>
      </c>
      <c r="C47" s="234" t="s">
        <v>317</v>
      </c>
      <c r="D47" s="281">
        <f t="shared" si="5"/>
        <v>0</v>
      </c>
      <c r="E47" s="366">
        <f>G47</f>
        <v>0</v>
      </c>
      <c r="F47" s="367"/>
      <c r="G47" s="273">
        <f>VLOOKUP($D$18,'відом з 01.10.24'!$C$8:$BC$237,32,FALSE)</f>
        <v>0</v>
      </c>
      <c r="H47" s="273">
        <f>G47</f>
        <v>0</v>
      </c>
      <c r="K47" s="124" t="s">
        <v>316</v>
      </c>
      <c r="L47" s="125" t="s">
        <v>317</v>
      </c>
      <c r="M47" s="53">
        <f t="shared" si="9"/>
        <v>0</v>
      </c>
      <c r="N47" s="370">
        <f>P47</f>
        <v>0</v>
      </c>
      <c r="O47" s="371"/>
      <c r="P47" s="54">
        <f t="shared" si="3"/>
        <v>0</v>
      </c>
      <c r="Q47" s="54">
        <f>P47</f>
        <v>0</v>
      </c>
    </row>
    <row r="48" spans="2:17" ht="22.15" customHeight="1" x14ac:dyDescent="0.3">
      <c r="B48" s="124" t="s">
        <v>318</v>
      </c>
      <c r="C48" s="234" t="s">
        <v>319</v>
      </c>
      <c r="D48" s="281">
        <f t="shared" si="5"/>
        <v>50588.374800000005</v>
      </c>
      <c r="E48" s="366">
        <f>G48</f>
        <v>1.0742</v>
      </c>
      <c r="F48" s="367"/>
      <c r="G48" s="273">
        <f>VLOOKUP($D$18,'відом з 01.10.24'!$C$8:$BC$237,33,FALSE)</f>
        <v>1.0742</v>
      </c>
      <c r="H48" s="273">
        <v>0</v>
      </c>
      <c r="K48" s="124" t="s">
        <v>318</v>
      </c>
      <c r="L48" s="125" t="s">
        <v>319</v>
      </c>
      <c r="M48" s="53">
        <f t="shared" si="9"/>
        <v>50588.374800000005</v>
      </c>
      <c r="N48" s="370">
        <f>P48</f>
        <v>1.0742</v>
      </c>
      <c r="O48" s="371"/>
      <c r="P48" s="54">
        <f t="shared" si="3"/>
        <v>1.0742</v>
      </c>
      <c r="Q48" s="54">
        <v>0</v>
      </c>
    </row>
    <row r="49" spans="2:17" ht="45" x14ac:dyDescent="0.3">
      <c r="B49" s="124" t="s">
        <v>320</v>
      </c>
      <c r="C49" s="234" t="s">
        <v>321</v>
      </c>
      <c r="D49" s="281">
        <f>D50+D51</f>
        <v>52330.852800000008</v>
      </c>
      <c r="E49" s="366">
        <f>E50+E51</f>
        <v>1.1112</v>
      </c>
      <c r="F49" s="367"/>
      <c r="G49" s="273">
        <f>G50+G51</f>
        <v>1.1112</v>
      </c>
      <c r="H49" s="273">
        <f>H50+H51</f>
        <v>5.5E-2</v>
      </c>
      <c r="K49" s="124" t="s">
        <v>320</v>
      </c>
      <c r="L49" s="125" t="s">
        <v>321</v>
      </c>
      <c r="M49" s="53">
        <f>M50+M51</f>
        <v>52330.852800000008</v>
      </c>
      <c r="N49" s="370">
        <f>N50+N51</f>
        <v>1.1112</v>
      </c>
      <c r="O49" s="371"/>
      <c r="P49" s="54">
        <f>P50+P51</f>
        <v>1.1112</v>
      </c>
      <c r="Q49" s="54">
        <f>Q50+Q51</f>
        <v>5.5E-2</v>
      </c>
    </row>
    <row r="50" spans="2:17" ht="46.5" x14ac:dyDescent="0.3">
      <c r="B50" s="124" t="s">
        <v>322</v>
      </c>
      <c r="C50" s="235" t="s">
        <v>323</v>
      </c>
      <c r="D50" s="282">
        <f t="shared" si="5"/>
        <v>49740.68280000001</v>
      </c>
      <c r="E50" s="368">
        <f>G50</f>
        <v>1.0562</v>
      </c>
      <c r="F50" s="369"/>
      <c r="G50" s="283">
        <f>VLOOKUP($D$18,'відом з 01.10.24'!$C$8:$BC$237,34,FALSE)</f>
        <v>1.0562</v>
      </c>
      <c r="H50" s="283">
        <v>0</v>
      </c>
      <c r="K50" s="124" t="s">
        <v>322</v>
      </c>
      <c r="L50" s="118" t="s">
        <v>323</v>
      </c>
      <c r="M50" s="55">
        <f t="shared" ref="M50:M54" si="14">(N50*$E$23+P50*$G$23+Q50*$H$23)*12</f>
        <v>49740.68280000001</v>
      </c>
      <c r="N50" s="361">
        <f>P50</f>
        <v>1.0562</v>
      </c>
      <c r="O50" s="362"/>
      <c r="P50" s="56">
        <f t="shared" si="3"/>
        <v>1.0562</v>
      </c>
      <c r="Q50" s="56">
        <v>0</v>
      </c>
    </row>
    <row r="51" spans="2:17" ht="46.5" x14ac:dyDescent="0.3">
      <c r="B51" s="124" t="s">
        <v>324</v>
      </c>
      <c r="C51" s="235" t="s">
        <v>325</v>
      </c>
      <c r="D51" s="282">
        <f t="shared" si="5"/>
        <v>2590.17</v>
      </c>
      <c r="E51" s="368">
        <f>G51</f>
        <v>5.5E-2</v>
      </c>
      <c r="F51" s="369"/>
      <c r="G51" s="283">
        <f>VLOOKUP($D$18,'відом з 01.10.24'!$C$8:$BC$237,35,FALSE)</f>
        <v>5.5E-2</v>
      </c>
      <c r="H51" s="283">
        <f t="shared" ref="H51:H54" si="15">G51</f>
        <v>5.5E-2</v>
      </c>
      <c r="K51" s="124" t="s">
        <v>324</v>
      </c>
      <c r="L51" s="118" t="s">
        <v>325</v>
      </c>
      <c r="M51" s="55">
        <f t="shared" si="14"/>
        <v>2590.17</v>
      </c>
      <c r="N51" s="361">
        <f>P51</f>
        <v>5.5E-2</v>
      </c>
      <c r="O51" s="362"/>
      <c r="P51" s="56">
        <f t="shared" si="3"/>
        <v>5.5E-2</v>
      </c>
      <c r="Q51" s="56">
        <f t="shared" ref="Q51" si="16">P51</f>
        <v>5.5E-2</v>
      </c>
    </row>
    <row r="52" spans="2:17" ht="75" x14ac:dyDescent="0.3">
      <c r="B52" s="124" t="s">
        <v>326</v>
      </c>
      <c r="C52" s="234" t="s">
        <v>327</v>
      </c>
      <c r="D52" s="281">
        <f t="shared" si="5"/>
        <v>9545.9537999999993</v>
      </c>
      <c r="E52" s="366">
        <f>G52</f>
        <v>0.20269999999999999</v>
      </c>
      <c r="F52" s="367"/>
      <c r="G52" s="273">
        <f>VLOOKUP($D$18,'відом з 01.10.24'!$C$8:$BC$237,36,FALSE)</f>
        <v>0.20269999999999999</v>
      </c>
      <c r="H52" s="273">
        <v>0</v>
      </c>
      <c r="K52" s="124" t="s">
        <v>326</v>
      </c>
      <c r="L52" s="125" t="s">
        <v>327</v>
      </c>
      <c r="M52" s="53">
        <f t="shared" si="14"/>
        <v>9545.9537999999993</v>
      </c>
      <c r="N52" s="370">
        <f>P52</f>
        <v>0.20269999999999999</v>
      </c>
      <c r="O52" s="371"/>
      <c r="P52" s="54">
        <f t="shared" si="3"/>
        <v>0.20269999999999999</v>
      </c>
      <c r="Q52" s="54">
        <v>0</v>
      </c>
    </row>
    <row r="53" spans="2:17" ht="25.5" x14ac:dyDescent="0.3">
      <c r="B53" s="124" t="s">
        <v>328</v>
      </c>
      <c r="C53" s="234" t="s">
        <v>329</v>
      </c>
      <c r="D53" s="281">
        <f t="shared" si="5"/>
        <v>1478.7515999999998</v>
      </c>
      <c r="E53" s="366">
        <f t="shared" ref="E53:E54" si="17">G53</f>
        <v>3.1399999999999997E-2</v>
      </c>
      <c r="F53" s="367"/>
      <c r="G53" s="273">
        <f>VLOOKUP($D$18,'відом з 01.10.24'!$C$8:$BC$237,37,FALSE)</f>
        <v>3.1399999999999997E-2</v>
      </c>
      <c r="H53" s="273">
        <f t="shared" si="15"/>
        <v>3.1399999999999997E-2</v>
      </c>
      <c r="K53" s="124" t="s">
        <v>328</v>
      </c>
      <c r="L53" s="125" t="s">
        <v>329</v>
      </c>
      <c r="M53" s="53">
        <f t="shared" si="14"/>
        <v>1478.7515999999998</v>
      </c>
      <c r="N53" s="370">
        <f>P53</f>
        <v>3.1399999999999997E-2</v>
      </c>
      <c r="O53" s="371"/>
      <c r="P53" s="54">
        <f t="shared" si="3"/>
        <v>3.1399999999999997E-2</v>
      </c>
      <c r="Q53" s="54">
        <f t="shared" ref="Q53:Q54" si="18">P53</f>
        <v>3.1399999999999997E-2</v>
      </c>
    </row>
    <row r="54" spans="2:17" ht="25.5" x14ac:dyDescent="0.3">
      <c r="B54" s="124" t="s">
        <v>330</v>
      </c>
      <c r="C54" s="234" t="s">
        <v>331</v>
      </c>
      <c r="D54" s="281">
        <f t="shared" si="5"/>
        <v>259.017</v>
      </c>
      <c r="E54" s="366">
        <f t="shared" si="17"/>
        <v>5.4999999999999997E-3</v>
      </c>
      <c r="F54" s="367"/>
      <c r="G54" s="273">
        <f>VLOOKUP($D$18,'відом з 01.10.24'!$C$8:$BC$237,38,FALSE)</f>
        <v>5.4999999999999997E-3</v>
      </c>
      <c r="H54" s="273">
        <f t="shared" si="15"/>
        <v>5.4999999999999997E-3</v>
      </c>
      <c r="K54" s="124" t="s">
        <v>330</v>
      </c>
      <c r="L54" s="125" t="s">
        <v>331</v>
      </c>
      <c r="M54" s="53">
        <f t="shared" si="14"/>
        <v>259.017</v>
      </c>
      <c r="N54" s="370">
        <f>P54</f>
        <v>5.4999999999999997E-3</v>
      </c>
      <c r="O54" s="371"/>
      <c r="P54" s="54">
        <f t="shared" si="3"/>
        <v>5.4999999999999997E-3</v>
      </c>
      <c r="Q54" s="54">
        <f t="shared" si="18"/>
        <v>5.4999999999999997E-3</v>
      </c>
    </row>
    <row r="55" spans="2:17" ht="93.75" x14ac:dyDescent="0.3">
      <c r="B55" s="124" t="s">
        <v>332</v>
      </c>
      <c r="C55" s="234" t="s">
        <v>333</v>
      </c>
      <c r="D55" s="281">
        <f>SUM(D56:D57)</f>
        <v>73510.932239999995</v>
      </c>
      <c r="E55" s="366">
        <f>SUM(E56:E57)</f>
        <v>0.94869999999999999</v>
      </c>
      <c r="F55" s="367"/>
      <c r="G55" s="273">
        <f>SUM(G56:G57)</f>
        <v>1.6217000000000001</v>
      </c>
      <c r="H55" s="273">
        <f>SUM(H56:H57)</f>
        <v>0</v>
      </c>
      <c r="K55" s="124" t="s">
        <v>332</v>
      </c>
      <c r="L55" s="125" t="s">
        <v>333</v>
      </c>
      <c r="M55" s="53">
        <f>SUM(M56:M57)</f>
        <v>73510.932239999995</v>
      </c>
      <c r="N55" s="370">
        <f>SUM(N56:N57)</f>
        <v>0.94869999999999999</v>
      </c>
      <c r="O55" s="371"/>
      <c r="P55" s="54">
        <f>SUM(P56:P57)</f>
        <v>1.6217000000000001</v>
      </c>
      <c r="Q55" s="54">
        <f>SUM(Q56:Q57)</f>
        <v>0</v>
      </c>
    </row>
    <row r="56" spans="2:17" ht="21.6" customHeight="1" x14ac:dyDescent="0.3">
      <c r="B56" s="129" t="s">
        <v>334</v>
      </c>
      <c r="C56" s="235" t="s">
        <v>335</v>
      </c>
      <c r="D56" s="282">
        <f t="shared" si="5"/>
        <v>44678.077799999999</v>
      </c>
      <c r="E56" s="368">
        <f>G56</f>
        <v>0.94869999999999999</v>
      </c>
      <c r="F56" s="369"/>
      <c r="G56" s="283">
        <f>VLOOKUP($D$18,'відом з 01.10.24'!$C$8:$BC$237,39,FALSE)</f>
        <v>0.94869999999999999</v>
      </c>
      <c r="H56" s="283">
        <v>0</v>
      </c>
      <c r="K56" s="129" t="s">
        <v>334</v>
      </c>
      <c r="L56" s="118" t="s">
        <v>335</v>
      </c>
      <c r="M56" s="55">
        <f t="shared" ref="M56:M58" si="19">(N56*$E$23+P56*$G$23+Q56*$H$23)*12</f>
        <v>44678.077799999999</v>
      </c>
      <c r="N56" s="361">
        <f>P56</f>
        <v>0.94869999999999999</v>
      </c>
      <c r="O56" s="362"/>
      <c r="P56" s="56">
        <f t="shared" si="3"/>
        <v>0.94869999999999999</v>
      </c>
      <c r="Q56" s="56">
        <v>0</v>
      </c>
    </row>
    <row r="57" spans="2:17" ht="24.6" customHeight="1" x14ac:dyDescent="0.3">
      <c r="B57" s="129" t="s">
        <v>336</v>
      </c>
      <c r="C57" s="235" t="s">
        <v>337</v>
      </c>
      <c r="D57" s="282">
        <f t="shared" si="5"/>
        <v>28832.854440000003</v>
      </c>
      <c r="E57" s="368">
        <v>0</v>
      </c>
      <c r="F57" s="369"/>
      <c r="G57" s="283">
        <f>VLOOKUP($D$18,'відом з 01.10.24'!$C$8:$BC$237,40,FALSE)</f>
        <v>0.67300000000000004</v>
      </c>
      <c r="H57" s="283">
        <v>0</v>
      </c>
      <c r="K57" s="129" t="s">
        <v>336</v>
      </c>
      <c r="L57" s="118" t="s">
        <v>337</v>
      </c>
      <c r="M57" s="55">
        <f t="shared" si="19"/>
        <v>28832.854440000003</v>
      </c>
      <c r="N57" s="361">
        <v>0</v>
      </c>
      <c r="O57" s="362"/>
      <c r="P57" s="56">
        <f t="shared" si="3"/>
        <v>0.67300000000000004</v>
      </c>
      <c r="Q57" s="56">
        <v>0</v>
      </c>
    </row>
    <row r="58" spans="2:17" ht="22.15" customHeight="1" x14ac:dyDescent="0.3">
      <c r="B58" s="124">
        <v>2</v>
      </c>
      <c r="C58" s="234" t="s">
        <v>351</v>
      </c>
      <c r="D58" s="281">
        <f t="shared" si="5"/>
        <v>16925.583599999998</v>
      </c>
      <c r="E58" s="366">
        <f>G58</f>
        <v>0.3594</v>
      </c>
      <c r="F58" s="367"/>
      <c r="G58" s="273">
        <f>VLOOKUP($D$18,'відом з 01.10.24'!$C$8:$BC$237,41,FALSE)</f>
        <v>0.3594</v>
      </c>
      <c r="H58" s="273">
        <f>G58</f>
        <v>0.3594</v>
      </c>
      <c r="K58" s="124">
        <v>2</v>
      </c>
      <c r="L58" s="125" t="s">
        <v>351</v>
      </c>
      <c r="M58" s="53">
        <f t="shared" si="19"/>
        <v>16925.583599999998</v>
      </c>
      <c r="N58" s="370">
        <f>P58</f>
        <v>0.3594</v>
      </c>
      <c r="O58" s="371"/>
      <c r="P58" s="54">
        <f t="shared" si="3"/>
        <v>0.3594</v>
      </c>
      <c r="Q58" s="54">
        <f>P58</f>
        <v>0.3594</v>
      </c>
    </row>
    <row r="59" spans="2:17" ht="28.15" customHeight="1" x14ac:dyDescent="0.3">
      <c r="B59" s="124">
        <v>3</v>
      </c>
      <c r="C59" s="234" t="s">
        <v>338</v>
      </c>
      <c r="D59" s="281">
        <f>D25+D34+D35+D36+D37+D38+D39+D47+D48+D49+D52+D53+D54+D55+D58</f>
        <v>452592.19183200004</v>
      </c>
      <c r="E59" s="366">
        <f t="shared" ref="E59:G59" si="20">E25+E34+E35+E36+E37+E38+E39+E47+E48+E49+E52+E53+E54+E55+E58</f>
        <v>7.0136999999999992</v>
      </c>
      <c r="F59" s="367"/>
      <c r="G59" s="273">
        <f t="shared" si="20"/>
        <v>9.8681000000000019</v>
      </c>
      <c r="H59" s="273">
        <f>H25+H34+H35+H36+H37+H38+H39+H47+H48+H49+H52+H53+H54+H55+H58</f>
        <v>3.7319</v>
      </c>
      <c r="K59" s="124">
        <v>3</v>
      </c>
      <c r="L59" s="125" t="s">
        <v>338</v>
      </c>
      <c r="M59" s="53">
        <f>M25+M34+M35+M36+M37+M38+M39+M47+M48+M49+M52+M53+M54+M55+M58</f>
        <v>452592.19183200004</v>
      </c>
      <c r="N59" s="370">
        <f>N25+N34+N35+N36+N37+N38+N39+N47+N48+N49+N52+N53+N54+N55+N58</f>
        <v>7.0136999999999992</v>
      </c>
      <c r="O59" s="371"/>
      <c r="P59" s="54">
        <f t="shared" ref="P59" si="21">P25+P34+P35+P36+P37+P38+P39+P47+P48+P49+P52+P53+P54+P55+P58</f>
        <v>9.8681000000000019</v>
      </c>
      <c r="Q59" s="54">
        <f>Q25+Q34+Q35+Q36+Q37+Q38+Q39+Q47+Q48+Q49+Q52+Q53+Q54+Q55+Q58</f>
        <v>3.7319</v>
      </c>
    </row>
    <row r="60" spans="2:17" ht="22.15" customHeight="1" x14ac:dyDescent="0.3">
      <c r="B60" s="124">
        <v>4</v>
      </c>
      <c r="C60" s="234" t="s">
        <v>339</v>
      </c>
      <c r="D60" s="282">
        <f t="shared" si="5"/>
        <v>22629.459156000001</v>
      </c>
      <c r="E60" s="368">
        <f>ROUND(E59*5%,4)</f>
        <v>0.35070000000000001</v>
      </c>
      <c r="F60" s="369"/>
      <c r="G60" s="283">
        <f>ROUND(G59*5%,4)</f>
        <v>0.49340000000000001</v>
      </c>
      <c r="H60" s="283">
        <f>ROUND(H59*5%,4)</f>
        <v>0.18659999999999999</v>
      </c>
      <c r="K60" s="124">
        <v>4</v>
      </c>
      <c r="L60" s="125" t="s">
        <v>339</v>
      </c>
      <c r="M60" s="55">
        <f t="shared" ref="M60" si="22">(N60*$E$23+P60*$G$23+Q60*$H$23)*12</f>
        <v>22629.459156000001</v>
      </c>
      <c r="N60" s="361">
        <f>ROUND(N59*5%,4)</f>
        <v>0.35070000000000001</v>
      </c>
      <c r="O60" s="362"/>
      <c r="P60" s="56">
        <f>ROUND(P59*5%,4)</f>
        <v>0.49340000000000001</v>
      </c>
      <c r="Q60" s="56">
        <f>ROUND(Q59*5%,4)</f>
        <v>0.18659999999999999</v>
      </c>
    </row>
    <row r="61" spans="2:17" ht="39.75" customHeight="1" x14ac:dyDescent="0.3">
      <c r="B61" s="124">
        <v>5</v>
      </c>
      <c r="C61" s="234" t="s">
        <v>340</v>
      </c>
      <c r="D61" s="281">
        <f>D59+D60</f>
        <v>475221.65098800004</v>
      </c>
      <c r="E61" s="389"/>
      <c r="F61" s="390"/>
      <c r="G61" s="294"/>
      <c r="H61" s="294"/>
      <c r="K61" s="124">
        <v>5</v>
      </c>
      <c r="L61" s="125" t="s">
        <v>340</v>
      </c>
      <c r="M61" s="53">
        <f>M59+M60</f>
        <v>475221.65098800004</v>
      </c>
      <c r="N61" s="383"/>
      <c r="O61" s="384"/>
      <c r="P61" s="295"/>
      <c r="Q61" s="295"/>
    </row>
    <row r="62" spans="2:17" ht="27" x14ac:dyDescent="0.35">
      <c r="B62" s="130">
        <v>6</v>
      </c>
      <c r="C62" s="276" t="s">
        <v>352</v>
      </c>
      <c r="D62" s="296"/>
      <c r="E62" s="391">
        <f>E59+E60</f>
        <v>7.3643999999999989</v>
      </c>
      <c r="F62" s="392"/>
      <c r="G62" s="297">
        <f>G59+G60</f>
        <v>10.361500000000001</v>
      </c>
      <c r="H62" s="297">
        <f>H59+H60</f>
        <v>3.9184999999999999</v>
      </c>
      <c r="K62" s="130">
        <v>6</v>
      </c>
      <c r="L62" s="131" t="s">
        <v>352</v>
      </c>
      <c r="M62" s="298"/>
      <c r="N62" s="385">
        <f>N59+N60</f>
        <v>7.3643999999999989</v>
      </c>
      <c r="O62" s="386"/>
      <c r="P62" s="144">
        <f>P59+P60</f>
        <v>10.361500000000001</v>
      </c>
      <c r="Q62" s="144">
        <f>Q59+Q60</f>
        <v>3.9184999999999999</v>
      </c>
    </row>
    <row r="64" spans="2:17" ht="23.25" x14ac:dyDescent="0.35">
      <c r="C64" s="299" t="s">
        <v>691</v>
      </c>
      <c r="G64" s="300"/>
      <c r="H64" s="272" t="s">
        <v>668</v>
      </c>
    </row>
    <row r="66" spans="3:17" x14ac:dyDescent="0.3">
      <c r="F66" s="289">
        <f>VLOOKUP($D$18,'відом з 01.10.24'!$C$8:$BD$237,45,FALSE)</f>
        <v>7.3643999999999981</v>
      </c>
      <c r="G66" s="289">
        <f>VLOOKUP($D$18,'відом з 01.10.24'!$C$8:$BD$237,46,FALSE)</f>
        <v>10.361499999999998</v>
      </c>
      <c r="H66" s="289">
        <f>VLOOKUP($D$18,'відом з 01.10.24'!$C$8:$BD$237,47,FALSE)</f>
        <v>3.9184999999999981</v>
      </c>
    </row>
    <row r="67" spans="3:17" ht="10.15" customHeight="1" x14ac:dyDescent="0.3"/>
    <row r="68" spans="3:17" x14ac:dyDescent="0.3">
      <c r="F68" s="318">
        <f>F66-E62</f>
        <v>0</v>
      </c>
      <c r="G68" s="318">
        <f>G66-G62</f>
        <v>0</v>
      </c>
      <c r="H68" s="318">
        <f>H66-H62</f>
        <v>0</v>
      </c>
    </row>
    <row r="69" spans="3:17" ht="23.25" hidden="1" x14ac:dyDescent="0.35">
      <c r="C69" s="289" t="s">
        <v>414</v>
      </c>
      <c r="D69" s="301" t="s">
        <v>414</v>
      </c>
      <c r="E69" s="381">
        <f>VLOOKUP($D$18,'відом з 01.10.24'!$C$8:$BC$237,49,FALSE)</f>
        <v>5.4843999999999999</v>
      </c>
      <c r="F69" s="381"/>
      <c r="G69" s="301">
        <f>VLOOKUP($D$18,'відом з 01.10.24'!$C$8:$BC$237,50,FALSE)</f>
        <v>6.9375999999999998</v>
      </c>
      <c r="L69" s="289" t="s">
        <v>414</v>
      </c>
      <c r="M69" s="289" t="s">
        <v>414</v>
      </c>
      <c r="N69" s="364">
        <f>E69</f>
        <v>5.4843999999999999</v>
      </c>
      <c r="O69" s="364"/>
      <c r="P69" s="302">
        <f>G69</f>
        <v>6.9375999999999998</v>
      </c>
    </row>
    <row r="70" spans="3:17" ht="23.25" hidden="1" x14ac:dyDescent="0.35">
      <c r="D70" s="301" t="s">
        <v>415</v>
      </c>
      <c r="E70" s="382">
        <f>E62/E69</f>
        <v>1.3427904602144263</v>
      </c>
      <c r="F70" s="382"/>
      <c r="G70" s="303">
        <f>G62/G69</f>
        <v>1.4935280212177124</v>
      </c>
      <c r="M70" s="289" t="s">
        <v>415</v>
      </c>
      <c r="N70" s="365">
        <f>N62/N69</f>
        <v>1.3427904602144263</v>
      </c>
      <c r="O70" s="365"/>
      <c r="P70" s="304">
        <f>P62/P69</f>
        <v>1.4935280212177124</v>
      </c>
    </row>
    <row r="71" spans="3:17" ht="23.25" hidden="1" x14ac:dyDescent="0.35">
      <c r="D71" s="301"/>
      <c r="E71" s="301"/>
      <c r="F71" s="301"/>
      <c r="G71" s="301"/>
    </row>
    <row r="72" spans="3:17" ht="23.25" hidden="1" x14ac:dyDescent="0.35">
      <c r="D72" s="301"/>
      <c r="E72" s="301"/>
      <c r="F72" s="301"/>
      <c r="G72" s="301"/>
      <c r="N72" s="363"/>
      <c r="O72" s="363"/>
    </row>
    <row r="73" spans="3:17" ht="26.25" hidden="1" x14ac:dyDescent="0.4">
      <c r="D73" s="301"/>
      <c r="E73" s="381">
        <f>VLOOKUP($D$18,'відом з 01.10.24'!$C$8:$BC$237,45,FALSE)</f>
        <v>7.3643999999999981</v>
      </c>
      <c r="F73" s="381"/>
      <c r="G73" s="301">
        <f>VLOOKUP($D$18,'відом з 01.10.24'!$C$8:$BC$237,46,FALSE)</f>
        <v>10.361499999999998</v>
      </c>
      <c r="H73" s="301">
        <f>VLOOKUP($D$18,'відом з 01.10.24'!$C$8:$BC$237,47,FALSE)</f>
        <v>3.9184999999999981</v>
      </c>
      <c r="N73" s="387">
        <f>E73</f>
        <v>7.3643999999999981</v>
      </c>
      <c r="O73" s="387"/>
      <c r="P73" s="305">
        <f>G73</f>
        <v>10.361499999999998</v>
      </c>
      <c r="Q73" s="305">
        <f>H73</f>
        <v>3.9184999999999981</v>
      </c>
    </row>
    <row r="74" spans="3:17" s="306" customFormat="1" ht="25.5" hidden="1" x14ac:dyDescent="0.35">
      <c r="D74" s="307"/>
      <c r="E74" s="380">
        <f>E73-E62</f>
        <v>0</v>
      </c>
      <c r="F74" s="380"/>
      <c r="G74" s="308">
        <f>G62-G73</f>
        <v>0</v>
      </c>
      <c r="H74" s="308">
        <f>H62-H73</f>
        <v>0</v>
      </c>
      <c r="N74" s="388">
        <f>N73-N62</f>
        <v>0</v>
      </c>
      <c r="O74" s="388"/>
      <c r="P74" s="309">
        <f>P62-P73</f>
        <v>0</v>
      </c>
      <c r="Q74" s="309">
        <f>Q62-Q73</f>
        <v>0</v>
      </c>
    </row>
    <row r="75" spans="3:17" hidden="1" x14ac:dyDescent="0.3"/>
    <row r="76" spans="3:17" hidden="1" x14ac:dyDescent="0.3"/>
    <row r="77" spans="3:17" hidden="1" x14ac:dyDescent="0.3"/>
  </sheetData>
  <mergeCells count="110">
    <mergeCell ref="B3:G3"/>
    <mergeCell ref="B1:H1"/>
    <mergeCell ref="B2:H2"/>
    <mergeCell ref="B4:H4"/>
    <mergeCell ref="B5:H5"/>
    <mergeCell ref="B6:H6"/>
    <mergeCell ref="B7:H7"/>
    <mergeCell ref="N53:O53"/>
    <mergeCell ref="N54:O54"/>
    <mergeCell ref="F12:H12"/>
    <mergeCell ref="O12:Q12"/>
    <mergeCell ref="K15:Q15"/>
    <mergeCell ref="K16:Q16"/>
    <mergeCell ref="M18:P18"/>
    <mergeCell ref="B15:H15"/>
    <mergeCell ref="B16:H16"/>
    <mergeCell ref="D18:G18"/>
    <mergeCell ref="N31:O31"/>
    <mergeCell ref="M19:P19"/>
    <mergeCell ref="M20:P20"/>
    <mergeCell ref="N22:O22"/>
    <mergeCell ref="N23:O23"/>
    <mergeCell ref="N24:O24"/>
    <mergeCell ref="N25:O25"/>
    <mergeCell ref="N55:O55"/>
    <mergeCell ref="N56:O56"/>
    <mergeCell ref="N57:O57"/>
    <mergeCell ref="N58:O58"/>
    <mergeCell ref="N59:O59"/>
    <mergeCell ref="N60:O60"/>
    <mergeCell ref="E74:F74"/>
    <mergeCell ref="E69:F69"/>
    <mergeCell ref="E70:F70"/>
    <mergeCell ref="N61:O61"/>
    <mergeCell ref="N62:O62"/>
    <mergeCell ref="E73:F73"/>
    <mergeCell ref="N73:O73"/>
    <mergeCell ref="N74:O74"/>
    <mergeCell ref="E61:F61"/>
    <mergeCell ref="E62:F62"/>
    <mergeCell ref="E57:F57"/>
    <mergeCell ref="E58:F58"/>
    <mergeCell ref="E59:F59"/>
    <mergeCell ref="E60:F60"/>
    <mergeCell ref="N26:O26"/>
    <mergeCell ref="N27:O27"/>
    <mergeCell ref="D19:G19"/>
    <mergeCell ref="D20:G20"/>
    <mergeCell ref="E22:F22"/>
    <mergeCell ref="E23:F23"/>
    <mergeCell ref="E24:F24"/>
    <mergeCell ref="N28:O28"/>
    <mergeCell ref="N29:O29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3:O43"/>
    <mergeCell ref="N44:O44"/>
    <mergeCell ref="E52:F52"/>
    <mergeCell ref="E53:F53"/>
    <mergeCell ref="E54:F54"/>
    <mergeCell ref="E55:F55"/>
    <mergeCell ref="E56:F56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N45:O45"/>
    <mergeCell ref="N46:O46"/>
    <mergeCell ref="N47:O47"/>
    <mergeCell ref="N48:O48"/>
    <mergeCell ref="N49:O49"/>
    <mergeCell ref="N50:O50"/>
    <mergeCell ref="N51:O51"/>
    <mergeCell ref="N52:O52"/>
    <mergeCell ref="N30:O30"/>
    <mergeCell ref="N72:O72"/>
    <mergeCell ref="N69:O69"/>
    <mergeCell ref="N70:O70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N41:O41"/>
    <mergeCell ref="N42:O42"/>
  </mergeCells>
  <pageMargins left="0.70866141732283472" right="0.31496062992125984" top="0.35433070866141736" bottom="0.35433070866141736" header="0.31496062992125984" footer="0.31496062992125984"/>
  <pageSetup paperSize="9" scale="35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'відом з 01.10.24'!$C$161:$C$237</xm:f>
          </x14:formula1>
          <xm:sqref>D18 M18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72"/>
  <sheetViews>
    <sheetView topLeftCell="B1" zoomScale="59" zoomScaleNormal="59" workbookViewId="0">
      <pane xSplit="1" ySplit="7" topLeftCell="C216" activePane="bottomRight" state="frozen"/>
      <selection activeCell="B1" sqref="B1"/>
      <selection pane="topRight" activeCell="K1" sqref="K1"/>
      <selection pane="bottomLeft" activeCell="B8" sqref="B8"/>
      <selection pane="bottomRight" activeCell="P228" sqref="P228"/>
    </sheetView>
  </sheetViews>
  <sheetFormatPr defaultColWidth="8.85546875" defaultRowHeight="15" x14ac:dyDescent="0.25"/>
  <cols>
    <col min="1" max="1" width="5.5703125" style="65" hidden="1" customWidth="1"/>
    <col min="2" max="2" width="5.5703125" style="13" customWidth="1"/>
    <col min="3" max="3" width="42.140625" style="13" customWidth="1"/>
    <col min="4" max="4" width="37.28515625" style="13" customWidth="1"/>
    <col min="5" max="5" width="5.7109375" style="13" customWidth="1"/>
    <col min="6" max="6" width="8.140625" style="13" customWidth="1"/>
    <col min="7" max="7" width="8.28515625" style="13" customWidth="1"/>
    <col min="8" max="8" width="12.28515625" style="40" customWidth="1"/>
    <col min="9" max="9" width="9.5703125" style="21" customWidth="1"/>
    <col min="10" max="13" width="11.5703125" style="13" customWidth="1"/>
    <col min="14" max="17" width="8.140625" style="65" customWidth="1"/>
    <col min="18" max="18" width="7.7109375" style="65" customWidth="1"/>
    <col min="19" max="19" width="8.5703125" style="65" customWidth="1"/>
    <col min="20" max="20" width="7.7109375" style="65" customWidth="1"/>
    <col min="21" max="22" width="9.5703125" style="65" customWidth="1"/>
    <col min="23" max="23" width="7.42578125" style="65" customWidth="1"/>
    <col min="24" max="24" width="9.28515625" style="65" customWidth="1"/>
    <col min="25" max="25" width="9" style="65" customWidth="1"/>
    <col min="26" max="26" width="13.140625" style="65" customWidth="1"/>
    <col min="27" max="28" width="8.7109375" style="65" customWidth="1"/>
    <col min="29" max="29" width="7.85546875" style="65" customWidth="1"/>
    <col min="30" max="30" width="9" style="65" customWidth="1"/>
    <col min="31" max="31" width="7.85546875" style="65" customWidth="1"/>
    <col min="32" max="32" width="9" style="65" customWidth="1"/>
    <col min="33" max="33" width="7.85546875" style="65" customWidth="1"/>
    <col min="34" max="34" width="9" style="65" customWidth="1"/>
    <col min="35" max="36" width="7.28515625" style="65" customWidth="1"/>
    <col min="37" max="37" width="7.85546875" style="65" customWidth="1"/>
    <col min="38" max="38" width="9.5703125" style="65" customWidth="1"/>
    <col min="39" max="40" width="7.28515625" style="65" customWidth="1"/>
    <col min="41" max="41" width="9" style="65" customWidth="1"/>
    <col min="42" max="42" width="7.7109375" style="65" customWidth="1"/>
    <col min="43" max="43" width="8.5703125" style="65" customWidth="1"/>
    <col min="44" max="44" width="7.140625" style="65" customWidth="1"/>
    <col min="45" max="45" width="7.28515625" style="65" customWidth="1"/>
    <col min="46" max="46" width="8.5703125" style="65" customWidth="1"/>
    <col min="47" max="47" width="12" style="65" customWidth="1"/>
    <col min="48" max="48" width="10.5703125" style="65" customWidth="1"/>
    <col min="49" max="49" width="8.5703125" style="65" customWidth="1"/>
    <col min="50" max="50" width="2.140625" style="65" customWidth="1"/>
    <col min="51" max="51" width="7.5703125" style="65" customWidth="1"/>
    <col min="52" max="52" width="7.42578125" style="65" customWidth="1"/>
    <col min="53" max="53" width="11" style="65" customWidth="1"/>
    <col min="54" max="54" width="9.85546875" style="65" customWidth="1"/>
    <col min="55" max="55" width="10.140625" style="65" customWidth="1"/>
    <col min="56" max="56" width="39.28515625" style="65" customWidth="1"/>
    <col min="57" max="57" width="8.85546875" style="65" customWidth="1"/>
    <col min="58" max="16384" width="8.85546875" style="65"/>
  </cols>
  <sheetData>
    <row r="1" spans="1:56" s="19" customFormat="1" ht="18.75" x14ac:dyDescent="0.3">
      <c r="C1" s="19" t="s">
        <v>0</v>
      </c>
      <c r="H1" s="39"/>
      <c r="I1" s="20"/>
    </row>
    <row r="2" spans="1:56" s="19" customFormat="1" ht="8.4499999999999993" customHeight="1" x14ac:dyDescent="0.3">
      <c r="H2" s="39"/>
      <c r="I2" s="20"/>
    </row>
    <row r="3" spans="1:56" s="13" customFormat="1" ht="18.75" x14ac:dyDescent="0.3">
      <c r="C3" s="19" t="s">
        <v>642</v>
      </c>
      <c r="D3" s="19"/>
      <c r="H3" s="40"/>
      <c r="I3" s="21"/>
    </row>
    <row r="4" spans="1:56" s="13" customFormat="1" x14ac:dyDescent="0.25"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13">
        <v>12</v>
      </c>
      <c r="O4" s="13">
        <v>13</v>
      </c>
      <c r="P4" s="13">
        <v>14</v>
      </c>
      <c r="Q4" s="13">
        <v>15</v>
      </c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13">
        <v>23</v>
      </c>
      <c r="Z4" s="13">
        <v>24</v>
      </c>
      <c r="AA4" s="13">
        <v>25</v>
      </c>
      <c r="AB4" s="13">
        <v>26</v>
      </c>
      <c r="AC4" s="13">
        <v>27</v>
      </c>
      <c r="AD4" s="13">
        <v>28</v>
      </c>
      <c r="AE4" s="13">
        <v>29</v>
      </c>
      <c r="AF4" s="13">
        <v>30</v>
      </c>
      <c r="AG4" s="13">
        <v>31</v>
      </c>
      <c r="AH4" s="13">
        <v>32</v>
      </c>
      <c r="AI4" s="13">
        <v>33</v>
      </c>
      <c r="AJ4" s="13">
        <v>34</v>
      </c>
      <c r="AK4" s="13">
        <v>35</v>
      </c>
      <c r="AL4" s="13">
        <v>36</v>
      </c>
      <c r="AM4" s="13">
        <v>37</v>
      </c>
      <c r="AN4" s="13">
        <v>38</v>
      </c>
      <c r="AO4" s="13">
        <v>39</v>
      </c>
      <c r="AP4" s="13">
        <v>40</v>
      </c>
      <c r="AQ4" s="13">
        <v>41</v>
      </c>
      <c r="AR4" s="13">
        <v>42</v>
      </c>
      <c r="AS4" s="13">
        <v>43</v>
      </c>
      <c r="AT4" s="13">
        <v>44</v>
      </c>
      <c r="AU4" s="13">
        <v>45</v>
      </c>
      <c r="AV4" s="13">
        <v>46</v>
      </c>
      <c r="AW4" s="13">
        <v>47</v>
      </c>
      <c r="AX4" s="13">
        <v>48</v>
      </c>
      <c r="AY4" s="13">
        <v>49</v>
      </c>
      <c r="AZ4" s="13">
        <v>50</v>
      </c>
      <c r="BA4" s="13">
        <v>51</v>
      </c>
      <c r="BB4" s="13">
        <v>52</v>
      </c>
      <c r="BC4" s="13">
        <v>53</v>
      </c>
    </row>
    <row r="5" spans="1:56" s="13" customFormat="1" ht="42.6" customHeight="1" x14ac:dyDescent="0.25">
      <c r="A5" s="417" t="s">
        <v>353</v>
      </c>
      <c r="B5" s="417" t="s">
        <v>353</v>
      </c>
      <c r="C5" s="419" t="s">
        <v>354</v>
      </c>
      <c r="D5" s="105"/>
      <c r="E5" s="421" t="s">
        <v>355</v>
      </c>
      <c r="F5" s="419" t="s">
        <v>356</v>
      </c>
      <c r="G5" s="419" t="s">
        <v>357</v>
      </c>
      <c r="H5" s="426" t="s">
        <v>684</v>
      </c>
      <c r="I5" s="48"/>
      <c r="J5" s="419" t="s">
        <v>358</v>
      </c>
      <c r="K5" s="423" t="s">
        <v>359</v>
      </c>
      <c r="L5" s="424"/>
      <c r="M5" s="425"/>
      <c r="N5" s="415" t="s">
        <v>360</v>
      </c>
      <c r="O5" s="415"/>
      <c r="P5" s="415"/>
      <c r="Q5" s="415"/>
      <c r="R5" s="415"/>
      <c r="S5" s="415"/>
      <c r="T5" s="415"/>
      <c r="U5" s="415"/>
      <c r="V5" s="406" t="s">
        <v>361</v>
      </c>
      <c r="W5" s="406" t="s">
        <v>362</v>
      </c>
      <c r="X5" s="406" t="s">
        <v>363</v>
      </c>
      <c r="Y5" s="406" t="s">
        <v>364</v>
      </c>
      <c r="Z5" s="414" t="s">
        <v>365</v>
      </c>
      <c r="AA5" s="415" t="s">
        <v>366</v>
      </c>
      <c r="AB5" s="415"/>
      <c r="AC5" s="415"/>
      <c r="AD5" s="415"/>
      <c r="AE5" s="415"/>
      <c r="AF5" s="415"/>
      <c r="AG5" s="415"/>
      <c r="AH5" s="406" t="s">
        <v>367</v>
      </c>
      <c r="AI5" s="406" t="s">
        <v>368</v>
      </c>
      <c r="AJ5" s="416" t="s">
        <v>369</v>
      </c>
      <c r="AK5" s="416"/>
      <c r="AL5" s="406" t="s">
        <v>370</v>
      </c>
      <c r="AM5" s="406" t="s">
        <v>329</v>
      </c>
      <c r="AN5" s="406" t="s">
        <v>331</v>
      </c>
      <c r="AO5" s="413" t="s">
        <v>371</v>
      </c>
      <c r="AP5" s="413"/>
      <c r="AQ5" s="406" t="s">
        <v>372</v>
      </c>
      <c r="AR5" s="407" t="s">
        <v>373</v>
      </c>
      <c r="AS5" s="408"/>
      <c r="AT5" s="409"/>
      <c r="AU5" s="410" t="s">
        <v>374</v>
      </c>
      <c r="AV5" s="410"/>
      <c r="AW5" s="410"/>
      <c r="AX5" s="12"/>
      <c r="AY5" s="411" t="s">
        <v>375</v>
      </c>
      <c r="AZ5" s="411"/>
      <c r="BA5" s="23"/>
      <c r="BB5" s="412" t="s">
        <v>376</v>
      </c>
      <c r="BC5" s="412"/>
    </row>
    <row r="6" spans="1:56" s="13" customFormat="1" ht="142.9" customHeight="1" x14ac:dyDescent="0.25">
      <c r="A6" s="418"/>
      <c r="B6" s="418"/>
      <c r="C6" s="420"/>
      <c r="D6" s="106"/>
      <c r="E6" s="422"/>
      <c r="F6" s="420"/>
      <c r="G6" s="420"/>
      <c r="H6" s="427"/>
      <c r="I6" s="49"/>
      <c r="J6" s="420"/>
      <c r="K6" s="47" t="s">
        <v>377</v>
      </c>
      <c r="L6" s="47" t="s">
        <v>378</v>
      </c>
      <c r="M6" s="47" t="s">
        <v>379</v>
      </c>
      <c r="N6" s="46" t="s">
        <v>380</v>
      </c>
      <c r="O6" s="46" t="s">
        <v>381</v>
      </c>
      <c r="P6" s="46" t="s">
        <v>382</v>
      </c>
      <c r="Q6" s="46" t="s">
        <v>383</v>
      </c>
      <c r="R6" s="46" t="s">
        <v>384</v>
      </c>
      <c r="S6" s="46" t="s">
        <v>385</v>
      </c>
      <c r="T6" s="46" t="s">
        <v>386</v>
      </c>
      <c r="U6" s="46" t="s">
        <v>387</v>
      </c>
      <c r="V6" s="406"/>
      <c r="W6" s="406"/>
      <c r="X6" s="406"/>
      <c r="Y6" s="406"/>
      <c r="Z6" s="414"/>
      <c r="AA6" s="46" t="s">
        <v>388</v>
      </c>
      <c r="AB6" s="46" t="s">
        <v>389</v>
      </c>
      <c r="AC6" s="46" t="s">
        <v>390</v>
      </c>
      <c r="AD6" s="46" t="s">
        <v>391</v>
      </c>
      <c r="AE6" s="46" t="s">
        <v>392</v>
      </c>
      <c r="AF6" s="46" t="s">
        <v>393</v>
      </c>
      <c r="AG6" s="46" t="s">
        <v>394</v>
      </c>
      <c r="AH6" s="406"/>
      <c r="AI6" s="406"/>
      <c r="AJ6" s="46" t="s">
        <v>395</v>
      </c>
      <c r="AK6" s="46" t="s">
        <v>396</v>
      </c>
      <c r="AL6" s="406"/>
      <c r="AM6" s="406"/>
      <c r="AN6" s="406"/>
      <c r="AO6" s="46" t="s">
        <v>397</v>
      </c>
      <c r="AP6" s="46" t="s">
        <v>398</v>
      </c>
      <c r="AQ6" s="406"/>
      <c r="AR6" s="24" t="s">
        <v>399</v>
      </c>
      <c r="AS6" s="24" t="s">
        <v>400</v>
      </c>
      <c r="AT6" s="25" t="s">
        <v>401</v>
      </c>
      <c r="AU6" s="3" t="s">
        <v>1</v>
      </c>
      <c r="AV6" s="4" t="s">
        <v>2</v>
      </c>
      <c r="AW6" s="5" t="s">
        <v>402</v>
      </c>
      <c r="AX6" s="26"/>
      <c r="AY6" s="9" t="s">
        <v>403</v>
      </c>
      <c r="AZ6" s="9" t="s">
        <v>404</v>
      </c>
      <c r="BA6" s="27"/>
      <c r="BB6" s="9" t="s">
        <v>405</v>
      </c>
      <c r="BC6" s="9" t="s">
        <v>406</v>
      </c>
    </row>
    <row r="7" spans="1:56" s="13" customFormat="1" x14ac:dyDescent="0.25">
      <c r="A7" s="28">
        <v>1</v>
      </c>
      <c r="B7" s="28"/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2">
        <v>20</v>
      </c>
      <c r="V7" s="22">
        <v>21</v>
      </c>
      <c r="W7" s="22">
        <v>22</v>
      </c>
      <c r="X7" s="22">
        <v>23</v>
      </c>
      <c r="Y7" s="22">
        <v>24</v>
      </c>
      <c r="Z7" s="22">
        <v>25</v>
      </c>
      <c r="AA7" s="22">
        <v>26</v>
      </c>
      <c r="AB7" s="22">
        <v>27</v>
      </c>
      <c r="AC7" s="22">
        <v>28</v>
      </c>
      <c r="AD7" s="22">
        <v>29</v>
      </c>
      <c r="AE7" s="22">
        <v>30</v>
      </c>
      <c r="AF7" s="22">
        <v>31</v>
      </c>
      <c r="AG7" s="22">
        <v>32</v>
      </c>
      <c r="AH7" s="22">
        <v>33</v>
      </c>
      <c r="AI7" s="22">
        <v>34</v>
      </c>
      <c r="AJ7" s="22">
        <v>35</v>
      </c>
      <c r="AK7" s="22">
        <v>36</v>
      </c>
      <c r="AL7" s="22">
        <v>37</v>
      </c>
      <c r="AM7" s="22">
        <v>38</v>
      </c>
      <c r="AN7" s="22">
        <v>39</v>
      </c>
      <c r="AO7" s="22">
        <v>40</v>
      </c>
      <c r="AP7" s="22">
        <v>41</v>
      </c>
      <c r="AQ7" s="22">
        <v>42</v>
      </c>
      <c r="AR7" s="22">
        <v>43</v>
      </c>
      <c r="AS7" s="22">
        <v>44</v>
      </c>
      <c r="AT7" s="22">
        <v>45</v>
      </c>
      <c r="AU7" s="22">
        <v>46</v>
      </c>
      <c r="AV7" s="22">
        <v>47</v>
      </c>
      <c r="AW7" s="22">
        <v>48</v>
      </c>
      <c r="AX7" s="22">
        <v>49</v>
      </c>
      <c r="AY7" s="22">
        <v>50</v>
      </c>
      <c r="AZ7" s="22">
        <v>51</v>
      </c>
      <c r="BA7" s="22">
        <v>52</v>
      </c>
      <c r="BB7" s="22">
        <v>53</v>
      </c>
      <c r="BC7" s="22">
        <v>54</v>
      </c>
    </row>
    <row r="8" spans="1:56" ht="19.149999999999999" customHeight="1" x14ac:dyDescent="0.25">
      <c r="A8" s="57">
        <v>19</v>
      </c>
      <c r="B8" s="6">
        <v>1</v>
      </c>
      <c r="C8" s="7" t="s">
        <v>425</v>
      </c>
      <c r="D8" s="7"/>
      <c r="E8" s="8">
        <v>1</v>
      </c>
      <c r="F8" s="8">
        <v>0</v>
      </c>
      <c r="G8" s="9" t="s">
        <v>3</v>
      </c>
      <c r="H8" s="41" t="s">
        <v>685</v>
      </c>
      <c r="I8" s="36" t="s">
        <v>4</v>
      </c>
      <c r="J8" s="10">
        <v>152.30000000000001</v>
      </c>
      <c r="K8" s="10">
        <v>152.30000000000001</v>
      </c>
      <c r="L8" s="10"/>
      <c r="M8" s="10"/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1.0758000000000001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58">
        <v>0</v>
      </c>
      <c r="AI8" s="58">
        <v>0</v>
      </c>
      <c r="AJ8" s="58">
        <v>0</v>
      </c>
      <c r="AK8" s="58">
        <v>0</v>
      </c>
      <c r="AL8" s="58">
        <v>0</v>
      </c>
      <c r="AM8" s="58">
        <v>0</v>
      </c>
      <c r="AN8" s="58">
        <v>0</v>
      </c>
      <c r="AO8" s="58">
        <v>0</v>
      </c>
      <c r="AP8" s="58">
        <v>0</v>
      </c>
      <c r="AQ8" s="58">
        <v>0.23169999999999999</v>
      </c>
      <c r="AR8" s="59">
        <v>6.54E-2</v>
      </c>
      <c r="AS8" s="11">
        <v>6.54E-2</v>
      </c>
      <c r="AT8" s="60">
        <v>6.54E-2</v>
      </c>
      <c r="AU8" s="61">
        <v>1.3729</v>
      </c>
      <c r="AV8" s="61"/>
      <c r="AW8" s="61"/>
      <c r="AX8" s="62"/>
      <c r="AY8" s="58">
        <v>0.79410000000000003</v>
      </c>
      <c r="AZ8" s="58">
        <v>0</v>
      </c>
      <c r="BA8" s="63"/>
      <c r="BB8" s="64">
        <v>1.7288754564916258</v>
      </c>
      <c r="BC8" s="64"/>
      <c r="BD8" s="7"/>
    </row>
    <row r="9" spans="1:56" ht="19.149999999999999" customHeight="1" x14ac:dyDescent="0.25">
      <c r="A9" s="57">
        <v>143</v>
      </c>
      <c r="B9" s="6">
        <v>2</v>
      </c>
      <c r="C9" s="7" t="s">
        <v>5</v>
      </c>
      <c r="D9" s="7"/>
      <c r="E9" s="8">
        <v>1</v>
      </c>
      <c r="F9" s="8">
        <v>0</v>
      </c>
      <c r="G9" s="9" t="s">
        <v>6</v>
      </c>
      <c r="H9" s="41" t="s">
        <v>685</v>
      </c>
      <c r="I9" s="36" t="s">
        <v>4</v>
      </c>
      <c r="J9" s="10">
        <v>63.200000000000017</v>
      </c>
      <c r="K9" s="10">
        <v>63.200000000000017</v>
      </c>
      <c r="L9" s="10"/>
      <c r="M9" s="10"/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0.90010000000000001</v>
      </c>
      <c r="Y9" s="58">
        <v>0</v>
      </c>
      <c r="Z9" s="58">
        <v>0.65210000000000001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58">
        <v>0</v>
      </c>
      <c r="AI9" s="58">
        <v>0</v>
      </c>
      <c r="AJ9" s="58">
        <v>0</v>
      </c>
      <c r="AK9" s="58">
        <v>0</v>
      </c>
      <c r="AL9" s="58">
        <v>0</v>
      </c>
      <c r="AM9" s="58">
        <v>0</v>
      </c>
      <c r="AN9" s="58">
        <v>0</v>
      </c>
      <c r="AO9" s="58">
        <v>0</v>
      </c>
      <c r="AP9" s="58">
        <v>0</v>
      </c>
      <c r="AQ9" s="58">
        <v>0.1396</v>
      </c>
      <c r="AR9" s="59">
        <v>8.4599999999999995E-2</v>
      </c>
      <c r="AS9" s="11">
        <v>8.4599999999999995E-2</v>
      </c>
      <c r="AT9" s="60">
        <v>8.4599999999999995E-2</v>
      </c>
      <c r="AU9" s="61">
        <v>1.7764</v>
      </c>
      <c r="AV9" s="61"/>
      <c r="AW9" s="61"/>
      <c r="AX9" s="62"/>
      <c r="AY9" s="58">
        <v>1.0294999999999999</v>
      </c>
      <c r="AZ9" s="58">
        <v>0</v>
      </c>
      <c r="BA9" s="63"/>
      <c r="BB9" s="64">
        <v>1.7254978144730453</v>
      </c>
      <c r="BC9" s="64"/>
      <c r="BD9" s="7"/>
    </row>
    <row r="10" spans="1:56" ht="19.149999999999999" customHeight="1" x14ac:dyDescent="0.25">
      <c r="A10" s="57">
        <v>192</v>
      </c>
      <c r="B10" s="6">
        <v>3</v>
      </c>
      <c r="C10" s="7" t="s">
        <v>428</v>
      </c>
      <c r="D10" s="7"/>
      <c r="E10" s="8">
        <v>1</v>
      </c>
      <c r="F10" s="8">
        <v>0</v>
      </c>
      <c r="G10" s="9" t="s">
        <v>7</v>
      </c>
      <c r="H10" s="41" t="s">
        <v>685</v>
      </c>
      <c r="I10" s="36" t="s">
        <v>4</v>
      </c>
      <c r="J10" s="10">
        <v>171.1</v>
      </c>
      <c r="K10" s="10">
        <v>171.1</v>
      </c>
      <c r="L10" s="10"/>
      <c r="M10" s="10"/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0.29549999999999998</v>
      </c>
      <c r="Y10" s="58">
        <v>0</v>
      </c>
      <c r="Z10" s="58">
        <v>1.1704000000000001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0</v>
      </c>
      <c r="AH10" s="58">
        <v>0</v>
      </c>
      <c r="AI10" s="58">
        <v>0</v>
      </c>
      <c r="AJ10" s="58">
        <v>0</v>
      </c>
      <c r="AK10" s="58">
        <v>0</v>
      </c>
      <c r="AL10" s="58">
        <v>0</v>
      </c>
      <c r="AM10" s="58">
        <v>0</v>
      </c>
      <c r="AN10" s="58">
        <v>0</v>
      </c>
      <c r="AO10" s="58">
        <v>0</v>
      </c>
      <c r="AP10" s="58">
        <v>0</v>
      </c>
      <c r="AQ10" s="58">
        <v>0.20630000000000001</v>
      </c>
      <c r="AR10" s="59">
        <v>8.3599999999999994E-2</v>
      </c>
      <c r="AS10" s="11">
        <v>8.3599999999999994E-2</v>
      </c>
      <c r="AT10" s="60">
        <v>8.3599999999999994E-2</v>
      </c>
      <c r="AU10" s="61">
        <v>1.7557999999999998</v>
      </c>
      <c r="AV10" s="61"/>
      <c r="AW10" s="61"/>
      <c r="AX10" s="62"/>
      <c r="AY10" s="58">
        <v>1.2863000000000002</v>
      </c>
      <c r="AZ10" s="58">
        <v>0</v>
      </c>
      <c r="BA10" s="63"/>
      <c r="BB10" s="64">
        <v>1.3650003887118087</v>
      </c>
      <c r="BC10" s="64"/>
      <c r="BD10" s="7" t="s">
        <v>428</v>
      </c>
    </row>
    <row r="11" spans="1:56" ht="19.149999999999999" customHeight="1" x14ac:dyDescent="0.25">
      <c r="A11" s="57">
        <v>9</v>
      </c>
      <c r="B11" s="6">
        <v>4</v>
      </c>
      <c r="C11" s="7" t="s">
        <v>628</v>
      </c>
      <c r="D11" s="7" t="s">
        <v>627</v>
      </c>
      <c r="E11" s="8">
        <v>2</v>
      </c>
      <c r="F11" s="8">
        <v>2</v>
      </c>
      <c r="G11" s="9" t="s">
        <v>8</v>
      </c>
      <c r="H11" s="43" t="s">
        <v>686</v>
      </c>
      <c r="I11" s="36" t="s">
        <v>9</v>
      </c>
      <c r="J11" s="10">
        <v>635.4</v>
      </c>
      <c r="K11" s="10">
        <v>405.2</v>
      </c>
      <c r="L11" s="10"/>
      <c r="M11" s="10">
        <v>230.2</v>
      </c>
      <c r="N11" s="58">
        <v>0.21679999999999999</v>
      </c>
      <c r="O11" s="58">
        <v>0.12859999999999999</v>
      </c>
      <c r="P11" s="66">
        <v>0</v>
      </c>
      <c r="Q11" s="66">
        <v>0</v>
      </c>
      <c r="R11" s="58">
        <v>0</v>
      </c>
      <c r="S11" s="58">
        <v>0.25979999999999998</v>
      </c>
      <c r="T11" s="58">
        <v>0</v>
      </c>
      <c r="U11" s="58">
        <v>0.4148</v>
      </c>
      <c r="V11" s="58">
        <v>0</v>
      </c>
      <c r="W11" s="58">
        <v>0</v>
      </c>
      <c r="X11" s="58">
        <v>0.47749999999999998</v>
      </c>
      <c r="Y11" s="58">
        <v>0</v>
      </c>
      <c r="Z11" s="67">
        <v>1.3218000000000001</v>
      </c>
      <c r="AA11" s="58">
        <v>0.14069999999999999</v>
      </c>
      <c r="AB11" s="58">
        <v>0.4753</v>
      </c>
      <c r="AC11" s="58">
        <v>0</v>
      </c>
      <c r="AD11" s="58">
        <v>0</v>
      </c>
      <c r="AE11" s="58">
        <v>0</v>
      </c>
      <c r="AF11" s="58">
        <v>6.13E-2</v>
      </c>
      <c r="AG11" s="58">
        <v>1.66E-2</v>
      </c>
      <c r="AH11" s="58">
        <v>0</v>
      </c>
      <c r="AI11" s="67">
        <v>2.3161</v>
      </c>
      <c r="AJ11" s="58">
        <v>0.97219999999999995</v>
      </c>
      <c r="AK11" s="58">
        <v>0</v>
      </c>
      <c r="AL11" s="58">
        <v>0.47049999999999997</v>
      </c>
      <c r="AM11" s="58">
        <v>0</v>
      </c>
      <c r="AN11" s="58">
        <v>0</v>
      </c>
      <c r="AO11" s="58">
        <v>0.58809999999999996</v>
      </c>
      <c r="AP11" s="58">
        <v>0</v>
      </c>
      <c r="AQ11" s="58">
        <v>0.25990000000000002</v>
      </c>
      <c r="AR11" s="59">
        <v>0.40600000000000003</v>
      </c>
      <c r="AS11" s="11">
        <v>0.40600000000000003</v>
      </c>
      <c r="AT11" s="60">
        <v>0.18870000000000001</v>
      </c>
      <c r="AU11" s="61">
        <v>8.5260000000000016</v>
      </c>
      <c r="AV11" s="61"/>
      <c r="AW11" s="61">
        <v>3.9618000000000002</v>
      </c>
      <c r="AX11" s="62"/>
      <c r="AY11" s="58">
        <v>6.0284000000000004</v>
      </c>
      <c r="AZ11" s="58">
        <v>0</v>
      </c>
      <c r="BA11" s="63"/>
      <c r="BB11" s="64">
        <v>1.4143056200650257</v>
      </c>
      <c r="BC11" s="64"/>
      <c r="BD11" s="7" t="s">
        <v>628</v>
      </c>
    </row>
    <row r="12" spans="1:56" ht="19.149999999999999" customHeight="1" x14ac:dyDescent="0.25">
      <c r="A12" s="57">
        <v>14</v>
      </c>
      <c r="B12" s="6">
        <v>5</v>
      </c>
      <c r="C12" s="7" t="s">
        <v>629</v>
      </c>
      <c r="D12" s="7" t="s">
        <v>627</v>
      </c>
      <c r="E12" s="8">
        <v>2</v>
      </c>
      <c r="F12" s="8">
        <v>3</v>
      </c>
      <c r="G12" s="9" t="s">
        <v>10</v>
      </c>
      <c r="H12" s="41" t="s">
        <v>685</v>
      </c>
      <c r="I12" s="36" t="s">
        <v>9</v>
      </c>
      <c r="J12" s="10">
        <v>928.1</v>
      </c>
      <c r="K12" s="10">
        <v>928.1</v>
      </c>
      <c r="L12" s="10"/>
      <c r="M12" s="10"/>
      <c r="N12" s="58">
        <v>0.2964</v>
      </c>
      <c r="O12" s="58">
        <v>0.1225</v>
      </c>
      <c r="P12" s="58">
        <v>0.24329999999999999</v>
      </c>
      <c r="Q12" s="58">
        <v>5.7799999999999997E-2</v>
      </c>
      <c r="R12" s="58">
        <v>0</v>
      </c>
      <c r="S12" s="58">
        <v>0.37040000000000001</v>
      </c>
      <c r="T12" s="58">
        <v>0</v>
      </c>
      <c r="U12" s="58">
        <v>0.42680000000000001</v>
      </c>
      <c r="V12" s="58">
        <v>0</v>
      </c>
      <c r="W12" s="58">
        <v>0</v>
      </c>
      <c r="X12" s="58">
        <v>0.109</v>
      </c>
      <c r="Y12" s="58">
        <v>0</v>
      </c>
      <c r="Z12" s="58">
        <v>1.3923000000000001</v>
      </c>
      <c r="AA12" s="58">
        <v>0.17519999999999999</v>
      </c>
      <c r="AB12" s="58">
        <v>0.28139999999999998</v>
      </c>
      <c r="AC12" s="58">
        <v>5.21E-2</v>
      </c>
      <c r="AD12" s="58">
        <v>8.6699999999999999E-2</v>
      </c>
      <c r="AE12" s="58">
        <v>0</v>
      </c>
      <c r="AF12" s="58">
        <v>9.7900000000000001E-2</v>
      </c>
      <c r="AG12" s="58">
        <v>1.9400000000000001E-2</v>
      </c>
      <c r="AH12" s="58">
        <v>0</v>
      </c>
      <c r="AI12" s="58">
        <v>1.7966</v>
      </c>
      <c r="AJ12" s="58">
        <v>0.74780000000000002</v>
      </c>
      <c r="AK12" s="58">
        <v>5.57E-2</v>
      </c>
      <c r="AL12" s="58">
        <v>0.58350000000000002</v>
      </c>
      <c r="AM12" s="58">
        <v>0.1336</v>
      </c>
      <c r="AN12" s="58">
        <v>2.3199999999999998E-2</v>
      </c>
      <c r="AO12" s="58">
        <v>0.65790000000000004</v>
      </c>
      <c r="AP12" s="58">
        <v>0</v>
      </c>
      <c r="AQ12" s="58">
        <v>0.2732</v>
      </c>
      <c r="AR12" s="59">
        <v>0.40010000000000001</v>
      </c>
      <c r="AS12" s="11">
        <v>0.40010000000000001</v>
      </c>
      <c r="AT12" s="60">
        <v>0.21079999999999999</v>
      </c>
      <c r="AU12" s="61">
        <v>8.4027999999999992</v>
      </c>
      <c r="AV12" s="61"/>
      <c r="AW12" s="61">
        <v>4.4276999999999997</v>
      </c>
      <c r="AX12" s="62"/>
      <c r="AY12" s="58">
        <v>5.9490000000000016</v>
      </c>
      <c r="AZ12" s="58">
        <v>0</v>
      </c>
      <c r="BA12" s="63"/>
      <c r="BB12" s="64">
        <v>1.4124726844847868</v>
      </c>
      <c r="BC12" s="64"/>
      <c r="BD12" s="7" t="s">
        <v>629</v>
      </c>
    </row>
    <row r="13" spans="1:56" ht="19.149999999999999" customHeight="1" x14ac:dyDescent="0.25">
      <c r="A13" s="57">
        <v>15</v>
      </c>
      <c r="B13" s="6">
        <v>6</v>
      </c>
      <c r="C13" s="7" t="s">
        <v>11</v>
      </c>
      <c r="D13" s="7"/>
      <c r="E13" s="8">
        <v>2</v>
      </c>
      <c r="F13" s="8">
        <v>1</v>
      </c>
      <c r="G13" s="9" t="s">
        <v>12</v>
      </c>
      <c r="H13" s="41" t="s">
        <v>685</v>
      </c>
      <c r="I13" s="36" t="s">
        <v>13</v>
      </c>
      <c r="J13" s="10">
        <v>880.78</v>
      </c>
      <c r="K13" s="10">
        <v>880.78</v>
      </c>
      <c r="L13" s="10"/>
      <c r="M13" s="10"/>
      <c r="N13" s="58">
        <v>0.2447</v>
      </c>
      <c r="O13" s="58">
        <v>0.21299999999999999</v>
      </c>
      <c r="P13" s="58">
        <v>0.21940000000000001</v>
      </c>
      <c r="Q13" s="66">
        <v>0</v>
      </c>
      <c r="R13" s="58">
        <v>0</v>
      </c>
      <c r="S13" s="58">
        <v>0.1163</v>
      </c>
      <c r="T13" s="58">
        <v>0</v>
      </c>
      <c r="U13" s="58">
        <v>0.42130000000000001</v>
      </c>
      <c r="V13" s="58">
        <v>0</v>
      </c>
      <c r="W13" s="58">
        <v>0</v>
      </c>
      <c r="X13" s="58">
        <v>2.1499999999999998E-2</v>
      </c>
      <c r="Y13" s="58">
        <v>0</v>
      </c>
      <c r="Z13" s="58">
        <v>1.2406999999999999</v>
      </c>
      <c r="AA13" s="58">
        <v>0.29849999999999999</v>
      </c>
      <c r="AB13" s="58">
        <v>0.3463</v>
      </c>
      <c r="AC13" s="58">
        <v>4.82E-2</v>
      </c>
      <c r="AD13" s="58">
        <v>0</v>
      </c>
      <c r="AE13" s="58">
        <v>0</v>
      </c>
      <c r="AF13" s="58">
        <v>1.7399999999999999E-2</v>
      </c>
      <c r="AG13" s="58">
        <v>1.66E-2</v>
      </c>
      <c r="AH13" s="58">
        <v>0</v>
      </c>
      <c r="AI13" s="58">
        <v>2.2549999999999999</v>
      </c>
      <c r="AJ13" s="58">
        <v>0.497</v>
      </c>
      <c r="AK13" s="58">
        <v>0</v>
      </c>
      <c r="AL13" s="58">
        <v>0.5</v>
      </c>
      <c r="AM13" s="58">
        <v>0</v>
      </c>
      <c r="AN13" s="58">
        <v>0</v>
      </c>
      <c r="AO13" s="58">
        <v>1.2964</v>
      </c>
      <c r="AP13" s="58">
        <v>0</v>
      </c>
      <c r="AQ13" s="58">
        <v>0.3715</v>
      </c>
      <c r="AR13" s="59">
        <v>0.40620000000000001</v>
      </c>
      <c r="AS13" s="11">
        <v>0.40620000000000001</v>
      </c>
      <c r="AT13" s="60">
        <v>0.17879999999999999</v>
      </c>
      <c r="AU13" s="61">
        <v>8.5299999999999994</v>
      </c>
      <c r="AV13" s="61"/>
      <c r="AW13" s="61">
        <v>3.7541999999999991</v>
      </c>
      <c r="AX13" s="62"/>
      <c r="AY13" s="58">
        <v>6.035099999999999</v>
      </c>
      <c r="AZ13" s="58">
        <v>0</v>
      </c>
      <c r="BA13" s="63"/>
      <c r="BB13" s="64">
        <v>1.4133982866895329</v>
      </c>
      <c r="BC13" s="64"/>
      <c r="BD13" s="7"/>
    </row>
    <row r="14" spans="1:56" ht="19.149999999999999" customHeight="1" x14ac:dyDescent="0.25">
      <c r="A14" s="57">
        <v>16</v>
      </c>
      <c r="B14" s="6">
        <v>7</v>
      </c>
      <c r="C14" s="7" t="s">
        <v>14</v>
      </c>
      <c r="D14" s="7"/>
      <c r="E14" s="8">
        <v>2</v>
      </c>
      <c r="F14" s="8">
        <v>2</v>
      </c>
      <c r="G14" s="9" t="s">
        <v>15</v>
      </c>
      <c r="H14" s="41" t="s">
        <v>685</v>
      </c>
      <c r="I14" s="36" t="s">
        <v>9</v>
      </c>
      <c r="J14" s="10">
        <v>625.79999999999995</v>
      </c>
      <c r="K14" s="10">
        <v>625.79999999999995</v>
      </c>
      <c r="L14" s="10"/>
      <c r="M14" s="10"/>
      <c r="N14" s="58">
        <v>0.30620000000000003</v>
      </c>
      <c r="O14" s="58">
        <v>0.18160000000000001</v>
      </c>
      <c r="P14" s="58">
        <v>0.18609999999999999</v>
      </c>
      <c r="Q14" s="68">
        <v>0</v>
      </c>
      <c r="R14" s="58">
        <v>0</v>
      </c>
      <c r="S14" s="58">
        <v>0.29849999999999999</v>
      </c>
      <c r="T14" s="58">
        <v>0</v>
      </c>
      <c r="U14" s="58">
        <v>0.42130000000000001</v>
      </c>
      <c r="V14" s="58">
        <v>0</v>
      </c>
      <c r="W14" s="58">
        <v>0</v>
      </c>
      <c r="X14" s="58">
        <v>0.48480000000000001</v>
      </c>
      <c r="Y14" s="58">
        <v>0</v>
      </c>
      <c r="Z14" s="58">
        <v>0.9577</v>
      </c>
      <c r="AA14" s="58">
        <v>0.2286</v>
      </c>
      <c r="AB14" s="58">
        <v>0.34379999999999999</v>
      </c>
      <c r="AC14" s="58">
        <v>3.2800000000000003E-2</v>
      </c>
      <c r="AD14" s="58">
        <v>0</v>
      </c>
      <c r="AE14" s="58">
        <v>0</v>
      </c>
      <c r="AF14" s="58">
        <v>6.2E-2</v>
      </c>
      <c r="AG14" s="58">
        <v>1.6899999999999998E-2</v>
      </c>
      <c r="AH14" s="58">
        <v>0</v>
      </c>
      <c r="AI14" s="58">
        <v>2.1856</v>
      </c>
      <c r="AJ14" s="58">
        <v>0.62339999999999995</v>
      </c>
      <c r="AK14" s="58">
        <v>0</v>
      </c>
      <c r="AL14" s="58">
        <v>0.67520000000000002</v>
      </c>
      <c r="AM14" s="58">
        <v>0</v>
      </c>
      <c r="AN14" s="58">
        <v>0</v>
      </c>
      <c r="AO14" s="69">
        <v>1.7135</v>
      </c>
      <c r="AP14" s="58">
        <v>0</v>
      </c>
      <c r="AQ14" s="58">
        <v>0.34660000000000002</v>
      </c>
      <c r="AR14" s="59">
        <v>0.45319999999999999</v>
      </c>
      <c r="AS14" s="11">
        <v>0.45319999999999999</v>
      </c>
      <c r="AT14" s="60">
        <v>0.1933</v>
      </c>
      <c r="AU14" s="61">
        <v>9.5178000000000011</v>
      </c>
      <c r="AV14" s="61"/>
      <c r="AW14" s="61">
        <v>4.0602</v>
      </c>
      <c r="AX14" s="62"/>
      <c r="AY14" s="58">
        <v>6.4686000000000003</v>
      </c>
      <c r="AZ14" s="58">
        <v>0</v>
      </c>
      <c r="BA14" s="63"/>
      <c r="BB14" s="64">
        <v>1.4713848437065209</v>
      </c>
      <c r="BC14" s="64"/>
      <c r="BD14" s="7"/>
    </row>
    <row r="15" spans="1:56" ht="19.149999999999999" customHeight="1" x14ac:dyDescent="0.25">
      <c r="A15" s="57">
        <v>17</v>
      </c>
      <c r="B15" s="6">
        <v>8</v>
      </c>
      <c r="C15" s="7" t="s">
        <v>426</v>
      </c>
      <c r="D15" s="7"/>
      <c r="E15" s="8">
        <v>2</v>
      </c>
      <c r="F15" s="8">
        <v>2</v>
      </c>
      <c r="G15" s="9" t="s">
        <v>16</v>
      </c>
      <c r="H15" s="41" t="s">
        <v>685</v>
      </c>
      <c r="I15" s="36" t="s">
        <v>9</v>
      </c>
      <c r="J15" s="10">
        <v>751.4</v>
      </c>
      <c r="K15" s="10">
        <v>751.4</v>
      </c>
      <c r="L15" s="10"/>
      <c r="M15" s="10"/>
      <c r="N15" s="58">
        <v>0.36620000000000003</v>
      </c>
      <c r="O15" s="58">
        <v>0.15129999999999999</v>
      </c>
      <c r="P15" s="58">
        <v>0.21360000000000001</v>
      </c>
      <c r="Q15" s="68">
        <v>0</v>
      </c>
      <c r="R15" s="58">
        <v>0</v>
      </c>
      <c r="S15" s="58">
        <v>0.26490000000000002</v>
      </c>
      <c r="T15" s="58">
        <v>0</v>
      </c>
      <c r="U15" s="58">
        <v>0.42130000000000001</v>
      </c>
      <c r="V15" s="58">
        <v>0</v>
      </c>
      <c r="W15" s="58">
        <v>0</v>
      </c>
      <c r="X15" s="58">
        <v>0.40379999999999999</v>
      </c>
      <c r="Y15" s="58">
        <v>0</v>
      </c>
      <c r="Z15" s="58">
        <v>0.97789999999999999</v>
      </c>
      <c r="AA15" s="58">
        <v>0.21640000000000001</v>
      </c>
      <c r="AB15" s="58">
        <v>0.37259999999999999</v>
      </c>
      <c r="AC15" s="58">
        <v>4.2999999999999997E-2</v>
      </c>
      <c r="AD15" s="58">
        <v>0</v>
      </c>
      <c r="AE15" s="58">
        <v>0</v>
      </c>
      <c r="AF15" s="58">
        <v>6.13E-2</v>
      </c>
      <c r="AG15" s="58">
        <v>1.5299999999999999E-2</v>
      </c>
      <c r="AH15" s="58">
        <v>0</v>
      </c>
      <c r="AI15" s="58">
        <v>2.1044</v>
      </c>
      <c r="AJ15" s="58">
        <v>0.7409</v>
      </c>
      <c r="AK15" s="58">
        <v>5.9799999999999999E-2</v>
      </c>
      <c r="AL15" s="58">
        <v>0.60289999999999999</v>
      </c>
      <c r="AM15" s="58">
        <v>4.2599999999999999E-2</v>
      </c>
      <c r="AN15" s="58">
        <v>7.4000000000000003E-3</v>
      </c>
      <c r="AO15" s="58">
        <v>1.2949999999999999</v>
      </c>
      <c r="AP15" s="58">
        <v>0</v>
      </c>
      <c r="AQ15" s="58">
        <v>0.30890000000000001</v>
      </c>
      <c r="AR15" s="59">
        <v>0.4335</v>
      </c>
      <c r="AS15" s="11">
        <v>0.4335</v>
      </c>
      <c r="AT15" s="60">
        <v>0.1963</v>
      </c>
      <c r="AU15" s="61">
        <v>9.1029999999999998</v>
      </c>
      <c r="AV15" s="61"/>
      <c r="AW15" s="61">
        <v>4.1225999999999994</v>
      </c>
      <c r="AX15" s="62"/>
      <c r="AY15" s="58">
        <v>6.3822999999999999</v>
      </c>
      <c r="AZ15" s="58">
        <v>0</v>
      </c>
      <c r="BA15" s="63"/>
      <c r="BB15" s="64">
        <v>1.4262883286589474</v>
      </c>
      <c r="BC15" s="64"/>
      <c r="BD15" s="7"/>
    </row>
    <row r="16" spans="1:56" ht="19.149999999999999" customHeight="1" x14ac:dyDescent="0.25">
      <c r="A16" s="57">
        <v>18</v>
      </c>
      <c r="B16" s="6">
        <v>9</v>
      </c>
      <c r="C16" s="7" t="s">
        <v>17</v>
      </c>
      <c r="D16" s="7"/>
      <c r="E16" s="8">
        <v>2</v>
      </c>
      <c r="F16" s="8">
        <v>2</v>
      </c>
      <c r="G16" s="9" t="s">
        <v>18</v>
      </c>
      <c r="H16" s="41" t="s">
        <v>685</v>
      </c>
      <c r="I16" s="36" t="s">
        <v>9</v>
      </c>
      <c r="J16" s="10">
        <v>705.49</v>
      </c>
      <c r="K16" s="10">
        <v>705.49</v>
      </c>
      <c r="L16" s="10"/>
      <c r="M16" s="10"/>
      <c r="N16" s="58">
        <v>0.43869999999999998</v>
      </c>
      <c r="O16" s="58">
        <v>0.18129999999999999</v>
      </c>
      <c r="P16" s="58">
        <v>0.22140000000000001</v>
      </c>
      <c r="Q16" s="68">
        <v>0</v>
      </c>
      <c r="R16" s="58">
        <v>0</v>
      </c>
      <c r="S16" s="58">
        <v>0.27039999999999997</v>
      </c>
      <c r="T16" s="58">
        <v>0</v>
      </c>
      <c r="U16" s="58">
        <v>0.42130000000000001</v>
      </c>
      <c r="V16" s="58">
        <v>0</v>
      </c>
      <c r="W16" s="58">
        <v>0</v>
      </c>
      <c r="X16" s="58">
        <v>0.43</v>
      </c>
      <c r="Y16" s="58">
        <v>0</v>
      </c>
      <c r="Z16" s="58">
        <v>0.83009999999999995</v>
      </c>
      <c r="AA16" s="58">
        <v>0.25919999999999999</v>
      </c>
      <c r="AB16" s="58">
        <v>0.27910000000000001</v>
      </c>
      <c r="AC16" s="58">
        <v>4.6199999999999998E-2</v>
      </c>
      <c r="AD16" s="58">
        <v>0</v>
      </c>
      <c r="AE16" s="58">
        <v>0</v>
      </c>
      <c r="AF16" s="58">
        <v>6.3600000000000004E-2</v>
      </c>
      <c r="AG16" s="58">
        <v>1.54E-2</v>
      </c>
      <c r="AH16" s="58">
        <v>0</v>
      </c>
      <c r="AI16" s="58">
        <v>2.6362999999999999</v>
      </c>
      <c r="AJ16" s="58">
        <v>0.56489999999999996</v>
      </c>
      <c r="AK16" s="58">
        <v>2.8299999999999999E-2</v>
      </c>
      <c r="AL16" s="58">
        <v>0.60470000000000002</v>
      </c>
      <c r="AM16" s="58">
        <v>4.53E-2</v>
      </c>
      <c r="AN16" s="58">
        <v>7.9000000000000008E-3</v>
      </c>
      <c r="AO16" s="67">
        <v>2.6739999999999999</v>
      </c>
      <c r="AP16" s="58">
        <v>0</v>
      </c>
      <c r="AQ16" s="58">
        <v>0.34620000000000001</v>
      </c>
      <c r="AR16" s="59">
        <v>0.51819999999999999</v>
      </c>
      <c r="AS16" s="11">
        <v>0.51819999999999999</v>
      </c>
      <c r="AT16" s="60">
        <v>0.19420000000000001</v>
      </c>
      <c r="AU16" s="61">
        <v>10.8825</v>
      </c>
      <c r="AV16" s="61"/>
      <c r="AW16" s="61">
        <v>4.0785999999999998</v>
      </c>
      <c r="AX16" s="62"/>
      <c r="AY16" s="58">
        <v>5.9207999999999998</v>
      </c>
      <c r="AZ16" s="58">
        <v>0</v>
      </c>
      <c r="BA16" s="63"/>
      <c r="BB16" s="70">
        <v>1.8380117551682207</v>
      </c>
      <c r="BC16" s="64"/>
      <c r="BD16" s="7"/>
    </row>
    <row r="17" spans="1:56" ht="19.149999999999999" customHeight="1" x14ac:dyDescent="0.25">
      <c r="A17" s="57">
        <v>141</v>
      </c>
      <c r="B17" s="6">
        <v>10</v>
      </c>
      <c r="C17" s="7" t="s">
        <v>427</v>
      </c>
      <c r="D17" s="7"/>
      <c r="E17" s="8">
        <v>2</v>
      </c>
      <c r="F17" s="8">
        <v>1</v>
      </c>
      <c r="G17" s="9" t="s">
        <v>19</v>
      </c>
      <c r="H17" s="41" t="s">
        <v>685</v>
      </c>
      <c r="I17" s="36" t="s">
        <v>9</v>
      </c>
      <c r="J17" s="10">
        <v>389.9</v>
      </c>
      <c r="K17" s="10">
        <v>389.9</v>
      </c>
      <c r="L17" s="10"/>
      <c r="M17" s="10"/>
      <c r="N17" s="58">
        <v>0.28260000000000002</v>
      </c>
      <c r="O17" s="58">
        <v>0.1419</v>
      </c>
      <c r="P17" s="66">
        <v>0</v>
      </c>
      <c r="Q17" s="66">
        <v>0</v>
      </c>
      <c r="R17" s="58">
        <v>0</v>
      </c>
      <c r="S17" s="58">
        <v>0.24829999999999999</v>
      </c>
      <c r="T17" s="58">
        <v>0</v>
      </c>
      <c r="U17" s="58">
        <v>0.4148</v>
      </c>
      <c r="V17" s="58">
        <v>0</v>
      </c>
      <c r="W17" s="58">
        <v>0</v>
      </c>
      <c r="X17" s="58">
        <v>0.25940000000000002</v>
      </c>
      <c r="Y17" s="58">
        <v>0</v>
      </c>
      <c r="Z17" s="58">
        <v>1.2585</v>
      </c>
      <c r="AA17" s="58">
        <v>0.20680000000000001</v>
      </c>
      <c r="AB17" s="58">
        <v>0.31490000000000001</v>
      </c>
      <c r="AC17" s="58">
        <v>0</v>
      </c>
      <c r="AD17" s="58">
        <v>0</v>
      </c>
      <c r="AE17" s="58">
        <v>0</v>
      </c>
      <c r="AF17" s="58">
        <v>4.48E-2</v>
      </c>
      <c r="AG17" s="58">
        <v>1.35E-2</v>
      </c>
      <c r="AH17" s="58">
        <v>0</v>
      </c>
      <c r="AI17" s="58">
        <v>1.5134000000000001</v>
      </c>
      <c r="AJ17" s="58">
        <v>0.92930000000000001</v>
      </c>
      <c r="AK17" s="58">
        <v>0</v>
      </c>
      <c r="AL17" s="58">
        <v>0.23</v>
      </c>
      <c r="AM17" s="58">
        <v>0</v>
      </c>
      <c r="AN17" s="58">
        <v>0</v>
      </c>
      <c r="AO17" s="58">
        <v>0.28010000000000002</v>
      </c>
      <c r="AP17" s="58">
        <v>0</v>
      </c>
      <c r="AQ17" s="58">
        <v>0.32469999999999999</v>
      </c>
      <c r="AR17" s="59">
        <v>0.32319999999999999</v>
      </c>
      <c r="AS17" s="11">
        <v>0.32319999999999999</v>
      </c>
      <c r="AT17" s="60">
        <v>0.17549999999999999</v>
      </c>
      <c r="AU17" s="61">
        <v>6.7862</v>
      </c>
      <c r="AV17" s="61"/>
      <c r="AW17" s="61">
        <v>3.6857000000000006</v>
      </c>
      <c r="AX17" s="62"/>
      <c r="AY17" s="58">
        <v>4.5855999999999995</v>
      </c>
      <c r="AZ17" s="58">
        <v>0</v>
      </c>
      <c r="BA17" s="63"/>
      <c r="BB17" s="64">
        <v>1.479893579902303</v>
      </c>
      <c r="BC17" s="64"/>
      <c r="BD17" s="7"/>
    </row>
    <row r="18" spans="1:56" ht="19.149999999999999" customHeight="1" x14ac:dyDescent="0.25">
      <c r="A18" s="57">
        <v>142</v>
      </c>
      <c r="B18" s="6">
        <v>11</v>
      </c>
      <c r="C18" s="7" t="s">
        <v>20</v>
      </c>
      <c r="D18" s="7"/>
      <c r="E18" s="8">
        <v>2</v>
      </c>
      <c r="F18" s="8">
        <v>1</v>
      </c>
      <c r="G18" s="9" t="s">
        <v>21</v>
      </c>
      <c r="H18" s="41" t="s">
        <v>685</v>
      </c>
      <c r="I18" s="36" t="s">
        <v>9</v>
      </c>
      <c r="J18" s="10">
        <v>358.9</v>
      </c>
      <c r="K18" s="10">
        <v>358.9</v>
      </c>
      <c r="L18" s="10"/>
      <c r="M18" s="10"/>
      <c r="N18" s="58">
        <v>0.307</v>
      </c>
      <c r="O18" s="58">
        <v>0.15409999999999999</v>
      </c>
      <c r="P18" s="66">
        <v>0</v>
      </c>
      <c r="Q18" s="66">
        <v>0</v>
      </c>
      <c r="R18" s="58">
        <v>0</v>
      </c>
      <c r="S18" s="58">
        <v>0.24690000000000001</v>
      </c>
      <c r="T18" s="58">
        <v>0</v>
      </c>
      <c r="U18" s="58">
        <v>0.4148</v>
      </c>
      <c r="V18" s="58">
        <v>0</v>
      </c>
      <c r="W18" s="58">
        <v>0</v>
      </c>
      <c r="X18" s="58">
        <v>0.42270000000000002</v>
      </c>
      <c r="Y18" s="58">
        <v>0</v>
      </c>
      <c r="Z18" s="58">
        <v>1.3876999999999999</v>
      </c>
      <c r="AA18" s="58">
        <v>0.22470000000000001</v>
      </c>
      <c r="AB18" s="58">
        <v>0.15770000000000001</v>
      </c>
      <c r="AC18" s="58">
        <v>0</v>
      </c>
      <c r="AD18" s="58">
        <v>0</v>
      </c>
      <c r="AE18" s="58">
        <v>0</v>
      </c>
      <c r="AF18" s="58">
        <v>3.5200000000000002E-2</v>
      </c>
      <c r="AG18" s="58">
        <v>1.47E-2</v>
      </c>
      <c r="AH18" s="58">
        <v>0</v>
      </c>
      <c r="AI18" s="58">
        <v>1.9123000000000001</v>
      </c>
      <c r="AJ18" s="58">
        <v>0.99590000000000001</v>
      </c>
      <c r="AK18" s="58">
        <v>6.7799999999999999E-2</v>
      </c>
      <c r="AL18" s="58">
        <v>0.32069999999999999</v>
      </c>
      <c r="AM18" s="58">
        <v>0</v>
      </c>
      <c r="AN18" s="58">
        <v>0</v>
      </c>
      <c r="AO18" s="58">
        <v>0.23519999999999999</v>
      </c>
      <c r="AP18" s="58">
        <v>0</v>
      </c>
      <c r="AQ18" s="58">
        <v>0.31769999999999998</v>
      </c>
      <c r="AR18" s="59">
        <v>0.36080000000000001</v>
      </c>
      <c r="AS18" s="11">
        <v>0.36080000000000001</v>
      </c>
      <c r="AT18" s="60">
        <v>0.18759999999999999</v>
      </c>
      <c r="AU18" s="61">
        <v>7.5759000000000007</v>
      </c>
      <c r="AV18" s="61"/>
      <c r="AW18" s="61">
        <v>3.938600000000001</v>
      </c>
      <c r="AX18" s="62"/>
      <c r="AY18" s="58">
        <v>5.2659000000000002</v>
      </c>
      <c r="AZ18" s="58">
        <v>0</v>
      </c>
      <c r="BA18" s="63"/>
      <c r="BB18" s="64">
        <v>1.4386714521734176</v>
      </c>
      <c r="BC18" s="64"/>
      <c r="BD18" s="7"/>
    </row>
    <row r="19" spans="1:56" ht="19.149999999999999" customHeight="1" x14ac:dyDescent="0.25">
      <c r="A19" s="57">
        <v>144</v>
      </c>
      <c r="B19" s="6">
        <v>12</v>
      </c>
      <c r="C19" s="7" t="s">
        <v>22</v>
      </c>
      <c r="D19" s="7"/>
      <c r="E19" s="8">
        <v>2</v>
      </c>
      <c r="F19" s="8">
        <v>3</v>
      </c>
      <c r="G19" s="9" t="s">
        <v>23</v>
      </c>
      <c r="H19" s="41" t="s">
        <v>685</v>
      </c>
      <c r="I19" s="36" t="s">
        <v>9</v>
      </c>
      <c r="J19" s="10">
        <v>931</v>
      </c>
      <c r="K19" s="10">
        <v>931</v>
      </c>
      <c r="L19" s="10"/>
      <c r="M19" s="10"/>
      <c r="N19" s="58">
        <v>0.29549999999999998</v>
      </c>
      <c r="O19" s="58">
        <v>0.1221</v>
      </c>
      <c r="P19" s="58">
        <v>0.20949999999999999</v>
      </c>
      <c r="Q19" s="58">
        <v>5.9499999999999997E-2</v>
      </c>
      <c r="R19" s="58">
        <v>0</v>
      </c>
      <c r="S19" s="58">
        <v>0.36159999999999998</v>
      </c>
      <c r="T19" s="58">
        <v>0</v>
      </c>
      <c r="U19" s="58">
        <v>0.42680000000000001</v>
      </c>
      <c r="V19" s="58">
        <v>0</v>
      </c>
      <c r="W19" s="58">
        <v>0</v>
      </c>
      <c r="X19" s="58">
        <v>0.1086</v>
      </c>
      <c r="Y19" s="58">
        <v>0</v>
      </c>
      <c r="Z19" s="58">
        <v>1.2277</v>
      </c>
      <c r="AA19" s="58">
        <v>0.17460000000000001</v>
      </c>
      <c r="AB19" s="58">
        <v>0.22919999999999999</v>
      </c>
      <c r="AC19" s="58">
        <v>4.1300000000000003E-2</v>
      </c>
      <c r="AD19" s="58">
        <v>6.9400000000000003E-2</v>
      </c>
      <c r="AE19" s="58">
        <v>0</v>
      </c>
      <c r="AF19" s="58">
        <v>9.7699999999999995E-2</v>
      </c>
      <c r="AG19" s="58">
        <v>1.9300000000000001E-2</v>
      </c>
      <c r="AH19" s="58">
        <v>0</v>
      </c>
      <c r="AI19" s="58">
        <v>1.9699</v>
      </c>
      <c r="AJ19" s="58">
        <v>0.74070000000000003</v>
      </c>
      <c r="AK19" s="58">
        <v>8.3000000000000004E-2</v>
      </c>
      <c r="AL19" s="58">
        <v>0.51290000000000002</v>
      </c>
      <c r="AM19" s="58">
        <v>0.13300000000000001</v>
      </c>
      <c r="AN19" s="58">
        <v>2.3099999999999999E-2</v>
      </c>
      <c r="AO19" s="58">
        <v>0.74119999999999997</v>
      </c>
      <c r="AP19" s="58">
        <v>0</v>
      </c>
      <c r="AQ19" s="58">
        <v>0.2727</v>
      </c>
      <c r="AR19" s="59">
        <v>0.39600000000000002</v>
      </c>
      <c r="AS19" s="11">
        <v>0.39600000000000002</v>
      </c>
      <c r="AT19" s="60">
        <v>0.19769999999999999</v>
      </c>
      <c r="AU19" s="61">
        <v>8.3153000000000024</v>
      </c>
      <c r="AV19" s="61"/>
      <c r="AW19" s="61">
        <v>4.1523000000000012</v>
      </c>
      <c r="AX19" s="62"/>
      <c r="AY19" s="58">
        <v>5.8219000000000003</v>
      </c>
      <c r="AZ19" s="58">
        <v>0</v>
      </c>
      <c r="BA19" s="63"/>
      <c r="BB19" s="64">
        <v>1.4282794276782498</v>
      </c>
      <c r="BC19" s="64"/>
      <c r="BD19" s="7"/>
    </row>
    <row r="20" spans="1:56" ht="19.149999999999999" customHeight="1" x14ac:dyDescent="0.25">
      <c r="A20" s="57">
        <v>145</v>
      </c>
      <c r="B20" s="6">
        <v>13</v>
      </c>
      <c r="C20" s="7" t="s">
        <v>429</v>
      </c>
      <c r="D20" s="7"/>
      <c r="E20" s="8">
        <v>2</v>
      </c>
      <c r="F20" s="8">
        <v>4</v>
      </c>
      <c r="G20" s="9" t="s">
        <v>24</v>
      </c>
      <c r="H20" s="41" t="s">
        <v>685</v>
      </c>
      <c r="I20" s="36" t="s">
        <v>25</v>
      </c>
      <c r="J20" s="10">
        <v>1034.5999999999999</v>
      </c>
      <c r="K20" s="10">
        <v>1034.5999999999999</v>
      </c>
      <c r="L20" s="10"/>
      <c r="M20" s="10"/>
      <c r="N20" s="58">
        <v>0.24129999999999999</v>
      </c>
      <c r="O20" s="58">
        <v>9.5699999999999993E-2</v>
      </c>
      <c r="P20" s="58">
        <v>0.22420000000000001</v>
      </c>
      <c r="Q20" s="58">
        <v>5.9499999999999997E-2</v>
      </c>
      <c r="R20" s="58">
        <v>0</v>
      </c>
      <c r="S20" s="58">
        <v>0.46189999999999998</v>
      </c>
      <c r="T20" s="58">
        <v>0</v>
      </c>
      <c r="U20" s="58">
        <v>0.42680000000000001</v>
      </c>
      <c r="V20" s="58">
        <v>0</v>
      </c>
      <c r="W20" s="58">
        <v>0</v>
      </c>
      <c r="X20" s="58">
        <v>9.7699999999999995E-2</v>
      </c>
      <c r="Y20" s="58">
        <v>0</v>
      </c>
      <c r="Z20" s="58">
        <v>1.4930000000000001</v>
      </c>
      <c r="AA20" s="58">
        <v>0.14119999999999999</v>
      </c>
      <c r="AB20" s="58">
        <v>0.21240000000000001</v>
      </c>
      <c r="AC20" s="58">
        <v>4.3900000000000002E-2</v>
      </c>
      <c r="AD20" s="58">
        <v>7.3700000000000002E-2</v>
      </c>
      <c r="AE20" s="58">
        <v>0</v>
      </c>
      <c r="AF20" s="58">
        <v>0.12509999999999999</v>
      </c>
      <c r="AG20" s="58">
        <v>1.9E-2</v>
      </c>
      <c r="AH20" s="58">
        <v>0</v>
      </c>
      <c r="AI20" s="58">
        <v>1.6020000000000001</v>
      </c>
      <c r="AJ20" s="58">
        <v>0.85970000000000002</v>
      </c>
      <c r="AK20" s="58">
        <v>4.6899999999999997E-2</v>
      </c>
      <c r="AL20" s="58">
        <v>0.8649</v>
      </c>
      <c r="AM20" s="58">
        <v>7.5200000000000003E-2</v>
      </c>
      <c r="AN20" s="58">
        <v>1.3100000000000001E-2</v>
      </c>
      <c r="AO20" s="58">
        <v>0.53739999999999999</v>
      </c>
      <c r="AP20" s="58">
        <v>0</v>
      </c>
      <c r="AQ20" s="58">
        <v>0.25750000000000001</v>
      </c>
      <c r="AR20" s="59">
        <v>0.39860000000000001</v>
      </c>
      <c r="AS20" s="11">
        <v>0.39860000000000001</v>
      </c>
      <c r="AT20" s="60">
        <v>0.2054</v>
      </c>
      <c r="AU20" s="61">
        <v>8.3706999999999994</v>
      </c>
      <c r="AV20" s="61"/>
      <c r="AW20" s="61">
        <v>4.3135000000000003</v>
      </c>
      <c r="AX20" s="62"/>
      <c r="AY20" s="58">
        <v>5.8213000000000008</v>
      </c>
      <c r="AZ20" s="58">
        <v>0</v>
      </c>
      <c r="BA20" s="63"/>
      <c r="BB20" s="64">
        <v>1.4379434147011834</v>
      </c>
      <c r="BC20" s="64"/>
      <c r="BD20" s="7"/>
    </row>
    <row r="21" spans="1:56" ht="19.149999999999999" customHeight="1" x14ac:dyDescent="0.25">
      <c r="A21" s="57">
        <v>148</v>
      </c>
      <c r="B21" s="6">
        <v>14</v>
      </c>
      <c r="C21" s="7" t="s">
        <v>26</v>
      </c>
      <c r="D21" s="7"/>
      <c r="E21" s="8">
        <v>2</v>
      </c>
      <c r="F21" s="8">
        <v>3</v>
      </c>
      <c r="G21" s="9" t="s">
        <v>27</v>
      </c>
      <c r="H21" s="41" t="s">
        <v>685</v>
      </c>
      <c r="I21" s="36" t="s">
        <v>9</v>
      </c>
      <c r="J21" s="10">
        <v>925.2</v>
      </c>
      <c r="K21" s="10">
        <v>925.2</v>
      </c>
      <c r="L21" s="10"/>
      <c r="M21" s="10"/>
      <c r="N21" s="58">
        <v>0.2974</v>
      </c>
      <c r="O21" s="58">
        <v>0.1229</v>
      </c>
      <c r="P21" s="58">
        <v>0.216</v>
      </c>
      <c r="Q21" s="58">
        <v>5.91E-2</v>
      </c>
      <c r="R21" s="58">
        <v>0</v>
      </c>
      <c r="S21" s="58">
        <v>0.3715</v>
      </c>
      <c r="T21" s="58">
        <v>0</v>
      </c>
      <c r="U21" s="58">
        <v>0.42680000000000001</v>
      </c>
      <c r="V21" s="58">
        <v>0</v>
      </c>
      <c r="W21" s="58">
        <v>0</v>
      </c>
      <c r="X21" s="58">
        <v>0.10929999999999999</v>
      </c>
      <c r="Y21" s="58">
        <v>0</v>
      </c>
      <c r="Z21" s="58">
        <v>1.2159</v>
      </c>
      <c r="AA21" s="58">
        <v>0.1757</v>
      </c>
      <c r="AB21" s="58">
        <v>0.2288</v>
      </c>
      <c r="AC21" s="58">
        <v>4.7800000000000002E-2</v>
      </c>
      <c r="AD21" s="58">
        <v>7.4399999999999994E-2</v>
      </c>
      <c r="AE21" s="58">
        <v>0</v>
      </c>
      <c r="AF21" s="58">
        <v>9.8199999999999996E-2</v>
      </c>
      <c r="AG21" s="58">
        <v>1.9400000000000001E-2</v>
      </c>
      <c r="AH21" s="58">
        <v>0</v>
      </c>
      <c r="AI21" s="58">
        <v>1.9661999999999999</v>
      </c>
      <c r="AJ21" s="58">
        <v>0.7631</v>
      </c>
      <c r="AK21" s="58">
        <v>3.8600000000000002E-2</v>
      </c>
      <c r="AL21" s="58">
        <v>0.69630000000000003</v>
      </c>
      <c r="AM21" s="58">
        <v>6.1899999999999997E-2</v>
      </c>
      <c r="AN21" s="58">
        <v>1.0800000000000001E-2</v>
      </c>
      <c r="AO21" s="58">
        <v>0.52049999999999996</v>
      </c>
      <c r="AP21" s="58">
        <v>0</v>
      </c>
      <c r="AQ21" s="58">
        <v>0.2737</v>
      </c>
      <c r="AR21" s="59">
        <v>0.38969999999999999</v>
      </c>
      <c r="AS21" s="11">
        <v>0.38969999999999999</v>
      </c>
      <c r="AT21" s="60">
        <v>0.19239999999999999</v>
      </c>
      <c r="AU21" s="61">
        <v>8.1839999999999993</v>
      </c>
      <c r="AV21" s="61"/>
      <c r="AW21" s="61">
        <v>4.0405999999999995</v>
      </c>
      <c r="AX21" s="62"/>
      <c r="AY21" s="58">
        <v>5.6978999999999997</v>
      </c>
      <c r="AZ21" s="58">
        <v>0</v>
      </c>
      <c r="BA21" s="63"/>
      <c r="BB21" s="64">
        <v>1.4363186437108408</v>
      </c>
      <c r="BC21" s="64"/>
      <c r="BD21" s="7"/>
    </row>
    <row r="22" spans="1:56" ht="19.149999999999999" customHeight="1" x14ac:dyDescent="0.25">
      <c r="A22" s="57">
        <v>150</v>
      </c>
      <c r="B22" s="6">
        <v>15</v>
      </c>
      <c r="C22" s="7" t="s">
        <v>28</v>
      </c>
      <c r="D22" s="7"/>
      <c r="E22" s="8">
        <v>2</v>
      </c>
      <c r="F22" s="8">
        <v>2</v>
      </c>
      <c r="G22" s="9" t="s">
        <v>29</v>
      </c>
      <c r="H22" s="41" t="s">
        <v>685</v>
      </c>
      <c r="I22" s="36" t="s">
        <v>25</v>
      </c>
      <c r="J22" s="10">
        <v>1057</v>
      </c>
      <c r="K22" s="10">
        <v>1057</v>
      </c>
      <c r="L22" s="10"/>
      <c r="M22" s="10"/>
      <c r="N22" s="58">
        <v>0.28310000000000002</v>
      </c>
      <c r="O22" s="58">
        <v>0.17199999999999999</v>
      </c>
      <c r="P22" s="58">
        <v>0.2122</v>
      </c>
      <c r="Q22" s="58">
        <v>6.2E-2</v>
      </c>
      <c r="R22" s="58">
        <v>0</v>
      </c>
      <c r="S22" s="58">
        <v>0.25829999999999997</v>
      </c>
      <c r="T22" s="58">
        <v>0</v>
      </c>
      <c r="U22" s="58">
        <v>0.42680000000000001</v>
      </c>
      <c r="V22" s="58">
        <v>0</v>
      </c>
      <c r="W22" s="58">
        <v>0</v>
      </c>
      <c r="X22" s="58">
        <v>0.1555</v>
      </c>
      <c r="Y22" s="58">
        <v>0</v>
      </c>
      <c r="Z22" s="58">
        <v>1.2786999999999999</v>
      </c>
      <c r="AA22" s="58">
        <v>0.22009999999999999</v>
      </c>
      <c r="AB22" s="58">
        <v>0.34179999999999999</v>
      </c>
      <c r="AC22" s="58">
        <v>4.8500000000000001E-2</v>
      </c>
      <c r="AD22" s="58">
        <v>7.9200000000000007E-2</v>
      </c>
      <c r="AE22" s="58">
        <v>0</v>
      </c>
      <c r="AF22" s="58">
        <v>4.4600000000000001E-2</v>
      </c>
      <c r="AG22" s="58">
        <v>1.49E-2</v>
      </c>
      <c r="AH22" s="58">
        <v>0</v>
      </c>
      <c r="AI22" s="58">
        <v>1.4212</v>
      </c>
      <c r="AJ22" s="58">
        <v>1.5125999999999999</v>
      </c>
      <c r="AK22" s="58">
        <v>0</v>
      </c>
      <c r="AL22" s="58">
        <v>0.46060000000000001</v>
      </c>
      <c r="AM22" s="58">
        <v>0</v>
      </c>
      <c r="AN22" s="58">
        <v>0</v>
      </c>
      <c r="AO22" s="58">
        <v>1.0333000000000001</v>
      </c>
      <c r="AP22" s="58">
        <v>0</v>
      </c>
      <c r="AQ22" s="58">
        <v>0.33810000000000001</v>
      </c>
      <c r="AR22" s="59">
        <v>0.41820000000000002</v>
      </c>
      <c r="AS22" s="11">
        <v>0.41820000000000002</v>
      </c>
      <c r="AT22" s="60">
        <v>0.1968</v>
      </c>
      <c r="AU22" s="71">
        <v>8.7817000000000025</v>
      </c>
      <c r="AV22" s="61"/>
      <c r="AW22" s="61">
        <v>4.1326000000000018</v>
      </c>
      <c r="AX22" s="62"/>
      <c r="AY22" s="58">
        <v>6.855500000000001</v>
      </c>
      <c r="AZ22" s="58">
        <v>0</v>
      </c>
      <c r="BA22" s="63"/>
      <c r="BB22" s="72">
        <v>1.2809714827510759</v>
      </c>
      <c r="BC22" s="64"/>
      <c r="BD22" s="7"/>
    </row>
    <row r="23" spans="1:56" ht="19.149999999999999" customHeight="1" x14ac:dyDescent="0.25">
      <c r="A23" s="57">
        <v>151</v>
      </c>
      <c r="B23" s="6">
        <v>16</v>
      </c>
      <c r="C23" s="7" t="s">
        <v>30</v>
      </c>
      <c r="D23" s="7"/>
      <c r="E23" s="8">
        <v>2</v>
      </c>
      <c r="F23" s="8">
        <v>4</v>
      </c>
      <c r="G23" s="9" t="s">
        <v>31</v>
      </c>
      <c r="H23" s="41" t="s">
        <v>685</v>
      </c>
      <c r="I23" s="36" t="s">
        <v>25</v>
      </c>
      <c r="J23" s="10">
        <v>934.5</v>
      </c>
      <c r="K23" s="10">
        <v>934.5</v>
      </c>
      <c r="L23" s="10"/>
      <c r="M23" s="10"/>
      <c r="N23" s="58">
        <v>0.2671</v>
      </c>
      <c r="O23" s="58">
        <v>0.10589999999999999</v>
      </c>
      <c r="P23" s="58">
        <v>0.21629999999999999</v>
      </c>
      <c r="Q23" s="58">
        <v>5.1400000000000001E-2</v>
      </c>
      <c r="R23" s="58">
        <v>0</v>
      </c>
      <c r="S23" s="58">
        <v>0.44979999999999998</v>
      </c>
      <c r="T23" s="58">
        <v>0</v>
      </c>
      <c r="U23" s="58">
        <v>0.42680000000000001</v>
      </c>
      <c r="V23" s="58">
        <v>0</v>
      </c>
      <c r="W23" s="58">
        <v>0</v>
      </c>
      <c r="X23" s="58">
        <v>0.1082</v>
      </c>
      <c r="Y23" s="58">
        <v>0</v>
      </c>
      <c r="Z23" s="58">
        <v>1.2358</v>
      </c>
      <c r="AA23" s="58">
        <v>0.17399999999999999</v>
      </c>
      <c r="AB23" s="58">
        <v>0.14099999999999999</v>
      </c>
      <c r="AC23" s="58">
        <v>5.3999999999999999E-2</v>
      </c>
      <c r="AD23" s="58">
        <v>2.92E-2</v>
      </c>
      <c r="AE23" s="58">
        <v>0</v>
      </c>
      <c r="AF23" s="58">
        <v>7.7600000000000002E-2</v>
      </c>
      <c r="AG23" s="58">
        <v>1.9400000000000001E-2</v>
      </c>
      <c r="AH23" s="58">
        <v>0</v>
      </c>
      <c r="AI23" s="58">
        <v>1.7653000000000001</v>
      </c>
      <c r="AJ23" s="58">
        <v>1.0198</v>
      </c>
      <c r="AK23" s="58">
        <v>5.4800000000000001E-2</v>
      </c>
      <c r="AL23" s="58">
        <v>0.85150000000000003</v>
      </c>
      <c r="AM23" s="58">
        <v>8.7800000000000003E-2</v>
      </c>
      <c r="AN23" s="58">
        <v>1.5299999999999999E-2</v>
      </c>
      <c r="AO23" s="58">
        <v>0.78090000000000004</v>
      </c>
      <c r="AP23" s="58">
        <v>0</v>
      </c>
      <c r="AQ23" s="58">
        <v>0.27210000000000001</v>
      </c>
      <c r="AR23" s="59">
        <v>0.41020000000000001</v>
      </c>
      <c r="AS23" s="11">
        <v>0.41020000000000001</v>
      </c>
      <c r="AT23" s="60">
        <v>0.1893</v>
      </c>
      <c r="AU23" s="61">
        <v>8.6141999999999985</v>
      </c>
      <c r="AV23" s="61"/>
      <c r="AW23" s="61">
        <v>3.9757999999999991</v>
      </c>
      <c r="AX23" s="62"/>
      <c r="AY23" s="58">
        <v>6.0438000000000009</v>
      </c>
      <c r="AZ23" s="58">
        <v>0</v>
      </c>
      <c r="BA23" s="63"/>
      <c r="BB23" s="64">
        <v>1.4252953439888807</v>
      </c>
      <c r="BC23" s="64"/>
      <c r="BD23" s="7"/>
    </row>
    <row r="24" spans="1:56" ht="19.149999999999999" customHeight="1" x14ac:dyDescent="0.25">
      <c r="A24" s="57">
        <v>153</v>
      </c>
      <c r="B24" s="6">
        <v>17</v>
      </c>
      <c r="C24" s="7" t="s">
        <v>32</v>
      </c>
      <c r="D24" s="7"/>
      <c r="E24" s="8">
        <v>2</v>
      </c>
      <c r="F24" s="8">
        <v>2</v>
      </c>
      <c r="G24" s="9" t="s">
        <v>33</v>
      </c>
      <c r="H24" s="41" t="s">
        <v>685</v>
      </c>
      <c r="I24" s="36" t="s">
        <v>25</v>
      </c>
      <c r="J24" s="10">
        <v>1071.8</v>
      </c>
      <c r="K24" s="10">
        <v>1071.8</v>
      </c>
      <c r="L24" s="10"/>
      <c r="M24" s="10"/>
      <c r="N24" s="58">
        <v>0.2792</v>
      </c>
      <c r="O24" s="58">
        <v>0.16969999999999999</v>
      </c>
      <c r="P24" s="58">
        <v>0.20949999999999999</v>
      </c>
      <c r="Q24" s="58">
        <v>5.79E-2</v>
      </c>
      <c r="R24" s="58">
        <v>0</v>
      </c>
      <c r="S24" s="58">
        <v>0.29699999999999999</v>
      </c>
      <c r="T24" s="58">
        <v>0</v>
      </c>
      <c r="U24" s="58">
        <v>0.42680000000000001</v>
      </c>
      <c r="V24" s="58">
        <v>0</v>
      </c>
      <c r="W24" s="58">
        <v>0</v>
      </c>
      <c r="X24" s="58">
        <v>0.1179</v>
      </c>
      <c r="Y24" s="58">
        <v>0</v>
      </c>
      <c r="Z24" s="58">
        <v>0.78449999999999998</v>
      </c>
      <c r="AA24" s="58">
        <v>0.217</v>
      </c>
      <c r="AB24" s="58">
        <v>0.29420000000000002</v>
      </c>
      <c r="AC24" s="58">
        <v>3.8399999999999997E-2</v>
      </c>
      <c r="AD24" s="58">
        <v>5.5599999999999997E-2</v>
      </c>
      <c r="AE24" s="58">
        <v>0</v>
      </c>
      <c r="AF24" s="58">
        <v>2.9000000000000001E-2</v>
      </c>
      <c r="AG24" s="58">
        <v>0</v>
      </c>
      <c r="AH24" s="58">
        <v>0</v>
      </c>
      <c r="AI24" s="58">
        <v>2.1166999999999998</v>
      </c>
      <c r="AJ24" s="58">
        <v>1.4510000000000001</v>
      </c>
      <c r="AK24" s="58">
        <v>0</v>
      </c>
      <c r="AL24" s="58">
        <v>0.45910000000000001</v>
      </c>
      <c r="AM24" s="58">
        <v>0</v>
      </c>
      <c r="AN24" s="58">
        <v>0</v>
      </c>
      <c r="AO24" s="58">
        <v>0.97270000000000001</v>
      </c>
      <c r="AP24" s="58">
        <v>0</v>
      </c>
      <c r="AQ24" s="58">
        <v>0.33510000000000001</v>
      </c>
      <c r="AR24" s="59">
        <v>0.41560000000000002</v>
      </c>
      <c r="AS24" s="11">
        <v>0.41560000000000002</v>
      </c>
      <c r="AT24" s="60">
        <v>0.1656</v>
      </c>
      <c r="AU24" s="61">
        <v>8.7268999999999988</v>
      </c>
      <c r="AV24" s="61"/>
      <c r="AW24" s="61">
        <v>3.4773999999999985</v>
      </c>
      <c r="AX24" s="62"/>
      <c r="AY24" s="58">
        <v>6.0629999999999988</v>
      </c>
      <c r="AZ24" s="58">
        <v>0</v>
      </c>
      <c r="BA24" s="63"/>
      <c r="BB24" s="64">
        <v>1.4393699488701963</v>
      </c>
      <c r="BC24" s="64"/>
      <c r="BD24" s="7"/>
    </row>
    <row r="25" spans="1:56" ht="19.149999999999999" customHeight="1" x14ac:dyDescent="0.25">
      <c r="A25" s="57">
        <v>155</v>
      </c>
      <c r="B25" s="6">
        <v>18</v>
      </c>
      <c r="C25" s="7" t="s">
        <v>34</v>
      </c>
      <c r="D25" s="7"/>
      <c r="E25" s="8">
        <v>2</v>
      </c>
      <c r="F25" s="8">
        <v>3</v>
      </c>
      <c r="G25" s="9" t="s">
        <v>35</v>
      </c>
      <c r="H25" s="41" t="s">
        <v>685</v>
      </c>
      <c r="I25" s="36" t="s">
        <v>9</v>
      </c>
      <c r="J25" s="10">
        <v>787.7</v>
      </c>
      <c r="K25" s="10">
        <v>787.7</v>
      </c>
      <c r="L25" s="10"/>
      <c r="M25" s="10"/>
      <c r="N25" s="58">
        <v>0.3493</v>
      </c>
      <c r="O25" s="58">
        <v>0.14430000000000001</v>
      </c>
      <c r="P25" s="58">
        <v>0.2243</v>
      </c>
      <c r="Q25" s="58">
        <v>5.8500000000000003E-2</v>
      </c>
      <c r="R25" s="58">
        <v>0</v>
      </c>
      <c r="S25" s="58">
        <v>0.3921</v>
      </c>
      <c r="T25" s="58">
        <v>0</v>
      </c>
      <c r="U25" s="58">
        <v>0.42680000000000001</v>
      </c>
      <c r="V25" s="58">
        <v>0</v>
      </c>
      <c r="W25" s="58">
        <v>0</v>
      </c>
      <c r="X25" s="58">
        <v>0.12839999999999999</v>
      </c>
      <c r="Y25" s="58">
        <v>0</v>
      </c>
      <c r="Z25" s="58">
        <v>1.2117</v>
      </c>
      <c r="AA25" s="58">
        <v>0.2064</v>
      </c>
      <c r="AB25" s="58">
        <v>0.2356</v>
      </c>
      <c r="AC25" s="58">
        <v>4.7399999999999998E-2</v>
      </c>
      <c r="AD25" s="58">
        <v>8.6999999999999994E-2</v>
      </c>
      <c r="AE25" s="58">
        <v>0</v>
      </c>
      <c r="AF25" s="58">
        <v>0.1008</v>
      </c>
      <c r="AG25" s="58">
        <v>1.8599999999999998E-2</v>
      </c>
      <c r="AH25" s="58">
        <v>0</v>
      </c>
      <c r="AI25" s="58">
        <v>1.6738</v>
      </c>
      <c r="AJ25" s="58">
        <v>0.96519999999999995</v>
      </c>
      <c r="AK25" s="58">
        <v>5.3800000000000001E-2</v>
      </c>
      <c r="AL25" s="58">
        <v>0.69920000000000004</v>
      </c>
      <c r="AM25" s="58">
        <v>9.01E-2</v>
      </c>
      <c r="AN25" s="58">
        <v>1.5699999999999999E-2</v>
      </c>
      <c r="AO25" s="58">
        <v>0.57350000000000001</v>
      </c>
      <c r="AP25" s="58">
        <v>0</v>
      </c>
      <c r="AQ25" s="58">
        <v>0.30030000000000001</v>
      </c>
      <c r="AR25" s="59">
        <v>0.40010000000000001</v>
      </c>
      <c r="AS25" s="11">
        <v>0.40010000000000001</v>
      </c>
      <c r="AT25" s="60">
        <v>0.2046</v>
      </c>
      <c r="AU25" s="61">
        <v>8.4029000000000007</v>
      </c>
      <c r="AV25" s="61"/>
      <c r="AW25" s="61">
        <v>4.2957000000000001</v>
      </c>
      <c r="AX25" s="62"/>
      <c r="AY25" s="58">
        <v>5.7695999999999996</v>
      </c>
      <c r="AZ25" s="58">
        <v>0</v>
      </c>
      <c r="BA25" s="63"/>
      <c r="BB25" s="64">
        <v>1.4564094564614534</v>
      </c>
      <c r="BC25" s="64"/>
      <c r="BD25" s="7"/>
    </row>
    <row r="26" spans="1:56" ht="19.149999999999999" customHeight="1" x14ac:dyDescent="0.25">
      <c r="A26" s="57">
        <v>158</v>
      </c>
      <c r="B26" s="6">
        <v>19</v>
      </c>
      <c r="C26" s="7" t="s">
        <v>36</v>
      </c>
      <c r="D26" s="7"/>
      <c r="E26" s="8">
        <v>2</v>
      </c>
      <c r="F26" s="8">
        <v>3</v>
      </c>
      <c r="G26" s="9" t="s">
        <v>37</v>
      </c>
      <c r="H26" s="41" t="s">
        <v>685</v>
      </c>
      <c r="I26" s="36" t="s">
        <v>9</v>
      </c>
      <c r="J26" s="10">
        <v>929.4</v>
      </c>
      <c r="K26" s="10">
        <v>929.4</v>
      </c>
      <c r="L26" s="10"/>
      <c r="M26" s="10"/>
      <c r="N26" s="58">
        <v>0.29599999999999999</v>
      </c>
      <c r="O26" s="58">
        <v>0.12230000000000001</v>
      </c>
      <c r="P26" s="58">
        <v>0.2271</v>
      </c>
      <c r="Q26" s="58">
        <v>5.7599999999999998E-2</v>
      </c>
      <c r="R26" s="58">
        <v>0</v>
      </c>
      <c r="S26" s="58">
        <v>0.36980000000000002</v>
      </c>
      <c r="T26" s="58">
        <v>0</v>
      </c>
      <c r="U26" s="58">
        <v>0.42680000000000001</v>
      </c>
      <c r="V26" s="58">
        <v>0</v>
      </c>
      <c r="W26" s="58">
        <v>0</v>
      </c>
      <c r="X26" s="58">
        <v>0.10879999999999999</v>
      </c>
      <c r="Y26" s="58">
        <v>0</v>
      </c>
      <c r="Z26" s="58">
        <v>1.1021000000000001</v>
      </c>
      <c r="AA26" s="58">
        <v>0.1749</v>
      </c>
      <c r="AB26" s="58">
        <v>0.2576</v>
      </c>
      <c r="AC26" s="58">
        <v>4.6600000000000003E-2</v>
      </c>
      <c r="AD26" s="58">
        <v>9.0300000000000005E-2</v>
      </c>
      <c r="AE26" s="58">
        <v>0</v>
      </c>
      <c r="AF26" s="58">
        <v>9.7799999999999998E-2</v>
      </c>
      <c r="AG26" s="58">
        <v>1.9400000000000001E-2</v>
      </c>
      <c r="AH26" s="58">
        <v>0</v>
      </c>
      <c r="AI26" s="58">
        <v>2.2050000000000001</v>
      </c>
      <c r="AJ26" s="58">
        <v>0.75249999999999995</v>
      </c>
      <c r="AK26" s="58">
        <v>3.8600000000000002E-2</v>
      </c>
      <c r="AL26" s="58">
        <v>0.71120000000000005</v>
      </c>
      <c r="AM26" s="58">
        <v>6.1800000000000001E-2</v>
      </c>
      <c r="AN26" s="58">
        <v>1.0699999999999999E-2</v>
      </c>
      <c r="AO26" s="58">
        <v>0.56089999999999995</v>
      </c>
      <c r="AP26" s="58">
        <v>0</v>
      </c>
      <c r="AQ26" s="58">
        <v>0.27300000000000002</v>
      </c>
      <c r="AR26" s="59">
        <v>0.40050000000000002</v>
      </c>
      <c r="AS26" s="11">
        <v>0.40050000000000002</v>
      </c>
      <c r="AT26" s="60">
        <v>0.18909999999999999</v>
      </c>
      <c r="AU26" s="61">
        <v>8.4112999999999989</v>
      </c>
      <c r="AV26" s="61"/>
      <c r="AW26" s="61">
        <v>3.9702999999999999</v>
      </c>
      <c r="AX26" s="62"/>
      <c r="AY26" s="58">
        <v>5.9299999999999988</v>
      </c>
      <c r="AZ26" s="58">
        <v>0</v>
      </c>
      <c r="BA26" s="63"/>
      <c r="BB26" s="64">
        <v>1.4184317032040472</v>
      </c>
      <c r="BC26" s="64"/>
      <c r="BD26" s="7"/>
    </row>
    <row r="27" spans="1:56" ht="19.149999999999999" customHeight="1" x14ac:dyDescent="0.25">
      <c r="A27" s="57">
        <v>160</v>
      </c>
      <c r="B27" s="6">
        <v>20</v>
      </c>
      <c r="C27" s="7" t="s">
        <v>38</v>
      </c>
      <c r="D27" s="7"/>
      <c r="E27" s="8">
        <v>2</v>
      </c>
      <c r="F27" s="8">
        <v>3</v>
      </c>
      <c r="G27" s="9" t="s">
        <v>39</v>
      </c>
      <c r="H27" s="41" t="s">
        <v>685</v>
      </c>
      <c r="I27" s="36" t="s">
        <v>9</v>
      </c>
      <c r="J27" s="10">
        <v>846.7</v>
      </c>
      <c r="K27" s="10">
        <v>846.7</v>
      </c>
      <c r="L27" s="10"/>
      <c r="M27" s="10"/>
      <c r="N27" s="58">
        <v>0.32490000000000002</v>
      </c>
      <c r="O27" s="58">
        <v>0.1343</v>
      </c>
      <c r="P27" s="58">
        <v>0.22570000000000001</v>
      </c>
      <c r="Q27" s="68">
        <v>0</v>
      </c>
      <c r="R27" s="58">
        <v>0</v>
      </c>
      <c r="S27" s="58">
        <v>0.38719999999999999</v>
      </c>
      <c r="T27" s="58">
        <v>0</v>
      </c>
      <c r="U27" s="58">
        <v>0.42130000000000001</v>
      </c>
      <c r="V27" s="58">
        <v>0</v>
      </c>
      <c r="W27" s="58">
        <v>0</v>
      </c>
      <c r="X27" s="58">
        <v>0.35830000000000001</v>
      </c>
      <c r="Y27" s="58">
        <v>0</v>
      </c>
      <c r="Z27" s="58">
        <v>1.2544999999999999</v>
      </c>
      <c r="AA27" s="58">
        <v>0.192</v>
      </c>
      <c r="AB27" s="58">
        <v>0.25890000000000002</v>
      </c>
      <c r="AC27" s="58">
        <v>4.3299999999999998E-2</v>
      </c>
      <c r="AD27" s="58">
        <v>0</v>
      </c>
      <c r="AE27" s="58">
        <v>0</v>
      </c>
      <c r="AF27" s="58">
        <v>0.1012</v>
      </c>
      <c r="AG27" s="58">
        <v>1.95E-2</v>
      </c>
      <c r="AH27" s="58">
        <v>0</v>
      </c>
      <c r="AI27" s="58">
        <v>1.8147</v>
      </c>
      <c r="AJ27" s="58">
        <v>0.88200000000000001</v>
      </c>
      <c r="AK27" s="58">
        <v>6.1600000000000002E-2</v>
      </c>
      <c r="AL27" s="58">
        <v>0.61670000000000003</v>
      </c>
      <c r="AM27" s="58">
        <v>0.13109999999999999</v>
      </c>
      <c r="AN27" s="58">
        <v>2.2800000000000001E-2</v>
      </c>
      <c r="AO27" s="58">
        <v>0.73880000000000001</v>
      </c>
      <c r="AP27" s="58">
        <v>0</v>
      </c>
      <c r="AQ27" s="58">
        <v>0.2878</v>
      </c>
      <c r="AR27" s="59">
        <v>0.4138</v>
      </c>
      <c r="AS27" s="11">
        <v>0.4138</v>
      </c>
      <c r="AT27" s="60">
        <v>0.2112</v>
      </c>
      <c r="AU27" s="61">
        <v>8.6904000000000003</v>
      </c>
      <c r="AV27" s="61"/>
      <c r="AW27" s="61">
        <v>4.4356</v>
      </c>
      <c r="AX27" s="62"/>
      <c r="AY27" s="58">
        <v>6.1236000000000015</v>
      </c>
      <c r="AZ27" s="58">
        <v>0</v>
      </c>
      <c r="BA27" s="63"/>
      <c r="BB27" s="64">
        <v>1.4191651969429744</v>
      </c>
      <c r="BC27" s="64"/>
      <c r="BD27" s="7" t="s">
        <v>38</v>
      </c>
    </row>
    <row r="28" spans="1:56" ht="19.149999999999999" customHeight="1" x14ac:dyDescent="0.25">
      <c r="A28" s="57">
        <v>161</v>
      </c>
      <c r="B28" s="6">
        <v>21</v>
      </c>
      <c r="C28" s="7" t="s">
        <v>40</v>
      </c>
      <c r="D28" s="7"/>
      <c r="E28" s="8">
        <v>2</v>
      </c>
      <c r="F28" s="8">
        <v>3</v>
      </c>
      <c r="G28" s="9" t="s">
        <v>41</v>
      </c>
      <c r="H28" s="41" t="s">
        <v>685</v>
      </c>
      <c r="I28" s="36" t="s">
        <v>9</v>
      </c>
      <c r="J28" s="10">
        <v>929.1</v>
      </c>
      <c r="K28" s="10">
        <v>929.1</v>
      </c>
      <c r="L28" s="10"/>
      <c r="M28" s="10"/>
      <c r="N28" s="58">
        <v>0.29609999999999997</v>
      </c>
      <c r="O28" s="58">
        <v>0.12230000000000001</v>
      </c>
      <c r="P28" s="58">
        <v>0.2278</v>
      </c>
      <c r="Q28" s="58">
        <v>5.8000000000000003E-2</v>
      </c>
      <c r="R28" s="58">
        <v>0</v>
      </c>
      <c r="S28" s="58">
        <v>0.36659999999999998</v>
      </c>
      <c r="T28" s="58">
        <v>0</v>
      </c>
      <c r="U28" s="58">
        <v>0.42680000000000001</v>
      </c>
      <c r="V28" s="58">
        <v>0</v>
      </c>
      <c r="W28" s="58">
        <v>0</v>
      </c>
      <c r="X28" s="58">
        <v>0.10879999999999999</v>
      </c>
      <c r="Y28" s="58">
        <v>0</v>
      </c>
      <c r="Z28" s="58">
        <v>1.2291000000000001</v>
      </c>
      <c r="AA28" s="58">
        <v>0.17499999999999999</v>
      </c>
      <c r="AB28" s="58">
        <v>0.34870000000000001</v>
      </c>
      <c r="AC28" s="58">
        <v>4.6899999999999997E-2</v>
      </c>
      <c r="AD28" s="58">
        <v>9.6199999999999994E-2</v>
      </c>
      <c r="AE28" s="58">
        <v>0</v>
      </c>
      <c r="AF28" s="58">
        <v>9.6699999999999994E-2</v>
      </c>
      <c r="AG28" s="58">
        <v>1.9E-2</v>
      </c>
      <c r="AH28" s="58">
        <v>0</v>
      </c>
      <c r="AI28" s="58">
        <v>1.8908</v>
      </c>
      <c r="AJ28" s="58">
        <v>0.7026</v>
      </c>
      <c r="AK28" s="58">
        <v>7.4499999999999997E-2</v>
      </c>
      <c r="AL28" s="58">
        <v>0.59589999999999999</v>
      </c>
      <c r="AM28" s="58">
        <v>0.12870000000000001</v>
      </c>
      <c r="AN28" s="58">
        <v>2.24E-2</v>
      </c>
      <c r="AO28" s="58">
        <v>0.61450000000000005</v>
      </c>
      <c r="AP28" s="58">
        <v>0</v>
      </c>
      <c r="AQ28" s="58">
        <v>0.27300000000000002</v>
      </c>
      <c r="AR28" s="59">
        <v>0.39600000000000002</v>
      </c>
      <c r="AS28" s="11">
        <v>0.39600000000000002</v>
      </c>
      <c r="AT28" s="60">
        <v>0.20580000000000001</v>
      </c>
      <c r="AU28" s="61">
        <v>8.3164000000000016</v>
      </c>
      <c r="AV28" s="61"/>
      <c r="AW28" s="61">
        <v>4.3224</v>
      </c>
      <c r="AX28" s="62"/>
      <c r="AY28" s="58">
        <v>5.7891000000000012</v>
      </c>
      <c r="AZ28" s="58">
        <v>0</v>
      </c>
      <c r="BA28" s="63"/>
      <c r="BB28" s="64">
        <v>1.4365618144443868</v>
      </c>
      <c r="BC28" s="64"/>
      <c r="BD28" s="7"/>
    </row>
    <row r="29" spans="1:56" s="81" customFormat="1" ht="19.149999999999999" customHeight="1" x14ac:dyDescent="0.25">
      <c r="A29" s="73">
        <v>163</v>
      </c>
      <c r="B29" s="74">
        <v>22</v>
      </c>
      <c r="C29" s="75" t="s">
        <v>42</v>
      </c>
      <c r="D29" s="75"/>
      <c r="E29" s="76">
        <v>2</v>
      </c>
      <c r="F29" s="76">
        <v>3</v>
      </c>
      <c r="G29" s="77" t="s">
        <v>407</v>
      </c>
      <c r="H29" s="41" t="s">
        <v>685</v>
      </c>
      <c r="I29" s="36" t="s">
        <v>9</v>
      </c>
      <c r="J29" s="78">
        <v>951.8</v>
      </c>
      <c r="K29" s="78">
        <v>951.8</v>
      </c>
      <c r="L29" s="78"/>
      <c r="M29" s="78"/>
      <c r="N29" s="58">
        <v>0.28910000000000002</v>
      </c>
      <c r="O29" s="58">
        <v>0.11940000000000001</v>
      </c>
      <c r="P29" s="66">
        <v>0</v>
      </c>
      <c r="Q29" s="66">
        <v>0</v>
      </c>
      <c r="R29" s="58">
        <v>0</v>
      </c>
      <c r="S29" s="58">
        <v>0.36109999999999998</v>
      </c>
      <c r="T29" s="58">
        <v>0</v>
      </c>
      <c r="U29" s="58">
        <v>0.4148</v>
      </c>
      <c r="V29" s="58">
        <v>0</v>
      </c>
      <c r="W29" s="58">
        <v>0</v>
      </c>
      <c r="X29" s="58">
        <v>0.31869999999999998</v>
      </c>
      <c r="Y29" s="58">
        <v>0</v>
      </c>
      <c r="Z29" s="58">
        <v>1.4486000000000001</v>
      </c>
      <c r="AA29" s="58">
        <v>0.17080000000000001</v>
      </c>
      <c r="AB29" s="58">
        <v>0.34279999999999999</v>
      </c>
      <c r="AC29" s="58">
        <v>0</v>
      </c>
      <c r="AD29" s="58">
        <v>0</v>
      </c>
      <c r="AE29" s="58">
        <v>0</v>
      </c>
      <c r="AF29" s="58">
        <v>9.5500000000000002E-2</v>
      </c>
      <c r="AG29" s="58">
        <v>1.89E-2</v>
      </c>
      <c r="AH29" s="58">
        <v>0</v>
      </c>
      <c r="AI29" s="58">
        <v>1.5941000000000001</v>
      </c>
      <c r="AJ29" s="58">
        <v>0.75900000000000001</v>
      </c>
      <c r="AK29" s="58">
        <v>5.5100000000000003E-2</v>
      </c>
      <c r="AL29" s="58">
        <v>0.7944</v>
      </c>
      <c r="AM29" s="58">
        <v>0.12640000000000001</v>
      </c>
      <c r="AN29" s="58">
        <v>2.1999999999999999E-2</v>
      </c>
      <c r="AO29" s="58">
        <v>0.93889999999999996</v>
      </c>
      <c r="AP29" s="58">
        <v>0</v>
      </c>
      <c r="AQ29" s="58">
        <v>0.26939999999999997</v>
      </c>
      <c r="AR29" s="59">
        <v>0.40699999999999997</v>
      </c>
      <c r="AS29" s="79">
        <v>0.40699999999999997</v>
      </c>
      <c r="AT29" s="60">
        <v>0.2026</v>
      </c>
      <c r="AU29" s="61">
        <v>8.5460000000000012</v>
      </c>
      <c r="AV29" s="61"/>
      <c r="AW29" s="61">
        <v>4.2552000000000003</v>
      </c>
      <c r="AX29" s="80"/>
      <c r="AY29" s="58">
        <v>6.5987999999999998</v>
      </c>
      <c r="AZ29" s="58">
        <v>0</v>
      </c>
      <c r="BA29" s="63"/>
      <c r="BB29" s="64">
        <v>1.295083954658423</v>
      </c>
      <c r="BC29" s="64"/>
      <c r="BD29" s="75"/>
    </row>
    <row r="30" spans="1:56" ht="19.149999999999999" customHeight="1" x14ac:dyDescent="0.25">
      <c r="A30" s="57">
        <v>164</v>
      </c>
      <c r="B30" s="6">
        <v>22</v>
      </c>
      <c r="C30" s="7" t="s">
        <v>43</v>
      </c>
      <c r="D30" s="7"/>
      <c r="E30" s="8">
        <v>2</v>
      </c>
      <c r="F30" s="8">
        <v>3</v>
      </c>
      <c r="G30" s="9" t="s">
        <v>44</v>
      </c>
      <c r="H30" s="41" t="s">
        <v>685</v>
      </c>
      <c r="I30" s="36" t="s">
        <v>9</v>
      </c>
      <c r="J30" s="10">
        <v>943.5</v>
      </c>
      <c r="K30" s="10">
        <v>943.5</v>
      </c>
      <c r="L30" s="10"/>
      <c r="M30" s="10"/>
      <c r="N30" s="58">
        <v>0.29160000000000003</v>
      </c>
      <c r="O30" s="58">
        <v>0.1205</v>
      </c>
      <c r="P30" s="58">
        <v>0.22989999999999999</v>
      </c>
      <c r="Q30" s="58">
        <v>5.8099999999999999E-2</v>
      </c>
      <c r="R30" s="58">
        <v>0</v>
      </c>
      <c r="S30" s="58">
        <v>0.36430000000000001</v>
      </c>
      <c r="T30" s="58">
        <v>0</v>
      </c>
      <c r="U30" s="58">
        <v>0.42680000000000001</v>
      </c>
      <c r="V30" s="58">
        <v>0</v>
      </c>
      <c r="W30" s="58">
        <v>0</v>
      </c>
      <c r="X30" s="58">
        <v>0.1072</v>
      </c>
      <c r="Y30" s="58">
        <v>0</v>
      </c>
      <c r="Z30" s="58">
        <v>1.2934000000000001</v>
      </c>
      <c r="AA30" s="58">
        <v>0.17230000000000001</v>
      </c>
      <c r="AB30" s="58">
        <v>0.34589999999999999</v>
      </c>
      <c r="AC30" s="58">
        <v>4.8899999999999999E-2</v>
      </c>
      <c r="AD30" s="58">
        <v>9.6100000000000005E-2</v>
      </c>
      <c r="AE30" s="58">
        <v>0</v>
      </c>
      <c r="AF30" s="58">
        <v>9.6299999999999997E-2</v>
      </c>
      <c r="AG30" s="58">
        <v>1.9099999999999999E-2</v>
      </c>
      <c r="AH30" s="58">
        <v>0</v>
      </c>
      <c r="AI30" s="58">
        <v>2.2989999999999999</v>
      </c>
      <c r="AJ30" s="58">
        <v>0.68789999999999996</v>
      </c>
      <c r="AK30" s="58">
        <v>5.5599999999999997E-2</v>
      </c>
      <c r="AL30" s="58">
        <v>0.57189999999999996</v>
      </c>
      <c r="AM30" s="58">
        <v>0.1275</v>
      </c>
      <c r="AN30" s="58">
        <v>2.2200000000000001E-2</v>
      </c>
      <c r="AO30" s="58">
        <v>0.46300000000000002</v>
      </c>
      <c r="AP30" s="58">
        <v>0</v>
      </c>
      <c r="AQ30" s="58">
        <v>0.2707</v>
      </c>
      <c r="AR30" s="59">
        <v>0.40839999999999999</v>
      </c>
      <c r="AS30" s="11">
        <v>0.40839999999999999</v>
      </c>
      <c r="AT30" s="60">
        <v>0.20730000000000001</v>
      </c>
      <c r="AU30" s="61">
        <v>8.5766000000000009</v>
      </c>
      <c r="AV30" s="61"/>
      <c r="AW30" s="61">
        <v>4.3537000000000008</v>
      </c>
      <c r="AX30" s="62"/>
      <c r="AY30" s="58">
        <v>6.0217999999999989</v>
      </c>
      <c r="AZ30" s="58">
        <v>0</v>
      </c>
      <c r="BA30" s="63"/>
      <c r="BB30" s="64">
        <v>1.4242585273506265</v>
      </c>
      <c r="BC30" s="64"/>
      <c r="BD30" s="7"/>
    </row>
    <row r="31" spans="1:56" ht="19.149999999999999" customHeight="1" x14ac:dyDescent="0.25">
      <c r="A31" s="57">
        <v>165</v>
      </c>
      <c r="B31" s="6">
        <v>23</v>
      </c>
      <c r="C31" s="7" t="s">
        <v>45</v>
      </c>
      <c r="D31" s="7"/>
      <c r="E31" s="8">
        <v>2</v>
      </c>
      <c r="F31" s="8">
        <v>3</v>
      </c>
      <c r="G31" s="9" t="s">
        <v>46</v>
      </c>
      <c r="H31" s="41" t="s">
        <v>685</v>
      </c>
      <c r="I31" s="36" t="s">
        <v>9</v>
      </c>
      <c r="J31" s="10">
        <v>788.8</v>
      </c>
      <c r="K31" s="10">
        <v>788.8</v>
      </c>
      <c r="L31" s="10"/>
      <c r="M31" s="10"/>
      <c r="N31" s="58">
        <v>0.2429</v>
      </c>
      <c r="O31" s="58">
        <v>0.14410000000000001</v>
      </c>
      <c r="P31" s="66">
        <v>0</v>
      </c>
      <c r="Q31" s="66">
        <v>0</v>
      </c>
      <c r="R31" s="58">
        <v>0</v>
      </c>
      <c r="S31" s="58">
        <v>0.37790000000000001</v>
      </c>
      <c r="T31" s="58">
        <v>0</v>
      </c>
      <c r="U31" s="58">
        <v>0.4148</v>
      </c>
      <c r="V31" s="58">
        <v>0</v>
      </c>
      <c r="W31" s="58">
        <v>0</v>
      </c>
      <c r="X31" s="58">
        <v>0.3846</v>
      </c>
      <c r="Y31" s="58">
        <v>0</v>
      </c>
      <c r="Z31" s="58">
        <v>1.4524999999999999</v>
      </c>
      <c r="AA31" s="58">
        <v>0.18129999999999999</v>
      </c>
      <c r="AB31" s="58">
        <v>0.308</v>
      </c>
      <c r="AC31" s="58">
        <v>0</v>
      </c>
      <c r="AD31" s="58">
        <v>0</v>
      </c>
      <c r="AE31" s="58">
        <v>0</v>
      </c>
      <c r="AF31" s="58">
        <v>9.11E-2</v>
      </c>
      <c r="AG31" s="58">
        <v>1.8599999999999998E-2</v>
      </c>
      <c r="AH31" s="58">
        <v>0</v>
      </c>
      <c r="AI31" s="58">
        <v>1.9207000000000001</v>
      </c>
      <c r="AJ31" s="58">
        <v>1.0497000000000001</v>
      </c>
      <c r="AK31" s="58">
        <v>0</v>
      </c>
      <c r="AL31" s="58">
        <v>0.66049999999999998</v>
      </c>
      <c r="AM31" s="58">
        <v>0</v>
      </c>
      <c r="AN31" s="58">
        <v>0</v>
      </c>
      <c r="AO31" s="58">
        <v>0.75519999999999998</v>
      </c>
      <c r="AP31" s="58">
        <v>0</v>
      </c>
      <c r="AQ31" s="58">
        <v>0.3</v>
      </c>
      <c r="AR31" s="59">
        <v>0.41510000000000002</v>
      </c>
      <c r="AS31" s="11">
        <v>0.41510000000000002</v>
      </c>
      <c r="AT31" s="60">
        <v>0.1958</v>
      </c>
      <c r="AU31" s="61">
        <v>8.7170000000000005</v>
      </c>
      <c r="AV31" s="61"/>
      <c r="AW31" s="61">
        <v>4.1116000000000001</v>
      </c>
      <c r="AX31" s="62"/>
      <c r="AY31" s="58">
        <v>6.4539999999999997</v>
      </c>
      <c r="AZ31" s="58">
        <v>0</v>
      </c>
      <c r="BA31" s="63"/>
      <c r="BB31" s="64">
        <v>1.350635264951968</v>
      </c>
      <c r="BC31" s="64"/>
      <c r="BD31" s="7"/>
    </row>
    <row r="32" spans="1:56" ht="19.149999999999999" customHeight="1" x14ac:dyDescent="0.25">
      <c r="A32" s="57">
        <v>185</v>
      </c>
      <c r="B32" s="6">
        <v>24</v>
      </c>
      <c r="C32" s="7" t="s">
        <v>584</v>
      </c>
      <c r="D32" s="7" t="s">
        <v>583</v>
      </c>
      <c r="E32" s="8">
        <v>2</v>
      </c>
      <c r="F32" s="8">
        <v>1</v>
      </c>
      <c r="G32" s="9" t="s">
        <v>47</v>
      </c>
      <c r="H32" s="41" t="s">
        <v>685</v>
      </c>
      <c r="I32" s="36" t="s">
        <v>9</v>
      </c>
      <c r="J32" s="10">
        <v>342.8</v>
      </c>
      <c r="K32" s="10">
        <v>342.8</v>
      </c>
      <c r="L32" s="10"/>
      <c r="M32" s="10"/>
      <c r="N32" s="58">
        <v>0.46150000000000002</v>
      </c>
      <c r="O32" s="58">
        <v>0.1613</v>
      </c>
      <c r="P32" s="58">
        <v>0</v>
      </c>
      <c r="Q32" s="58">
        <v>0</v>
      </c>
      <c r="R32" s="58">
        <v>0</v>
      </c>
      <c r="S32" s="58">
        <v>0.24879999999999999</v>
      </c>
      <c r="T32" s="58">
        <v>0</v>
      </c>
      <c r="U32" s="58">
        <v>0.4148</v>
      </c>
      <c r="V32" s="58">
        <v>0</v>
      </c>
      <c r="W32" s="58">
        <v>0</v>
      </c>
      <c r="X32" s="58">
        <v>7.3800000000000004E-2</v>
      </c>
      <c r="Y32" s="58">
        <v>0</v>
      </c>
      <c r="Z32" s="58">
        <v>1.2882</v>
      </c>
      <c r="AA32" s="58">
        <v>0.26829999999999998</v>
      </c>
      <c r="AB32" s="58">
        <v>0.1048</v>
      </c>
      <c r="AC32" s="58">
        <v>0</v>
      </c>
      <c r="AD32" s="58">
        <v>0</v>
      </c>
      <c r="AE32" s="58">
        <v>0</v>
      </c>
      <c r="AF32" s="58">
        <v>3.6400000000000002E-2</v>
      </c>
      <c r="AG32" s="58">
        <v>1.7299999999999999E-2</v>
      </c>
      <c r="AH32" s="58">
        <v>0</v>
      </c>
      <c r="AI32" s="58">
        <v>1.8643000000000001</v>
      </c>
      <c r="AJ32" s="58">
        <v>0.70979999999999999</v>
      </c>
      <c r="AK32" s="58">
        <v>0.1719</v>
      </c>
      <c r="AL32" s="58">
        <v>0.72699999999999998</v>
      </c>
      <c r="AM32" s="58">
        <v>7.9699999999999993E-2</v>
      </c>
      <c r="AN32" s="58">
        <v>1.38E-2</v>
      </c>
      <c r="AO32" s="58">
        <v>0.57930000000000004</v>
      </c>
      <c r="AP32" s="58">
        <v>0</v>
      </c>
      <c r="AQ32" s="58">
        <v>0.32700000000000001</v>
      </c>
      <c r="AR32" s="59">
        <v>0.37740000000000001</v>
      </c>
      <c r="AS32" s="11">
        <v>0.37740000000000001</v>
      </c>
      <c r="AT32" s="60">
        <v>0.18340000000000001</v>
      </c>
      <c r="AU32" s="61">
        <v>7.9253999999999998</v>
      </c>
      <c r="AV32" s="61"/>
      <c r="AW32" s="61">
        <v>3.851</v>
      </c>
      <c r="AX32" s="62"/>
      <c r="AY32" s="58">
        <v>5.5587999999999997</v>
      </c>
      <c r="AZ32" s="58">
        <v>0</v>
      </c>
      <c r="BA32" s="63"/>
      <c r="BB32" s="64">
        <v>1.4257393682089661</v>
      </c>
      <c r="BC32" s="64"/>
      <c r="BD32" s="7" t="s">
        <v>584</v>
      </c>
    </row>
    <row r="33" spans="1:56" ht="19.149999999999999" customHeight="1" x14ac:dyDescent="0.25">
      <c r="A33" s="57">
        <v>188</v>
      </c>
      <c r="B33" s="6">
        <v>25</v>
      </c>
      <c r="C33" s="7" t="s">
        <v>585</v>
      </c>
      <c r="D33" s="7" t="s">
        <v>583</v>
      </c>
      <c r="E33" s="8">
        <v>2</v>
      </c>
      <c r="F33" s="8">
        <v>2</v>
      </c>
      <c r="G33" s="9" t="s">
        <v>48</v>
      </c>
      <c r="H33" s="41" t="s">
        <v>685</v>
      </c>
      <c r="I33" s="36" t="s">
        <v>9</v>
      </c>
      <c r="J33" s="10">
        <v>620.9</v>
      </c>
      <c r="K33" s="10">
        <v>620.9</v>
      </c>
      <c r="L33" s="10"/>
      <c r="M33" s="10"/>
      <c r="N33" s="58">
        <v>0.30859999999999999</v>
      </c>
      <c r="O33" s="58">
        <v>0.18310000000000001</v>
      </c>
      <c r="P33" s="66">
        <v>0</v>
      </c>
      <c r="Q33" s="66">
        <v>0</v>
      </c>
      <c r="R33" s="58">
        <v>0</v>
      </c>
      <c r="S33" s="58">
        <v>0.29530000000000001</v>
      </c>
      <c r="T33" s="58">
        <v>0</v>
      </c>
      <c r="U33" s="58">
        <v>0.4148</v>
      </c>
      <c r="V33" s="58">
        <v>0</v>
      </c>
      <c r="W33" s="58">
        <v>0</v>
      </c>
      <c r="X33" s="58">
        <v>0.24429999999999999</v>
      </c>
      <c r="Y33" s="58">
        <v>0</v>
      </c>
      <c r="Z33" s="58">
        <v>1.5710999999999999</v>
      </c>
      <c r="AA33" s="58">
        <v>0.23039999999999999</v>
      </c>
      <c r="AB33" s="58">
        <v>0.28960000000000002</v>
      </c>
      <c r="AC33" s="58">
        <v>0</v>
      </c>
      <c r="AD33" s="58">
        <v>0</v>
      </c>
      <c r="AE33" s="58">
        <v>0</v>
      </c>
      <c r="AF33" s="58">
        <v>6.3299999999999995E-2</v>
      </c>
      <c r="AG33" s="58">
        <v>1.7500000000000002E-2</v>
      </c>
      <c r="AH33" s="58">
        <v>0</v>
      </c>
      <c r="AI33" s="58">
        <v>2.1337999999999999</v>
      </c>
      <c r="AJ33" s="58">
        <v>0.34639999999999999</v>
      </c>
      <c r="AK33" s="58">
        <v>0</v>
      </c>
      <c r="AL33" s="58">
        <v>0.62839999999999996</v>
      </c>
      <c r="AM33" s="58">
        <v>0</v>
      </c>
      <c r="AN33" s="58">
        <v>0</v>
      </c>
      <c r="AO33" s="58">
        <v>0.47170000000000001</v>
      </c>
      <c r="AP33" s="58">
        <v>0</v>
      </c>
      <c r="AQ33" s="58">
        <v>0.34839999999999999</v>
      </c>
      <c r="AR33" s="59">
        <v>0.37730000000000002</v>
      </c>
      <c r="AS33" s="11">
        <v>0.37730000000000002</v>
      </c>
      <c r="AT33" s="60">
        <v>0.1983</v>
      </c>
      <c r="AU33" s="61">
        <v>7.9239999999999995</v>
      </c>
      <c r="AV33" s="61"/>
      <c r="AW33" s="61">
        <v>4.164699999999999</v>
      </c>
      <c r="AX33" s="62"/>
      <c r="AY33" s="58">
        <v>5.5265000000000013</v>
      </c>
      <c r="AZ33" s="58">
        <v>0</v>
      </c>
      <c r="BA33" s="63"/>
      <c r="BB33" s="64">
        <v>1.4338188727042427</v>
      </c>
      <c r="BC33" s="64"/>
      <c r="BD33" s="7" t="s">
        <v>585</v>
      </c>
    </row>
    <row r="34" spans="1:56" ht="19.149999999999999" customHeight="1" x14ac:dyDescent="0.25">
      <c r="A34" s="57">
        <v>189</v>
      </c>
      <c r="B34" s="6">
        <v>26</v>
      </c>
      <c r="C34" s="7" t="s">
        <v>586</v>
      </c>
      <c r="D34" s="7" t="s">
        <v>583</v>
      </c>
      <c r="E34" s="8">
        <v>2</v>
      </c>
      <c r="F34" s="8">
        <v>1</v>
      </c>
      <c r="G34" s="9" t="s">
        <v>49</v>
      </c>
      <c r="H34" s="41" t="s">
        <v>685</v>
      </c>
      <c r="I34" s="36" t="s">
        <v>9</v>
      </c>
      <c r="J34" s="10">
        <v>263.10000000000002</v>
      </c>
      <c r="K34" s="10">
        <v>263.10000000000002</v>
      </c>
      <c r="L34" s="10"/>
      <c r="M34" s="10"/>
      <c r="N34" s="58">
        <v>0.41880000000000001</v>
      </c>
      <c r="O34" s="58">
        <v>0.2102</v>
      </c>
      <c r="P34" s="66">
        <v>0</v>
      </c>
      <c r="Q34" s="66">
        <v>0</v>
      </c>
      <c r="R34" s="58">
        <v>0</v>
      </c>
      <c r="S34" s="58">
        <v>0.29849999999999999</v>
      </c>
      <c r="T34" s="58">
        <v>0</v>
      </c>
      <c r="U34" s="58">
        <v>0.4148</v>
      </c>
      <c r="V34" s="58">
        <v>0</v>
      </c>
      <c r="W34" s="58">
        <v>0</v>
      </c>
      <c r="X34" s="58">
        <v>9.6100000000000005E-2</v>
      </c>
      <c r="Y34" s="58">
        <v>0</v>
      </c>
      <c r="Z34" s="58">
        <v>1.2828999999999999</v>
      </c>
      <c r="AA34" s="58">
        <v>0.30649999999999999</v>
      </c>
      <c r="AB34" s="58">
        <v>0.24210000000000001</v>
      </c>
      <c r="AC34" s="58">
        <v>0</v>
      </c>
      <c r="AD34" s="58">
        <v>0</v>
      </c>
      <c r="AE34" s="58">
        <v>0</v>
      </c>
      <c r="AF34" s="58">
        <v>4.82E-2</v>
      </c>
      <c r="AG34" s="58">
        <v>2.01E-2</v>
      </c>
      <c r="AH34" s="58">
        <v>0</v>
      </c>
      <c r="AI34" s="58">
        <v>1.9496</v>
      </c>
      <c r="AJ34" s="58">
        <v>0.82850000000000001</v>
      </c>
      <c r="AK34" s="58">
        <v>0</v>
      </c>
      <c r="AL34" s="58">
        <v>0.87809999999999999</v>
      </c>
      <c r="AM34" s="58">
        <v>0</v>
      </c>
      <c r="AN34" s="58">
        <v>0</v>
      </c>
      <c r="AO34" s="58">
        <v>0.18870000000000001</v>
      </c>
      <c r="AP34" s="58">
        <v>0</v>
      </c>
      <c r="AQ34" s="58">
        <v>0.38929999999999998</v>
      </c>
      <c r="AR34" s="59">
        <v>0.37859999999999999</v>
      </c>
      <c r="AS34" s="11">
        <v>0.37859999999999999</v>
      </c>
      <c r="AT34" s="60">
        <v>0.18640000000000001</v>
      </c>
      <c r="AU34" s="61">
        <v>7.9509999999999996</v>
      </c>
      <c r="AV34" s="61"/>
      <c r="AW34" s="61">
        <v>3.9138999999999999</v>
      </c>
      <c r="AX34" s="62"/>
      <c r="AY34" s="58">
        <v>5.5167999999999999</v>
      </c>
      <c r="AZ34" s="58">
        <v>0</v>
      </c>
      <c r="BA34" s="63"/>
      <c r="BB34" s="64">
        <v>1.4412340487238979</v>
      </c>
      <c r="BC34" s="64"/>
      <c r="BD34" s="7" t="s">
        <v>586</v>
      </c>
    </row>
    <row r="35" spans="1:56" ht="19.149999999999999" customHeight="1" x14ac:dyDescent="0.25">
      <c r="A35" s="57">
        <v>190</v>
      </c>
      <c r="B35" s="6">
        <v>27</v>
      </c>
      <c r="C35" s="7" t="s">
        <v>590</v>
      </c>
      <c r="D35" s="7" t="s">
        <v>589</v>
      </c>
      <c r="E35" s="8">
        <v>2</v>
      </c>
      <c r="F35" s="8">
        <v>3</v>
      </c>
      <c r="G35" s="9" t="s">
        <v>50</v>
      </c>
      <c r="H35" s="41" t="s">
        <v>685</v>
      </c>
      <c r="I35" s="36" t="s">
        <v>9</v>
      </c>
      <c r="J35" s="10">
        <v>928.5</v>
      </c>
      <c r="K35" s="10">
        <v>928.5</v>
      </c>
      <c r="L35" s="10"/>
      <c r="M35" s="10"/>
      <c r="N35" s="58">
        <v>0.29630000000000001</v>
      </c>
      <c r="O35" s="58">
        <v>0.12239999999999999</v>
      </c>
      <c r="P35" s="66">
        <v>0</v>
      </c>
      <c r="Q35" s="66">
        <v>0</v>
      </c>
      <c r="R35" s="58">
        <v>0</v>
      </c>
      <c r="S35" s="58">
        <v>0.37019999999999997</v>
      </c>
      <c r="T35" s="58">
        <v>0</v>
      </c>
      <c r="U35" s="58">
        <v>0.4148</v>
      </c>
      <c r="V35" s="58">
        <v>0</v>
      </c>
      <c r="W35" s="58">
        <v>0</v>
      </c>
      <c r="X35" s="58">
        <v>0.32669999999999999</v>
      </c>
      <c r="Y35" s="58">
        <v>0</v>
      </c>
      <c r="Z35" s="58">
        <v>1.3443000000000001</v>
      </c>
      <c r="AA35" s="58">
        <v>0.17510000000000001</v>
      </c>
      <c r="AB35" s="58">
        <v>0.25790000000000002</v>
      </c>
      <c r="AC35" s="58">
        <v>0</v>
      </c>
      <c r="AD35" s="58">
        <v>0</v>
      </c>
      <c r="AE35" s="58">
        <v>0</v>
      </c>
      <c r="AF35" s="58">
        <v>9.7900000000000001E-2</v>
      </c>
      <c r="AG35" s="58">
        <v>1.9400000000000001E-2</v>
      </c>
      <c r="AH35" s="58">
        <v>0</v>
      </c>
      <c r="AI35" s="58">
        <v>2.1362999999999999</v>
      </c>
      <c r="AJ35" s="58">
        <v>0.78690000000000004</v>
      </c>
      <c r="AK35" s="58">
        <v>8.0299999999999996E-2</v>
      </c>
      <c r="AL35" s="58">
        <v>0.60250000000000004</v>
      </c>
      <c r="AM35" s="58">
        <v>0.12870000000000001</v>
      </c>
      <c r="AN35" s="58">
        <v>2.24E-2</v>
      </c>
      <c r="AO35" s="58">
        <v>0.69510000000000005</v>
      </c>
      <c r="AP35" s="58">
        <v>0</v>
      </c>
      <c r="AQ35" s="58">
        <v>0.27310000000000001</v>
      </c>
      <c r="AR35" s="59">
        <v>0.40749999999999997</v>
      </c>
      <c r="AS35" s="11">
        <v>0.40749999999999997</v>
      </c>
      <c r="AT35" s="60">
        <v>0.19650000000000001</v>
      </c>
      <c r="AU35" s="61">
        <v>8.5578000000000003</v>
      </c>
      <c r="AV35" s="61"/>
      <c r="AW35" s="61">
        <v>4.1259999999999994</v>
      </c>
      <c r="AX35" s="62"/>
      <c r="AY35" s="58">
        <v>6.1218000000000004</v>
      </c>
      <c r="AZ35" s="58">
        <v>0</v>
      </c>
      <c r="BA35" s="63"/>
      <c r="BB35" s="64">
        <v>1.3979221797510535</v>
      </c>
      <c r="BC35" s="64"/>
      <c r="BD35" s="7" t="s">
        <v>590</v>
      </c>
    </row>
    <row r="36" spans="1:56" ht="19.149999999999999" customHeight="1" x14ac:dyDescent="0.25">
      <c r="A36" s="57">
        <v>191</v>
      </c>
      <c r="B36" s="6">
        <v>28</v>
      </c>
      <c r="C36" s="7" t="s">
        <v>591</v>
      </c>
      <c r="D36" s="7" t="s">
        <v>589</v>
      </c>
      <c r="E36" s="8">
        <v>2</v>
      </c>
      <c r="F36" s="8">
        <v>3</v>
      </c>
      <c r="G36" s="9" t="s">
        <v>51</v>
      </c>
      <c r="H36" s="41" t="s">
        <v>685</v>
      </c>
      <c r="I36" s="36" t="s">
        <v>9</v>
      </c>
      <c r="J36" s="10">
        <v>930</v>
      </c>
      <c r="K36" s="10">
        <v>930</v>
      </c>
      <c r="L36" s="10"/>
      <c r="M36" s="10"/>
      <c r="N36" s="58">
        <v>0.29580000000000001</v>
      </c>
      <c r="O36" s="58">
        <v>0.1222</v>
      </c>
      <c r="P36" s="58">
        <v>0.22839999999999999</v>
      </c>
      <c r="Q36" s="58">
        <v>5.9299999999999999E-2</v>
      </c>
      <c r="R36" s="58">
        <v>0</v>
      </c>
      <c r="S36" s="58">
        <v>0.36959999999999998</v>
      </c>
      <c r="T36" s="58">
        <v>0</v>
      </c>
      <c r="U36" s="58">
        <v>0.42680000000000001</v>
      </c>
      <c r="V36" s="58">
        <v>0</v>
      </c>
      <c r="W36" s="58">
        <v>0</v>
      </c>
      <c r="X36" s="58">
        <v>0.1087</v>
      </c>
      <c r="Y36" s="58">
        <v>0</v>
      </c>
      <c r="Z36" s="58">
        <v>1.2378</v>
      </c>
      <c r="AA36" s="58">
        <v>0.17480000000000001</v>
      </c>
      <c r="AB36" s="58">
        <v>0.25750000000000001</v>
      </c>
      <c r="AC36" s="58">
        <v>4.7199999999999999E-2</v>
      </c>
      <c r="AD36" s="58">
        <v>9.6299999999999997E-2</v>
      </c>
      <c r="AE36" s="58">
        <v>0</v>
      </c>
      <c r="AF36" s="58">
        <v>9.7699999999999995E-2</v>
      </c>
      <c r="AG36" s="58">
        <v>1.9300000000000001E-2</v>
      </c>
      <c r="AH36" s="58">
        <v>0</v>
      </c>
      <c r="AI36" s="58">
        <v>2.0680999999999998</v>
      </c>
      <c r="AJ36" s="58">
        <v>0.70599999999999996</v>
      </c>
      <c r="AK36" s="58">
        <v>8.3000000000000004E-2</v>
      </c>
      <c r="AL36" s="58">
        <v>0.59950000000000003</v>
      </c>
      <c r="AM36" s="58">
        <v>0.13300000000000001</v>
      </c>
      <c r="AN36" s="58">
        <v>2.3099999999999999E-2</v>
      </c>
      <c r="AO36" s="58">
        <v>0.50180000000000002</v>
      </c>
      <c r="AP36" s="58">
        <v>0</v>
      </c>
      <c r="AQ36" s="58">
        <v>0.27289999999999998</v>
      </c>
      <c r="AR36" s="59">
        <v>0.39639999999999997</v>
      </c>
      <c r="AS36" s="11">
        <v>0.39639999999999997</v>
      </c>
      <c r="AT36" s="60">
        <v>0.20269999999999999</v>
      </c>
      <c r="AU36" s="61">
        <v>8.3252000000000006</v>
      </c>
      <c r="AV36" s="61"/>
      <c r="AW36" s="61">
        <v>4.2561000000000018</v>
      </c>
      <c r="AX36" s="62"/>
      <c r="AY36" s="58">
        <v>5.7445999999999993</v>
      </c>
      <c r="AZ36" s="58">
        <v>0</v>
      </c>
      <c r="BA36" s="63"/>
      <c r="BB36" s="64">
        <v>1.4492218779375416</v>
      </c>
      <c r="BC36" s="64"/>
      <c r="BD36" s="7" t="s">
        <v>591</v>
      </c>
    </row>
    <row r="37" spans="1:56" ht="19.149999999999999" customHeight="1" x14ac:dyDescent="0.25">
      <c r="A37" s="57">
        <v>228</v>
      </c>
      <c r="B37" s="6">
        <v>29</v>
      </c>
      <c r="C37" s="7" t="s">
        <v>436</v>
      </c>
      <c r="D37" s="7"/>
      <c r="E37" s="8">
        <v>2</v>
      </c>
      <c r="F37" s="8">
        <v>2</v>
      </c>
      <c r="G37" s="9" t="s">
        <v>52</v>
      </c>
      <c r="H37" s="41" t="s">
        <v>685</v>
      </c>
      <c r="I37" s="36" t="s">
        <v>9</v>
      </c>
      <c r="J37" s="10">
        <v>395.7</v>
      </c>
      <c r="K37" s="10">
        <v>395.7</v>
      </c>
      <c r="L37" s="10"/>
      <c r="M37" s="10"/>
      <c r="N37" s="58">
        <v>0.24210000000000001</v>
      </c>
      <c r="O37" s="58">
        <v>0.1236</v>
      </c>
      <c r="P37" s="66">
        <v>0</v>
      </c>
      <c r="Q37" s="66">
        <v>0</v>
      </c>
      <c r="R37" s="58">
        <v>0</v>
      </c>
      <c r="S37" s="58">
        <v>0.38519999999999999</v>
      </c>
      <c r="T37" s="58">
        <v>0</v>
      </c>
      <c r="U37" s="58">
        <v>0.4148</v>
      </c>
      <c r="V37" s="58">
        <v>0</v>
      </c>
      <c r="W37" s="58">
        <v>0</v>
      </c>
      <c r="X37" s="58">
        <v>0.38329999999999997</v>
      </c>
      <c r="Y37" s="58">
        <v>0</v>
      </c>
      <c r="Z37" s="58">
        <v>1.6045</v>
      </c>
      <c r="AA37" s="58">
        <v>0.20380000000000001</v>
      </c>
      <c r="AB37" s="58">
        <v>0.27439999999999998</v>
      </c>
      <c r="AC37" s="58">
        <v>0</v>
      </c>
      <c r="AD37" s="58">
        <v>0</v>
      </c>
      <c r="AE37" s="58">
        <v>0</v>
      </c>
      <c r="AF37" s="58">
        <v>8.9499999999999996E-2</v>
      </c>
      <c r="AG37" s="58">
        <v>2.1399999999999999E-2</v>
      </c>
      <c r="AH37" s="58">
        <v>0</v>
      </c>
      <c r="AI37" s="58">
        <v>1.8975</v>
      </c>
      <c r="AJ37" s="58">
        <v>0.59719999999999995</v>
      </c>
      <c r="AK37" s="58">
        <v>0</v>
      </c>
      <c r="AL37" s="58">
        <v>0.58840000000000003</v>
      </c>
      <c r="AM37" s="58">
        <v>0</v>
      </c>
      <c r="AN37" s="58">
        <v>0</v>
      </c>
      <c r="AO37" s="58">
        <v>0.37640000000000001</v>
      </c>
      <c r="AP37" s="58">
        <v>0</v>
      </c>
      <c r="AQ37" s="58">
        <v>0.2994</v>
      </c>
      <c r="AR37" s="59">
        <v>0.37509999999999999</v>
      </c>
      <c r="AS37" s="11">
        <v>0.37509999999999999</v>
      </c>
      <c r="AT37" s="60">
        <v>0.2021</v>
      </c>
      <c r="AU37" s="61">
        <v>7.8766000000000007</v>
      </c>
      <c r="AV37" s="61"/>
      <c r="AW37" s="61">
        <v>4.2441000000000004</v>
      </c>
      <c r="AX37" s="62"/>
      <c r="AY37" s="58">
        <v>5.5378999999999987</v>
      </c>
      <c r="AZ37" s="58">
        <v>0</v>
      </c>
      <c r="BA37" s="63"/>
      <c r="BB37" s="64">
        <v>1.4223080951263118</v>
      </c>
      <c r="BC37" s="64"/>
      <c r="BD37" s="7" t="s">
        <v>436</v>
      </c>
    </row>
    <row r="38" spans="1:56" ht="19.149999999999999" customHeight="1" x14ac:dyDescent="0.25">
      <c r="A38" s="57">
        <v>146</v>
      </c>
      <c r="B38" s="6">
        <v>30</v>
      </c>
      <c r="C38" s="7" t="s">
        <v>430</v>
      </c>
      <c r="D38" s="7"/>
      <c r="E38" s="8">
        <v>3</v>
      </c>
      <c r="F38" s="8">
        <v>5</v>
      </c>
      <c r="G38" s="9" t="s">
        <v>53</v>
      </c>
      <c r="H38" s="41" t="s">
        <v>685</v>
      </c>
      <c r="I38" s="36" t="s">
        <v>54</v>
      </c>
      <c r="J38" s="10">
        <v>1917.7</v>
      </c>
      <c r="K38" s="10">
        <v>1917.7</v>
      </c>
      <c r="L38" s="10"/>
      <c r="M38" s="10"/>
      <c r="N38" s="58">
        <v>0.31490000000000001</v>
      </c>
      <c r="O38" s="58">
        <v>0.13750000000000001</v>
      </c>
      <c r="P38" s="58">
        <v>0</v>
      </c>
      <c r="Q38" s="58">
        <v>0</v>
      </c>
      <c r="R38" s="58">
        <v>0</v>
      </c>
      <c r="S38" s="58">
        <v>0.45979999999999999</v>
      </c>
      <c r="T38" s="58">
        <v>0</v>
      </c>
      <c r="U38" s="58">
        <v>0.4148</v>
      </c>
      <c r="V38" s="58">
        <v>0</v>
      </c>
      <c r="W38" s="58">
        <v>0</v>
      </c>
      <c r="X38" s="58">
        <v>0.29659999999999997</v>
      </c>
      <c r="Y38" s="58">
        <v>0</v>
      </c>
      <c r="Z38" s="58">
        <v>1.5712999999999999</v>
      </c>
      <c r="AA38" s="58">
        <v>0.21099999999999999</v>
      </c>
      <c r="AB38" s="58">
        <v>0.30530000000000002</v>
      </c>
      <c r="AC38" s="58">
        <v>0</v>
      </c>
      <c r="AD38" s="58">
        <v>0</v>
      </c>
      <c r="AE38" s="58">
        <v>0</v>
      </c>
      <c r="AF38" s="58">
        <v>0.19980000000000001</v>
      </c>
      <c r="AG38" s="58">
        <v>1.2699999999999999E-2</v>
      </c>
      <c r="AH38" s="58">
        <v>0</v>
      </c>
      <c r="AI38" s="58">
        <v>1.2221</v>
      </c>
      <c r="AJ38" s="58">
        <v>1.0351999999999999</v>
      </c>
      <c r="AK38" s="58">
        <v>3.8399999999999997E-2</v>
      </c>
      <c r="AL38" s="58">
        <v>0.40720000000000001</v>
      </c>
      <c r="AM38" s="58">
        <v>8.7599999999999997E-2</v>
      </c>
      <c r="AN38" s="58">
        <v>1.52E-2</v>
      </c>
      <c r="AO38" s="58">
        <v>0.86209999999999998</v>
      </c>
      <c r="AP38" s="58">
        <v>0</v>
      </c>
      <c r="AQ38" s="58">
        <v>0.2591</v>
      </c>
      <c r="AR38" s="59">
        <v>0.39250000000000002</v>
      </c>
      <c r="AS38" s="11">
        <v>0.39250000000000002</v>
      </c>
      <c r="AT38" s="60">
        <v>0.2162</v>
      </c>
      <c r="AU38" s="61">
        <v>8.2431000000000001</v>
      </c>
      <c r="AV38" s="61"/>
      <c r="AW38" s="61">
        <v>4.5401999999999996</v>
      </c>
      <c r="AX38" s="62"/>
      <c r="AY38" s="58">
        <v>5.7514000000000003</v>
      </c>
      <c r="AZ38" s="58">
        <v>0</v>
      </c>
      <c r="BA38" s="63"/>
      <c r="BB38" s="64">
        <v>1.4332336474597489</v>
      </c>
      <c r="BC38" s="64"/>
      <c r="BD38" s="7"/>
    </row>
    <row r="39" spans="1:56" ht="19.149999999999999" customHeight="1" x14ac:dyDescent="0.25">
      <c r="A39" s="57">
        <v>147</v>
      </c>
      <c r="B39" s="6">
        <v>31</v>
      </c>
      <c r="C39" s="7" t="s">
        <v>431</v>
      </c>
      <c r="D39" s="7"/>
      <c r="E39" s="8">
        <v>3</v>
      </c>
      <c r="F39" s="8">
        <v>10</v>
      </c>
      <c r="G39" s="9" t="s">
        <v>55</v>
      </c>
      <c r="H39" s="41" t="s">
        <v>685</v>
      </c>
      <c r="I39" s="36" t="s">
        <v>54</v>
      </c>
      <c r="J39" s="10">
        <v>3930.4</v>
      </c>
      <c r="K39" s="10">
        <v>3848.8</v>
      </c>
      <c r="L39" s="10"/>
      <c r="M39" s="10">
        <v>81.599999999999994</v>
      </c>
      <c r="N39" s="58">
        <v>0.29759999999999998</v>
      </c>
      <c r="O39" s="58">
        <v>0.13189999999999999</v>
      </c>
      <c r="P39" s="58">
        <v>0</v>
      </c>
      <c r="Q39" s="58">
        <v>0</v>
      </c>
      <c r="R39" s="58">
        <v>0</v>
      </c>
      <c r="S39" s="58">
        <v>0.44629999999999997</v>
      </c>
      <c r="T39" s="58">
        <v>0</v>
      </c>
      <c r="U39" s="58">
        <v>0.4148</v>
      </c>
      <c r="V39" s="58">
        <v>0</v>
      </c>
      <c r="W39" s="58">
        <v>0</v>
      </c>
      <c r="X39" s="58">
        <v>0.28949999999999998</v>
      </c>
      <c r="Y39" s="58">
        <v>0</v>
      </c>
      <c r="Z39" s="58">
        <v>1.4534</v>
      </c>
      <c r="AA39" s="58">
        <v>0.19869999999999999</v>
      </c>
      <c r="AB39" s="58">
        <v>0.2928</v>
      </c>
      <c r="AC39" s="58">
        <v>0</v>
      </c>
      <c r="AD39" s="58">
        <v>0</v>
      </c>
      <c r="AE39" s="58">
        <v>0</v>
      </c>
      <c r="AF39" s="58">
        <v>0.1358</v>
      </c>
      <c r="AG39" s="58">
        <v>1.26E-2</v>
      </c>
      <c r="AH39" s="58">
        <v>0</v>
      </c>
      <c r="AI39" s="58">
        <v>1.7952999999999999</v>
      </c>
      <c r="AJ39" s="58">
        <v>0.86599999999999999</v>
      </c>
      <c r="AK39" s="58">
        <v>4.1500000000000002E-2</v>
      </c>
      <c r="AL39" s="58">
        <v>0.47139999999999999</v>
      </c>
      <c r="AM39" s="58">
        <v>8.7499999999999994E-2</v>
      </c>
      <c r="AN39" s="58">
        <v>1.52E-2</v>
      </c>
      <c r="AO39" s="58">
        <v>1.0319</v>
      </c>
      <c r="AP39" s="58">
        <v>0</v>
      </c>
      <c r="AQ39" s="58">
        <v>0.25580000000000003</v>
      </c>
      <c r="AR39" s="59">
        <v>0.41189999999999999</v>
      </c>
      <c r="AS39" s="11">
        <v>0.41189999999999999</v>
      </c>
      <c r="AT39" s="60">
        <v>0.20369999999999999</v>
      </c>
      <c r="AU39" s="61">
        <v>8.6499000000000006</v>
      </c>
      <c r="AV39" s="61"/>
      <c r="AW39" s="61">
        <v>4.2771000000000008</v>
      </c>
      <c r="AX39" s="62"/>
      <c r="AY39" s="58">
        <v>6.0399999999999991</v>
      </c>
      <c r="AZ39" s="58">
        <v>0</v>
      </c>
      <c r="BA39" s="63"/>
      <c r="BB39" s="64">
        <v>1.4321026490066229</v>
      </c>
      <c r="BC39" s="64"/>
      <c r="BD39" s="7"/>
    </row>
    <row r="40" spans="1:56" ht="19.149999999999999" customHeight="1" x14ac:dyDescent="0.25">
      <c r="A40" s="57">
        <v>149</v>
      </c>
      <c r="B40" s="6">
        <v>32</v>
      </c>
      <c r="C40" s="7" t="s">
        <v>56</v>
      </c>
      <c r="D40" s="7"/>
      <c r="E40" s="8">
        <v>3</v>
      </c>
      <c r="F40" s="8">
        <v>4</v>
      </c>
      <c r="G40" s="9" t="s">
        <v>57</v>
      </c>
      <c r="H40" s="41" t="s">
        <v>685</v>
      </c>
      <c r="I40" s="36" t="s">
        <v>54</v>
      </c>
      <c r="J40" s="10">
        <v>1467.4</v>
      </c>
      <c r="K40" s="10">
        <v>1467.4</v>
      </c>
      <c r="L40" s="10"/>
      <c r="M40" s="10"/>
      <c r="N40" s="58">
        <v>0.31659999999999999</v>
      </c>
      <c r="O40" s="58">
        <v>0.1444</v>
      </c>
      <c r="P40" s="58">
        <v>0.219</v>
      </c>
      <c r="Q40" s="58">
        <v>6.13E-2</v>
      </c>
      <c r="R40" s="58">
        <v>0</v>
      </c>
      <c r="S40" s="58">
        <v>0.36220000000000002</v>
      </c>
      <c r="T40" s="58">
        <v>0</v>
      </c>
      <c r="U40" s="58">
        <v>0.42680000000000001</v>
      </c>
      <c r="V40" s="58">
        <v>0</v>
      </c>
      <c r="W40" s="58">
        <v>0</v>
      </c>
      <c r="X40" s="58">
        <v>0.10340000000000001</v>
      </c>
      <c r="Y40" s="58">
        <v>0</v>
      </c>
      <c r="Z40" s="58">
        <v>1.5206999999999999</v>
      </c>
      <c r="AA40" s="58">
        <v>0.18740000000000001</v>
      </c>
      <c r="AB40" s="58">
        <v>0.32050000000000001</v>
      </c>
      <c r="AC40" s="58">
        <v>4.87E-2</v>
      </c>
      <c r="AD40" s="58">
        <v>6.0100000000000001E-2</v>
      </c>
      <c r="AE40" s="58">
        <v>0</v>
      </c>
      <c r="AF40" s="58">
        <v>9.74E-2</v>
      </c>
      <c r="AG40" s="58">
        <v>1.2999999999999999E-2</v>
      </c>
      <c r="AH40" s="58">
        <v>0</v>
      </c>
      <c r="AI40" s="58">
        <v>1.1979</v>
      </c>
      <c r="AJ40" s="58">
        <v>0.9456</v>
      </c>
      <c r="AK40" s="58">
        <v>3.8100000000000002E-2</v>
      </c>
      <c r="AL40" s="58">
        <v>0.66359999999999997</v>
      </c>
      <c r="AM40" s="58">
        <v>8.8700000000000001E-2</v>
      </c>
      <c r="AN40" s="58">
        <v>1.54E-2</v>
      </c>
      <c r="AO40" s="58">
        <v>0.74429999999999996</v>
      </c>
      <c r="AP40" s="58">
        <v>0</v>
      </c>
      <c r="AQ40" s="58">
        <v>0.26540000000000002</v>
      </c>
      <c r="AR40" s="59">
        <v>0.39200000000000002</v>
      </c>
      <c r="AS40" s="11">
        <v>0.39200000000000002</v>
      </c>
      <c r="AT40" s="60">
        <v>0.2145</v>
      </c>
      <c r="AU40" s="61">
        <v>8.2324999999999982</v>
      </c>
      <c r="AV40" s="61"/>
      <c r="AW40" s="61">
        <v>4.5035999999999996</v>
      </c>
      <c r="AX40" s="62"/>
      <c r="AY40" s="58">
        <v>5.7214</v>
      </c>
      <c r="AZ40" s="58">
        <v>0</v>
      </c>
      <c r="BA40" s="63"/>
      <c r="BB40" s="64">
        <v>1.4388960743873873</v>
      </c>
      <c r="BC40" s="64"/>
      <c r="BD40" s="7"/>
    </row>
    <row r="41" spans="1:56" ht="19.149999999999999" customHeight="1" x14ac:dyDescent="0.25">
      <c r="A41" s="57">
        <v>154</v>
      </c>
      <c r="B41" s="6">
        <v>33</v>
      </c>
      <c r="C41" s="7" t="s">
        <v>58</v>
      </c>
      <c r="D41" s="7"/>
      <c r="E41" s="8">
        <v>3</v>
      </c>
      <c r="F41" s="8">
        <v>4</v>
      </c>
      <c r="G41" s="9" t="s">
        <v>59</v>
      </c>
      <c r="H41" s="41" t="s">
        <v>685</v>
      </c>
      <c r="I41" s="36" t="s">
        <v>54</v>
      </c>
      <c r="J41" s="10">
        <v>1611.5</v>
      </c>
      <c r="K41" s="10">
        <v>1611.5</v>
      </c>
      <c r="L41" s="10"/>
      <c r="M41" s="10"/>
      <c r="N41" s="58">
        <v>0.32719999999999999</v>
      </c>
      <c r="O41" s="58">
        <v>0.14169999999999999</v>
      </c>
      <c r="P41" s="58">
        <v>0.22559999999999999</v>
      </c>
      <c r="Q41" s="58">
        <v>6.0100000000000001E-2</v>
      </c>
      <c r="R41" s="58">
        <v>0</v>
      </c>
      <c r="S41" s="58">
        <v>0.3357</v>
      </c>
      <c r="T41" s="58">
        <v>0</v>
      </c>
      <c r="U41" s="58">
        <v>0.42680000000000001</v>
      </c>
      <c r="V41" s="58">
        <v>0</v>
      </c>
      <c r="W41" s="58">
        <v>0</v>
      </c>
      <c r="X41" s="58">
        <v>9.4100000000000003E-2</v>
      </c>
      <c r="Y41" s="58">
        <v>0</v>
      </c>
      <c r="Z41" s="58">
        <v>1.5996999999999999</v>
      </c>
      <c r="AA41" s="58">
        <v>0.20219999999999999</v>
      </c>
      <c r="AB41" s="58">
        <v>0.31440000000000001</v>
      </c>
      <c r="AC41" s="58">
        <v>4.8800000000000003E-2</v>
      </c>
      <c r="AD41" s="58">
        <v>4.7100000000000003E-2</v>
      </c>
      <c r="AE41" s="58">
        <v>0</v>
      </c>
      <c r="AF41" s="58">
        <v>9.06E-2</v>
      </c>
      <c r="AG41" s="58">
        <v>1.2200000000000001E-2</v>
      </c>
      <c r="AH41" s="58">
        <v>0</v>
      </c>
      <c r="AI41" s="58">
        <v>1.1253</v>
      </c>
      <c r="AJ41" s="58">
        <v>1.0317000000000001</v>
      </c>
      <c r="AK41" s="58">
        <v>0.04</v>
      </c>
      <c r="AL41" s="58">
        <v>0.62560000000000004</v>
      </c>
      <c r="AM41" s="58">
        <v>8.72E-2</v>
      </c>
      <c r="AN41" s="58">
        <v>1.52E-2</v>
      </c>
      <c r="AO41" s="58">
        <v>0.64690000000000003</v>
      </c>
      <c r="AP41" s="58">
        <v>0</v>
      </c>
      <c r="AQ41" s="58">
        <v>0.2525</v>
      </c>
      <c r="AR41" s="59">
        <v>0.38750000000000001</v>
      </c>
      <c r="AS41" s="11">
        <v>0.38750000000000001</v>
      </c>
      <c r="AT41" s="60">
        <v>0.21609999999999999</v>
      </c>
      <c r="AU41" s="61">
        <v>8.1381000000000014</v>
      </c>
      <c r="AV41" s="61"/>
      <c r="AW41" s="61">
        <v>4.5372000000000012</v>
      </c>
      <c r="AX41" s="62"/>
      <c r="AY41" s="58">
        <v>5.7333000000000016</v>
      </c>
      <c r="AZ41" s="58">
        <v>0</v>
      </c>
      <c r="BA41" s="63"/>
      <c r="BB41" s="64">
        <v>1.419444299094762</v>
      </c>
      <c r="BC41" s="64"/>
      <c r="BD41" s="7"/>
    </row>
    <row r="42" spans="1:56" ht="19.149999999999999" customHeight="1" x14ac:dyDescent="0.25">
      <c r="A42" s="57">
        <v>156</v>
      </c>
      <c r="B42" s="6">
        <v>34</v>
      </c>
      <c r="C42" s="7" t="s">
        <v>60</v>
      </c>
      <c r="D42" s="7"/>
      <c r="E42" s="8">
        <v>3</v>
      </c>
      <c r="F42" s="8">
        <v>3</v>
      </c>
      <c r="G42" s="9" t="s">
        <v>61</v>
      </c>
      <c r="H42" s="41" t="s">
        <v>685</v>
      </c>
      <c r="I42" s="36" t="s">
        <v>62</v>
      </c>
      <c r="J42" s="10">
        <v>1393.8</v>
      </c>
      <c r="K42" s="10">
        <v>1393.8</v>
      </c>
      <c r="L42" s="10"/>
      <c r="M42" s="10"/>
      <c r="N42" s="58">
        <v>0.35299999999999998</v>
      </c>
      <c r="O42" s="58">
        <v>0.14380000000000001</v>
      </c>
      <c r="P42" s="58">
        <v>0.21729999999999999</v>
      </c>
      <c r="Q42" s="58">
        <v>6.2399999999999997E-2</v>
      </c>
      <c r="R42" s="58">
        <v>0</v>
      </c>
      <c r="S42" s="58">
        <v>0.29060000000000002</v>
      </c>
      <c r="T42" s="58">
        <v>0</v>
      </c>
      <c r="U42" s="58">
        <v>0.42680000000000001</v>
      </c>
      <c r="V42" s="58">
        <v>0</v>
      </c>
      <c r="W42" s="58">
        <v>0</v>
      </c>
      <c r="X42" s="58">
        <v>0.10879999999999999</v>
      </c>
      <c r="Y42" s="58">
        <v>0</v>
      </c>
      <c r="Z42" s="58">
        <v>1.3733</v>
      </c>
      <c r="AA42" s="58">
        <v>0.20810000000000001</v>
      </c>
      <c r="AB42" s="58">
        <v>0.31909999999999999</v>
      </c>
      <c r="AC42" s="58">
        <v>4.8000000000000001E-2</v>
      </c>
      <c r="AD42" s="58">
        <v>7.2099999999999997E-2</v>
      </c>
      <c r="AE42" s="58">
        <v>0</v>
      </c>
      <c r="AF42" s="58">
        <v>7.7899999999999997E-2</v>
      </c>
      <c r="AG42" s="58">
        <v>1.29E-2</v>
      </c>
      <c r="AH42" s="58">
        <v>0</v>
      </c>
      <c r="AI42" s="58">
        <v>1.5842000000000001</v>
      </c>
      <c r="AJ42" s="58">
        <v>0.8266</v>
      </c>
      <c r="AK42" s="58">
        <v>3.9699999999999999E-2</v>
      </c>
      <c r="AL42" s="58">
        <v>0.49780000000000002</v>
      </c>
      <c r="AM42" s="58">
        <v>8.6699999999999999E-2</v>
      </c>
      <c r="AN42" s="58">
        <v>1.5100000000000001E-2</v>
      </c>
      <c r="AO42" s="58">
        <v>0.3669</v>
      </c>
      <c r="AP42" s="58">
        <v>0</v>
      </c>
      <c r="AQ42" s="58">
        <v>0.27300000000000002</v>
      </c>
      <c r="AR42" s="59">
        <v>0.37019999999999997</v>
      </c>
      <c r="AS42" s="11">
        <v>0.37019999999999997</v>
      </c>
      <c r="AT42" s="60">
        <v>0.2064</v>
      </c>
      <c r="AU42" s="61">
        <v>7.7743000000000002</v>
      </c>
      <c r="AV42" s="61"/>
      <c r="AW42" s="61">
        <v>4.3350000000000009</v>
      </c>
      <c r="AX42" s="62"/>
      <c r="AY42" s="58">
        <v>5.4039999999999999</v>
      </c>
      <c r="AZ42" s="58">
        <v>0</v>
      </c>
      <c r="BA42" s="63"/>
      <c r="BB42" s="64">
        <v>1.438619541080681</v>
      </c>
      <c r="BC42" s="82"/>
      <c r="BD42" s="7"/>
    </row>
    <row r="43" spans="1:56" ht="19.149999999999999" customHeight="1" x14ac:dyDescent="0.25">
      <c r="A43" s="57">
        <v>157</v>
      </c>
      <c r="B43" s="6">
        <v>35</v>
      </c>
      <c r="C43" s="7" t="s">
        <v>432</v>
      </c>
      <c r="D43" s="7"/>
      <c r="E43" s="8">
        <v>3</v>
      </c>
      <c r="F43" s="8">
        <v>2</v>
      </c>
      <c r="G43" s="9" t="s">
        <v>63</v>
      </c>
      <c r="H43" s="41" t="s">
        <v>685</v>
      </c>
      <c r="I43" s="36" t="s">
        <v>54</v>
      </c>
      <c r="J43" s="10">
        <v>711.7</v>
      </c>
      <c r="K43" s="10">
        <v>711.7</v>
      </c>
      <c r="L43" s="10"/>
      <c r="M43" s="10"/>
      <c r="N43" s="58">
        <v>0.35639999999999999</v>
      </c>
      <c r="O43" s="58">
        <v>0.112</v>
      </c>
      <c r="P43" s="58">
        <v>0.2238</v>
      </c>
      <c r="Q43" s="58">
        <v>6.2899999999999998E-2</v>
      </c>
      <c r="R43" s="58">
        <v>0</v>
      </c>
      <c r="S43" s="58">
        <v>0.2717</v>
      </c>
      <c r="T43" s="58">
        <v>0</v>
      </c>
      <c r="U43" s="58">
        <v>0.42680000000000001</v>
      </c>
      <c r="V43" s="58">
        <v>0</v>
      </c>
      <c r="W43" s="58">
        <v>0</v>
      </c>
      <c r="X43" s="58">
        <v>0.1066</v>
      </c>
      <c r="Y43" s="58">
        <v>0</v>
      </c>
      <c r="Z43" s="58">
        <v>1.2265999999999999</v>
      </c>
      <c r="AA43" s="58">
        <v>0.21829999999999999</v>
      </c>
      <c r="AB43" s="58">
        <v>0.24859999999999999</v>
      </c>
      <c r="AC43" s="58">
        <v>4.7300000000000002E-2</v>
      </c>
      <c r="AD43" s="58">
        <v>7.4200000000000002E-2</v>
      </c>
      <c r="AE43" s="58">
        <v>0</v>
      </c>
      <c r="AF43" s="58">
        <v>6.2E-2</v>
      </c>
      <c r="AG43" s="58">
        <v>1.1900000000000001E-2</v>
      </c>
      <c r="AH43" s="58">
        <v>0</v>
      </c>
      <c r="AI43" s="58">
        <v>1.2183999999999999</v>
      </c>
      <c r="AJ43" s="58">
        <v>1.1435999999999999</v>
      </c>
      <c r="AK43" s="58">
        <v>4.41E-2</v>
      </c>
      <c r="AL43" s="58">
        <v>0.42699999999999999</v>
      </c>
      <c r="AM43" s="58">
        <v>7.0599999999999996E-2</v>
      </c>
      <c r="AN43" s="58">
        <v>1.23E-2</v>
      </c>
      <c r="AO43" s="58">
        <v>1.0044999999999999</v>
      </c>
      <c r="AP43" s="58">
        <v>0</v>
      </c>
      <c r="AQ43" s="58">
        <v>0.26979999999999998</v>
      </c>
      <c r="AR43" s="59">
        <v>0.38200000000000001</v>
      </c>
      <c r="AS43" s="11">
        <v>0.38200000000000001</v>
      </c>
      <c r="AT43" s="60">
        <v>0.1923</v>
      </c>
      <c r="AU43" s="61">
        <v>8.0213999999999999</v>
      </c>
      <c r="AV43" s="61"/>
      <c r="AW43" s="61">
        <v>4.0381999999999998</v>
      </c>
      <c r="AX43" s="62"/>
      <c r="AY43" s="58">
        <v>5.5864000000000011</v>
      </c>
      <c r="AZ43" s="58">
        <v>0</v>
      </c>
      <c r="BA43" s="63"/>
      <c r="BB43" s="64">
        <v>1.4358799942718026</v>
      </c>
      <c r="BC43" s="64"/>
      <c r="BD43" s="7"/>
    </row>
    <row r="44" spans="1:56" s="81" customFormat="1" ht="19.149999999999999" customHeight="1" x14ac:dyDescent="0.25">
      <c r="A44" s="73">
        <v>159</v>
      </c>
      <c r="B44" s="74">
        <v>37</v>
      </c>
      <c r="C44" s="75" t="s">
        <v>433</v>
      </c>
      <c r="D44" s="75"/>
      <c r="E44" s="76">
        <v>3</v>
      </c>
      <c r="F44" s="76">
        <v>4</v>
      </c>
      <c r="G44" s="77" t="s">
        <v>408</v>
      </c>
      <c r="H44" s="41" t="s">
        <v>685</v>
      </c>
      <c r="I44" s="36" t="s">
        <v>54</v>
      </c>
      <c r="J44" s="78">
        <v>1564.2</v>
      </c>
      <c r="K44" s="78">
        <v>1564.2</v>
      </c>
      <c r="L44" s="78"/>
      <c r="M44" s="78"/>
      <c r="N44" s="58">
        <v>0.38429999999999997</v>
      </c>
      <c r="O44" s="58">
        <v>0.1835</v>
      </c>
      <c r="P44" s="58">
        <v>0.22450000000000001</v>
      </c>
      <c r="Q44" s="58">
        <v>6.3E-2</v>
      </c>
      <c r="R44" s="58">
        <v>0</v>
      </c>
      <c r="S44" s="58">
        <v>0.3846</v>
      </c>
      <c r="T44" s="58">
        <v>0</v>
      </c>
      <c r="U44" s="58">
        <v>0.42680000000000001</v>
      </c>
      <c r="V44" s="58">
        <v>0</v>
      </c>
      <c r="W44" s="58">
        <v>0</v>
      </c>
      <c r="X44" s="58">
        <v>9.7000000000000003E-2</v>
      </c>
      <c r="Y44" s="58">
        <v>0</v>
      </c>
      <c r="Z44" s="58">
        <v>1.4312</v>
      </c>
      <c r="AA44" s="58">
        <v>0.24990000000000001</v>
      </c>
      <c r="AB44" s="58">
        <v>0.40720000000000001</v>
      </c>
      <c r="AC44" s="58">
        <v>4.9500000000000002E-2</v>
      </c>
      <c r="AD44" s="58">
        <v>6.4299999999999996E-2</v>
      </c>
      <c r="AE44" s="58">
        <v>0</v>
      </c>
      <c r="AF44" s="58">
        <v>0.16470000000000001</v>
      </c>
      <c r="AG44" s="58">
        <v>1.24E-2</v>
      </c>
      <c r="AH44" s="58">
        <v>0</v>
      </c>
      <c r="AI44" s="58">
        <v>0.75360000000000005</v>
      </c>
      <c r="AJ44" s="58">
        <v>0.96060000000000001</v>
      </c>
      <c r="AK44" s="58">
        <v>5.5199999999999999E-2</v>
      </c>
      <c r="AL44" s="58">
        <v>0.60660000000000003</v>
      </c>
      <c r="AM44" s="58">
        <v>7.3599999999999999E-2</v>
      </c>
      <c r="AN44" s="58">
        <v>1.2800000000000001E-2</v>
      </c>
      <c r="AO44" s="58">
        <v>0.77759999999999996</v>
      </c>
      <c r="AP44" s="58">
        <v>0</v>
      </c>
      <c r="AQ44" s="58">
        <v>0.25640000000000002</v>
      </c>
      <c r="AR44" s="59">
        <v>0.38200000000000001</v>
      </c>
      <c r="AS44" s="79">
        <v>0.38200000000000001</v>
      </c>
      <c r="AT44" s="60">
        <v>0.22700000000000001</v>
      </c>
      <c r="AU44" s="61">
        <v>8.0213000000000001</v>
      </c>
      <c r="AV44" s="61"/>
      <c r="AW44" s="61">
        <v>4.7679</v>
      </c>
      <c r="AX44" s="80"/>
      <c r="AY44" s="58">
        <v>5.6166000000000018</v>
      </c>
      <c r="AZ44" s="58">
        <v>5.6166000000000018</v>
      </c>
      <c r="BA44" s="63"/>
      <c r="BB44" s="64">
        <v>1.4281415803154929</v>
      </c>
      <c r="BC44" s="64"/>
      <c r="BD44" s="75"/>
    </row>
    <row r="45" spans="1:56" ht="19.149999999999999" customHeight="1" x14ac:dyDescent="0.25">
      <c r="A45" s="57">
        <v>162</v>
      </c>
      <c r="B45" s="6">
        <v>36</v>
      </c>
      <c r="C45" s="7" t="s">
        <v>434</v>
      </c>
      <c r="D45" s="7"/>
      <c r="E45" s="8">
        <v>3</v>
      </c>
      <c r="F45" s="8">
        <v>4</v>
      </c>
      <c r="G45" s="9" t="s">
        <v>64</v>
      </c>
      <c r="H45" s="41" t="s">
        <v>685</v>
      </c>
      <c r="I45" s="36" t="s">
        <v>54</v>
      </c>
      <c r="J45" s="10">
        <v>1383.5</v>
      </c>
      <c r="K45" s="10">
        <v>1383.5</v>
      </c>
      <c r="L45" s="10"/>
      <c r="M45" s="10"/>
      <c r="N45" s="58">
        <v>0.22919999999999999</v>
      </c>
      <c r="O45" s="58">
        <v>0.1179</v>
      </c>
      <c r="P45" s="58">
        <v>0.22259999999999999</v>
      </c>
      <c r="Q45" s="58">
        <v>6.3799999999999996E-2</v>
      </c>
      <c r="R45" s="58">
        <v>0</v>
      </c>
      <c r="S45" s="58">
        <v>0.37390000000000001</v>
      </c>
      <c r="T45" s="58">
        <v>0</v>
      </c>
      <c r="U45" s="58">
        <v>0.42680000000000001</v>
      </c>
      <c r="V45" s="58">
        <v>0</v>
      </c>
      <c r="W45" s="58">
        <v>0</v>
      </c>
      <c r="X45" s="58">
        <v>0.1096</v>
      </c>
      <c r="Y45" s="58">
        <v>0</v>
      </c>
      <c r="Z45" s="58">
        <v>1.1998</v>
      </c>
      <c r="AA45" s="58">
        <v>0.1401</v>
      </c>
      <c r="AB45" s="58">
        <v>0.2616</v>
      </c>
      <c r="AC45" s="58">
        <v>5.04E-2</v>
      </c>
      <c r="AD45" s="58">
        <v>8.5000000000000006E-2</v>
      </c>
      <c r="AE45" s="58">
        <v>0</v>
      </c>
      <c r="AF45" s="58">
        <v>0.1</v>
      </c>
      <c r="AG45" s="58">
        <v>1.3100000000000001E-2</v>
      </c>
      <c r="AH45" s="58">
        <v>0</v>
      </c>
      <c r="AI45" s="58">
        <v>1.4778</v>
      </c>
      <c r="AJ45" s="58">
        <v>0.97109999999999996</v>
      </c>
      <c r="AK45" s="58">
        <v>3.9399999999999998E-2</v>
      </c>
      <c r="AL45" s="58">
        <v>0.53320000000000001</v>
      </c>
      <c r="AM45" s="58">
        <v>6.3200000000000006E-2</v>
      </c>
      <c r="AN45" s="58">
        <v>1.0999999999999999E-2</v>
      </c>
      <c r="AO45" s="58">
        <v>1.0765</v>
      </c>
      <c r="AP45" s="58">
        <v>0</v>
      </c>
      <c r="AQ45" s="58">
        <v>0.27410000000000001</v>
      </c>
      <c r="AR45" s="59">
        <v>0.39200000000000002</v>
      </c>
      <c r="AS45" s="11">
        <v>0.39200000000000002</v>
      </c>
      <c r="AT45" s="60">
        <v>0.18909999999999999</v>
      </c>
      <c r="AU45" s="61">
        <v>8.2320999999999991</v>
      </c>
      <c r="AV45" s="61"/>
      <c r="AW45" s="61">
        <v>3.9705999999999992</v>
      </c>
      <c r="AX45" s="62"/>
      <c r="AY45" s="58">
        <v>5.7129000000000003</v>
      </c>
      <c r="AZ45" s="58">
        <v>0</v>
      </c>
      <c r="BA45" s="63"/>
      <c r="BB45" s="64">
        <v>1.4409669344816116</v>
      </c>
      <c r="BC45" s="82"/>
      <c r="BD45" s="7"/>
    </row>
    <row r="46" spans="1:56" ht="19.149999999999999" customHeight="1" x14ac:dyDescent="0.25">
      <c r="A46" s="57">
        <v>184</v>
      </c>
      <c r="B46" s="6">
        <v>37</v>
      </c>
      <c r="C46" s="7" t="s">
        <v>437</v>
      </c>
      <c r="D46" s="7"/>
      <c r="E46" s="8">
        <v>3</v>
      </c>
      <c r="F46" s="8">
        <v>4</v>
      </c>
      <c r="G46" s="9" t="s">
        <v>65</v>
      </c>
      <c r="H46" s="41" t="s">
        <v>685</v>
      </c>
      <c r="I46" s="36" t="s">
        <v>54</v>
      </c>
      <c r="J46" s="10">
        <v>1594.8</v>
      </c>
      <c r="K46" s="10">
        <v>1594.8</v>
      </c>
      <c r="L46" s="10"/>
      <c r="M46" s="10"/>
      <c r="N46" s="58">
        <v>0.37659999999999999</v>
      </c>
      <c r="O46" s="58">
        <v>0.18</v>
      </c>
      <c r="P46" s="58">
        <v>0.22120000000000001</v>
      </c>
      <c r="Q46" s="58">
        <v>6.1699999999999998E-2</v>
      </c>
      <c r="R46" s="58">
        <v>0</v>
      </c>
      <c r="S46" s="58">
        <v>0.57140000000000002</v>
      </c>
      <c r="T46" s="58">
        <v>0</v>
      </c>
      <c r="U46" s="58">
        <v>0.42680000000000001</v>
      </c>
      <c r="V46" s="58">
        <v>0</v>
      </c>
      <c r="W46" s="58">
        <v>0</v>
      </c>
      <c r="X46" s="58">
        <v>9.5100000000000004E-2</v>
      </c>
      <c r="Y46" s="58">
        <v>0</v>
      </c>
      <c r="Z46" s="58">
        <v>1.2684</v>
      </c>
      <c r="AA46" s="58">
        <v>0.24510000000000001</v>
      </c>
      <c r="AB46" s="58">
        <v>0.39939999999999998</v>
      </c>
      <c r="AC46" s="58">
        <v>4.8599999999999997E-2</v>
      </c>
      <c r="AD46" s="58">
        <v>6.3E-2</v>
      </c>
      <c r="AE46" s="58">
        <v>0</v>
      </c>
      <c r="AF46" s="58">
        <v>0.16159999999999999</v>
      </c>
      <c r="AG46" s="58">
        <v>1.21E-2</v>
      </c>
      <c r="AH46" s="58">
        <v>0</v>
      </c>
      <c r="AI46" s="58">
        <v>1.1083000000000001</v>
      </c>
      <c r="AJ46" s="58">
        <v>0.94279999999999997</v>
      </c>
      <c r="AK46" s="58">
        <v>5.4100000000000002E-2</v>
      </c>
      <c r="AL46" s="58">
        <v>0.4647</v>
      </c>
      <c r="AM46" s="58">
        <v>8.6699999999999999E-2</v>
      </c>
      <c r="AN46" s="58">
        <v>1.5100000000000001E-2</v>
      </c>
      <c r="AO46" s="58">
        <v>0.59460000000000002</v>
      </c>
      <c r="AP46" s="58">
        <v>0</v>
      </c>
      <c r="AQ46" s="58">
        <v>0.25380000000000003</v>
      </c>
      <c r="AR46" s="59">
        <v>0.3826</v>
      </c>
      <c r="AS46" s="11">
        <v>0.3826</v>
      </c>
      <c r="AT46" s="60">
        <v>0.22700000000000001</v>
      </c>
      <c r="AU46" s="61">
        <v>8.0336999999999996</v>
      </c>
      <c r="AV46" s="61"/>
      <c r="AW46" s="61">
        <v>4.7677000000000005</v>
      </c>
      <c r="AX46" s="62"/>
      <c r="AY46" s="58">
        <v>5.5568</v>
      </c>
      <c r="AZ46" s="58">
        <v>0</v>
      </c>
      <c r="BA46" s="63"/>
      <c r="BB46" s="64">
        <v>1.4457421537575583</v>
      </c>
      <c r="BC46" s="64"/>
      <c r="BD46" s="7" t="s">
        <v>437</v>
      </c>
    </row>
    <row r="47" spans="1:56" ht="19.149999999999999" customHeight="1" x14ac:dyDescent="0.25">
      <c r="A47" s="57">
        <v>152</v>
      </c>
      <c r="B47" s="6">
        <v>38</v>
      </c>
      <c r="C47" s="7" t="s">
        <v>435</v>
      </c>
      <c r="D47" s="7"/>
      <c r="E47" s="8">
        <v>4</v>
      </c>
      <c r="F47" s="8">
        <v>7</v>
      </c>
      <c r="G47" s="9" t="s">
        <v>66</v>
      </c>
      <c r="H47" s="41" t="s">
        <v>685</v>
      </c>
      <c r="I47" s="36" t="s">
        <v>67</v>
      </c>
      <c r="J47" s="10">
        <v>4539</v>
      </c>
      <c r="K47" s="10">
        <v>4539</v>
      </c>
      <c r="L47" s="10"/>
      <c r="M47" s="10"/>
      <c r="N47" s="58">
        <v>0.36449999999999999</v>
      </c>
      <c r="O47" s="58">
        <v>0.12690000000000001</v>
      </c>
      <c r="P47" s="58">
        <v>0.2185</v>
      </c>
      <c r="Q47" s="58">
        <v>6.08E-2</v>
      </c>
      <c r="R47" s="58">
        <v>0</v>
      </c>
      <c r="S47" s="58">
        <v>0.42380000000000001</v>
      </c>
      <c r="T47" s="58">
        <v>0</v>
      </c>
      <c r="U47" s="58">
        <v>0.42680000000000001</v>
      </c>
      <c r="V47" s="58">
        <v>0</v>
      </c>
      <c r="W47" s="58">
        <v>0</v>
      </c>
      <c r="X47" s="58">
        <v>0.1003</v>
      </c>
      <c r="Y47" s="58">
        <v>0</v>
      </c>
      <c r="Z47" s="58">
        <v>1.1252</v>
      </c>
      <c r="AA47" s="58">
        <v>0.23780000000000001</v>
      </c>
      <c r="AB47" s="58">
        <v>0.28160000000000002</v>
      </c>
      <c r="AC47" s="58">
        <v>4.9000000000000002E-2</v>
      </c>
      <c r="AD47" s="58">
        <v>7.4800000000000005E-2</v>
      </c>
      <c r="AE47" s="58">
        <v>0</v>
      </c>
      <c r="AF47" s="58">
        <v>0.18579999999999999</v>
      </c>
      <c r="AG47" s="58">
        <v>8.6E-3</v>
      </c>
      <c r="AH47" s="58">
        <v>0</v>
      </c>
      <c r="AI47" s="58">
        <v>1.0124</v>
      </c>
      <c r="AJ47" s="58">
        <v>0.68169999999999997</v>
      </c>
      <c r="AK47" s="58">
        <v>3.6999999999999998E-2</v>
      </c>
      <c r="AL47" s="58">
        <v>0.33339999999999997</v>
      </c>
      <c r="AM47" s="58">
        <v>5.9400000000000001E-2</v>
      </c>
      <c r="AN47" s="58">
        <v>1.03E-2</v>
      </c>
      <c r="AO47" s="58">
        <v>0.48230000000000001</v>
      </c>
      <c r="AP47" s="58">
        <v>0</v>
      </c>
      <c r="AQ47" s="58">
        <v>0.26100000000000001</v>
      </c>
      <c r="AR47" s="59">
        <v>0.3281</v>
      </c>
      <c r="AS47" s="11">
        <v>0.3281</v>
      </c>
      <c r="AT47" s="60">
        <v>0.2026</v>
      </c>
      <c r="AU47" s="83">
        <v>6.8900000000000006</v>
      </c>
      <c r="AV47" s="83"/>
      <c r="AW47" s="61">
        <v>4.2546999999999997</v>
      </c>
      <c r="AX47" s="62"/>
      <c r="AY47" s="58">
        <v>5.0488999999999997</v>
      </c>
      <c r="AZ47" s="58">
        <v>0</v>
      </c>
      <c r="BA47" s="63"/>
      <c r="BB47" s="84">
        <v>1.3646536869417103</v>
      </c>
      <c r="BC47" s="64"/>
      <c r="BD47" s="7"/>
    </row>
    <row r="48" spans="1:56" ht="19.149999999999999" customHeight="1" x14ac:dyDescent="0.25">
      <c r="A48" s="57">
        <v>21</v>
      </c>
      <c r="B48" s="6">
        <v>39</v>
      </c>
      <c r="C48" s="7" t="s">
        <v>438</v>
      </c>
      <c r="D48" s="7"/>
      <c r="E48" s="8">
        <v>5</v>
      </c>
      <c r="F48" s="8">
        <v>4</v>
      </c>
      <c r="G48" s="9" t="s">
        <v>68</v>
      </c>
      <c r="H48" s="41" t="s">
        <v>685</v>
      </c>
      <c r="I48" s="36" t="s">
        <v>69</v>
      </c>
      <c r="J48" s="10">
        <v>2787.5</v>
      </c>
      <c r="K48" s="10">
        <v>2787.5</v>
      </c>
      <c r="L48" s="10"/>
      <c r="M48" s="10"/>
      <c r="N48" s="58">
        <v>0.3135</v>
      </c>
      <c r="O48" s="58">
        <v>0.113</v>
      </c>
      <c r="P48" s="58">
        <v>0.20680000000000001</v>
      </c>
      <c r="Q48" s="58">
        <v>5.9900000000000002E-2</v>
      </c>
      <c r="R48" s="58">
        <v>1.6299999999999999E-2</v>
      </c>
      <c r="S48" s="58">
        <v>0.30790000000000001</v>
      </c>
      <c r="T48" s="58">
        <v>0</v>
      </c>
      <c r="U48" s="58">
        <v>0.42680000000000001</v>
      </c>
      <c r="V48" s="58">
        <v>0</v>
      </c>
      <c r="W48" s="58">
        <v>0</v>
      </c>
      <c r="X48" s="58">
        <v>0.13600000000000001</v>
      </c>
      <c r="Y48" s="58">
        <v>0</v>
      </c>
      <c r="Z48" s="58">
        <v>1.6034999999999999</v>
      </c>
      <c r="AA48" s="58">
        <v>0.18840000000000001</v>
      </c>
      <c r="AB48" s="58">
        <v>0.25080000000000002</v>
      </c>
      <c r="AC48" s="58">
        <v>5.2699999999999997E-2</v>
      </c>
      <c r="AD48" s="58">
        <v>7.4899999999999994E-2</v>
      </c>
      <c r="AE48" s="58">
        <v>4.4299999999999999E-2</v>
      </c>
      <c r="AF48" s="58">
        <v>0.1148</v>
      </c>
      <c r="AG48" s="58">
        <v>1.24E-2</v>
      </c>
      <c r="AH48" s="58">
        <v>0</v>
      </c>
      <c r="AI48" s="58">
        <v>1.7907999999999999</v>
      </c>
      <c r="AJ48" s="58">
        <v>0.71419999999999995</v>
      </c>
      <c r="AK48" s="58">
        <v>5.3999999999999999E-2</v>
      </c>
      <c r="AL48" s="58">
        <v>0.32569999999999999</v>
      </c>
      <c r="AM48" s="58">
        <v>3.9199999999999999E-2</v>
      </c>
      <c r="AN48" s="58">
        <v>6.7999999999999996E-3</v>
      </c>
      <c r="AO48" s="58">
        <v>0.60370000000000001</v>
      </c>
      <c r="AP48" s="58">
        <v>0</v>
      </c>
      <c r="AQ48" s="58">
        <v>0.311</v>
      </c>
      <c r="AR48" s="59">
        <v>0.38840000000000002</v>
      </c>
      <c r="AS48" s="11">
        <v>0.38840000000000002</v>
      </c>
      <c r="AT48" s="60">
        <v>0.2167</v>
      </c>
      <c r="AU48" s="61">
        <v>8.155800000000001</v>
      </c>
      <c r="AV48" s="61"/>
      <c r="AW48" s="61">
        <v>4.5497000000000005</v>
      </c>
      <c r="AX48" s="62"/>
      <c r="AY48" s="58">
        <v>5.7598000000000011</v>
      </c>
      <c r="AZ48" s="58">
        <v>0</v>
      </c>
      <c r="BA48" s="63"/>
      <c r="BB48" s="64">
        <v>1.4159866662036875</v>
      </c>
      <c r="BC48" s="64"/>
      <c r="BD48" s="7" t="s">
        <v>438</v>
      </c>
    </row>
    <row r="49" spans="1:56" ht="19.149999999999999" customHeight="1" x14ac:dyDescent="0.25">
      <c r="A49" s="57">
        <v>22</v>
      </c>
      <c r="B49" s="6">
        <v>40</v>
      </c>
      <c r="C49" s="7" t="s">
        <v>439</v>
      </c>
      <c r="D49" s="7"/>
      <c r="E49" s="8">
        <v>5</v>
      </c>
      <c r="F49" s="8">
        <v>2</v>
      </c>
      <c r="G49" s="9" t="s">
        <v>70</v>
      </c>
      <c r="H49" s="41" t="s">
        <v>685</v>
      </c>
      <c r="I49" s="36" t="s">
        <v>69</v>
      </c>
      <c r="J49" s="10">
        <v>1719.5</v>
      </c>
      <c r="K49" s="10">
        <v>1719.5</v>
      </c>
      <c r="L49" s="10"/>
      <c r="M49" s="10"/>
      <c r="N49" s="58">
        <v>0.33489999999999998</v>
      </c>
      <c r="O49" s="58">
        <v>0.12379999999999999</v>
      </c>
      <c r="P49" s="58">
        <v>0.2117</v>
      </c>
      <c r="Q49" s="58">
        <v>5.7599999999999998E-2</v>
      </c>
      <c r="R49" s="58">
        <v>1.32E-2</v>
      </c>
      <c r="S49" s="58">
        <v>0.21709999999999999</v>
      </c>
      <c r="T49" s="58">
        <v>0</v>
      </c>
      <c r="U49" s="58">
        <v>0.42680000000000001</v>
      </c>
      <c r="V49" s="58">
        <v>0</v>
      </c>
      <c r="W49" s="58">
        <v>0</v>
      </c>
      <c r="X49" s="58">
        <v>0.14699999999999999</v>
      </c>
      <c r="Y49" s="58">
        <v>0</v>
      </c>
      <c r="Z49" s="58">
        <v>1.7541</v>
      </c>
      <c r="AA49" s="58">
        <v>0.2039</v>
      </c>
      <c r="AB49" s="58">
        <v>0.30030000000000001</v>
      </c>
      <c r="AC49" s="58">
        <v>5.04E-2</v>
      </c>
      <c r="AD49" s="58">
        <v>6.3600000000000004E-2</v>
      </c>
      <c r="AE49" s="58">
        <v>3.5299999999999998E-2</v>
      </c>
      <c r="AF49" s="58">
        <v>7.6799999999999993E-2</v>
      </c>
      <c r="AG49" s="58">
        <v>1.11E-2</v>
      </c>
      <c r="AH49" s="58">
        <v>0</v>
      </c>
      <c r="AI49" s="58">
        <v>0.9395</v>
      </c>
      <c r="AJ49" s="58">
        <v>0.57779999999999998</v>
      </c>
      <c r="AK49" s="58">
        <v>5.6000000000000001E-2</v>
      </c>
      <c r="AL49" s="58">
        <v>0.3327</v>
      </c>
      <c r="AM49" s="58">
        <v>3.8600000000000002E-2</v>
      </c>
      <c r="AN49" s="58">
        <v>6.7000000000000002E-3</v>
      </c>
      <c r="AO49" s="58">
        <v>0.4042</v>
      </c>
      <c r="AP49" s="58">
        <v>0</v>
      </c>
      <c r="AQ49" s="58">
        <v>0.32629999999999998</v>
      </c>
      <c r="AR49" s="59">
        <v>0.33550000000000002</v>
      </c>
      <c r="AS49" s="11">
        <v>0.33550000000000002</v>
      </c>
      <c r="AT49" s="60">
        <v>0.2228</v>
      </c>
      <c r="AU49" s="61">
        <v>7.0448999999999993</v>
      </c>
      <c r="AV49" s="61"/>
      <c r="AW49" s="61">
        <v>4.6779999999999999</v>
      </c>
      <c r="AX49" s="62"/>
      <c r="AY49" s="58">
        <v>4.925600000000002</v>
      </c>
      <c r="AZ49" s="58">
        <v>0</v>
      </c>
      <c r="BA49" s="63"/>
      <c r="BB49" s="64">
        <v>1.4302623030696762</v>
      </c>
      <c r="BC49" s="64"/>
      <c r="BD49" s="7" t="s">
        <v>439</v>
      </c>
    </row>
    <row r="50" spans="1:56" ht="19.149999999999999" customHeight="1" x14ac:dyDescent="0.25">
      <c r="A50" s="57">
        <v>23</v>
      </c>
      <c r="B50" s="6">
        <v>41</v>
      </c>
      <c r="C50" s="7" t="s">
        <v>440</v>
      </c>
      <c r="D50" s="7"/>
      <c r="E50" s="8">
        <v>5</v>
      </c>
      <c r="F50" s="8">
        <v>2</v>
      </c>
      <c r="G50" s="9" t="s">
        <v>71</v>
      </c>
      <c r="H50" s="41" t="s">
        <v>685</v>
      </c>
      <c r="I50" s="36" t="s">
        <v>69</v>
      </c>
      <c r="J50" s="10">
        <v>1720.2</v>
      </c>
      <c r="K50" s="10">
        <v>1720.2</v>
      </c>
      <c r="L50" s="10"/>
      <c r="M50" s="10"/>
      <c r="N50" s="58">
        <v>0.33479999999999999</v>
      </c>
      <c r="O50" s="58">
        <v>0.12379999999999999</v>
      </c>
      <c r="P50" s="58">
        <v>0.21149999999999999</v>
      </c>
      <c r="Q50" s="58">
        <v>5.7599999999999998E-2</v>
      </c>
      <c r="R50" s="58">
        <v>1.32E-2</v>
      </c>
      <c r="S50" s="58">
        <v>0.2132</v>
      </c>
      <c r="T50" s="58">
        <v>0</v>
      </c>
      <c r="U50" s="58">
        <v>0.42680000000000001</v>
      </c>
      <c r="V50" s="58">
        <v>0</v>
      </c>
      <c r="W50" s="58">
        <v>0</v>
      </c>
      <c r="X50" s="58">
        <v>0.14699999999999999</v>
      </c>
      <c r="Y50" s="58">
        <v>0</v>
      </c>
      <c r="Z50" s="58">
        <v>1.5839000000000001</v>
      </c>
      <c r="AA50" s="58">
        <v>0.20380000000000001</v>
      </c>
      <c r="AB50" s="58">
        <v>0.2747</v>
      </c>
      <c r="AC50" s="58">
        <v>5.0200000000000002E-2</v>
      </c>
      <c r="AD50" s="58">
        <v>6.3500000000000001E-2</v>
      </c>
      <c r="AE50" s="58">
        <v>3.5299999999999998E-2</v>
      </c>
      <c r="AF50" s="58">
        <v>7.6799999999999993E-2</v>
      </c>
      <c r="AG50" s="58">
        <v>1.11E-2</v>
      </c>
      <c r="AH50" s="58">
        <v>0</v>
      </c>
      <c r="AI50" s="58">
        <v>0.96830000000000005</v>
      </c>
      <c r="AJ50" s="58">
        <v>0.5776</v>
      </c>
      <c r="AK50" s="58">
        <v>5.6000000000000001E-2</v>
      </c>
      <c r="AL50" s="58">
        <v>0.74150000000000005</v>
      </c>
      <c r="AM50" s="58">
        <v>3.85E-2</v>
      </c>
      <c r="AN50" s="58">
        <v>6.7000000000000002E-3</v>
      </c>
      <c r="AO50" s="58">
        <v>0.63490000000000002</v>
      </c>
      <c r="AP50" s="58">
        <v>0</v>
      </c>
      <c r="AQ50" s="58">
        <v>0.32619999999999999</v>
      </c>
      <c r="AR50" s="59">
        <v>0.35880000000000001</v>
      </c>
      <c r="AS50" s="11">
        <v>0.35880000000000001</v>
      </c>
      <c r="AT50" s="60">
        <v>0.2127</v>
      </c>
      <c r="AU50" s="61">
        <v>7.5357000000000003</v>
      </c>
      <c r="AV50" s="61"/>
      <c r="AW50" s="61">
        <v>4.4672999999999998</v>
      </c>
      <c r="AX50" s="62"/>
      <c r="AY50" s="58">
        <v>5.2949000000000019</v>
      </c>
      <c r="AZ50" s="58">
        <v>0</v>
      </c>
      <c r="BA50" s="63"/>
      <c r="BB50" s="64">
        <v>1.423199682713554</v>
      </c>
      <c r="BC50" s="64"/>
      <c r="BD50" s="7" t="s">
        <v>440</v>
      </c>
    </row>
    <row r="51" spans="1:56" ht="19.149999999999999" customHeight="1" x14ac:dyDescent="0.25">
      <c r="A51" s="57">
        <v>24</v>
      </c>
      <c r="B51" s="6">
        <v>42</v>
      </c>
      <c r="C51" s="7" t="s">
        <v>441</v>
      </c>
      <c r="D51" s="7"/>
      <c r="E51" s="8">
        <v>5</v>
      </c>
      <c r="F51" s="8">
        <v>4</v>
      </c>
      <c r="G51" s="9" t="s">
        <v>72</v>
      </c>
      <c r="H51" s="41" t="s">
        <v>685</v>
      </c>
      <c r="I51" s="36" t="s">
        <v>69</v>
      </c>
      <c r="J51" s="10">
        <v>2749.1</v>
      </c>
      <c r="K51" s="10">
        <v>2749.1</v>
      </c>
      <c r="L51" s="10"/>
      <c r="M51" s="10"/>
      <c r="N51" s="58">
        <v>0.31790000000000002</v>
      </c>
      <c r="O51" s="58">
        <v>0.1145</v>
      </c>
      <c r="P51" s="58">
        <v>0.21540000000000001</v>
      </c>
      <c r="Q51" s="58">
        <v>0.06</v>
      </c>
      <c r="R51" s="58">
        <v>1.6500000000000001E-2</v>
      </c>
      <c r="S51" s="58">
        <v>0.31219999999999998</v>
      </c>
      <c r="T51" s="58">
        <v>0</v>
      </c>
      <c r="U51" s="58">
        <v>0.42680000000000001</v>
      </c>
      <c r="V51" s="58">
        <v>0</v>
      </c>
      <c r="W51" s="58">
        <v>0</v>
      </c>
      <c r="X51" s="58">
        <v>0.13789999999999999</v>
      </c>
      <c r="Y51" s="58">
        <v>0</v>
      </c>
      <c r="Z51" s="58">
        <v>1.5266999999999999</v>
      </c>
      <c r="AA51" s="58">
        <v>0.191</v>
      </c>
      <c r="AB51" s="58">
        <v>0.25430000000000003</v>
      </c>
      <c r="AC51" s="58">
        <v>5.04E-2</v>
      </c>
      <c r="AD51" s="58">
        <v>7.5899999999999995E-2</v>
      </c>
      <c r="AE51" s="58">
        <v>4.4200000000000003E-2</v>
      </c>
      <c r="AF51" s="58">
        <v>0.11650000000000001</v>
      </c>
      <c r="AG51" s="58">
        <v>1.2500000000000001E-2</v>
      </c>
      <c r="AH51" s="58">
        <v>0</v>
      </c>
      <c r="AI51" s="58">
        <v>1.9771000000000001</v>
      </c>
      <c r="AJ51" s="58">
        <v>0.71530000000000005</v>
      </c>
      <c r="AK51" s="58">
        <v>5.6800000000000003E-2</v>
      </c>
      <c r="AL51" s="58">
        <v>0.39700000000000002</v>
      </c>
      <c r="AM51" s="58">
        <v>4.6199999999999998E-2</v>
      </c>
      <c r="AN51" s="58">
        <v>8.0000000000000002E-3</v>
      </c>
      <c r="AO51" s="58">
        <v>0.35210000000000002</v>
      </c>
      <c r="AP51" s="58">
        <v>0</v>
      </c>
      <c r="AQ51" s="58">
        <v>0.31359999999999999</v>
      </c>
      <c r="AR51" s="59">
        <v>0.38690000000000002</v>
      </c>
      <c r="AS51" s="11">
        <v>0.38690000000000002</v>
      </c>
      <c r="AT51" s="60">
        <v>0.21490000000000001</v>
      </c>
      <c r="AU51" s="61">
        <v>8.1257000000000001</v>
      </c>
      <c r="AV51" s="61"/>
      <c r="AW51" s="61">
        <v>4.5122</v>
      </c>
      <c r="AX51" s="62"/>
      <c r="AY51" s="58">
        <v>5.7559999999999993</v>
      </c>
      <c r="AZ51" s="58">
        <v>0</v>
      </c>
      <c r="BA51" s="63"/>
      <c r="BB51" s="64">
        <v>1.4116921473245312</v>
      </c>
      <c r="BC51" s="64"/>
      <c r="BD51" s="7" t="s">
        <v>441</v>
      </c>
    </row>
    <row r="52" spans="1:56" ht="19.149999999999999" customHeight="1" x14ac:dyDescent="0.25">
      <c r="A52" s="57">
        <v>26</v>
      </c>
      <c r="B52" s="6">
        <v>43</v>
      </c>
      <c r="C52" s="7" t="s">
        <v>442</v>
      </c>
      <c r="D52" s="7"/>
      <c r="E52" s="8">
        <v>5</v>
      </c>
      <c r="F52" s="8">
        <v>4</v>
      </c>
      <c r="G52" s="9" t="s">
        <v>73</v>
      </c>
      <c r="H52" s="41" t="s">
        <v>685</v>
      </c>
      <c r="I52" s="36" t="s">
        <v>69</v>
      </c>
      <c r="J52" s="10">
        <v>2767.6</v>
      </c>
      <c r="K52" s="10">
        <v>2767.6</v>
      </c>
      <c r="L52" s="10"/>
      <c r="M52" s="10"/>
      <c r="N52" s="58">
        <v>0.31569999999999998</v>
      </c>
      <c r="O52" s="58">
        <v>0.1138</v>
      </c>
      <c r="P52" s="58">
        <v>0.2152</v>
      </c>
      <c r="Q52" s="58">
        <v>6.0100000000000001E-2</v>
      </c>
      <c r="R52" s="58">
        <v>1.6400000000000001E-2</v>
      </c>
      <c r="S52" s="58">
        <v>0.31009999999999999</v>
      </c>
      <c r="T52" s="58">
        <v>0</v>
      </c>
      <c r="U52" s="58">
        <v>0.42680000000000001</v>
      </c>
      <c r="V52" s="58">
        <v>0</v>
      </c>
      <c r="W52" s="58">
        <v>0</v>
      </c>
      <c r="X52" s="58">
        <v>0.13700000000000001</v>
      </c>
      <c r="Y52" s="58">
        <v>0</v>
      </c>
      <c r="Z52" s="58">
        <v>1.7595000000000001</v>
      </c>
      <c r="AA52" s="58">
        <v>0.18970000000000001</v>
      </c>
      <c r="AB52" s="58">
        <v>0.25259999999999999</v>
      </c>
      <c r="AC52" s="58">
        <v>5.0500000000000003E-2</v>
      </c>
      <c r="AD52" s="58">
        <v>7.5499999999999998E-2</v>
      </c>
      <c r="AE52" s="58">
        <v>4.3900000000000002E-2</v>
      </c>
      <c r="AF52" s="58">
        <v>0.1157</v>
      </c>
      <c r="AG52" s="58">
        <v>1.24E-2</v>
      </c>
      <c r="AH52" s="58">
        <v>0</v>
      </c>
      <c r="AI52" s="58">
        <v>1.5988</v>
      </c>
      <c r="AJ52" s="58">
        <v>0.71409999999999996</v>
      </c>
      <c r="AK52" s="58">
        <v>5.6599999999999998E-2</v>
      </c>
      <c r="AL52" s="58">
        <v>0.39119999999999999</v>
      </c>
      <c r="AM52" s="58">
        <v>3.9399999999999998E-2</v>
      </c>
      <c r="AN52" s="58">
        <v>6.8999999999999999E-3</v>
      </c>
      <c r="AO52" s="58">
        <v>0.62780000000000002</v>
      </c>
      <c r="AP52" s="58">
        <v>0</v>
      </c>
      <c r="AQ52" s="58">
        <v>0.31230000000000002</v>
      </c>
      <c r="AR52" s="59">
        <v>0.3921</v>
      </c>
      <c r="AS52" s="11">
        <v>0.3921</v>
      </c>
      <c r="AT52" s="60">
        <v>0.22550000000000001</v>
      </c>
      <c r="AU52" s="61">
        <v>8.2340999999999998</v>
      </c>
      <c r="AV52" s="61"/>
      <c r="AW52" s="61">
        <v>4.7356000000000007</v>
      </c>
      <c r="AX52" s="62"/>
      <c r="AY52" s="58">
        <v>5.8330999999999982</v>
      </c>
      <c r="AZ52" s="58">
        <v>0</v>
      </c>
      <c r="BA52" s="63"/>
      <c r="BB52" s="64">
        <v>1.4116164646585867</v>
      </c>
      <c r="BC52" s="64"/>
      <c r="BD52" s="7" t="s">
        <v>442</v>
      </c>
    </row>
    <row r="53" spans="1:56" ht="19.149999999999999" customHeight="1" x14ac:dyDescent="0.25">
      <c r="A53" s="57">
        <v>28</v>
      </c>
      <c r="B53" s="6">
        <v>44</v>
      </c>
      <c r="C53" s="7" t="s">
        <v>443</v>
      </c>
      <c r="D53" s="7"/>
      <c r="E53" s="8">
        <v>5</v>
      </c>
      <c r="F53" s="8">
        <v>4</v>
      </c>
      <c r="G53" s="9" t="s">
        <v>74</v>
      </c>
      <c r="H53" s="41" t="s">
        <v>685</v>
      </c>
      <c r="I53" s="36" t="s">
        <v>69</v>
      </c>
      <c r="J53" s="10">
        <v>2744.6</v>
      </c>
      <c r="K53" s="10">
        <v>2744.6</v>
      </c>
      <c r="L53" s="10"/>
      <c r="M53" s="10"/>
      <c r="N53" s="58">
        <v>0.31840000000000002</v>
      </c>
      <c r="O53" s="58">
        <v>0.1147</v>
      </c>
      <c r="P53" s="58">
        <v>0.2145</v>
      </c>
      <c r="Q53" s="58">
        <v>6.0100000000000001E-2</v>
      </c>
      <c r="R53" s="58">
        <v>1.6500000000000001E-2</v>
      </c>
      <c r="S53" s="58">
        <v>0.31269999999999998</v>
      </c>
      <c r="T53" s="58">
        <v>0</v>
      </c>
      <c r="U53" s="58">
        <v>0.42680000000000001</v>
      </c>
      <c r="V53" s="58">
        <v>0</v>
      </c>
      <c r="W53" s="58">
        <v>0</v>
      </c>
      <c r="X53" s="58">
        <v>0.13819999999999999</v>
      </c>
      <c r="Y53" s="58">
        <v>0</v>
      </c>
      <c r="Z53" s="58">
        <v>1.679</v>
      </c>
      <c r="AA53" s="58">
        <v>0.1913</v>
      </c>
      <c r="AB53" s="58">
        <v>0.25469999999999998</v>
      </c>
      <c r="AC53" s="58">
        <v>5.0200000000000002E-2</v>
      </c>
      <c r="AD53" s="58">
        <v>7.5999999999999998E-2</v>
      </c>
      <c r="AE53" s="58">
        <v>4.4200000000000003E-2</v>
      </c>
      <c r="AF53" s="58">
        <v>0.1166</v>
      </c>
      <c r="AG53" s="58">
        <v>1.2500000000000001E-2</v>
      </c>
      <c r="AH53" s="58">
        <v>0</v>
      </c>
      <c r="AI53" s="58">
        <v>1.7017</v>
      </c>
      <c r="AJ53" s="58">
        <v>0.72389999999999999</v>
      </c>
      <c r="AK53" s="58">
        <v>5.4699999999999999E-2</v>
      </c>
      <c r="AL53" s="58">
        <v>0.32100000000000001</v>
      </c>
      <c r="AM53" s="58">
        <v>3.9600000000000003E-2</v>
      </c>
      <c r="AN53" s="58">
        <v>6.8999999999999999E-3</v>
      </c>
      <c r="AO53" s="58">
        <v>0.58789999999999998</v>
      </c>
      <c r="AP53" s="58">
        <v>0</v>
      </c>
      <c r="AQ53" s="58">
        <v>0.31390000000000001</v>
      </c>
      <c r="AR53" s="59">
        <v>0.38879999999999998</v>
      </c>
      <c r="AS53" s="11">
        <v>0.38879999999999998</v>
      </c>
      <c r="AT53" s="60">
        <v>0.22209999999999999</v>
      </c>
      <c r="AU53" s="61">
        <v>8.1648000000000014</v>
      </c>
      <c r="AV53" s="61"/>
      <c r="AW53" s="61">
        <v>4.6636000000000006</v>
      </c>
      <c r="AX53" s="62"/>
      <c r="AY53" s="58">
        <v>5.7916999999999987</v>
      </c>
      <c r="AZ53" s="58">
        <v>0</v>
      </c>
      <c r="BA53" s="63"/>
      <c r="BB53" s="64">
        <v>1.4097415266674729</v>
      </c>
      <c r="BC53" s="64"/>
      <c r="BD53" s="7" t="s">
        <v>443</v>
      </c>
    </row>
    <row r="54" spans="1:56" ht="56.25" x14ac:dyDescent="0.25">
      <c r="A54" s="57">
        <v>30</v>
      </c>
      <c r="B54" s="6">
        <v>45</v>
      </c>
      <c r="C54" s="7" t="s">
        <v>447</v>
      </c>
      <c r="D54" s="7" t="s">
        <v>522</v>
      </c>
      <c r="E54" s="8">
        <v>5</v>
      </c>
      <c r="F54" s="8">
        <v>7</v>
      </c>
      <c r="G54" s="9" t="s">
        <v>75</v>
      </c>
      <c r="H54" s="41" t="s">
        <v>685</v>
      </c>
      <c r="I54" s="36" t="s">
        <v>76</v>
      </c>
      <c r="J54" s="10">
        <v>4567.8500000000004</v>
      </c>
      <c r="K54" s="10">
        <v>4567.8500000000004</v>
      </c>
      <c r="L54" s="10"/>
      <c r="M54" s="10"/>
      <c r="N54" s="58">
        <v>0.315</v>
      </c>
      <c r="O54" s="58">
        <v>0.1331</v>
      </c>
      <c r="P54" s="58">
        <v>0.2059</v>
      </c>
      <c r="Q54" s="58">
        <v>6.3600000000000004E-2</v>
      </c>
      <c r="R54" s="58">
        <v>1.8599999999999998E-2</v>
      </c>
      <c r="S54" s="58">
        <v>0.45100000000000001</v>
      </c>
      <c r="T54" s="58">
        <v>0</v>
      </c>
      <c r="U54" s="58">
        <v>0.42680000000000001</v>
      </c>
      <c r="V54" s="58">
        <v>0</v>
      </c>
      <c r="W54" s="58">
        <v>0</v>
      </c>
      <c r="X54" s="58">
        <v>0.11070000000000001</v>
      </c>
      <c r="Y54" s="58">
        <v>0</v>
      </c>
      <c r="Z54" s="58">
        <v>1.4173</v>
      </c>
      <c r="AA54" s="58">
        <v>0.1883</v>
      </c>
      <c r="AB54" s="58">
        <v>0.25650000000000001</v>
      </c>
      <c r="AC54" s="58">
        <v>5.5899999999999998E-2</v>
      </c>
      <c r="AD54" s="58">
        <v>7.51E-2</v>
      </c>
      <c r="AE54" s="58">
        <v>4.9799999999999997E-2</v>
      </c>
      <c r="AF54" s="58">
        <v>0.19070000000000001</v>
      </c>
      <c r="AG54" s="58">
        <v>1.43E-2</v>
      </c>
      <c r="AH54" s="58">
        <v>0</v>
      </c>
      <c r="AI54" s="58">
        <v>1.0765</v>
      </c>
      <c r="AJ54" s="58">
        <v>0.48770000000000002</v>
      </c>
      <c r="AK54" s="58">
        <v>7.0900000000000005E-2</v>
      </c>
      <c r="AL54" s="58">
        <v>0.29049999999999998</v>
      </c>
      <c r="AM54" s="58">
        <v>5.3499999999999999E-2</v>
      </c>
      <c r="AN54" s="58">
        <v>9.2999999999999992E-3</v>
      </c>
      <c r="AO54" s="58">
        <v>0.54339999999999999</v>
      </c>
      <c r="AP54" s="58">
        <v>0</v>
      </c>
      <c r="AQ54" s="58">
        <v>0.27560000000000001</v>
      </c>
      <c r="AR54" s="59">
        <v>0.33900000000000002</v>
      </c>
      <c r="AS54" s="11">
        <v>0.33900000000000002</v>
      </c>
      <c r="AT54" s="60">
        <v>0.21909999999999999</v>
      </c>
      <c r="AU54" s="61">
        <v>7.1189999999999998</v>
      </c>
      <c r="AV54" s="61"/>
      <c r="AW54" s="61">
        <v>4.6009999999999991</v>
      </c>
      <c r="AX54" s="62"/>
      <c r="AY54" s="58">
        <v>5.1308999999999996</v>
      </c>
      <c r="AZ54" s="58">
        <v>0</v>
      </c>
      <c r="BA54" s="63"/>
      <c r="BB54" s="84">
        <v>1.3874758814243116</v>
      </c>
      <c r="BC54" s="64"/>
      <c r="BD54" s="7" t="s">
        <v>522</v>
      </c>
    </row>
    <row r="55" spans="1:56" ht="56.25" x14ac:dyDescent="0.25">
      <c r="A55" s="57">
        <v>31</v>
      </c>
      <c r="B55" s="6">
        <v>46</v>
      </c>
      <c r="C55" s="7" t="s">
        <v>448</v>
      </c>
      <c r="D55" s="7" t="s">
        <v>522</v>
      </c>
      <c r="E55" s="8">
        <v>5</v>
      </c>
      <c r="F55" s="8">
        <v>6</v>
      </c>
      <c r="G55" s="9" t="s">
        <v>77</v>
      </c>
      <c r="H55" s="41" t="s">
        <v>685</v>
      </c>
      <c r="I55" s="36" t="s">
        <v>69</v>
      </c>
      <c r="J55" s="10">
        <v>4732.8999999999996</v>
      </c>
      <c r="K55" s="10">
        <v>4732.8999999999996</v>
      </c>
      <c r="L55" s="10"/>
      <c r="M55" s="10"/>
      <c r="N55" s="58">
        <v>0.31469999999999998</v>
      </c>
      <c r="O55" s="58">
        <v>9.8799999999999999E-2</v>
      </c>
      <c r="P55" s="58">
        <v>0.22009999999999999</v>
      </c>
      <c r="Q55" s="58">
        <v>5.9200000000000003E-2</v>
      </c>
      <c r="R55" s="58">
        <v>2.1600000000000001E-2</v>
      </c>
      <c r="S55" s="58">
        <v>0.3508</v>
      </c>
      <c r="T55" s="58">
        <v>0</v>
      </c>
      <c r="U55" s="58">
        <v>0.42680000000000001</v>
      </c>
      <c r="V55" s="58">
        <v>0</v>
      </c>
      <c r="W55" s="58">
        <v>0</v>
      </c>
      <c r="X55" s="58">
        <v>0.1202</v>
      </c>
      <c r="Y55" s="58">
        <v>0</v>
      </c>
      <c r="Z55" s="58">
        <v>1.9816</v>
      </c>
      <c r="AA55" s="58">
        <v>0.18659999999999999</v>
      </c>
      <c r="AB55" s="58">
        <v>0.2261</v>
      </c>
      <c r="AC55" s="58">
        <v>5.21E-2</v>
      </c>
      <c r="AD55" s="58">
        <v>6.5199999999999994E-2</v>
      </c>
      <c r="AE55" s="58">
        <v>5.7700000000000001E-2</v>
      </c>
      <c r="AF55" s="58">
        <v>0.1399</v>
      </c>
      <c r="AG55" s="58">
        <v>1.0999999999999999E-2</v>
      </c>
      <c r="AH55" s="58">
        <v>0</v>
      </c>
      <c r="AI55" s="58">
        <v>1.1143000000000001</v>
      </c>
      <c r="AJ55" s="58">
        <v>0.60109999999999997</v>
      </c>
      <c r="AK55" s="58">
        <v>5.5399999999999998E-2</v>
      </c>
      <c r="AL55" s="58">
        <v>0.36130000000000001</v>
      </c>
      <c r="AM55" s="58">
        <v>4.1799999999999997E-2</v>
      </c>
      <c r="AN55" s="58">
        <v>7.3000000000000001E-3</v>
      </c>
      <c r="AO55" s="58">
        <v>0.23080000000000001</v>
      </c>
      <c r="AP55" s="58">
        <v>0</v>
      </c>
      <c r="AQ55" s="58">
        <v>0.2888</v>
      </c>
      <c r="AR55" s="59">
        <v>0.35170000000000001</v>
      </c>
      <c r="AS55" s="11">
        <v>0.35170000000000001</v>
      </c>
      <c r="AT55" s="60">
        <v>0.23630000000000001</v>
      </c>
      <c r="AU55" s="61">
        <v>7.3849</v>
      </c>
      <c r="AV55" s="61"/>
      <c r="AW55" s="61">
        <v>4.9619999999999997</v>
      </c>
      <c r="AX55" s="62"/>
      <c r="AY55" s="58">
        <v>5.2744999999999989</v>
      </c>
      <c r="AZ55" s="58">
        <v>0</v>
      </c>
      <c r="BA55" s="63"/>
      <c r="BB55" s="84">
        <v>1.4001137548582807</v>
      </c>
      <c r="BC55" s="64"/>
      <c r="BD55" s="7" t="s">
        <v>522</v>
      </c>
    </row>
    <row r="56" spans="1:56" ht="19.149999999999999" customHeight="1" x14ac:dyDescent="0.25">
      <c r="A56" s="57">
        <v>32</v>
      </c>
      <c r="B56" s="6">
        <v>47</v>
      </c>
      <c r="C56" s="7" t="s">
        <v>449</v>
      </c>
      <c r="D56" s="7" t="s">
        <v>522</v>
      </c>
      <c r="E56" s="8">
        <v>5</v>
      </c>
      <c r="F56" s="8">
        <v>4</v>
      </c>
      <c r="G56" s="9" t="s">
        <v>78</v>
      </c>
      <c r="H56" s="41" t="s">
        <v>685</v>
      </c>
      <c r="I56" s="36" t="s">
        <v>69</v>
      </c>
      <c r="J56" s="10">
        <v>2911.3</v>
      </c>
      <c r="K56" s="10">
        <v>2911.3</v>
      </c>
      <c r="L56" s="10"/>
      <c r="M56" s="10"/>
      <c r="N56" s="58">
        <v>0.30780000000000002</v>
      </c>
      <c r="O56" s="58">
        <v>0.1082</v>
      </c>
      <c r="P56" s="58">
        <v>0.22120000000000001</v>
      </c>
      <c r="Q56" s="58">
        <v>6.0100000000000001E-2</v>
      </c>
      <c r="R56" s="58">
        <v>1.7500000000000002E-2</v>
      </c>
      <c r="S56" s="58">
        <v>0.29099999999999998</v>
      </c>
      <c r="T56" s="58">
        <v>0</v>
      </c>
      <c r="U56" s="58">
        <v>0.42680000000000001</v>
      </c>
      <c r="V56" s="58">
        <v>0</v>
      </c>
      <c r="W56" s="58">
        <v>0</v>
      </c>
      <c r="X56" s="58">
        <v>0.1303</v>
      </c>
      <c r="Y56" s="58">
        <v>0</v>
      </c>
      <c r="Z56" s="58">
        <v>1.7358</v>
      </c>
      <c r="AA56" s="58">
        <v>0.18459999999999999</v>
      </c>
      <c r="AB56" s="58">
        <v>0.24010000000000001</v>
      </c>
      <c r="AC56" s="58">
        <v>5.0099999999999999E-2</v>
      </c>
      <c r="AD56" s="58">
        <v>7.4099999999999999E-2</v>
      </c>
      <c r="AE56" s="58">
        <v>4.6899999999999997E-2</v>
      </c>
      <c r="AF56" s="58">
        <v>0.11</v>
      </c>
      <c r="AG56" s="58">
        <v>1.1299999999999999E-2</v>
      </c>
      <c r="AH56" s="58">
        <v>0</v>
      </c>
      <c r="AI56" s="58">
        <v>1.5274000000000001</v>
      </c>
      <c r="AJ56" s="58">
        <v>0.68220000000000003</v>
      </c>
      <c r="AK56" s="58">
        <v>5.6399999999999999E-2</v>
      </c>
      <c r="AL56" s="58">
        <v>0.37790000000000001</v>
      </c>
      <c r="AM56" s="58">
        <v>4.2200000000000001E-2</v>
      </c>
      <c r="AN56" s="58">
        <v>7.3000000000000001E-3</v>
      </c>
      <c r="AO56" s="58">
        <v>0.46039999999999998</v>
      </c>
      <c r="AP56" s="58">
        <v>0</v>
      </c>
      <c r="AQ56" s="58">
        <v>0.3029</v>
      </c>
      <c r="AR56" s="59">
        <v>0.37359999999999999</v>
      </c>
      <c r="AS56" s="11">
        <v>0.37359999999999999</v>
      </c>
      <c r="AT56" s="60">
        <v>0.22120000000000001</v>
      </c>
      <c r="AU56" s="61">
        <v>7.8461000000000007</v>
      </c>
      <c r="AV56" s="61"/>
      <c r="AW56" s="61">
        <v>4.6458000000000004</v>
      </c>
      <c r="AX56" s="62"/>
      <c r="AY56" s="58">
        <v>5.5855999999999995</v>
      </c>
      <c r="AZ56" s="58">
        <v>0</v>
      </c>
      <c r="BA56" s="63"/>
      <c r="BB56" s="64">
        <v>1.4047013749641939</v>
      </c>
      <c r="BC56" s="64"/>
      <c r="BD56" s="7" t="s">
        <v>522</v>
      </c>
    </row>
    <row r="57" spans="1:56" ht="19.149999999999999" customHeight="1" x14ac:dyDescent="0.25">
      <c r="A57" s="57">
        <v>33</v>
      </c>
      <c r="B57" s="6">
        <v>48</v>
      </c>
      <c r="C57" s="7" t="s">
        <v>450</v>
      </c>
      <c r="D57" s="7" t="s">
        <v>522</v>
      </c>
      <c r="E57" s="8">
        <v>5</v>
      </c>
      <c r="F57" s="8">
        <v>4</v>
      </c>
      <c r="G57" s="9" t="s">
        <v>79</v>
      </c>
      <c r="H57" s="41" t="s">
        <v>685</v>
      </c>
      <c r="I57" s="36" t="s">
        <v>76</v>
      </c>
      <c r="J57" s="10">
        <v>2889.2</v>
      </c>
      <c r="K57" s="10">
        <v>2889.2</v>
      </c>
      <c r="L57" s="10"/>
      <c r="M57" s="10"/>
      <c r="N57" s="58">
        <v>0.37069999999999997</v>
      </c>
      <c r="O57" s="58">
        <v>0.10630000000000001</v>
      </c>
      <c r="P57" s="58">
        <v>0.21460000000000001</v>
      </c>
      <c r="Q57" s="58">
        <v>6.0100000000000001E-2</v>
      </c>
      <c r="R57" s="58">
        <v>1.6899999999999998E-2</v>
      </c>
      <c r="S57" s="58">
        <v>0.31540000000000001</v>
      </c>
      <c r="T57" s="58">
        <v>0</v>
      </c>
      <c r="U57" s="58">
        <v>0.42680000000000001</v>
      </c>
      <c r="V57" s="58">
        <v>0</v>
      </c>
      <c r="W57" s="58">
        <v>0</v>
      </c>
      <c r="X57" s="58">
        <v>0.14219999999999999</v>
      </c>
      <c r="Y57" s="58">
        <v>0</v>
      </c>
      <c r="Z57" s="58">
        <v>1.0245</v>
      </c>
      <c r="AA57" s="58">
        <v>0.22850000000000001</v>
      </c>
      <c r="AB57" s="58">
        <v>0.22459999999999999</v>
      </c>
      <c r="AC57" s="58">
        <v>5.1200000000000002E-2</v>
      </c>
      <c r="AD57" s="58">
        <v>7.2599999999999998E-2</v>
      </c>
      <c r="AE57" s="58">
        <v>4.5199999999999997E-2</v>
      </c>
      <c r="AF57" s="58">
        <v>0.1207</v>
      </c>
      <c r="AG57" s="58">
        <v>1.3599999999999999E-2</v>
      </c>
      <c r="AH57" s="58">
        <v>0</v>
      </c>
      <c r="AI57" s="58">
        <v>1.8053999999999999</v>
      </c>
      <c r="AJ57" s="58">
        <v>0.85019999999999996</v>
      </c>
      <c r="AK57" s="58">
        <v>6.5500000000000003E-2</v>
      </c>
      <c r="AL57" s="58">
        <v>0.35920000000000002</v>
      </c>
      <c r="AM57" s="58">
        <v>5.0700000000000002E-2</v>
      </c>
      <c r="AN57" s="58">
        <v>8.8000000000000005E-3</v>
      </c>
      <c r="AO57" s="58">
        <v>0.85909999999999997</v>
      </c>
      <c r="AP57" s="58">
        <v>0</v>
      </c>
      <c r="AQ57" s="58">
        <v>0.32569999999999999</v>
      </c>
      <c r="AR57" s="59">
        <v>0.38790000000000002</v>
      </c>
      <c r="AS57" s="11">
        <v>0.38790000000000002</v>
      </c>
      <c r="AT57" s="60">
        <v>0.19420000000000001</v>
      </c>
      <c r="AU57" s="61">
        <v>8.1463999999999999</v>
      </c>
      <c r="AV57" s="61"/>
      <c r="AW57" s="61">
        <v>4.0788000000000011</v>
      </c>
      <c r="AX57" s="62"/>
      <c r="AY57" s="58">
        <v>5.7284000000000006</v>
      </c>
      <c r="AZ57" s="58">
        <v>0</v>
      </c>
      <c r="BA57" s="63"/>
      <c r="BB57" s="64">
        <v>1.4221073947350045</v>
      </c>
      <c r="BC57" s="64"/>
      <c r="BD57" s="7" t="s">
        <v>522</v>
      </c>
    </row>
    <row r="58" spans="1:56" ht="19.149999999999999" customHeight="1" x14ac:dyDescent="0.25">
      <c r="A58" s="57">
        <v>50</v>
      </c>
      <c r="B58" s="6">
        <v>49</v>
      </c>
      <c r="C58" s="7" t="s">
        <v>451</v>
      </c>
      <c r="D58" s="7" t="s">
        <v>522</v>
      </c>
      <c r="E58" s="8">
        <v>5</v>
      </c>
      <c r="F58" s="8">
        <v>2</v>
      </c>
      <c r="G58" s="9" t="s">
        <v>80</v>
      </c>
      <c r="H58" s="43" t="s">
        <v>687</v>
      </c>
      <c r="I58" s="36" t="s">
        <v>76</v>
      </c>
      <c r="J58" s="10">
        <v>2312.6</v>
      </c>
      <c r="K58" s="10">
        <v>2051.2999999999997</v>
      </c>
      <c r="L58" s="10"/>
      <c r="M58" s="10">
        <v>261.3</v>
      </c>
      <c r="N58" s="58">
        <v>0.26090000000000002</v>
      </c>
      <c r="O58" s="58">
        <v>0.1031</v>
      </c>
      <c r="P58" s="58">
        <v>0</v>
      </c>
      <c r="Q58" s="58">
        <v>0</v>
      </c>
      <c r="R58" s="58">
        <v>1.0999999999999999E-2</v>
      </c>
      <c r="S58" s="58">
        <v>0.15570000000000001</v>
      </c>
      <c r="T58" s="58">
        <v>0</v>
      </c>
      <c r="U58" s="58">
        <v>0.4148</v>
      </c>
      <c r="V58" s="58">
        <v>0</v>
      </c>
      <c r="W58" s="58">
        <v>0</v>
      </c>
      <c r="X58" s="58">
        <v>0.29520000000000002</v>
      </c>
      <c r="Y58" s="58">
        <v>0</v>
      </c>
      <c r="Z58" s="58">
        <v>1.4507000000000001</v>
      </c>
      <c r="AA58" s="58">
        <v>0.15859999999999999</v>
      </c>
      <c r="AB58" s="58">
        <v>0.2399</v>
      </c>
      <c r="AC58" s="58">
        <v>0</v>
      </c>
      <c r="AD58" s="58">
        <v>0</v>
      </c>
      <c r="AE58" s="58">
        <v>2.9499999999999998E-2</v>
      </c>
      <c r="AF58" s="58">
        <v>5.4899999999999997E-2</v>
      </c>
      <c r="AG58" s="58">
        <v>1.0500000000000001E-2</v>
      </c>
      <c r="AH58" s="58">
        <v>0</v>
      </c>
      <c r="AI58" s="58">
        <v>2.4710000000000001</v>
      </c>
      <c r="AJ58" s="58">
        <v>0.83989999999999998</v>
      </c>
      <c r="AK58" s="58">
        <v>6.9000000000000006E-2</v>
      </c>
      <c r="AL58" s="58">
        <v>0.43890000000000001</v>
      </c>
      <c r="AM58" s="58">
        <v>4.2099999999999999E-2</v>
      </c>
      <c r="AN58" s="58">
        <v>7.3000000000000001E-3</v>
      </c>
      <c r="AO58" s="58">
        <v>0.36299999999999999</v>
      </c>
      <c r="AP58" s="58">
        <v>0</v>
      </c>
      <c r="AQ58" s="58">
        <v>0.25459999999999999</v>
      </c>
      <c r="AR58" s="59">
        <v>0.38350000000000001</v>
      </c>
      <c r="AS58" s="11">
        <v>0.38350000000000001</v>
      </c>
      <c r="AT58" s="60">
        <v>0.1779</v>
      </c>
      <c r="AU58" s="61">
        <v>8.0540999999999983</v>
      </c>
      <c r="AV58" s="61"/>
      <c r="AW58" s="61">
        <v>3.7356999999999987</v>
      </c>
      <c r="AX58" s="62"/>
      <c r="AY58" s="58">
        <v>5.8832999999999993</v>
      </c>
      <c r="AZ58" s="58">
        <v>0</v>
      </c>
      <c r="BA58" s="63"/>
      <c r="BB58" s="84">
        <v>1.3689765947682422</v>
      </c>
      <c r="BC58" s="64"/>
      <c r="BD58" s="7" t="s">
        <v>522</v>
      </c>
    </row>
    <row r="59" spans="1:56" ht="19.149999999999999" customHeight="1" x14ac:dyDescent="0.25">
      <c r="A59" s="57">
        <v>51</v>
      </c>
      <c r="B59" s="6">
        <v>50</v>
      </c>
      <c r="C59" s="7" t="s">
        <v>507</v>
      </c>
      <c r="D59" s="7" t="s">
        <v>522</v>
      </c>
      <c r="E59" s="8">
        <v>5</v>
      </c>
      <c r="F59" s="8">
        <v>4</v>
      </c>
      <c r="G59" s="9" t="s">
        <v>81</v>
      </c>
      <c r="H59" s="41" t="s">
        <v>685</v>
      </c>
      <c r="I59" s="36" t="s">
        <v>69</v>
      </c>
      <c r="J59" s="10">
        <v>2887.4</v>
      </c>
      <c r="K59" s="10">
        <v>2887.4</v>
      </c>
      <c r="L59" s="10"/>
      <c r="M59" s="10"/>
      <c r="N59" s="58">
        <v>0.3049</v>
      </c>
      <c r="O59" s="58">
        <v>0.1091</v>
      </c>
      <c r="P59" s="58">
        <v>0.21490000000000001</v>
      </c>
      <c r="Q59" s="58">
        <v>6.0100000000000001E-2</v>
      </c>
      <c r="R59" s="58">
        <v>1.5699999999999999E-2</v>
      </c>
      <c r="S59" s="58">
        <v>0.29730000000000001</v>
      </c>
      <c r="T59" s="58">
        <v>0</v>
      </c>
      <c r="U59" s="58">
        <v>0.42680000000000001</v>
      </c>
      <c r="V59" s="58">
        <v>0</v>
      </c>
      <c r="W59" s="58">
        <v>0</v>
      </c>
      <c r="X59" s="58">
        <v>0.1313</v>
      </c>
      <c r="Y59" s="58">
        <v>0</v>
      </c>
      <c r="Z59" s="58">
        <v>1.6386000000000001</v>
      </c>
      <c r="AA59" s="58">
        <v>0.18310000000000001</v>
      </c>
      <c r="AB59" s="58">
        <v>0.24210000000000001</v>
      </c>
      <c r="AC59" s="58">
        <v>5.1299999999999998E-2</v>
      </c>
      <c r="AD59" s="58">
        <v>7.2599999999999998E-2</v>
      </c>
      <c r="AE59" s="58">
        <v>4.2099999999999999E-2</v>
      </c>
      <c r="AF59" s="58">
        <v>0.1109</v>
      </c>
      <c r="AG59" s="58">
        <v>1.1900000000000001E-2</v>
      </c>
      <c r="AH59" s="58">
        <v>0</v>
      </c>
      <c r="AI59" s="58">
        <v>1.8868</v>
      </c>
      <c r="AJ59" s="58">
        <v>0.67669999999999997</v>
      </c>
      <c r="AK59" s="58">
        <v>5.5800000000000002E-2</v>
      </c>
      <c r="AL59" s="58">
        <v>0.30359999999999998</v>
      </c>
      <c r="AM59" s="58">
        <v>4.3099999999999999E-2</v>
      </c>
      <c r="AN59" s="58">
        <v>7.4999999999999997E-3</v>
      </c>
      <c r="AO59" s="58">
        <v>0.51580000000000004</v>
      </c>
      <c r="AP59" s="58">
        <v>0</v>
      </c>
      <c r="AQ59" s="58">
        <v>0.3044</v>
      </c>
      <c r="AR59" s="59">
        <v>0.38529999999999998</v>
      </c>
      <c r="AS59" s="11">
        <v>0.38529999999999998</v>
      </c>
      <c r="AT59" s="60">
        <v>0.2162</v>
      </c>
      <c r="AU59" s="61">
        <v>8.0917000000000012</v>
      </c>
      <c r="AV59" s="61"/>
      <c r="AW59" s="61">
        <v>4.5397000000000007</v>
      </c>
      <c r="AX59" s="62"/>
      <c r="AY59" s="58">
        <v>5.7385999999999999</v>
      </c>
      <c r="AZ59" s="58">
        <v>0</v>
      </c>
      <c r="BA59" s="63"/>
      <c r="BB59" s="64">
        <v>1.4100477468372079</v>
      </c>
      <c r="BC59" s="64"/>
      <c r="BD59" s="7" t="s">
        <v>522</v>
      </c>
    </row>
    <row r="60" spans="1:56" ht="19.149999999999999" customHeight="1" x14ac:dyDescent="0.25">
      <c r="A60" s="57">
        <v>52</v>
      </c>
      <c r="B60" s="6">
        <v>51</v>
      </c>
      <c r="C60" s="7" t="s">
        <v>508</v>
      </c>
      <c r="D60" s="7" t="s">
        <v>522</v>
      </c>
      <c r="E60" s="8">
        <v>5</v>
      </c>
      <c r="F60" s="8">
        <v>6</v>
      </c>
      <c r="G60" s="9" t="s">
        <v>82</v>
      </c>
      <c r="H60" s="41" t="s">
        <v>685</v>
      </c>
      <c r="I60" s="36" t="s">
        <v>69</v>
      </c>
      <c r="J60" s="10">
        <v>4679.5</v>
      </c>
      <c r="K60" s="10">
        <v>4679.5</v>
      </c>
      <c r="L60" s="10"/>
      <c r="M60" s="10"/>
      <c r="N60" s="58">
        <v>0.30370000000000003</v>
      </c>
      <c r="O60" s="58">
        <v>0.1</v>
      </c>
      <c r="P60" s="58">
        <v>0.2205</v>
      </c>
      <c r="Q60" s="58">
        <v>6.0100000000000001E-2</v>
      </c>
      <c r="R60" s="58">
        <v>2.18E-2</v>
      </c>
      <c r="S60" s="58">
        <v>0.3548</v>
      </c>
      <c r="T60" s="58">
        <v>0</v>
      </c>
      <c r="U60" s="58">
        <v>0.42680000000000001</v>
      </c>
      <c r="V60" s="58">
        <v>0</v>
      </c>
      <c r="W60" s="58">
        <v>0</v>
      </c>
      <c r="X60" s="58">
        <v>0.1216</v>
      </c>
      <c r="Y60" s="58">
        <v>0</v>
      </c>
      <c r="Z60" s="58">
        <v>2.0316999999999998</v>
      </c>
      <c r="AA60" s="58">
        <v>0.18010000000000001</v>
      </c>
      <c r="AB60" s="58">
        <v>0.22189999999999999</v>
      </c>
      <c r="AC60" s="58">
        <v>5.28E-2</v>
      </c>
      <c r="AD60" s="58">
        <v>6.9000000000000006E-2</v>
      </c>
      <c r="AE60" s="58">
        <v>5.8400000000000001E-2</v>
      </c>
      <c r="AF60" s="58">
        <v>0.14149999999999999</v>
      </c>
      <c r="AG60" s="58">
        <v>1.12E-2</v>
      </c>
      <c r="AH60" s="58">
        <v>0</v>
      </c>
      <c r="AI60" s="58">
        <v>1.2499</v>
      </c>
      <c r="AJ60" s="58">
        <v>0.62629999999999997</v>
      </c>
      <c r="AK60" s="58">
        <v>5.4199999999999998E-2</v>
      </c>
      <c r="AL60" s="58">
        <v>0.29570000000000002</v>
      </c>
      <c r="AM60" s="58">
        <v>4.5400000000000003E-2</v>
      </c>
      <c r="AN60" s="58">
        <v>7.9000000000000008E-3</v>
      </c>
      <c r="AO60" s="58">
        <v>0.74260000000000004</v>
      </c>
      <c r="AP60" s="58">
        <v>0</v>
      </c>
      <c r="AQ60" s="58">
        <v>0.29260000000000003</v>
      </c>
      <c r="AR60" s="59">
        <v>0.38450000000000001</v>
      </c>
      <c r="AS60" s="11">
        <v>0.38450000000000001</v>
      </c>
      <c r="AT60" s="60">
        <v>0.23880000000000001</v>
      </c>
      <c r="AU60" s="61">
        <v>8.0749999999999993</v>
      </c>
      <c r="AV60" s="61"/>
      <c r="AW60" s="61">
        <v>5.0148000000000001</v>
      </c>
      <c r="AX60" s="62"/>
      <c r="AY60" s="58">
        <v>5.7716000000000003</v>
      </c>
      <c r="AZ60" s="58">
        <v>0</v>
      </c>
      <c r="BA60" s="63"/>
      <c r="BB60" s="64">
        <v>1.3990921061750639</v>
      </c>
      <c r="BC60" s="64"/>
      <c r="BD60" s="7" t="s">
        <v>522</v>
      </c>
    </row>
    <row r="61" spans="1:56" ht="19.149999999999999" customHeight="1" x14ac:dyDescent="0.25">
      <c r="A61" s="57">
        <v>53</v>
      </c>
      <c r="B61" s="6">
        <v>52</v>
      </c>
      <c r="C61" s="7" t="s">
        <v>509</v>
      </c>
      <c r="D61" s="7" t="s">
        <v>522</v>
      </c>
      <c r="E61" s="8">
        <v>5</v>
      </c>
      <c r="F61" s="8">
        <v>4</v>
      </c>
      <c r="G61" s="9" t="s">
        <v>83</v>
      </c>
      <c r="H61" s="41" t="s">
        <v>685</v>
      </c>
      <c r="I61" s="36" t="s">
        <v>76</v>
      </c>
      <c r="J61" s="10">
        <v>2952.8</v>
      </c>
      <c r="K61" s="10">
        <v>2902.6000000000004</v>
      </c>
      <c r="L61" s="10"/>
      <c r="M61" s="10">
        <v>50.2</v>
      </c>
      <c r="N61" s="58">
        <v>0.34029999999999999</v>
      </c>
      <c r="O61" s="58">
        <v>0.104</v>
      </c>
      <c r="P61" s="58">
        <v>0.2172</v>
      </c>
      <c r="Q61" s="58">
        <v>6.0100000000000001E-2</v>
      </c>
      <c r="R61" s="58">
        <v>2.2100000000000002E-2</v>
      </c>
      <c r="S61" s="58">
        <v>0.30859999999999999</v>
      </c>
      <c r="T61" s="58">
        <v>0</v>
      </c>
      <c r="U61" s="58">
        <v>0.42680000000000001</v>
      </c>
      <c r="V61" s="58">
        <v>0</v>
      </c>
      <c r="W61" s="58">
        <v>0</v>
      </c>
      <c r="X61" s="58">
        <v>0.107</v>
      </c>
      <c r="Y61" s="58">
        <v>0</v>
      </c>
      <c r="Z61" s="58">
        <v>1.2499</v>
      </c>
      <c r="AA61" s="58">
        <v>0.18179999999999999</v>
      </c>
      <c r="AB61" s="58">
        <v>0.25309999999999999</v>
      </c>
      <c r="AC61" s="58">
        <v>5.0900000000000001E-2</v>
      </c>
      <c r="AD61" s="58">
        <v>7.4200000000000002E-2</v>
      </c>
      <c r="AE61" s="58">
        <v>5.91E-2</v>
      </c>
      <c r="AF61" s="58">
        <v>0.1084</v>
      </c>
      <c r="AG61" s="58">
        <v>1.3299999999999999E-2</v>
      </c>
      <c r="AH61" s="58">
        <v>0</v>
      </c>
      <c r="AI61" s="58">
        <v>1.1671</v>
      </c>
      <c r="AJ61" s="58">
        <v>0.95030000000000003</v>
      </c>
      <c r="AK61" s="58">
        <v>5.5399999999999998E-2</v>
      </c>
      <c r="AL61" s="58">
        <v>0.29149999999999998</v>
      </c>
      <c r="AM61" s="58">
        <v>4.99E-2</v>
      </c>
      <c r="AN61" s="58">
        <v>8.6999999999999994E-3</v>
      </c>
      <c r="AO61" s="58">
        <v>0.28220000000000001</v>
      </c>
      <c r="AP61" s="58">
        <v>0</v>
      </c>
      <c r="AQ61" s="58">
        <v>0.26750000000000002</v>
      </c>
      <c r="AR61" s="59">
        <v>0.33250000000000002</v>
      </c>
      <c r="AS61" s="11">
        <v>0.33250000000000002</v>
      </c>
      <c r="AT61" s="60">
        <v>0.19789999999999999</v>
      </c>
      <c r="AU61" s="61">
        <v>6.9818999999999996</v>
      </c>
      <c r="AV61" s="61"/>
      <c r="AW61" s="61">
        <v>4.1562000000000001</v>
      </c>
      <c r="AX61" s="62"/>
      <c r="AY61" s="58">
        <v>4.8909000000000002</v>
      </c>
      <c r="AZ61" s="58">
        <v>0</v>
      </c>
      <c r="BA61" s="63"/>
      <c r="BB61" s="85">
        <v>1.4275286757038581</v>
      </c>
      <c r="BC61" s="64"/>
      <c r="BD61" s="7" t="s">
        <v>522</v>
      </c>
    </row>
    <row r="62" spans="1:56" ht="19.149999999999999" customHeight="1" x14ac:dyDescent="0.25">
      <c r="A62" s="57">
        <v>59</v>
      </c>
      <c r="B62" s="6">
        <v>53</v>
      </c>
      <c r="C62" s="7" t="s">
        <v>452</v>
      </c>
      <c r="D62" s="7" t="s">
        <v>522</v>
      </c>
      <c r="E62" s="8">
        <v>5</v>
      </c>
      <c r="F62" s="8">
        <v>2</v>
      </c>
      <c r="G62" s="9" t="s">
        <v>84</v>
      </c>
      <c r="H62" s="41" t="s">
        <v>685</v>
      </c>
      <c r="I62" s="36" t="s">
        <v>85</v>
      </c>
      <c r="J62" s="10">
        <v>3304.4</v>
      </c>
      <c r="K62" s="10">
        <v>3304.4</v>
      </c>
      <c r="L62" s="10"/>
      <c r="M62" s="10"/>
      <c r="N62" s="58">
        <v>0.37780000000000002</v>
      </c>
      <c r="O62" s="58">
        <v>0.1198</v>
      </c>
      <c r="P62" s="58">
        <v>0.2225</v>
      </c>
      <c r="Q62" s="58">
        <v>6.54E-2</v>
      </c>
      <c r="R62" s="58">
        <v>0</v>
      </c>
      <c r="S62" s="58">
        <v>0.1701</v>
      </c>
      <c r="T62" s="58">
        <v>0</v>
      </c>
      <c r="U62" s="58">
        <v>0.42680000000000001</v>
      </c>
      <c r="V62" s="58">
        <v>0</v>
      </c>
      <c r="W62" s="58">
        <v>0</v>
      </c>
      <c r="X62" s="58">
        <v>0.1817</v>
      </c>
      <c r="Y62" s="58">
        <v>0</v>
      </c>
      <c r="Z62" s="58">
        <v>0.71430000000000005</v>
      </c>
      <c r="AA62" s="58">
        <v>0.22939999999999999</v>
      </c>
      <c r="AB62" s="58">
        <v>0.27289999999999998</v>
      </c>
      <c r="AC62" s="58">
        <v>5.1499999999999997E-2</v>
      </c>
      <c r="AD62" s="58">
        <v>9.2200000000000004E-2</v>
      </c>
      <c r="AE62" s="58">
        <v>0</v>
      </c>
      <c r="AF62" s="58">
        <v>8.9300000000000004E-2</v>
      </c>
      <c r="AG62" s="58">
        <v>1.1299999999999999E-2</v>
      </c>
      <c r="AH62" s="58">
        <v>0</v>
      </c>
      <c r="AI62" s="58">
        <v>1.5463</v>
      </c>
      <c r="AJ62" s="58">
        <v>0.77800000000000002</v>
      </c>
      <c r="AK62" s="58">
        <v>3.2099999999999997E-2</v>
      </c>
      <c r="AL62" s="58">
        <v>0.29170000000000001</v>
      </c>
      <c r="AM62" s="58">
        <v>5.1400000000000001E-2</v>
      </c>
      <c r="AN62" s="58">
        <v>8.8999999999999999E-3</v>
      </c>
      <c r="AO62" s="58">
        <v>0.97650000000000003</v>
      </c>
      <c r="AP62" s="58">
        <v>0</v>
      </c>
      <c r="AQ62" s="58">
        <v>0.37740000000000001</v>
      </c>
      <c r="AR62" s="59">
        <v>0.35439999999999999</v>
      </c>
      <c r="AS62" s="11">
        <v>0.35439999999999999</v>
      </c>
      <c r="AT62" s="60">
        <v>0.17469999999999999</v>
      </c>
      <c r="AU62" s="61">
        <v>7.4416999999999982</v>
      </c>
      <c r="AV62" s="61"/>
      <c r="AW62" s="61">
        <v>3.6694999999999984</v>
      </c>
      <c r="AX62" s="62"/>
      <c r="AY62" s="58">
        <v>5.1931000000000012</v>
      </c>
      <c r="AZ62" s="58">
        <v>0</v>
      </c>
      <c r="BA62" s="63"/>
      <c r="BB62" s="85">
        <v>1.4329976314725301</v>
      </c>
      <c r="BC62" s="64"/>
      <c r="BD62" s="7" t="s">
        <v>522</v>
      </c>
    </row>
    <row r="63" spans="1:56" ht="19.149999999999999" customHeight="1" x14ac:dyDescent="0.25">
      <c r="A63" s="57">
        <v>60</v>
      </c>
      <c r="B63" s="6">
        <v>54</v>
      </c>
      <c r="C63" s="7" t="s">
        <v>453</v>
      </c>
      <c r="D63" s="7" t="s">
        <v>522</v>
      </c>
      <c r="E63" s="8">
        <v>5</v>
      </c>
      <c r="F63" s="8">
        <v>1</v>
      </c>
      <c r="G63" s="9" t="s">
        <v>86</v>
      </c>
      <c r="H63" s="43" t="s">
        <v>688</v>
      </c>
      <c r="I63" s="36" t="s">
        <v>85</v>
      </c>
      <c r="J63" s="10">
        <v>4217.33</v>
      </c>
      <c r="K63" s="10">
        <v>3773.95</v>
      </c>
      <c r="L63" s="10"/>
      <c r="M63" s="10">
        <v>443.37999999999994</v>
      </c>
      <c r="N63" s="58">
        <v>0.30969999999999998</v>
      </c>
      <c r="O63" s="58">
        <v>0.1023</v>
      </c>
      <c r="P63" s="58">
        <v>0.28449999999999998</v>
      </c>
      <c r="Q63" s="58">
        <v>7.3800000000000004E-2</v>
      </c>
      <c r="R63" s="58">
        <v>1.61E-2</v>
      </c>
      <c r="S63" s="58">
        <v>0.16059999999999999</v>
      </c>
      <c r="T63" s="58">
        <v>0</v>
      </c>
      <c r="U63" s="58">
        <v>0.42680000000000001</v>
      </c>
      <c r="V63" s="58">
        <v>0</v>
      </c>
      <c r="W63" s="58">
        <v>0</v>
      </c>
      <c r="X63" s="58">
        <v>3.5999999999999997E-2</v>
      </c>
      <c r="Y63" s="58">
        <v>0</v>
      </c>
      <c r="Z63" s="58">
        <v>0.95089999999999997</v>
      </c>
      <c r="AA63" s="58">
        <v>0.1991</v>
      </c>
      <c r="AB63" s="58">
        <v>0.2238</v>
      </c>
      <c r="AC63" s="58">
        <v>6.9199999999999998E-2</v>
      </c>
      <c r="AD63" s="58">
        <v>7.2900000000000006E-2</v>
      </c>
      <c r="AE63" s="58">
        <v>4.3200000000000002E-2</v>
      </c>
      <c r="AF63" s="58">
        <v>8.09E-2</v>
      </c>
      <c r="AG63" s="58">
        <v>1.0699999999999999E-2</v>
      </c>
      <c r="AH63" s="58">
        <v>0</v>
      </c>
      <c r="AI63" s="58">
        <v>1.1399999999999999</v>
      </c>
      <c r="AJ63" s="58">
        <v>0.76649999999999996</v>
      </c>
      <c r="AK63" s="58">
        <v>0.05</v>
      </c>
      <c r="AL63" s="58">
        <v>0.27039999999999997</v>
      </c>
      <c r="AM63" s="58">
        <v>2.07E-2</v>
      </c>
      <c r="AN63" s="58">
        <v>3.5999999999999999E-3</v>
      </c>
      <c r="AO63" s="58">
        <v>0.64459999999999995</v>
      </c>
      <c r="AP63" s="58">
        <v>0</v>
      </c>
      <c r="AQ63" s="58">
        <v>0.46210000000000001</v>
      </c>
      <c r="AR63" s="59">
        <v>0.32090000000000002</v>
      </c>
      <c r="AS63" s="11">
        <v>0.32090000000000002</v>
      </c>
      <c r="AT63" s="60">
        <v>0.17979999999999999</v>
      </c>
      <c r="AU63" s="61">
        <v>6.7392999999999992</v>
      </c>
      <c r="AV63" s="86"/>
      <c r="AW63" s="61">
        <v>3.7767000000000004</v>
      </c>
      <c r="AX63" s="62"/>
      <c r="AY63" s="58">
        <v>4.125</v>
      </c>
      <c r="AZ63" s="58">
        <v>0</v>
      </c>
      <c r="BA63" s="63"/>
      <c r="BB63" s="87">
        <v>1.6337696969696969</v>
      </c>
      <c r="BC63" s="64"/>
      <c r="BD63" s="7" t="s">
        <v>522</v>
      </c>
    </row>
    <row r="64" spans="1:56" ht="19.149999999999999" customHeight="1" x14ac:dyDescent="0.25">
      <c r="A64" s="57">
        <v>62</v>
      </c>
      <c r="B64" s="6">
        <v>55</v>
      </c>
      <c r="C64" s="7" t="s">
        <v>525</v>
      </c>
      <c r="D64" s="7" t="s">
        <v>524</v>
      </c>
      <c r="E64" s="8">
        <v>5</v>
      </c>
      <c r="F64" s="8">
        <v>4</v>
      </c>
      <c r="G64" s="9" t="s">
        <v>87</v>
      </c>
      <c r="H64" s="41" t="s">
        <v>685</v>
      </c>
      <c r="I64" s="36" t="s">
        <v>69</v>
      </c>
      <c r="J64" s="10">
        <v>2734.42</v>
      </c>
      <c r="K64" s="10">
        <v>2734.42</v>
      </c>
      <c r="L64" s="10"/>
      <c r="M64" s="10"/>
      <c r="N64" s="58">
        <v>0.31890000000000002</v>
      </c>
      <c r="O64" s="58">
        <v>0.11509999999999999</v>
      </c>
      <c r="P64" s="58">
        <v>0.2162</v>
      </c>
      <c r="Q64" s="58">
        <v>0.06</v>
      </c>
      <c r="R64" s="58">
        <v>1.66E-2</v>
      </c>
      <c r="S64" s="58">
        <v>0.31390000000000001</v>
      </c>
      <c r="T64" s="58">
        <v>0</v>
      </c>
      <c r="U64" s="58">
        <v>0.42680000000000001</v>
      </c>
      <c r="V64" s="58">
        <v>0</v>
      </c>
      <c r="W64" s="58">
        <v>0</v>
      </c>
      <c r="X64" s="58">
        <v>0.13639999999999999</v>
      </c>
      <c r="Y64" s="58">
        <v>0</v>
      </c>
      <c r="Z64" s="58">
        <v>1.8552999999999999</v>
      </c>
      <c r="AA64" s="58">
        <v>0.1915</v>
      </c>
      <c r="AB64" s="58">
        <v>0.2555</v>
      </c>
      <c r="AC64" s="58">
        <v>5.0200000000000002E-2</v>
      </c>
      <c r="AD64" s="58">
        <v>7.5399999999999995E-2</v>
      </c>
      <c r="AE64" s="58">
        <v>4.4400000000000002E-2</v>
      </c>
      <c r="AF64" s="58">
        <v>0.1171</v>
      </c>
      <c r="AG64" s="58">
        <v>1.26E-2</v>
      </c>
      <c r="AH64" s="58">
        <v>0</v>
      </c>
      <c r="AI64" s="58">
        <v>1.5511999999999999</v>
      </c>
      <c r="AJ64" s="58">
        <v>0.75590000000000002</v>
      </c>
      <c r="AK64" s="58">
        <v>5.9799999999999999E-2</v>
      </c>
      <c r="AL64" s="58">
        <v>0.39960000000000001</v>
      </c>
      <c r="AM64" s="58">
        <v>4.5100000000000001E-2</v>
      </c>
      <c r="AN64" s="58">
        <v>7.7999999999999996E-3</v>
      </c>
      <c r="AO64" s="58">
        <v>0.53010000000000002</v>
      </c>
      <c r="AP64" s="58">
        <v>0</v>
      </c>
      <c r="AQ64" s="58">
        <v>0.31140000000000001</v>
      </c>
      <c r="AR64" s="59">
        <v>0.39329999999999998</v>
      </c>
      <c r="AS64" s="11">
        <v>0.39329999999999998</v>
      </c>
      <c r="AT64" s="60">
        <v>0.23150000000000001</v>
      </c>
      <c r="AU64" s="61">
        <v>8.2600999999999996</v>
      </c>
      <c r="AV64" s="61"/>
      <c r="AW64" s="61">
        <v>4.8614999999999986</v>
      </c>
      <c r="AX64" s="62"/>
      <c r="AY64" s="58">
        <v>5.7997999999999994</v>
      </c>
      <c r="AZ64" s="58">
        <v>0</v>
      </c>
      <c r="BA64" s="63"/>
      <c r="BB64" s="64">
        <v>1.4242042829063073</v>
      </c>
      <c r="BC64" s="64"/>
      <c r="BD64" s="7" t="s">
        <v>525</v>
      </c>
    </row>
    <row r="65" spans="1:56" ht="19.149999999999999" customHeight="1" x14ac:dyDescent="0.25">
      <c r="A65" s="57">
        <v>63</v>
      </c>
      <c r="B65" s="6">
        <v>56</v>
      </c>
      <c r="C65" s="7" t="s">
        <v>526</v>
      </c>
      <c r="D65" s="7" t="s">
        <v>524</v>
      </c>
      <c r="E65" s="8">
        <v>5</v>
      </c>
      <c r="F65" s="8">
        <v>4</v>
      </c>
      <c r="G65" s="9" t="s">
        <v>88</v>
      </c>
      <c r="H65" s="41" t="s">
        <v>685</v>
      </c>
      <c r="I65" s="36" t="s">
        <v>69</v>
      </c>
      <c r="J65" s="10">
        <v>2913</v>
      </c>
      <c r="K65" s="10">
        <v>2913</v>
      </c>
      <c r="L65" s="10"/>
      <c r="M65" s="10"/>
      <c r="N65" s="58">
        <v>0.30759999999999998</v>
      </c>
      <c r="O65" s="58">
        <v>0.1081</v>
      </c>
      <c r="P65" s="58">
        <v>0.215</v>
      </c>
      <c r="Q65" s="58">
        <v>6.0600000000000001E-2</v>
      </c>
      <c r="R65" s="58">
        <v>1.7500000000000002E-2</v>
      </c>
      <c r="S65" s="58">
        <v>0.2908</v>
      </c>
      <c r="T65" s="58">
        <v>0</v>
      </c>
      <c r="U65" s="58">
        <v>0.42680000000000001</v>
      </c>
      <c r="V65" s="58">
        <v>0</v>
      </c>
      <c r="W65" s="58">
        <v>0</v>
      </c>
      <c r="X65" s="58">
        <v>0.13020000000000001</v>
      </c>
      <c r="Y65" s="58">
        <v>0</v>
      </c>
      <c r="Z65" s="58">
        <v>1.609</v>
      </c>
      <c r="AA65" s="58">
        <v>0.18629999999999999</v>
      </c>
      <c r="AB65" s="58">
        <v>0.2399</v>
      </c>
      <c r="AC65" s="58">
        <v>5.1200000000000002E-2</v>
      </c>
      <c r="AD65" s="58">
        <v>7.7899999999999997E-2</v>
      </c>
      <c r="AE65" s="58">
        <v>4.6899999999999997E-2</v>
      </c>
      <c r="AF65" s="58">
        <v>0.125</v>
      </c>
      <c r="AG65" s="58">
        <v>1.18E-2</v>
      </c>
      <c r="AH65" s="58">
        <v>0</v>
      </c>
      <c r="AI65" s="58">
        <v>2.0011000000000001</v>
      </c>
      <c r="AJ65" s="58">
        <v>0.68930000000000002</v>
      </c>
      <c r="AK65" s="58">
        <v>5.6300000000000003E-2</v>
      </c>
      <c r="AL65" s="58">
        <v>0.38719999999999999</v>
      </c>
      <c r="AM65" s="58">
        <v>3.6200000000000003E-2</v>
      </c>
      <c r="AN65" s="58">
        <v>6.3E-3</v>
      </c>
      <c r="AO65" s="58">
        <v>0.47549999999999998</v>
      </c>
      <c r="AP65" s="58">
        <v>0</v>
      </c>
      <c r="AQ65" s="58">
        <v>0.30280000000000001</v>
      </c>
      <c r="AR65" s="59">
        <v>0.39300000000000002</v>
      </c>
      <c r="AS65" s="11">
        <v>0.39300000000000002</v>
      </c>
      <c r="AT65" s="60">
        <v>0.21529999999999999</v>
      </c>
      <c r="AU65" s="61">
        <v>8.2523000000000017</v>
      </c>
      <c r="AV65" s="61"/>
      <c r="AW65" s="61">
        <v>4.5215000000000014</v>
      </c>
      <c r="AX65" s="62"/>
      <c r="AY65" s="58">
        <v>5.892500000000001</v>
      </c>
      <c r="AZ65" s="58">
        <v>0</v>
      </c>
      <c r="BA65" s="63"/>
      <c r="BB65" s="84">
        <v>1.4004751803139586</v>
      </c>
      <c r="BC65" s="64"/>
      <c r="BD65" s="7" t="s">
        <v>526</v>
      </c>
    </row>
    <row r="66" spans="1:56" ht="19.149999999999999" customHeight="1" x14ac:dyDescent="0.25">
      <c r="A66" s="57">
        <v>64</v>
      </c>
      <c r="B66" s="6">
        <v>57</v>
      </c>
      <c r="C66" s="7" t="s">
        <v>527</v>
      </c>
      <c r="D66" s="7" t="s">
        <v>524</v>
      </c>
      <c r="E66" s="8">
        <v>5</v>
      </c>
      <c r="F66" s="8">
        <v>4</v>
      </c>
      <c r="G66" s="9" t="s">
        <v>89</v>
      </c>
      <c r="H66" s="41" t="s">
        <v>685</v>
      </c>
      <c r="I66" s="36" t="s">
        <v>69</v>
      </c>
      <c r="J66" s="10">
        <v>2962.56</v>
      </c>
      <c r="K66" s="10">
        <v>2962.56</v>
      </c>
      <c r="L66" s="10"/>
      <c r="M66" s="10"/>
      <c r="N66" s="58">
        <v>0.31040000000000001</v>
      </c>
      <c r="O66" s="58">
        <v>0.1072</v>
      </c>
      <c r="P66" s="58">
        <v>0.21629999999999999</v>
      </c>
      <c r="Q66" s="58">
        <v>6.0600000000000001E-2</v>
      </c>
      <c r="R66" s="58">
        <v>1.72E-2</v>
      </c>
      <c r="S66" s="58">
        <v>0.2999</v>
      </c>
      <c r="T66" s="58">
        <v>0</v>
      </c>
      <c r="U66" s="58">
        <v>0.42680000000000001</v>
      </c>
      <c r="V66" s="58">
        <v>0</v>
      </c>
      <c r="W66" s="58">
        <v>0</v>
      </c>
      <c r="X66" s="58">
        <v>0.13009999999999999</v>
      </c>
      <c r="Y66" s="58">
        <v>0</v>
      </c>
      <c r="Z66" s="58">
        <v>1.3743000000000001</v>
      </c>
      <c r="AA66" s="58">
        <v>0.18140000000000001</v>
      </c>
      <c r="AB66" s="58">
        <v>0.2379</v>
      </c>
      <c r="AC66" s="58">
        <v>5.1499999999999997E-2</v>
      </c>
      <c r="AD66" s="58">
        <v>7.7600000000000002E-2</v>
      </c>
      <c r="AE66" s="58">
        <v>4.6100000000000002E-2</v>
      </c>
      <c r="AF66" s="58">
        <v>0.1229</v>
      </c>
      <c r="AG66" s="58">
        <v>1.1599999999999999E-2</v>
      </c>
      <c r="AH66" s="58">
        <v>0</v>
      </c>
      <c r="AI66" s="58">
        <v>2.0865</v>
      </c>
      <c r="AJ66" s="58">
        <v>0.67949999999999999</v>
      </c>
      <c r="AK66" s="58">
        <v>5.5399999999999998E-2</v>
      </c>
      <c r="AL66" s="58">
        <v>0.38250000000000001</v>
      </c>
      <c r="AM66" s="58">
        <v>4.1799999999999997E-2</v>
      </c>
      <c r="AN66" s="58">
        <v>7.3000000000000001E-3</v>
      </c>
      <c r="AO66" s="58">
        <v>0.46750000000000003</v>
      </c>
      <c r="AP66" s="58">
        <v>0</v>
      </c>
      <c r="AQ66" s="58">
        <v>0.30270000000000002</v>
      </c>
      <c r="AR66" s="59">
        <v>0.38479999999999998</v>
      </c>
      <c r="AS66" s="11">
        <v>0.38479999999999998</v>
      </c>
      <c r="AT66" s="60">
        <v>0.20399999999999999</v>
      </c>
      <c r="AU66" s="61">
        <v>8.0798000000000005</v>
      </c>
      <c r="AV66" s="61"/>
      <c r="AW66" s="61">
        <v>4.2829999999999995</v>
      </c>
      <c r="AX66" s="62"/>
      <c r="AY66" s="58">
        <v>5.8141999999999996</v>
      </c>
      <c r="AZ66" s="58">
        <v>0</v>
      </c>
      <c r="BA66" s="63"/>
      <c r="BB66" s="64">
        <v>1.3896666781328473</v>
      </c>
      <c r="BC66" s="84"/>
      <c r="BD66" s="7" t="s">
        <v>527</v>
      </c>
    </row>
    <row r="67" spans="1:56" ht="19.149999999999999" customHeight="1" x14ac:dyDescent="0.25">
      <c r="A67" s="57">
        <v>65</v>
      </c>
      <c r="B67" s="6">
        <v>58</v>
      </c>
      <c r="C67" s="7" t="s">
        <v>528</v>
      </c>
      <c r="D67" s="7" t="s">
        <v>524</v>
      </c>
      <c r="E67" s="8">
        <v>5</v>
      </c>
      <c r="F67" s="8">
        <v>4</v>
      </c>
      <c r="G67" s="9" t="s">
        <v>90</v>
      </c>
      <c r="H67" s="41" t="s">
        <v>685</v>
      </c>
      <c r="I67" s="36" t="s">
        <v>69</v>
      </c>
      <c r="J67" s="10">
        <v>2719.92</v>
      </c>
      <c r="K67" s="10">
        <v>2719.92</v>
      </c>
      <c r="L67" s="10"/>
      <c r="M67" s="10"/>
      <c r="N67" s="58">
        <v>0.31630000000000003</v>
      </c>
      <c r="O67" s="58">
        <v>0.1157</v>
      </c>
      <c r="P67" s="58">
        <v>0.21529999999999999</v>
      </c>
      <c r="Q67" s="58">
        <v>6.0199999999999997E-2</v>
      </c>
      <c r="R67" s="58">
        <v>1.67E-2</v>
      </c>
      <c r="S67" s="58">
        <v>0.31559999999999999</v>
      </c>
      <c r="T67" s="58">
        <v>0</v>
      </c>
      <c r="U67" s="58">
        <v>0.42680000000000001</v>
      </c>
      <c r="V67" s="58">
        <v>0</v>
      </c>
      <c r="W67" s="58">
        <v>0</v>
      </c>
      <c r="X67" s="58">
        <v>0.1394</v>
      </c>
      <c r="Y67" s="58">
        <v>0</v>
      </c>
      <c r="Z67" s="58">
        <v>2.0061</v>
      </c>
      <c r="AA67" s="58">
        <v>0.18779999999999999</v>
      </c>
      <c r="AB67" s="58">
        <v>0.25690000000000002</v>
      </c>
      <c r="AC67" s="58">
        <v>5.0299999999999997E-2</v>
      </c>
      <c r="AD67" s="58">
        <v>7.6600000000000001E-2</v>
      </c>
      <c r="AE67" s="58">
        <v>4.4600000000000001E-2</v>
      </c>
      <c r="AF67" s="58">
        <v>0.1177</v>
      </c>
      <c r="AG67" s="58">
        <v>1.15E-2</v>
      </c>
      <c r="AH67" s="58">
        <v>0</v>
      </c>
      <c r="AI67" s="58">
        <v>1.3504</v>
      </c>
      <c r="AJ67" s="58">
        <v>0.72819999999999996</v>
      </c>
      <c r="AK67" s="58">
        <v>6.0199999999999997E-2</v>
      </c>
      <c r="AL67" s="58">
        <v>0.39889999999999998</v>
      </c>
      <c r="AM67" s="58">
        <v>4.5400000000000003E-2</v>
      </c>
      <c r="AN67" s="58">
        <v>7.9000000000000008E-3</v>
      </c>
      <c r="AO67" s="58">
        <v>0.13689999999999999</v>
      </c>
      <c r="AP67" s="58">
        <v>0</v>
      </c>
      <c r="AQ67" s="58">
        <v>0.31569999999999998</v>
      </c>
      <c r="AR67" s="59">
        <v>0.37009999999999998</v>
      </c>
      <c r="AS67" s="11">
        <v>0.37009999999999998</v>
      </c>
      <c r="AT67" s="60">
        <v>0.23930000000000001</v>
      </c>
      <c r="AU67" s="61">
        <v>7.7712000000000003</v>
      </c>
      <c r="AV67" s="61"/>
      <c r="AW67" s="61">
        <v>5.0260000000000007</v>
      </c>
      <c r="AX67" s="62"/>
      <c r="AY67" s="58">
        <v>5.6704000000000008</v>
      </c>
      <c r="AZ67" s="58">
        <v>0</v>
      </c>
      <c r="BA67" s="63"/>
      <c r="BB67" s="64">
        <v>1.3704853273137696</v>
      </c>
      <c r="BC67" s="84"/>
      <c r="BD67" s="7" t="s">
        <v>528</v>
      </c>
    </row>
    <row r="68" spans="1:56" ht="19.149999999999999" customHeight="1" x14ac:dyDescent="0.25">
      <c r="A68" s="57">
        <v>67</v>
      </c>
      <c r="B68" s="6">
        <v>59</v>
      </c>
      <c r="C68" s="7" t="s">
        <v>529</v>
      </c>
      <c r="D68" s="7" t="s">
        <v>524</v>
      </c>
      <c r="E68" s="8">
        <v>5</v>
      </c>
      <c r="F68" s="8">
        <v>4</v>
      </c>
      <c r="G68" s="9" t="s">
        <v>91</v>
      </c>
      <c r="H68" s="41" t="s">
        <v>685</v>
      </c>
      <c r="I68" s="36" t="s">
        <v>69</v>
      </c>
      <c r="J68" s="10">
        <v>2717.54</v>
      </c>
      <c r="K68" s="10">
        <v>2717.54</v>
      </c>
      <c r="L68" s="10"/>
      <c r="M68" s="10"/>
      <c r="N68" s="58">
        <v>0.31659999999999999</v>
      </c>
      <c r="O68" s="58">
        <v>0.1158</v>
      </c>
      <c r="P68" s="58">
        <v>0.2147</v>
      </c>
      <c r="Q68" s="58">
        <v>6.0299999999999999E-2</v>
      </c>
      <c r="R68" s="58">
        <v>1.67E-2</v>
      </c>
      <c r="S68" s="58">
        <v>0.31580000000000003</v>
      </c>
      <c r="T68" s="58">
        <v>0</v>
      </c>
      <c r="U68" s="58">
        <v>0.42680000000000001</v>
      </c>
      <c r="V68" s="58">
        <v>0</v>
      </c>
      <c r="W68" s="58">
        <v>0</v>
      </c>
      <c r="X68" s="58">
        <v>0.13950000000000001</v>
      </c>
      <c r="Y68" s="58">
        <v>0</v>
      </c>
      <c r="Z68" s="58">
        <v>1.7406999999999999</v>
      </c>
      <c r="AA68" s="58">
        <v>0.1905</v>
      </c>
      <c r="AB68" s="58">
        <v>0.2571</v>
      </c>
      <c r="AC68" s="58">
        <v>5.0200000000000002E-2</v>
      </c>
      <c r="AD68" s="58">
        <v>7.6700000000000004E-2</v>
      </c>
      <c r="AE68" s="58">
        <v>4.4699999999999997E-2</v>
      </c>
      <c r="AF68" s="58">
        <v>0.1178</v>
      </c>
      <c r="AG68" s="58">
        <v>1.2699999999999999E-2</v>
      </c>
      <c r="AH68" s="58">
        <v>0</v>
      </c>
      <c r="AI68" s="58">
        <v>1.3061</v>
      </c>
      <c r="AJ68" s="58">
        <v>0.78779999999999994</v>
      </c>
      <c r="AK68" s="58">
        <v>5.74E-2</v>
      </c>
      <c r="AL68" s="58">
        <v>0.40260000000000001</v>
      </c>
      <c r="AM68" s="58">
        <v>4.5400000000000003E-2</v>
      </c>
      <c r="AN68" s="58">
        <v>7.9000000000000008E-3</v>
      </c>
      <c r="AO68" s="58">
        <v>0.51149999999999995</v>
      </c>
      <c r="AP68" s="58">
        <v>0</v>
      </c>
      <c r="AQ68" s="58">
        <v>0.31590000000000001</v>
      </c>
      <c r="AR68" s="59">
        <v>0.37659999999999999</v>
      </c>
      <c r="AS68" s="11">
        <v>0.37659999999999999</v>
      </c>
      <c r="AT68" s="60">
        <v>0.22620000000000001</v>
      </c>
      <c r="AU68" s="61">
        <v>7.9077999999999991</v>
      </c>
      <c r="AV68" s="61"/>
      <c r="AW68" s="61">
        <v>4.7494000000000005</v>
      </c>
      <c r="AX68" s="62"/>
      <c r="AY68" s="58">
        <v>5.6228000000000007</v>
      </c>
      <c r="AZ68" s="58">
        <v>0</v>
      </c>
      <c r="BA68" s="63"/>
      <c r="BB68" s="64">
        <v>1.4063811624101867</v>
      </c>
      <c r="BC68" s="64"/>
      <c r="BD68" s="7" t="s">
        <v>529</v>
      </c>
    </row>
    <row r="69" spans="1:56" ht="19.149999999999999" customHeight="1" x14ac:dyDescent="0.25">
      <c r="A69" s="57">
        <v>68</v>
      </c>
      <c r="B69" s="6">
        <v>60</v>
      </c>
      <c r="C69" s="7" t="s">
        <v>530</v>
      </c>
      <c r="D69" s="7" t="s">
        <v>524</v>
      </c>
      <c r="E69" s="8">
        <v>5</v>
      </c>
      <c r="F69" s="8">
        <v>6</v>
      </c>
      <c r="G69" s="9" t="s">
        <v>92</v>
      </c>
      <c r="H69" s="41" t="s">
        <v>685</v>
      </c>
      <c r="I69" s="36" t="s">
        <v>69</v>
      </c>
      <c r="J69" s="10">
        <v>4603.7</v>
      </c>
      <c r="K69" s="10">
        <v>4603.7</v>
      </c>
      <c r="L69" s="10"/>
      <c r="M69" s="10"/>
      <c r="N69" s="58">
        <v>0.2838</v>
      </c>
      <c r="O69" s="58">
        <v>0.1016</v>
      </c>
      <c r="P69" s="58">
        <v>0.22209999999999999</v>
      </c>
      <c r="Q69" s="58">
        <v>5.9700000000000003E-2</v>
      </c>
      <c r="R69" s="58">
        <v>2.2200000000000001E-2</v>
      </c>
      <c r="S69" s="58">
        <v>0.35859999999999997</v>
      </c>
      <c r="T69" s="58">
        <v>0</v>
      </c>
      <c r="U69" s="58">
        <v>0.42680000000000001</v>
      </c>
      <c r="V69" s="58">
        <v>0</v>
      </c>
      <c r="W69" s="58">
        <v>0</v>
      </c>
      <c r="X69" s="58">
        <v>0.1236</v>
      </c>
      <c r="Y69" s="58">
        <v>0</v>
      </c>
      <c r="Z69" s="58">
        <v>2.0061</v>
      </c>
      <c r="AA69" s="58">
        <v>0.17180000000000001</v>
      </c>
      <c r="AB69" s="58">
        <v>0.2258</v>
      </c>
      <c r="AC69" s="58">
        <v>5.2699999999999997E-2</v>
      </c>
      <c r="AD69" s="58">
        <v>6.5699999999999995E-2</v>
      </c>
      <c r="AE69" s="58">
        <v>5.9299999999999999E-2</v>
      </c>
      <c r="AF69" s="58">
        <v>0.14380000000000001</v>
      </c>
      <c r="AG69" s="58">
        <v>1.1299999999999999E-2</v>
      </c>
      <c r="AH69" s="58">
        <v>0</v>
      </c>
      <c r="AI69" s="58">
        <v>0.95350000000000001</v>
      </c>
      <c r="AJ69" s="58">
        <v>0.65080000000000005</v>
      </c>
      <c r="AK69" s="58">
        <v>5.8999999999999997E-2</v>
      </c>
      <c r="AL69" s="58">
        <v>0.37559999999999999</v>
      </c>
      <c r="AM69" s="58">
        <v>4.3499999999999997E-2</v>
      </c>
      <c r="AN69" s="58">
        <v>7.6E-3</v>
      </c>
      <c r="AO69" s="58">
        <v>0.4098</v>
      </c>
      <c r="AP69" s="58">
        <v>0</v>
      </c>
      <c r="AQ69" s="58">
        <v>0.29930000000000001</v>
      </c>
      <c r="AR69" s="59">
        <v>0.35670000000000002</v>
      </c>
      <c r="AS69" s="11">
        <v>0.35670000000000002</v>
      </c>
      <c r="AT69" s="60">
        <v>0.23719999999999999</v>
      </c>
      <c r="AU69" s="61">
        <v>7.4907000000000004</v>
      </c>
      <c r="AV69" s="61"/>
      <c r="AW69" s="61">
        <v>4.9814999999999996</v>
      </c>
      <c r="AX69" s="62"/>
      <c r="AY69" s="58">
        <v>5.3435000000000015</v>
      </c>
      <c r="AZ69" s="58">
        <v>0</v>
      </c>
      <c r="BA69" s="63"/>
      <c r="BB69" s="64">
        <v>1.4018340039300081</v>
      </c>
      <c r="BC69" s="64"/>
      <c r="BD69" s="7" t="s">
        <v>530</v>
      </c>
    </row>
    <row r="70" spans="1:56" ht="19.149999999999999" customHeight="1" x14ac:dyDescent="0.25">
      <c r="A70" s="57">
        <v>69</v>
      </c>
      <c r="B70" s="6">
        <v>61</v>
      </c>
      <c r="C70" s="7" t="s">
        <v>531</v>
      </c>
      <c r="D70" s="7" t="s">
        <v>524</v>
      </c>
      <c r="E70" s="8">
        <v>5</v>
      </c>
      <c r="F70" s="8">
        <v>4</v>
      </c>
      <c r="G70" s="9" t="s">
        <v>93</v>
      </c>
      <c r="H70" s="41" t="s">
        <v>685</v>
      </c>
      <c r="I70" s="36" t="s">
        <v>69</v>
      </c>
      <c r="J70" s="10">
        <v>2885.52</v>
      </c>
      <c r="K70" s="10">
        <v>2885.52</v>
      </c>
      <c r="L70" s="10"/>
      <c r="M70" s="10"/>
      <c r="N70" s="58">
        <v>0.30280000000000001</v>
      </c>
      <c r="O70" s="58">
        <v>0.1091</v>
      </c>
      <c r="P70" s="58">
        <v>0.21629999999999999</v>
      </c>
      <c r="Q70" s="58">
        <v>6.08E-2</v>
      </c>
      <c r="R70" s="58">
        <v>1.5699999999999999E-2</v>
      </c>
      <c r="S70" s="58">
        <v>0.29749999999999999</v>
      </c>
      <c r="T70" s="58">
        <v>0</v>
      </c>
      <c r="U70" s="58">
        <v>0.42680000000000001</v>
      </c>
      <c r="V70" s="58">
        <v>0</v>
      </c>
      <c r="W70" s="58">
        <v>0</v>
      </c>
      <c r="X70" s="58">
        <v>0.13139999999999999</v>
      </c>
      <c r="Y70" s="58">
        <v>0</v>
      </c>
      <c r="Z70" s="58">
        <v>1.5145</v>
      </c>
      <c r="AA70" s="58">
        <v>0.182</v>
      </c>
      <c r="AB70" s="58">
        <v>0.2422</v>
      </c>
      <c r="AC70" s="58">
        <v>5.1400000000000001E-2</v>
      </c>
      <c r="AD70" s="58">
        <v>7.8600000000000003E-2</v>
      </c>
      <c r="AE70" s="58">
        <v>4.2099999999999999E-2</v>
      </c>
      <c r="AF70" s="58">
        <v>0.1109</v>
      </c>
      <c r="AG70" s="58">
        <v>1.1900000000000001E-2</v>
      </c>
      <c r="AH70" s="58">
        <v>0</v>
      </c>
      <c r="AI70" s="58">
        <v>1.8521000000000001</v>
      </c>
      <c r="AJ70" s="58">
        <v>0.74199999999999999</v>
      </c>
      <c r="AK70" s="58">
        <v>5.8999999999999997E-2</v>
      </c>
      <c r="AL70" s="58">
        <v>0.38400000000000001</v>
      </c>
      <c r="AM70" s="58">
        <v>3.7100000000000001E-2</v>
      </c>
      <c r="AN70" s="58">
        <v>6.4000000000000003E-3</v>
      </c>
      <c r="AO70" s="58">
        <v>0.31309999999999999</v>
      </c>
      <c r="AP70" s="58">
        <v>0</v>
      </c>
      <c r="AQ70" s="58">
        <v>0.31059999999999999</v>
      </c>
      <c r="AR70" s="59">
        <v>0.37490000000000001</v>
      </c>
      <c r="AS70" s="11">
        <v>0.37490000000000001</v>
      </c>
      <c r="AT70" s="60">
        <v>0.2104</v>
      </c>
      <c r="AU70" s="61">
        <v>7.8732000000000015</v>
      </c>
      <c r="AV70" s="61"/>
      <c r="AW70" s="61">
        <v>4.4175000000000004</v>
      </c>
      <c r="AX70" s="62"/>
      <c r="AY70" s="58">
        <v>5.5880999999999998</v>
      </c>
      <c r="AZ70" s="58">
        <v>0</v>
      </c>
      <c r="BA70" s="63"/>
      <c r="BB70" s="64">
        <v>1.4089225318086651</v>
      </c>
      <c r="BC70" s="84"/>
      <c r="BD70" s="7" t="s">
        <v>531</v>
      </c>
    </row>
    <row r="71" spans="1:56" ht="19.149999999999999" customHeight="1" x14ac:dyDescent="0.25">
      <c r="A71" s="57">
        <v>70</v>
      </c>
      <c r="B71" s="6">
        <v>62</v>
      </c>
      <c r="C71" s="7" t="s">
        <v>532</v>
      </c>
      <c r="D71" s="7" t="s">
        <v>524</v>
      </c>
      <c r="E71" s="8">
        <v>5</v>
      </c>
      <c r="F71" s="8">
        <v>4</v>
      </c>
      <c r="G71" s="9" t="s">
        <v>94</v>
      </c>
      <c r="H71" s="41" t="s">
        <v>685</v>
      </c>
      <c r="I71" s="36" t="s">
        <v>69</v>
      </c>
      <c r="J71" s="10">
        <v>2895.2</v>
      </c>
      <c r="K71" s="10">
        <v>2895.2</v>
      </c>
      <c r="L71" s="10"/>
      <c r="M71" s="10"/>
      <c r="N71" s="58">
        <v>0.30180000000000001</v>
      </c>
      <c r="O71" s="58">
        <v>0.10879999999999999</v>
      </c>
      <c r="P71" s="58">
        <v>0.217</v>
      </c>
      <c r="Q71" s="58">
        <v>5.9900000000000002E-2</v>
      </c>
      <c r="R71" s="58">
        <v>1.6799999999999999E-2</v>
      </c>
      <c r="S71" s="58">
        <v>0.29649999999999999</v>
      </c>
      <c r="T71" s="58">
        <v>0</v>
      </c>
      <c r="U71" s="58">
        <v>0.42680000000000001</v>
      </c>
      <c r="V71" s="58">
        <v>0</v>
      </c>
      <c r="W71" s="58">
        <v>0</v>
      </c>
      <c r="X71" s="58">
        <v>0.13100000000000001</v>
      </c>
      <c r="Y71" s="58">
        <v>0</v>
      </c>
      <c r="Z71" s="58">
        <v>1.7161999999999999</v>
      </c>
      <c r="AA71" s="58">
        <v>0.18140000000000001</v>
      </c>
      <c r="AB71" s="58">
        <v>0.2414</v>
      </c>
      <c r="AC71" s="58">
        <v>5.0900000000000001E-2</v>
      </c>
      <c r="AD71" s="58">
        <v>7.2499999999999995E-2</v>
      </c>
      <c r="AE71" s="58">
        <v>4.5100000000000001E-2</v>
      </c>
      <c r="AF71" s="58">
        <v>0.1106</v>
      </c>
      <c r="AG71" s="58">
        <v>1.1900000000000001E-2</v>
      </c>
      <c r="AH71" s="58">
        <v>0</v>
      </c>
      <c r="AI71" s="58">
        <v>1.4430000000000001</v>
      </c>
      <c r="AJ71" s="58">
        <v>0.66379999999999995</v>
      </c>
      <c r="AK71" s="58">
        <v>5.8400000000000001E-2</v>
      </c>
      <c r="AL71" s="58">
        <v>0.36899999999999999</v>
      </c>
      <c r="AM71" s="58">
        <v>4.24E-2</v>
      </c>
      <c r="AN71" s="58">
        <v>7.4000000000000003E-3</v>
      </c>
      <c r="AO71" s="58">
        <v>0.29320000000000002</v>
      </c>
      <c r="AP71" s="58">
        <v>0</v>
      </c>
      <c r="AQ71" s="58">
        <v>0.32219999999999999</v>
      </c>
      <c r="AR71" s="59">
        <v>0.3594</v>
      </c>
      <c r="AS71" s="11">
        <v>0.3594</v>
      </c>
      <c r="AT71" s="60">
        <v>0.221</v>
      </c>
      <c r="AU71" s="61">
        <v>7.5473999999999979</v>
      </c>
      <c r="AV71" s="61"/>
      <c r="AW71" s="61">
        <v>4.6399999999999979</v>
      </c>
      <c r="AX71" s="62"/>
      <c r="AY71" s="58">
        <v>5.4039000000000001</v>
      </c>
      <c r="AZ71" s="58">
        <v>0</v>
      </c>
      <c r="BA71" s="63"/>
      <c r="BB71" s="64">
        <v>1.3966579692444341</v>
      </c>
      <c r="BC71" s="64"/>
      <c r="BD71" s="7" t="s">
        <v>532</v>
      </c>
    </row>
    <row r="72" spans="1:56" ht="19.149999999999999" customHeight="1" x14ac:dyDescent="0.25">
      <c r="A72" s="57">
        <v>71</v>
      </c>
      <c r="B72" s="6">
        <v>63</v>
      </c>
      <c r="C72" s="7" t="s">
        <v>533</v>
      </c>
      <c r="D72" s="7" t="s">
        <v>524</v>
      </c>
      <c r="E72" s="8">
        <v>5</v>
      </c>
      <c r="F72" s="8">
        <v>4</v>
      </c>
      <c r="G72" s="9" t="s">
        <v>95</v>
      </c>
      <c r="H72" s="41" t="s">
        <v>685</v>
      </c>
      <c r="I72" s="36" t="s">
        <v>69</v>
      </c>
      <c r="J72" s="10">
        <v>3053.6</v>
      </c>
      <c r="K72" s="10">
        <v>3053.6</v>
      </c>
      <c r="L72" s="10"/>
      <c r="M72" s="10"/>
      <c r="N72" s="58">
        <v>0.307</v>
      </c>
      <c r="O72" s="58">
        <v>0.104</v>
      </c>
      <c r="P72" s="58">
        <v>0.21690000000000001</v>
      </c>
      <c r="Q72" s="58">
        <v>5.9900000000000002E-2</v>
      </c>
      <c r="R72" s="58">
        <v>1.6E-2</v>
      </c>
      <c r="S72" s="58">
        <v>0.28110000000000002</v>
      </c>
      <c r="T72" s="58">
        <v>0</v>
      </c>
      <c r="U72" s="58">
        <v>0.42680000000000001</v>
      </c>
      <c r="V72" s="58">
        <v>0</v>
      </c>
      <c r="W72" s="58">
        <v>0</v>
      </c>
      <c r="X72" s="58">
        <v>0.1242</v>
      </c>
      <c r="Y72" s="58">
        <v>0</v>
      </c>
      <c r="Z72" s="58">
        <v>1.9208000000000001</v>
      </c>
      <c r="AA72" s="58">
        <v>0.18379999999999999</v>
      </c>
      <c r="AB72" s="58">
        <v>0.23080000000000001</v>
      </c>
      <c r="AC72" s="58">
        <v>5.16E-2</v>
      </c>
      <c r="AD72" s="58">
        <v>7.46E-2</v>
      </c>
      <c r="AE72" s="58">
        <v>4.2700000000000002E-2</v>
      </c>
      <c r="AF72" s="58">
        <v>0.1048</v>
      </c>
      <c r="AG72" s="58">
        <v>1.1299999999999999E-2</v>
      </c>
      <c r="AH72" s="58">
        <v>0</v>
      </c>
      <c r="AI72" s="58">
        <v>1.0861000000000001</v>
      </c>
      <c r="AJ72" s="58">
        <v>0.63480000000000003</v>
      </c>
      <c r="AK72" s="58">
        <v>5.45E-2</v>
      </c>
      <c r="AL72" s="58">
        <v>0.35099999999999998</v>
      </c>
      <c r="AM72" s="58">
        <v>4.0300000000000002E-2</v>
      </c>
      <c r="AN72" s="58">
        <v>7.0000000000000001E-3</v>
      </c>
      <c r="AO72" s="58">
        <v>0.17879999999999999</v>
      </c>
      <c r="AP72" s="58">
        <v>0</v>
      </c>
      <c r="AQ72" s="58">
        <v>0.30309999999999998</v>
      </c>
      <c r="AR72" s="59">
        <v>0.34060000000000001</v>
      </c>
      <c r="AS72" s="11">
        <v>0.34060000000000001</v>
      </c>
      <c r="AT72" s="60">
        <v>0.2281</v>
      </c>
      <c r="AU72" s="61">
        <v>7.1525000000000007</v>
      </c>
      <c r="AV72" s="61"/>
      <c r="AW72" s="61">
        <v>4.7893000000000008</v>
      </c>
      <c r="AX72" s="62"/>
      <c r="AY72" s="58">
        <v>4.9984999999999999</v>
      </c>
      <c r="AZ72" s="58">
        <v>0</v>
      </c>
      <c r="BA72" s="63"/>
      <c r="BB72" s="64">
        <v>1.4309292787836352</v>
      </c>
      <c r="BC72" s="64"/>
      <c r="BD72" s="7" t="s">
        <v>533</v>
      </c>
    </row>
    <row r="73" spans="1:56" ht="19.149999999999999" customHeight="1" x14ac:dyDescent="0.25">
      <c r="A73" s="57">
        <v>72</v>
      </c>
      <c r="B73" s="6">
        <v>64</v>
      </c>
      <c r="C73" s="7" t="s">
        <v>534</v>
      </c>
      <c r="D73" s="7" t="s">
        <v>524</v>
      </c>
      <c r="E73" s="8">
        <v>5</v>
      </c>
      <c r="F73" s="8">
        <v>4</v>
      </c>
      <c r="G73" s="9" t="s">
        <v>96</v>
      </c>
      <c r="H73" s="41" t="s">
        <v>685</v>
      </c>
      <c r="I73" s="36" t="s">
        <v>69</v>
      </c>
      <c r="J73" s="10">
        <v>2900.1</v>
      </c>
      <c r="K73" s="10">
        <v>2900.1</v>
      </c>
      <c r="L73" s="10"/>
      <c r="M73" s="10"/>
      <c r="N73" s="58">
        <v>0.309</v>
      </c>
      <c r="O73" s="58">
        <v>0.1086</v>
      </c>
      <c r="P73" s="58">
        <v>0.21540000000000001</v>
      </c>
      <c r="Q73" s="58">
        <v>6.0499999999999998E-2</v>
      </c>
      <c r="R73" s="58">
        <v>1.5599999999999999E-2</v>
      </c>
      <c r="S73" s="58">
        <v>0.29599999999999999</v>
      </c>
      <c r="T73" s="58">
        <v>0</v>
      </c>
      <c r="U73" s="58">
        <v>0.42680000000000001</v>
      </c>
      <c r="V73" s="58">
        <v>0</v>
      </c>
      <c r="W73" s="58">
        <v>0</v>
      </c>
      <c r="X73" s="58">
        <v>0.1308</v>
      </c>
      <c r="Y73" s="58">
        <v>0</v>
      </c>
      <c r="Z73" s="58">
        <v>1.6707000000000001</v>
      </c>
      <c r="AA73" s="58">
        <v>0.18110000000000001</v>
      </c>
      <c r="AB73" s="58">
        <v>0.24099999999999999</v>
      </c>
      <c r="AC73" s="58">
        <v>5.1200000000000002E-2</v>
      </c>
      <c r="AD73" s="58">
        <v>7.8200000000000006E-2</v>
      </c>
      <c r="AE73" s="58">
        <v>4.19E-2</v>
      </c>
      <c r="AF73" s="58">
        <v>0.1104</v>
      </c>
      <c r="AG73" s="58">
        <v>1.1900000000000001E-2</v>
      </c>
      <c r="AH73" s="58">
        <v>0</v>
      </c>
      <c r="AI73" s="58">
        <v>1.3349</v>
      </c>
      <c r="AJ73" s="58">
        <v>0.66839999999999999</v>
      </c>
      <c r="AK73" s="58">
        <v>5.7000000000000002E-2</v>
      </c>
      <c r="AL73" s="58">
        <v>0.36899999999999999</v>
      </c>
      <c r="AM73" s="58">
        <v>4.2500000000000003E-2</v>
      </c>
      <c r="AN73" s="58">
        <v>7.4000000000000003E-3</v>
      </c>
      <c r="AO73" s="58">
        <v>0.2225</v>
      </c>
      <c r="AP73" s="58">
        <v>0</v>
      </c>
      <c r="AQ73" s="58">
        <v>0.30359999999999998</v>
      </c>
      <c r="AR73" s="59">
        <v>0.34770000000000001</v>
      </c>
      <c r="AS73" s="11">
        <v>0.34770000000000001</v>
      </c>
      <c r="AT73" s="60">
        <v>0.218</v>
      </c>
      <c r="AU73" s="61">
        <v>7.3021000000000003</v>
      </c>
      <c r="AV73" s="61"/>
      <c r="AW73" s="61">
        <v>4.5776000000000003</v>
      </c>
      <c r="AX73" s="62"/>
      <c r="AY73" s="58">
        <v>5.1465999999999994</v>
      </c>
      <c r="AZ73" s="58">
        <v>0</v>
      </c>
      <c r="BA73" s="63"/>
      <c r="BB73" s="64">
        <v>1.4188201919713987</v>
      </c>
      <c r="BC73" s="84"/>
      <c r="BD73" s="7" t="s">
        <v>534</v>
      </c>
    </row>
    <row r="74" spans="1:56" ht="19.149999999999999" customHeight="1" x14ac:dyDescent="0.25">
      <c r="A74" s="57">
        <v>74</v>
      </c>
      <c r="B74" s="6">
        <v>65</v>
      </c>
      <c r="C74" s="7" t="s">
        <v>535</v>
      </c>
      <c r="D74" s="7" t="s">
        <v>524</v>
      </c>
      <c r="E74" s="8">
        <v>5</v>
      </c>
      <c r="F74" s="8">
        <v>4</v>
      </c>
      <c r="G74" s="9" t="s">
        <v>97</v>
      </c>
      <c r="H74" s="41" t="s">
        <v>685</v>
      </c>
      <c r="I74" s="36" t="s">
        <v>69</v>
      </c>
      <c r="J74" s="10">
        <v>2765.2</v>
      </c>
      <c r="K74" s="10">
        <v>2765.2</v>
      </c>
      <c r="L74" s="10"/>
      <c r="M74" s="10"/>
      <c r="N74" s="58">
        <v>0.316</v>
      </c>
      <c r="O74" s="58">
        <v>0.1139</v>
      </c>
      <c r="P74" s="58">
        <v>0.21709999999999999</v>
      </c>
      <c r="Q74" s="58">
        <v>5.9799999999999999E-2</v>
      </c>
      <c r="R74" s="58">
        <v>1.7600000000000001E-2</v>
      </c>
      <c r="S74" s="58">
        <v>0.31040000000000001</v>
      </c>
      <c r="T74" s="58">
        <v>0</v>
      </c>
      <c r="U74" s="58">
        <v>0.42680000000000001</v>
      </c>
      <c r="V74" s="58">
        <v>0</v>
      </c>
      <c r="W74" s="58">
        <v>0</v>
      </c>
      <c r="X74" s="58">
        <v>0.13489999999999999</v>
      </c>
      <c r="Y74" s="58">
        <v>0</v>
      </c>
      <c r="Z74" s="58">
        <v>1.917</v>
      </c>
      <c r="AA74" s="58">
        <v>0.18990000000000001</v>
      </c>
      <c r="AB74" s="58">
        <v>0.25280000000000002</v>
      </c>
      <c r="AC74" s="58">
        <v>5.0500000000000003E-2</v>
      </c>
      <c r="AD74" s="58">
        <v>7.4200000000000002E-2</v>
      </c>
      <c r="AE74" s="58">
        <v>4.7199999999999999E-2</v>
      </c>
      <c r="AF74" s="58">
        <v>0.1158</v>
      </c>
      <c r="AG74" s="58">
        <v>1.2500000000000001E-2</v>
      </c>
      <c r="AH74" s="58">
        <v>0</v>
      </c>
      <c r="AI74" s="58">
        <v>0.96240000000000003</v>
      </c>
      <c r="AJ74" s="58">
        <v>0.75460000000000005</v>
      </c>
      <c r="AK74" s="58">
        <v>5.91E-2</v>
      </c>
      <c r="AL74" s="58">
        <v>0.2999</v>
      </c>
      <c r="AM74" s="58">
        <v>4.4600000000000001E-2</v>
      </c>
      <c r="AN74" s="58">
        <v>7.7000000000000002E-3</v>
      </c>
      <c r="AO74" s="58">
        <v>0.31419999999999998</v>
      </c>
      <c r="AP74" s="58">
        <v>0</v>
      </c>
      <c r="AQ74" s="58">
        <v>0.3125</v>
      </c>
      <c r="AR74" s="59">
        <v>0.35060000000000002</v>
      </c>
      <c r="AS74" s="11">
        <v>0.35060000000000002</v>
      </c>
      <c r="AT74" s="60">
        <v>0.23400000000000001</v>
      </c>
      <c r="AU74" s="61">
        <v>7.3620000000000001</v>
      </c>
      <c r="AV74" s="61"/>
      <c r="AW74" s="61">
        <v>4.9143000000000008</v>
      </c>
      <c r="AX74" s="62"/>
      <c r="AY74" s="58">
        <v>5.1888999999999994</v>
      </c>
      <c r="AZ74" s="58">
        <v>0</v>
      </c>
      <c r="BA74" s="63"/>
      <c r="BB74" s="64">
        <v>1.4187978184200891</v>
      </c>
      <c r="BC74" s="64"/>
      <c r="BD74" s="7" t="s">
        <v>535</v>
      </c>
    </row>
    <row r="75" spans="1:56" ht="19.149999999999999" customHeight="1" x14ac:dyDescent="0.25">
      <c r="A75" s="57">
        <v>75</v>
      </c>
      <c r="B75" s="6">
        <v>66</v>
      </c>
      <c r="C75" s="7" t="s">
        <v>536</v>
      </c>
      <c r="D75" s="7" t="s">
        <v>524</v>
      </c>
      <c r="E75" s="8">
        <v>5</v>
      </c>
      <c r="F75" s="8">
        <v>4</v>
      </c>
      <c r="G75" s="9" t="s">
        <v>98</v>
      </c>
      <c r="H75" s="41" t="s">
        <v>685</v>
      </c>
      <c r="I75" s="36" t="s">
        <v>69</v>
      </c>
      <c r="J75" s="10">
        <v>2753.5</v>
      </c>
      <c r="K75" s="10">
        <v>2753.5</v>
      </c>
      <c r="L75" s="10"/>
      <c r="M75" s="10"/>
      <c r="N75" s="58">
        <v>0.31740000000000002</v>
      </c>
      <c r="O75" s="58">
        <v>0.1144</v>
      </c>
      <c r="P75" s="58">
        <v>0.21640000000000001</v>
      </c>
      <c r="Q75" s="58">
        <v>6.0100000000000001E-2</v>
      </c>
      <c r="R75" s="58">
        <v>1.77E-2</v>
      </c>
      <c r="S75" s="58">
        <v>0.31169999999999998</v>
      </c>
      <c r="T75" s="58">
        <v>0</v>
      </c>
      <c r="U75" s="58">
        <v>0.42680000000000001</v>
      </c>
      <c r="V75" s="58">
        <v>0</v>
      </c>
      <c r="W75" s="58">
        <v>0</v>
      </c>
      <c r="X75" s="58">
        <v>0.13769999999999999</v>
      </c>
      <c r="Y75" s="58">
        <v>0</v>
      </c>
      <c r="Z75" s="58">
        <v>1.8775999999999999</v>
      </c>
      <c r="AA75" s="58">
        <v>0.19070000000000001</v>
      </c>
      <c r="AB75" s="58">
        <v>0.25380000000000003</v>
      </c>
      <c r="AC75" s="58">
        <v>5.0299999999999997E-2</v>
      </c>
      <c r="AD75" s="58">
        <v>7.46E-2</v>
      </c>
      <c r="AE75" s="58">
        <v>4.7399999999999998E-2</v>
      </c>
      <c r="AF75" s="58">
        <v>0.1163</v>
      </c>
      <c r="AG75" s="58">
        <v>1.2500000000000001E-2</v>
      </c>
      <c r="AH75" s="58">
        <v>0</v>
      </c>
      <c r="AI75" s="58">
        <v>0.80020000000000002</v>
      </c>
      <c r="AJ75" s="58">
        <v>0.76300000000000001</v>
      </c>
      <c r="AK75" s="58">
        <v>5.9299999999999999E-2</v>
      </c>
      <c r="AL75" s="58">
        <v>0.30230000000000001</v>
      </c>
      <c r="AM75" s="58">
        <v>4.4699999999999997E-2</v>
      </c>
      <c r="AN75" s="58">
        <v>7.7999999999999996E-3</v>
      </c>
      <c r="AO75" s="58">
        <v>0.70320000000000005</v>
      </c>
      <c r="AP75" s="58">
        <v>0</v>
      </c>
      <c r="AQ75" s="58">
        <v>0.31330000000000002</v>
      </c>
      <c r="AR75" s="59">
        <v>0.36099999999999999</v>
      </c>
      <c r="AS75" s="11">
        <v>0.36099999999999999</v>
      </c>
      <c r="AT75" s="60">
        <v>0.23250000000000001</v>
      </c>
      <c r="AU75" s="61">
        <v>7.5801999999999987</v>
      </c>
      <c r="AV75" s="61"/>
      <c r="AW75" s="61">
        <v>4.8829999999999991</v>
      </c>
      <c r="AX75" s="62"/>
      <c r="AY75" s="58">
        <v>5.3590999999999998</v>
      </c>
      <c r="AZ75" s="58">
        <v>0</v>
      </c>
      <c r="BA75" s="63"/>
      <c r="BB75" s="64">
        <v>1.4144539195014088</v>
      </c>
      <c r="BC75" s="64"/>
      <c r="BD75" s="7" t="s">
        <v>536</v>
      </c>
    </row>
    <row r="76" spans="1:56" ht="19.149999999999999" customHeight="1" x14ac:dyDescent="0.25">
      <c r="A76" s="57">
        <v>76</v>
      </c>
      <c r="B76" s="6">
        <v>67</v>
      </c>
      <c r="C76" s="7" t="s">
        <v>537</v>
      </c>
      <c r="D76" s="7" t="s">
        <v>524</v>
      </c>
      <c r="E76" s="8">
        <v>5</v>
      </c>
      <c r="F76" s="8">
        <v>4</v>
      </c>
      <c r="G76" s="9" t="s">
        <v>99</v>
      </c>
      <c r="H76" s="41" t="s">
        <v>685</v>
      </c>
      <c r="I76" s="36" t="s">
        <v>69</v>
      </c>
      <c r="J76" s="10">
        <v>2748.4</v>
      </c>
      <c r="K76" s="10">
        <v>2748.4</v>
      </c>
      <c r="L76" s="10"/>
      <c r="M76" s="10"/>
      <c r="N76" s="58">
        <v>0.31790000000000002</v>
      </c>
      <c r="O76" s="58">
        <v>0.11459999999999999</v>
      </c>
      <c r="P76" s="58">
        <v>0.21629999999999999</v>
      </c>
      <c r="Q76" s="58">
        <v>5.9799999999999999E-2</v>
      </c>
      <c r="R76" s="58">
        <v>1.77E-2</v>
      </c>
      <c r="S76" s="58">
        <v>0.31230000000000002</v>
      </c>
      <c r="T76" s="58">
        <v>0</v>
      </c>
      <c r="U76" s="58">
        <v>0.42680000000000001</v>
      </c>
      <c r="V76" s="58">
        <v>0</v>
      </c>
      <c r="W76" s="58">
        <v>0</v>
      </c>
      <c r="X76" s="58">
        <v>0.13800000000000001</v>
      </c>
      <c r="Y76" s="58">
        <v>0</v>
      </c>
      <c r="Z76" s="58">
        <v>1.8577999999999999</v>
      </c>
      <c r="AA76" s="58">
        <v>0.19109999999999999</v>
      </c>
      <c r="AB76" s="58">
        <v>0.25430000000000003</v>
      </c>
      <c r="AC76" s="58">
        <v>5.0299999999999997E-2</v>
      </c>
      <c r="AD76" s="58">
        <v>7.46E-2</v>
      </c>
      <c r="AE76" s="58">
        <v>4.7500000000000001E-2</v>
      </c>
      <c r="AF76" s="58">
        <v>0.11650000000000001</v>
      </c>
      <c r="AG76" s="58">
        <v>1.2500000000000001E-2</v>
      </c>
      <c r="AH76" s="58">
        <v>0</v>
      </c>
      <c r="AI76" s="58">
        <v>0.90739999999999998</v>
      </c>
      <c r="AJ76" s="58">
        <v>0.72450000000000003</v>
      </c>
      <c r="AK76" s="58">
        <v>5.5899999999999998E-2</v>
      </c>
      <c r="AL76" s="58">
        <v>0.32379999999999998</v>
      </c>
      <c r="AM76" s="58">
        <v>4.4900000000000002E-2</v>
      </c>
      <c r="AN76" s="58">
        <v>7.7999999999999996E-3</v>
      </c>
      <c r="AO76" s="58">
        <v>0.45340000000000003</v>
      </c>
      <c r="AP76" s="58">
        <v>0</v>
      </c>
      <c r="AQ76" s="58">
        <v>0.31369999999999998</v>
      </c>
      <c r="AR76" s="59">
        <v>0.35199999999999998</v>
      </c>
      <c r="AS76" s="11">
        <v>0.35199999999999998</v>
      </c>
      <c r="AT76" s="60">
        <v>0.23150000000000001</v>
      </c>
      <c r="AU76" s="61">
        <v>7.3914000000000017</v>
      </c>
      <c r="AV76" s="61"/>
      <c r="AW76" s="61">
        <v>4.8618000000000006</v>
      </c>
      <c r="AX76" s="62"/>
      <c r="AY76" s="58">
        <v>5.2161999999999997</v>
      </c>
      <c r="AZ76" s="58">
        <v>0</v>
      </c>
      <c r="BA76" s="63"/>
      <c r="BB76" s="64">
        <v>1.4170085502856489</v>
      </c>
      <c r="BC76" s="64"/>
      <c r="BD76" s="7" t="s">
        <v>537</v>
      </c>
    </row>
    <row r="77" spans="1:56" ht="19.149999999999999" customHeight="1" x14ac:dyDescent="0.25">
      <c r="A77" s="57">
        <v>78</v>
      </c>
      <c r="B77" s="6">
        <v>68</v>
      </c>
      <c r="C77" s="7" t="s">
        <v>538</v>
      </c>
      <c r="D77" s="7" t="s">
        <v>524</v>
      </c>
      <c r="E77" s="8">
        <v>5</v>
      </c>
      <c r="F77" s="8">
        <v>8</v>
      </c>
      <c r="G77" s="9" t="s">
        <v>100</v>
      </c>
      <c r="H77" s="41" t="s">
        <v>685</v>
      </c>
      <c r="I77" s="36" t="s">
        <v>69</v>
      </c>
      <c r="J77" s="10">
        <v>5829.1</v>
      </c>
      <c r="K77" s="10">
        <v>5829.1</v>
      </c>
      <c r="L77" s="10"/>
      <c r="M77" s="10"/>
      <c r="N77" s="58">
        <v>0.29289999999999999</v>
      </c>
      <c r="O77" s="58">
        <v>0.1154</v>
      </c>
      <c r="P77" s="58">
        <v>0.22140000000000001</v>
      </c>
      <c r="Q77" s="58">
        <v>6.0699999999999997E-2</v>
      </c>
      <c r="R77" s="58">
        <v>1.67E-2</v>
      </c>
      <c r="S77" s="58">
        <v>0.44130000000000003</v>
      </c>
      <c r="T77" s="58">
        <v>0</v>
      </c>
      <c r="U77" s="58">
        <v>0.42680000000000001</v>
      </c>
      <c r="V77" s="58">
        <v>0</v>
      </c>
      <c r="W77" s="58">
        <v>0</v>
      </c>
      <c r="X77" s="58">
        <v>0.129</v>
      </c>
      <c r="Y77" s="58">
        <v>0</v>
      </c>
      <c r="Z77" s="58">
        <v>1.9339</v>
      </c>
      <c r="AA77" s="58">
        <v>0.17499999999999999</v>
      </c>
      <c r="AB77" s="58">
        <v>0.23630000000000001</v>
      </c>
      <c r="AC77" s="58">
        <v>5.2600000000000001E-2</v>
      </c>
      <c r="AD77" s="58">
        <v>7.1999999999999995E-2</v>
      </c>
      <c r="AE77" s="58">
        <v>4.48E-2</v>
      </c>
      <c r="AF77" s="58">
        <v>0.18079999999999999</v>
      </c>
      <c r="AG77" s="58">
        <v>1.1900000000000001E-2</v>
      </c>
      <c r="AH77" s="58">
        <v>0</v>
      </c>
      <c r="AI77" s="58">
        <v>0.83479999999999999</v>
      </c>
      <c r="AJ77" s="58">
        <v>0.6956</v>
      </c>
      <c r="AK77" s="58">
        <v>5.6800000000000003E-2</v>
      </c>
      <c r="AL77" s="58">
        <v>0.30549999999999999</v>
      </c>
      <c r="AM77" s="58">
        <v>4.4400000000000002E-2</v>
      </c>
      <c r="AN77" s="58">
        <v>7.7000000000000002E-3</v>
      </c>
      <c r="AO77" s="58">
        <v>0.51100000000000001</v>
      </c>
      <c r="AP77" s="58">
        <v>0</v>
      </c>
      <c r="AQ77" s="58">
        <v>0.30270000000000002</v>
      </c>
      <c r="AR77" s="59">
        <v>0.35849999999999999</v>
      </c>
      <c r="AS77" s="11">
        <v>0.35849999999999999</v>
      </c>
      <c r="AT77" s="60">
        <v>0.2412</v>
      </c>
      <c r="AU77" s="61">
        <v>7.5285000000000002</v>
      </c>
      <c r="AV77" s="61"/>
      <c r="AW77" s="61">
        <v>5.0643000000000002</v>
      </c>
      <c r="AX77" s="62"/>
      <c r="AY77" s="58">
        <v>5.3110999999999988</v>
      </c>
      <c r="AZ77" s="58">
        <v>0</v>
      </c>
      <c r="BA77" s="63"/>
      <c r="BB77" s="64">
        <v>1.4175029654873759</v>
      </c>
      <c r="BC77" s="64"/>
      <c r="BD77" s="7" t="s">
        <v>538</v>
      </c>
    </row>
    <row r="78" spans="1:56" ht="19.149999999999999" customHeight="1" x14ac:dyDescent="0.25">
      <c r="A78" s="57">
        <v>87</v>
      </c>
      <c r="B78" s="6">
        <v>69</v>
      </c>
      <c r="C78" s="7" t="s">
        <v>539</v>
      </c>
      <c r="D78" s="7" t="s">
        <v>524</v>
      </c>
      <c r="E78" s="8">
        <v>5</v>
      </c>
      <c r="F78" s="8">
        <v>2</v>
      </c>
      <c r="G78" s="9" t="s">
        <v>101</v>
      </c>
      <c r="H78" s="41" t="s">
        <v>685</v>
      </c>
      <c r="I78" s="36" t="s">
        <v>76</v>
      </c>
      <c r="J78" s="10">
        <v>1721.1</v>
      </c>
      <c r="K78" s="10">
        <v>1721.1</v>
      </c>
      <c r="L78" s="10"/>
      <c r="M78" s="10"/>
      <c r="N78" s="58">
        <v>0.28720000000000001</v>
      </c>
      <c r="O78" s="58">
        <v>9.4100000000000003E-2</v>
      </c>
      <c r="P78" s="58">
        <v>0.18790000000000001</v>
      </c>
      <c r="Q78" s="58">
        <v>5.7099999999999998E-2</v>
      </c>
      <c r="R78" s="58">
        <v>1.4200000000000001E-2</v>
      </c>
      <c r="S78" s="58">
        <v>0.2054</v>
      </c>
      <c r="T78" s="58">
        <v>0</v>
      </c>
      <c r="U78" s="58">
        <v>0.42680000000000001</v>
      </c>
      <c r="V78" s="58">
        <v>0</v>
      </c>
      <c r="W78" s="58">
        <v>0</v>
      </c>
      <c r="X78" s="58">
        <v>0.11020000000000001</v>
      </c>
      <c r="Y78" s="58">
        <v>0</v>
      </c>
      <c r="Z78" s="58">
        <v>1.1164000000000001</v>
      </c>
      <c r="AA78" s="58">
        <v>0.1731</v>
      </c>
      <c r="AB78" s="58">
        <v>0.2089</v>
      </c>
      <c r="AC78" s="58">
        <v>4.5400000000000003E-2</v>
      </c>
      <c r="AD78" s="58">
        <v>5.8099999999999999E-2</v>
      </c>
      <c r="AE78" s="58">
        <v>3.7900000000000003E-2</v>
      </c>
      <c r="AF78" s="58">
        <v>6.88E-2</v>
      </c>
      <c r="AG78" s="58">
        <v>1.3599999999999999E-2</v>
      </c>
      <c r="AH78" s="58">
        <v>0</v>
      </c>
      <c r="AI78" s="58">
        <v>1.8317000000000001</v>
      </c>
      <c r="AJ78" s="58">
        <v>0.70120000000000005</v>
      </c>
      <c r="AK78" s="58">
        <v>5.8299999999999998E-2</v>
      </c>
      <c r="AL78" s="58">
        <v>0.77290000000000003</v>
      </c>
      <c r="AM78" s="58">
        <v>4.9700000000000001E-2</v>
      </c>
      <c r="AN78" s="58">
        <v>8.6E-3</v>
      </c>
      <c r="AO78" s="58">
        <v>0.53359999999999996</v>
      </c>
      <c r="AP78" s="58">
        <v>0</v>
      </c>
      <c r="AQ78" s="58">
        <v>0.27489999999999998</v>
      </c>
      <c r="AR78" s="59">
        <v>0.36680000000000001</v>
      </c>
      <c r="AS78" s="11">
        <v>0.36680000000000001</v>
      </c>
      <c r="AT78" s="60">
        <v>0.17480000000000001</v>
      </c>
      <c r="AU78" s="61">
        <v>7.7027999999999999</v>
      </c>
      <c r="AV78" s="61"/>
      <c r="AW78" s="61">
        <v>3.6713999999999989</v>
      </c>
      <c r="AX78" s="62"/>
      <c r="AY78" s="58">
        <v>5.3885499999999995</v>
      </c>
      <c r="AZ78" s="58">
        <v>0</v>
      </c>
      <c r="BA78" s="63"/>
      <c r="BB78" s="85">
        <v>1.4294754618589418</v>
      </c>
      <c r="BC78" s="64"/>
      <c r="BD78" s="7" t="s">
        <v>539</v>
      </c>
    </row>
    <row r="79" spans="1:56" ht="19.149999999999999" customHeight="1" x14ac:dyDescent="0.25">
      <c r="A79" s="57">
        <v>88</v>
      </c>
      <c r="B79" s="6">
        <v>70</v>
      </c>
      <c r="C79" s="7" t="s">
        <v>540</v>
      </c>
      <c r="D79" s="7" t="s">
        <v>524</v>
      </c>
      <c r="E79" s="8">
        <v>5</v>
      </c>
      <c r="F79" s="8">
        <v>6</v>
      </c>
      <c r="G79" s="9" t="s">
        <v>102</v>
      </c>
      <c r="H79" s="41" t="s">
        <v>685</v>
      </c>
      <c r="I79" s="36" t="s">
        <v>76</v>
      </c>
      <c r="J79" s="10">
        <v>3452.3</v>
      </c>
      <c r="K79" s="10">
        <v>3452.3</v>
      </c>
      <c r="L79" s="10"/>
      <c r="M79" s="10"/>
      <c r="N79" s="58">
        <v>0.27889999999999998</v>
      </c>
      <c r="O79" s="58">
        <v>0.1065</v>
      </c>
      <c r="P79" s="58">
        <v>0.2185</v>
      </c>
      <c r="Q79" s="58">
        <v>5.8700000000000002E-2</v>
      </c>
      <c r="R79" s="58">
        <v>2.12E-2</v>
      </c>
      <c r="S79" s="58">
        <v>0.46379999999999999</v>
      </c>
      <c r="T79" s="58">
        <v>0</v>
      </c>
      <c r="U79" s="58">
        <v>0.42680000000000001</v>
      </c>
      <c r="V79" s="58">
        <v>0</v>
      </c>
      <c r="W79" s="58">
        <v>0</v>
      </c>
      <c r="X79" s="58">
        <v>0.10979999999999999</v>
      </c>
      <c r="Y79" s="58">
        <v>0</v>
      </c>
      <c r="Z79" s="58">
        <v>1.2101</v>
      </c>
      <c r="AA79" s="58">
        <v>0.1663</v>
      </c>
      <c r="AB79" s="58">
        <v>0.23630000000000001</v>
      </c>
      <c r="AC79" s="58">
        <v>5.2600000000000001E-2</v>
      </c>
      <c r="AD79" s="58">
        <v>6.0999999999999999E-2</v>
      </c>
      <c r="AE79" s="58">
        <v>5.67E-2</v>
      </c>
      <c r="AF79" s="58">
        <v>0.1762</v>
      </c>
      <c r="AG79" s="58">
        <v>1.47E-2</v>
      </c>
      <c r="AH79" s="58">
        <v>0</v>
      </c>
      <c r="AI79" s="58">
        <v>1.5454000000000001</v>
      </c>
      <c r="AJ79" s="58">
        <v>0.88029999999999997</v>
      </c>
      <c r="AK79" s="58">
        <v>6.6199999999999995E-2</v>
      </c>
      <c r="AL79" s="58">
        <v>0.42530000000000001</v>
      </c>
      <c r="AM79" s="58">
        <v>5.0099999999999999E-2</v>
      </c>
      <c r="AN79" s="58">
        <v>8.6999999999999994E-3</v>
      </c>
      <c r="AO79" s="58">
        <v>0.73909999999999998</v>
      </c>
      <c r="AP79" s="58">
        <v>0</v>
      </c>
      <c r="AQ79" s="58">
        <v>0.27700000000000002</v>
      </c>
      <c r="AR79" s="59">
        <v>0.38250000000000001</v>
      </c>
      <c r="AS79" s="11">
        <v>0.38250000000000001</v>
      </c>
      <c r="AT79" s="60">
        <v>0.20300000000000001</v>
      </c>
      <c r="AU79" s="61">
        <v>8.0327000000000002</v>
      </c>
      <c r="AV79" s="61"/>
      <c r="AW79" s="61">
        <v>4.2631000000000006</v>
      </c>
      <c r="AX79" s="62"/>
      <c r="AY79" s="58">
        <v>5.7042999999999999</v>
      </c>
      <c r="AZ79" s="58">
        <v>0</v>
      </c>
      <c r="BA79" s="63"/>
      <c r="BB79" s="85">
        <v>1.4081833003173045</v>
      </c>
      <c r="BC79" s="64"/>
      <c r="BD79" s="7" t="s">
        <v>540</v>
      </c>
    </row>
    <row r="80" spans="1:56" ht="19.149999999999999" customHeight="1" x14ac:dyDescent="0.25">
      <c r="A80" s="57">
        <v>89</v>
      </c>
      <c r="B80" s="6">
        <v>71</v>
      </c>
      <c r="C80" s="7" t="s">
        <v>554</v>
      </c>
      <c r="D80" s="7" t="s">
        <v>553</v>
      </c>
      <c r="E80" s="8">
        <v>5</v>
      </c>
      <c r="F80" s="8">
        <v>4</v>
      </c>
      <c r="G80" s="9" t="s">
        <v>103</v>
      </c>
      <c r="H80" s="41" t="s">
        <v>685</v>
      </c>
      <c r="I80" s="36" t="s">
        <v>69</v>
      </c>
      <c r="J80" s="10">
        <v>2758.85</v>
      </c>
      <c r="K80" s="10">
        <v>2576.35</v>
      </c>
      <c r="L80" s="10"/>
      <c r="M80" s="10">
        <v>182.5</v>
      </c>
      <c r="N80" s="58">
        <v>0.31190000000000001</v>
      </c>
      <c r="O80" s="58">
        <v>0.11409999999999999</v>
      </c>
      <c r="P80" s="58">
        <v>0.21590000000000001</v>
      </c>
      <c r="Q80" s="58">
        <v>5.9900000000000002E-2</v>
      </c>
      <c r="R80" s="58">
        <v>1.77E-2</v>
      </c>
      <c r="S80" s="58">
        <v>0.30470000000000003</v>
      </c>
      <c r="T80" s="58">
        <v>0</v>
      </c>
      <c r="U80" s="58">
        <v>0.42680000000000001</v>
      </c>
      <c r="V80" s="58">
        <v>0</v>
      </c>
      <c r="W80" s="58">
        <v>0</v>
      </c>
      <c r="X80" s="58">
        <v>0.13519999999999999</v>
      </c>
      <c r="Y80" s="58">
        <v>0</v>
      </c>
      <c r="Z80" s="58">
        <v>1.9642999999999999</v>
      </c>
      <c r="AA80" s="58">
        <v>0.1908</v>
      </c>
      <c r="AB80" s="58">
        <v>0.25340000000000001</v>
      </c>
      <c r="AC80" s="58">
        <v>5.0299999999999997E-2</v>
      </c>
      <c r="AD80" s="58">
        <v>7.3200000000000001E-2</v>
      </c>
      <c r="AE80" s="58">
        <v>4.7300000000000002E-2</v>
      </c>
      <c r="AF80" s="58">
        <v>0.11260000000000001</v>
      </c>
      <c r="AG80" s="58">
        <v>1.1900000000000001E-2</v>
      </c>
      <c r="AH80" s="58">
        <v>0</v>
      </c>
      <c r="AI80" s="58">
        <v>0.83520000000000005</v>
      </c>
      <c r="AJ80" s="58">
        <v>0.76259999999999994</v>
      </c>
      <c r="AK80" s="58">
        <v>5.67E-2</v>
      </c>
      <c r="AL80" s="58">
        <v>0.40910000000000002</v>
      </c>
      <c r="AM80" s="58">
        <v>4.07E-2</v>
      </c>
      <c r="AN80" s="58">
        <v>7.1000000000000004E-3</v>
      </c>
      <c r="AO80" s="58">
        <v>0.48170000000000002</v>
      </c>
      <c r="AP80" s="58">
        <v>0</v>
      </c>
      <c r="AQ80" s="58">
        <v>0.3034</v>
      </c>
      <c r="AR80" s="59">
        <v>0.35930000000000001</v>
      </c>
      <c r="AS80" s="11">
        <v>0.35930000000000001</v>
      </c>
      <c r="AT80" s="60">
        <v>0.2349</v>
      </c>
      <c r="AU80" s="61">
        <v>7.5458000000000007</v>
      </c>
      <c r="AV80" s="61"/>
      <c r="AW80" s="61">
        <v>4.9328000000000003</v>
      </c>
      <c r="AX80" s="62"/>
      <c r="AY80" s="58">
        <v>5.3118000000000007</v>
      </c>
      <c r="AZ80" s="58">
        <v>0</v>
      </c>
      <c r="BA80" s="63"/>
      <c r="BB80" s="64">
        <v>1.4205730637448699</v>
      </c>
      <c r="BC80" s="64"/>
      <c r="BD80" s="7" t="s">
        <v>554</v>
      </c>
    </row>
    <row r="81" spans="1:56" ht="19.149999999999999" customHeight="1" x14ac:dyDescent="0.25">
      <c r="A81" s="57">
        <v>92</v>
      </c>
      <c r="B81" s="6">
        <v>72</v>
      </c>
      <c r="C81" s="7" t="s">
        <v>555</v>
      </c>
      <c r="D81" s="7" t="s">
        <v>553</v>
      </c>
      <c r="E81" s="8">
        <v>5</v>
      </c>
      <c r="F81" s="8">
        <v>8</v>
      </c>
      <c r="G81" s="9" t="s">
        <v>104</v>
      </c>
      <c r="H81" s="41" t="s">
        <v>685</v>
      </c>
      <c r="I81" s="36" t="s">
        <v>76</v>
      </c>
      <c r="J81" s="10">
        <v>6735.96</v>
      </c>
      <c r="K81" s="10">
        <v>6731.96</v>
      </c>
      <c r="L81" s="10"/>
      <c r="M81" s="10">
        <v>4</v>
      </c>
      <c r="N81" s="58">
        <v>0.40550000000000003</v>
      </c>
      <c r="O81" s="58">
        <v>0.13519999999999999</v>
      </c>
      <c r="P81" s="58">
        <v>0.2253</v>
      </c>
      <c r="Q81" s="58">
        <v>0</v>
      </c>
      <c r="R81" s="58">
        <v>2.0199999999999999E-2</v>
      </c>
      <c r="S81" s="58">
        <v>0.44090000000000001</v>
      </c>
      <c r="T81" s="58">
        <v>0</v>
      </c>
      <c r="U81" s="58">
        <v>0.42130000000000001</v>
      </c>
      <c r="V81" s="58">
        <v>0</v>
      </c>
      <c r="W81" s="58">
        <v>0</v>
      </c>
      <c r="X81" s="58">
        <v>0.38279999999999997</v>
      </c>
      <c r="Y81" s="58">
        <v>0</v>
      </c>
      <c r="Z81" s="58">
        <v>1.5347999999999999</v>
      </c>
      <c r="AA81" s="58">
        <v>0.25659999999999999</v>
      </c>
      <c r="AB81" s="58">
        <v>0.28910000000000002</v>
      </c>
      <c r="AC81" s="58">
        <v>5.3699999999999998E-2</v>
      </c>
      <c r="AD81" s="58">
        <v>0</v>
      </c>
      <c r="AE81" s="58">
        <v>5.4100000000000002E-2</v>
      </c>
      <c r="AF81" s="58">
        <v>0.18609999999999999</v>
      </c>
      <c r="AG81" s="58">
        <v>1.2699999999999999E-2</v>
      </c>
      <c r="AH81" s="58">
        <v>0</v>
      </c>
      <c r="AI81" s="58">
        <v>1.0752999999999999</v>
      </c>
      <c r="AJ81" s="58">
        <v>0.57840000000000003</v>
      </c>
      <c r="AK81" s="58">
        <v>5.8599999999999999E-2</v>
      </c>
      <c r="AL81" s="58">
        <v>0.35120000000000001</v>
      </c>
      <c r="AM81" s="58">
        <v>3.85E-2</v>
      </c>
      <c r="AN81" s="58">
        <v>6.7000000000000002E-3</v>
      </c>
      <c r="AO81" s="58">
        <v>0.36870000000000003</v>
      </c>
      <c r="AP81" s="58">
        <v>0</v>
      </c>
      <c r="AQ81" s="58">
        <v>0.3044</v>
      </c>
      <c r="AR81" s="59">
        <v>0.36</v>
      </c>
      <c r="AS81" s="11">
        <v>0.36</v>
      </c>
      <c r="AT81" s="60">
        <v>0.24129999999999999</v>
      </c>
      <c r="AU81" s="61">
        <v>7.5601000000000003</v>
      </c>
      <c r="AV81" s="61"/>
      <c r="AW81" s="61">
        <v>5.0677999999999992</v>
      </c>
      <c r="AX81" s="62"/>
      <c r="AY81" s="58">
        <v>5.5343</v>
      </c>
      <c r="AZ81" s="58">
        <v>0</v>
      </c>
      <c r="BA81" s="63"/>
      <c r="BB81" s="84">
        <v>1.3660444862042174</v>
      </c>
      <c r="BC81" s="64"/>
      <c r="BD81" s="7" t="s">
        <v>555</v>
      </c>
    </row>
    <row r="82" spans="1:56" ht="19.149999999999999" customHeight="1" x14ac:dyDescent="0.25">
      <c r="A82" s="57">
        <v>93</v>
      </c>
      <c r="B82" s="6">
        <v>73</v>
      </c>
      <c r="C82" s="7" t="s">
        <v>556</v>
      </c>
      <c r="D82" s="7" t="s">
        <v>553</v>
      </c>
      <c r="E82" s="8">
        <v>5</v>
      </c>
      <c r="F82" s="8">
        <v>5</v>
      </c>
      <c r="G82" s="9" t="s">
        <v>105</v>
      </c>
      <c r="H82" s="41" t="s">
        <v>685</v>
      </c>
      <c r="I82" s="36" t="s">
        <v>85</v>
      </c>
      <c r="J82" s="10">
        <v>4747.3500000000004</v>
      </c>
      <c r="K82" s="10">
        <v>4747.3500000000004</v>
      </c>
      <c r="L82" s="10"/>
      <c r="M82" s="10"/>
      <c r="N82" s="58">
        <v>0.3125</v>
      </c>
      <c r="O82" s="58">
        <v>0.1226</v>
      </c>
      <c r="P82" s="58">
        <v>0.22209999999999999</v>
      </c>
      <c r="Q82" s="58">
        <v>0</v>
      </c>
      <c r="R82" s="58">
        <v>9.5999999999999992E-3</v>
      </c>
      <c r="S82" s="58">
        <v>0.17499999999999999</v>
      </c>
      <c r="T82" s="58">
        <v>0</v>
      </c>
      <c r="U82" s="58">
        <v>0.42130000000000001</v>
      </c>
      <c r="V82" s="58">
        <v>0</v>
      </c>
      <c r="W82" s="58">
        <v>0</v>
      </c>
      <c r="X82" s="58">
        <v>0.59909999999999997</v>
      </c>
      <c r="Y82" s="58">
        <v>0</v>
      </c>
      <c r="Z82" s="58">
        <v>1.4666999999999999</v>
      </c>
      <c r="AA82" s="58">
        <v>0.19189999999999999</v>
      </c>
      <c r="AB82" s="58">
        <v>0.27200000000000002</v>
      </c>
      <c r="AC82" s="58">
        <v>5.4899999999999997E-2</v>
      </c>
      <c r="AD82" s="58">
        <v>0</v>
      </c>
      <c r="AE82" s="58">
        <v>2.5600000000000001E-2</v>
      </c>
      <c r="AF82" s="58">
        <v>7.1800000000000003E-2</v>
      </c>
      <c r="AG82" s="58">
        <v>2.3099999999999999E-2</v>
      </c>
      <c r="AH82" s="58">
        <v>0</v>
      </c>
      <c r="AI82" s="58">
        <v>1.6623000000000001</v>
      </c>
      <c r="AJ82" s="58">
        <v>0.98340000000000005</v>
      </c>
      <c r="AK82" s="58">
        <v>7.0800000000000002E-2</v>
      </c>
      <c r="AL82" s="58">
        <v>0.28249999999999997</v>
      </c>
      <c r="AM82" s="58">
        <v>0.04</v>
      </c>
      <c r="AN82" s="58">
        <v>7.0000000000000001E-3</v>
      </c>
      <c r="AO82" s="58">
        <v>1.0457000000000001</v>
      </c>
      <c r="AP82" s="58">
        <v>0</v>
      </c>
      <c r="AQ82" s="58">
        <v>0.39979999999999999</v>
      </c>
      <c r="AR82" s="59">
        <v>0.42299999999999999</v>
      </c>
      <c r="AS82" s="11">
        <v>0.42299999999999999</v>
      </c>
      <c r="AT82" s="60">
        <v>0.2243</v>
      </c>
      <c r="AU82" s="61">
        <v>8.8826999999999998</v>
      </c>
      <c r="AV82" s="61"/>
      <c r="AW82" s="61">
        <v>4.7101000000000006</v>
      </c>
      <c r="AX82" s="62"/>
      <c r="AY82" s="58">
        <v>6.8286999999999987</v>
      </c>
      <c r="AZ82" s="58">
        <v>0</v>
      </c>
      <c r="BA82" s="63"/>
      <c r="BB82" s="84">
        <v>1.3007893156823409</v>
      </c>
      <c r="BC82" s="64"/>
      <c r="BD82" s="7" t="s">
        <v>556</v>
      </c>
    </row>
    <row r="83" spans="1:56" ht="19.149999999999999" customHeight="1" x14ac:dyDescent="0.25">
      <c r="A83" s="57">
        <v>94</v>
      </c>
      <c r="B83" s="6">
        <v>74</v>
      </c>
      <c r="C83" s="7" t="s">
        <v>557</v>
      </c>
      <c r="D83" s="7" t="s">
        <v>553</v>
      </c>
      <c r="E83" s="8">
        <v>5</v>
      </c>
      <c r="F83" s="8">
        <v>4</v>
      </c>
      <c r="G83" s="9" t="s">
        <v>106</v>
      </c>
      <c r="H83" s="41" t="s">
        <v>685</v>
      </c>
      <c r="I83" s="36" t="s">
        <v>69</v>
      </c>
      <c r="J83" s="10">
        <v>2882.4</v>
      </c>
      <c r="K83" s="10">
        <v>2882.4</v>
      </c>
      <c r="L83" s="10"/>
      <c r="M83" s="10"/>
      <c r="N83" s="58">
        <v>0.30320000000000003</v>
      </c>
      <c r="O83" s="58">
        <v>0.10929999999999999</v>
      </c>
      <c r="P83" s="58">
        <v>0.21759999999999999</v>
      </c>
      <c r="Q83" s="58">
        <v>6.0499999999999998E-2</v>
      </c>
      <c r="R83" s="58">
        <v>1.5699999999999999E-2</v>
      </c>
      <c r="S83" s="58">
        <v>0.29780000000000001</v>
      </c>
      <c r="T83" s="58">
        <v>0</v>
      </c>
      <c r="U83" s="58">
        <v>0.42680000000000001</v>
      </c>
      <c r="V83" s="58">
        <v>0</v>
      </c>
      <c r="W83" s="58">
        <v>0</v>
      </c>
      <c r="X83" s="58">
        <v>0.13159999999999999</v>
      </c>
      <c r="Y83" s="58">
        <v>0</v>
      </c>
      <c r="Z83" s="58">
        <v>1.5346</v>
      </c>
      <c r="AA83" s="58">
        <v>0.1822</v>
      </c>
      <c r="AB83" s="58">
        <v>0.24249999999999999</v>
      </c>
      <c r="AC83" s="58">
        <v>5.0700000000000002E-2</v>
      </c>
      <c r="AD83" s="58">
        <v>7.7100000000000002E-2</v>
      </c>
      <c r="AE83" s="58">
        <v>4.2099999999999999E-2</v>
      </c>
      <c r="AF83" s="58">
        <v>0.1111</v>
      </c>
      <c r="AG83" s="58">
        <v>1.1900000000000001E-2</v>
      </c>
      <c r="AH83" s="58">
        <v>0</v>
      </c>
      <c r="AI83" s="58">
        <v>1.7226999999999999</v>
      </c>
      <c r="AJ83" s="58">
        <v>0.79790000000000005</v>
      </c>
      <c r="AK83" s="58">
        <v>5.8500000000000003E-2</v>
      </c>
      <c r="AL83" s="58">
        <v>0.37159999999999999</v>
      </c>
      <c r="AM83" s="58">
        <v>4.2599999999999999E-2</v>
      </c>
      <c r="AN83" s="58">
        <v>7.4000000000000003E-3</v>
      </c>
      <c r="AO83" s="58">
        <v>0.35139999999999999</v>
      </c>
      <c r="AP83" s="58">
        <v>0</v>
      </c>
      <c r="AQ83" s="58">
        <v>0.30470000000000003</v>
      </c>
      <c r="AR83" s="59">
        <v>0.37359999999999999</v>
      </c>
      <c r="AS83" s="11">
        <v>0.37359999999999999</v>
      </c>
      <c r="AT83" s="60">
        <v>0.2114</v>
      </c>
      <c r="AU83" s="61">
        <v>7.8451000000000004</v>
      </c>
      <c r="AV83" s="61"/>
      <c r="AW83" s="61">
        <v>4.4393000000000011</v>
      </c>
      <c r="AX83" s="62"/>
      <c r="AY83" s="58">
        <v>5.5110000000000001</v>
      </c>
      <c r="AZ83" s="58">
        <v>0</v>
      </c>
      <c r="BA83" s="63"/>
      <c r="BB83" s="64">
        <v>1.4235347486844494</v>
      </c>
      <c r="BC83" s="64"/>
      <c r="BD83" s="7" t="s">
        <v>557</v>
      </c>
    </row>
    <row r="84" spans="1:56" ht="19.149999999999999" customHeight="1" x14ac:dyDescent="0.25">
      <c r="A84" s="57">
        <v>95</v>
      </c>
      <c r="B84" s="6">
        <v>75</v>
      </c>
      <c r="C84" s="7" t="s">
        <v>558</v>
      </c>
      <c r="D84" s="7" t="s">
        <v>553</v>
      </c>
      <c r="E84" s="8">
        <v>5</v>
      </c>
      <c r="F84" s="8">
        <v>6</v>
      </c>
      <c r="G84" s="9" t="s">
        <v>107</v>
      </c>
      <c r="H84" s="41" t="s">
        <v>685</v>
      </c>
      <c r="I84" s="36" t="s">
        <v>69</v>
      </c>
      <c r="J84" s="10">
        <v>4475.5</v>
      </c>
      <c r="K84" s="10">
        <v>4475.5</v>
      </c>
      <c r="L84" s="10"/>
      <c r="M84" s="10"/>
      <c r="N84" s="58">
        <v>0.28860000000000002</v>
      </c>
      <c r="O84" s="58">
        <v>0.1045</v>
      </c>
      <c r="P84" s="58">
        <v>0.21990000000000001</v>
      </c>
      <c r="Q84" s="58">
        <v>0</v>
      </c>
      <c r="R84" s="58">
        <v>1.77E-2</v>
      </c>
      <c r="S84" s="58">
        <v>0.36380000000000001</v>
      </c>
      <c r="T84" s="58">
        <v>0</v>
      </c>
      <c r="U84" s="58">
        <v>0.42130000000000001</v>
      </c>
      <c r="V84" s="58">
        <v>0</v>
      </c>
      <c r="W84" s="58">
        <v>0</v>
      </c>
      <c r="X84" s="58">
        <v>0.2288</v>
      </c>
      <c r="Y84" s="58">
        <v>0</v>
      </c>
      <c r="Z84" s="58">
        <v>1.9322999999999999</v>
      </c>
      <c r="AA84" s="58">
        <v>0.1764</v>
      </c>
      <c r="AB84" s="58">
        <v>0.23200000000000001</v>
      </c>
      <c r="AC84" s="58">
        <v>5.2299999999999999E-2</v>
      </c>
      <c r="AD84" s="58">
        <v>0</v>
      </c>
      <c r="AE84" s="58">
        <v>4.7500000000000001E-2</v>
      </c>
      <c r="AF84" s="58">
        <v>0.1479</v>
      </c>
      <c r="AG84" s="58">
        <v>1.1599999999999999E-2</v>
      </c>
      <c r="AH84" s="58">
        <v>0</v>
      </c>
      <c r="AI84" s="58">
        <v>1.7578</v>
      </c>
      <c r="AJ84" s="58">
        <v>0.65890000000000004</v>
      </c>
      <c r="AK84" s="58">
        <v>5.4899999999999997E-2</v>
      </c>
      <c r="AL84" s="58">
        <v>0.3785</v>
      </c>
      <c r="AM84" s="58">
        <v>3.8100000000000002E-2</v>
      </c>
      <c r="AN84" s="58">
        <v>6.6E-3</v>
      </c>
      <c r="AO84" s="58">
        <v>0.38819999999999999</v>
      </c>
      <c r="AP84" s="58">
        <v>0</v>
      </c>
      <c r="AQ84" s="58">
        <v>0.29849999999999999</v>
      </c>
      <c r="AR84" s="59">
        <v>0.39129999999999998</v>
      </c>
      <c r="AS84" s="11">
        <v>0.39129999999999998</v>
      </c>
      <c r="AT84" s="60">
        <v>0.2321</v>
      </c>
      <c r="AU84" s="61">
        <v>8.2173999999999996</v>
      </c>
      <c r="AV84" s="61"/>
      <c r="AW84" s="61">
        <v>4.8747999999999987</v>
      </c>
      <c r="AX84" s="62"/>
      <c r="AY84" s="58">
        <v>6.0066000000000006</v>
      </c>
      <c r="AZ84" s="58">
        <v>0</v>
      </c>
      <c r="BA84" s="63"/>
      <c r="BB84" s="84">
        <v>1.3680617986881096</v>
      </c>
      <c r="BC84" s="64"/>
      <c r="BD84" s="7" t="s">
        <v>558</v>
      </c>
    </row>
    <row r="85" spans="1:56" ht="19.149999999999999" customHeight="1" x14ac:dyDescent="0.25">
      <c r="A85" s="57">
        <v>96</v>
      </c>
      <c r="B85" s="6">
        <v>76</v>
      </c>
      <c r="C85" s="7" t="s">
        <v>559</v>
      </c>
      <c r="D85" s="7" t="s">
        <v>553</v>
      </c>
      <c r="E85" s="8">
        <v>5</v>
      </c>
      <c r="F85" s="8">
        <v>4</v>
      </c>
      <c r="G85" s="9" t="s">
        <v>108</v>
      </c>
      <c r="H85" s="43" t="s">
        <v>687</v>
      </c>
      <c r="I85" s="36" t="s">
        <v>69</v>
      </c>
      <c r="J85" s="10">
        <v>2737.3</v>
      </c>
      <c r="K85" s="10">
        <v>2675.6000000000004</v>
      </c>
      <c r="L85" s="10"/>
      <c r="M85" s="10">
        <v>61.7</v>
      </c>
      <c r="N85" s="58">
        <v>0.31430000000000002</v>
      </c>
      <c r="O85" s="58">
        <v>0.115</v>
      </c>
      <c r="P85" s="58">
        <v>0.21590000000000001</v>
      </c>
      <c r="Q85" s="58">
        <v>5.9700000000000003E-2</v>
      </c>
      <c r="R85" s="58">
        <v>1.7399999999999999E-2</v>
      </c>
      <c r="S85" s="58">
        <v>0.30309999999999998</v>
      </c>
      <c r="T85" s="58">
        <v>0</v>
      </c>
      <c r="U85" s="58">
        <v>0.42680000000000001</v>
      </c>
      <c r="V85" s="58">
        <v>0</v>
      </c>
      <c r="W85" s="58">
        <v>0</v>
      </c>
      <c r="X85" s="58">
        <v>0.13850000000000001</v>
      </c>
      <c r="Y85" s="58">
        <v>0</v>
      </c>
      <c r="Z85" s="58">
        <v>1.9195</v>
      </c>
      <c r="AA85" s="58">
        <v>0.19350000000000001</v>
      </c>
      <c r="AB85" s="58">
        <v>0.2671</v>
      </c>
      <c r="AC85" s="58">
        <v>0.05</v>
      </c>
      <c r="AD85" s="58">
        <v>7.2499999999999995E-2</v>
      </c>
      <c r="AE85" s="58">
        <v>4.6600000000000003E-2</v>
      </c>
      <c r="AF85" s="58">
        <v>0.11700000000000001</v>
      </c>
      <c r="AG85" s="58">
        <v>1.26E-2</v>
      </c>
      <c r="AH85" s="58">
        <v>0</v>
      </c>
      <c r="AI85" s="58">
        <v>1.0862000000000001</v>
      </c>
      <c r="AJ85" s="58">
        <v>0.72719999999999996</v>
      </c>
      <c r="AK85" s="58">
        <v>5.9499999999999997E-2</v>
      </c>
      <c r="AL85" s="58">
        <v>0.38269999999999998</v>
      </c>
      <c r="AM85" s="58">
        <v>4.4900000000000002E-2</v>
      </c>
      <c r="AN85" s="58">
        <v>7.7999999999999996E-3</v>
      </c>
      <c r="AO85" s="58">
        <v>0.61229999999999996</v>
      </c>
      <c r="AP85" s="58">
        <v>0</v>
      </c>
      <c r="AQ85" s="58">
        <v>0.31119999999999998</v>
      </c>
      <c r="AR85" s="59">
        <v>0.37509999999999999</v>
      </c>
      <c r="AS85" s="11">
        <v>0.37509999999999999</v>
      </c>
      <c r="AT85" s="60">
        <v>0.2346</v>
      </c>
      <c r="AU85" s="61">
        <v>7.8763999999999994</v>
      </c>
      <c r="AV85" s="61"/>
      <c r="AW85" s="61">
        <v>4.9275000000000002</v>
      </c>
      <c r="AX85" s="62"/>
      <c r="AY85" s="58">
        <v>5.5686999999999998</v>
      </c>
      <c r="AZ85" s="58">
        <v>0</v>
      </c>
      <c r="BA85" s="63"/>
      <c r="BB85" s="64">
        <v>1.4144055165478477</v>
      </c>
      <c r="BC85" s="64"/>
      <c r="BD85" s="7" t="s">
        <v>559</v>
      </c>
    </row>
    <row r="86" spans="1:56" ht="19.149999999999999" customHeight="1" x14ac:dyDescent="0.25">
      <c r="A86" s="57">
        <v>97</v>
      </c>
      <c r="B86" s="6">
        <v>77</v>
      </c>
      <c r="C86" s="7" t="s">
        <v>560</v>
      </c>
      <c r="D86" s="7" t="s">
        <v>553</v>
      </c>
      <c r="E86" s="8">
        <v>5</v>
      </c>
      <c r="F86" s="8">
        <v>4</v>
      </c>
      <c r="G86" s="9" t="s">
        <v>109</v>
      </c>
      <c r="H86" s="41" t="s">
        <v>685</v>
      </c>
      <c r="I86" s="36" t="s">
        <v>69</v>
      </c>
      <c r="J86" s="10">
        <v>2780</v>
      </c>
      <c r="K86" s="10">
        <v>2780</v>
      </c>
      <c r="L86" s="10"/>
      <c r="M86" s="10"/>
      <c r="N86" s="58">
        <v>0.31430000000000002</v>
      </c>
      <c r="O86" s="58">
        <v>0.1133</v>
      </c>
      <c r="P86" s="58">
        <v>0.216</v>
      </c>
      <c r="Q86" s="58">
        <v>5.9799999999999999E-2</v>
      </c>
      <c r="R86" s="58">
        <v>1.6299999999999999E-2</v>
      </c>
      <c r="S86" s="58">
        <v>0.30869999999999997</v>
      </c>
      <c r="T86" s="58">
        <v>0</v>
      </c>
      <c r="U86" s="58">
        <v>0.42680000000000001</v>
      </c>
      <c r="V86" s="58">
        <v>0</v>
      </c>
      <c r="W86" s="58">
        <v>0</v>
      </c>
      <c r="X86" s="58">
        <v>0.13639999999999999</v>
      </c>
      <c r="Y86" s="58">
        <v>0</v>
      </c>
      <c r="Z86" s="58">
        <v>1.43</v>
      </c>
      <c r="AA86" s="58">
        <v>0.18890000000000001</v>
      </c>
      <c r="AB86" s="58">
        <v>0.25140000000000001</v>
      </c>
      <c r="AC86" s="58">
        <v>5.04E-2</v>
      </c>
      <c r="AD86" s="58">
        <v>7.2700000000000001E-2</v>
      </c>
      <c r="AE86" s="58">
        <v>4.3700000000000003E-2</v>
      </c>
      <c r="AF86" s="58">
        <v>0.1152</v>
      </c>
      <c r="AG86" s="58">
        <v>1.24E-2</v>
      </c>
      <c r="AH86" s="58">
        <v>0</v>
      </c>
      <c r="AI86" s="58">
        <v>1.6346000000000001</v>
      </c>
      <c r="AJ86" s="58">
        <v>0.7157</v>
      </c>
      <c r="AK86" s="58">
        <v>5.8799999999999998E-2</v>
      </c>
      <c r="AL86" s="58">
        <v>0.39729999999999999</v>
      </c>
      <c r="AM86" s="58">
        <v>4.4299999999999999E-2</v>
      </c>
      <c r="AN86" s="58">
        <v>7.7000000000000002E-3</v>
      </c>
      <c r="AO86" s="58">
        <v>0.58930000000000005</v>
      </c>
      <c r="AP86" s="58">
        <v>0</v>
      </c>
      <c r="AQ86" s="58">
        <v>0.31469999999999998</v>
      </c>
      <c r="AR86" s="59">
        <v>0.37590000000000001</v>
      </c>
      <c r="AS86" s="11">
        <v>0.37590000000000001</v>
      </c>
      <c r="AT86" s="60">
        <v>0.20910000000000001</v>
      </c>
      <c r="AU86" s="61">
        <v>7.8945999999999987</v>
      </c>
      <c r="AV86" s="61"/>
      <c r="AW86" s="61">
        <v>4.3908999999999994</v>
      </c>
      <c r="AX86" s="62"/>
      <c r="AY86" s="58">
        <v>5.59</v>
      </c>
      <c r="AZ86" s="58">
        <v>0</v>
      </c>
      <c r="BA86" s="63"/>
      <c r="BB86" s="64">
        <v>1.412271914132379</v>
      </c>
      <c r="BC86" s="84"/>
      <c r="BD86" s="7" t="s">
        <v>560</v>
      </c>
    </row>
    <row r="87" spans="1:56" ht="19.149999999999999" customHeight="1" x14ac:dyDescent="0.25">
      <c r="A87" s="57">
        <v>98</v>
      </c>
      <c r="B87" s="6">
        <v>78</v>
      </c>
      <c r="C87" s="7" t="s">
        <v>561</v>
      </c>
      <c r="D87" s="7" t="s">
        <v>553</v>
      </c>
      <c r="E87" s="8">
        <v>5</v>
      </c>
      <c r="F87" s="8">
        <v>4</v>
      </c>
      <c r="G87" s="9" t="s">
        <v>110</v>
      </c>
      <c r="H87" s="41" t="s">
        <v>685</v>
      </c>
      <c r="I87" s="36" t="s">
        <v>69</v>
      </c>
      <c r="J87" s="10">
        <v>2776.6</v>
      </c>
      <c r="K87" s="10">
        <v>2776.6</v>
      </c>
      <c r="L87" s="10"/>
      <c r="M87" s="10"/>
      <c r="N87" s="58">
        <v>0.31469999999999998</v>
      </c>
      <c r="O87" s="58">
        <v>0.1134</v>
      </c>
      <c r="P87" s="58">
        <v>0.2162</v>
      </c>
      <c r="Q87" s="58">
        <v>5.9900000000000002E-2</v>
      </c>
      <c r="R87" s="58">
        <v>1.7600000000000001E-2</v>
      </c>
      <c r="S87" s="58">
        <v>0.30909999999999999</v>
      </c>
      <c r="T87" s="58">
        <v>0</v>
      </c>
      <c r="U87" s="58">
        <v>0.42680000000000001</v>
      </c>
      <c r="V87" s="58">
        <v>0</v>
      </c>
      <c r="W87" s="58">
        <v>0</v>
      </c>
      <c r="X87" s="58">
        <v>0.1366</v>
      </c>
      <c r="Y87" s="58">
        <v>0</v>
      </c>
      <c r="Z87" s="58">
        <v>1.6504000000000001</v>
      </c>
      <c r="AA87" s="58">
        <v>0.18909999999999999</v>
      </c>
      <c r="AB87" s="58">
        <v>0.25169999999999998</v>
      </c>
      <c r="AC87" s="58">
        <v>5.04E-2</v>
      </c>
      <c r="AD87" s="58">
        <v>7.2800000000000004E-2</v>
      </c>
      <c r="AE87" s="58">
        <v>4.7E-2</v>
      </c>
      <c r="AF87" s="58">
        <v>0.1153</v>
      </c>
      <c r="AG87" s="58">
        <v>1.24E-2</v>
      </c>
      <c r="AH87" s="58">
        <v>0</v>
      </c>
      <c r="AI87" s="58">
        <v>1.6429</v>
      </c>
      <c r="AJ87" s="58">
        <v>0.71660000000000001</v>
      </c>
      <c r="AK87" s="58">
        <v>5.8999999999999997E-2</v>
      </c>
      <c r="AL87" s="58">
        <v>0.39040000000000002</v>
      </c>
      <c r="AM87" s="58">
        <v>4.4499999999999998E-2</v>
      </c>
      <c r="AN87" s="58">
        <v>7.7000000000000002E-3</v>
      </c>
      <c r="AO87" s="58">
        <v>0.48270000000000002</v>
      </c>
      <c r="AP87" s="58">
        <v>0</v>
      </c>
      <c r="AQ87" s="58">
        <v>0.31490000000000001</v>
      </c>
      <c r="AR87" s="59">
        <v>0.3821</v>
      </c>
      <c r="AS87" s="11">
        <v>0.3821</v>
      </c>
      <c r="AT87" s="60">
        <v>0.2205</v>
      </c>
      <c r="AU87" s="61">
        <v>8.0242000000000004</v>
      </c>
      <c r="AV87" s="61"/>
      <c r="AW87" s="61">
        <v>4.6300000000000008</v>
      </c>
      <c r="AX87" s="62"/>
      <c r="AY87" s="58">
        <v>5.6869999999999994</v>
      </c>
      <c r="AZ87" s="58">
        <v>0</v>
      </c>
      <c r="BA87" s="63"/>
      <c r="BB87" s="64">
        <v>1.4109723931774225</v>
      </c>
      <c r="BC87" s="64"/>
      <c r="BD87" s="7" t="s">
        <v>561</v>
      </c>
    </row>
    <row r="88" spans="1:56" ht="19.149999999999999" customHeight="1" x14ac:dyDescent="0.25">
      <c r="A88" s="57">
        <v>99</v>
      </c>
      <c r="B88" s="6">
        <v>79</v>
      </c>
      <c r="C88" s="7" t="s">
        <v>562</v>
      </c>
      <c r="D88" s="7" t="s">
        <v>553</v>
      </c>
      <c r="E88" s="8">
        <v>5</v>
      </c>
      <c r="F88" s="8">
        <v>4</v>
      </c>
      <c r="G88" s="9" t="s">
        <v>111</v>
      </c>
      <c r="H88" s="41" t="s">
        <v>685</v>
      </c>
      <c r="I88" s="36" t="s">
        <v>69</v>
      </c>
      <c r="J88" s="10">
        <v>2751.5</v>
      </c>
      <c r="K88" s="10">
        <v>2751.5</v>
      </c>
      <c r="L88" s="10"/>
      <c r="M88" s="10"/>
      <c r="N88" s="58">
        <v>0.31759999999999999</v>
      </c>
      <c r="O88" s="58">
        <v>0.1144</v>
      </c>
      <c r="P88" s="58">
        <v>0.21579999999999999</v>
      </c>
      <c r="Q88" s="58">
        <v>0.06</v>
      </c>
      <c r="R88" s="58">
        <v>1.6500000000000001E-2</v>
      </c>
      <c r="S88" s="58">
        <v>0.31190000000000001</v>
      </c>
      <c r="T88" s="58">
        <v>0</v>
      </c>
      <c r="U88" s="58">
        <v>0.42680000000000001</v>
      </c>
      <c r="V88" s="58">
        <v>0</v>
      </c>
      <c r="W88" s="58">
        <v>0</v>
      </c>
      <c r="X88" s="58">
        <v>0.13780000000000001</v>
      </c>
      <c r="Y88" s="58">
        <v>0</v>
      </c>
      <c r="Z88" s="58">
        <v>1.5205</v>
      </c>
      <c r="AA88" s="58">
        <v>0.1908</v>
      </c>
      <c r="AB88" s="58">
        <v>0.254</v>
      </c>
      <c r="AC88" s="58">
        <v>5.0299999999999997E-2</v>
      </c>
      <c r="AD88" s="58">
        <v>7.3400000000000007E-2</v>
      </c>
      <c r="AE88" s="58">
        <v>4.41E-2</v>
      </c>
      <c r="AF88" s="58">
        <v>0.1164</v>
      </c>
      <c r="AG88" s="58">
        <v>1.2500000000000001E-2</v>
      </c>
      <c r="AH88" s="58">
        <v>0</v>
      </c>
      <c r="AI88" s="58">
        <v>1.7095</v>
      </c>
      <c r="AJ88" s="58">
        <v>0.72309999999999997</v>
      </c>
      <c r="AK88" s="58">
        <v>5.9499999999999997E-2</v>
      </c>
      <c r="AL88" s="58">
        <v>0.3891</v>
      </c>
      <c r="AM88" s="58">
        <v>4.4900000000000002E-2</v>
      </c>
      <c r="AN88" s="58">
        <v>7.7999999999999996E-3</v>
      </c>
      <c r="AO88" s="58">
        <v>0.41499999999999998</v>
      </c>
      <c r="AP88" s="58">
        <v>0</v>
      </c>
      <c r="AQ88" s="58">
        <v>0.3231</v>
      </c>
      <c r="AR88" s="59">
        <v>0.37669999999999998</v>
      </c>
      <c r="AS88" s="11">
        <v>0.37669999999999998</v>
      </c>
      <c r="AT88" s="60">
        <v>0.21490000000000001</v>
      </c>
      <c r="AU88" s="61">
        <v>7.9114999999999984</v>
      </c>
      <c r="AV88" s="61"/>
      <c r="AW88" s="61">
        <v>4.512999999999999</v>
      </c>
      <c r="AX88" s="62"/>
      <c r="AY88" s="58">
        <v>5.5976999999999997</v>
      </c>
      <c r="AZ88" s="58">
        <v>0</v>
      </c>
      <c r="BA88" s="63"/>
      <c r="BB88" s="64">
        <v>1.4133483394965787</v>
      </c>
      <c r="BC88" s="64"/>
      <c r="BD88" s="7" t="s">
        <v>562</v>
      </c>
    </row>
    <row r="89" spans="1:56" ht="19.149999999999999" customHeight="1" x14ac:dyDescent="0.25">
      <c r="A89" s="57">
        <v>102</v>
      </c>
      <c r="B89" s="6">
        <v>80</v>
      </c>
      <c r="C89" s="7" t="s">
        <v>563</v>
      </c>
      <c r="D89" s="7" t="s">
        <v>553</v>
      </c>
      <c r="E89" s="8">
        <v>5</v>
      </c>
      <c r="F89" s="8">
        <v>4</v>
      </c>
      <c r="G89" s="9" t="s">
        <v>112</v>
      </c>
      <c r="H89" s="41" t="s">
        <v>685</v>
      </c>
      <c r="I89" s="36" t="s">
        <v>76</v>
      </c>
      <c r="J89" s="10">
        <v>3220.8</v>
      </c>
      <c r="K89" s="10">
        <v>3220.8</v>
      </c>
      <c r="L89" s="10"/>
      <c r="M89" s="10"/>
      <c r="N89" s="58">
        <v>0.31659999999999999</v>
      </c>
      <c r="O89" s="58">
        <v>0.1071</v>
      </c>
      <c r="P89" s="58">
        <v>0.2172</v>
      </c>
      <c r="Q89" s="58">
        <v>5.9499999999999997E-2</v>
      </c>
      <c r="R89" s="58">
        <v>1.5100000000000001E-2</v>
      </c>
      <c r="S89" s="58">
        <v>0.29570000000000002</v>
      </c>
      <c r="T89" s="58">
        <v>0</v>
      </c>
      <c r="U89" s="58">
        <v>0.42680000000000001</v>
      </c>
      <c r="V89" s="58">
        <v>0</v>
      </c>
      <c r="W89" s="58">
        <v>0</v>
      </c>
      <c r="X89" s="58">
        <v>0.1177</v>
      </c>
      <c r="Y89" s="58">
        <v>0</v>
      </c>
      <c r="Z89" s="58">
        <v>1.0063</v>
      </c>
      <c r="AA89" s="58">
        <v>0.18959999999999999</v>
      </c>
      <c r="AB89" s="58">
        <v>0.21160000000000001</v>
      </c>
      <c r="AC89" s="58">
        <v>5.2400000000000002E-2</v>
      </c>
      <c r="AD89" s="58">
        <v>6.7699999999999996E-2</v>
      </c>
      <c r="AE89" s="58">
        <v>4.0500000000000001E-2</v>
      </c>
      <c r="AF89" s="58">
        <v>9.9400000000000002E-2</v>
      </c>
      <c r="AG89" s="58">
        <v>1.3299999999999999E-2</v>
      </c>
      <c r="AH89" s="58">
        <v>0</v>
      </c>
      <c r="AI89" s="58">
        <v>1.8422000000000001</v>
      </c>
      <c r="AJ89" s="58">
        <v>0.76870000000000005</v>
      </c>
      <c r="AK89" s="58">
        <v>6.7599999999999993E-2</v>
      </c>
      <c r="AL89" s="58">
        <v>0.34860000000000002</v>
      </c>
      <c r="AM89" s="58">
        <v>5.0900000000000001E-2</v>
      </c>
      <c r="AN89" s="58">
        <v>8.8999999999999999E-3</v>
      </c>
      <c r="AO89" s="58">
        <v>0.77070000000000005</v>
      </c>
      <c r="AP89" s="58">
        <v>0</v>
      </c>
      <c r="AQ89" s="58">
        <v>0.28539999999999999</v>
      </c>
      <c r="AR89" s="59">
        <v>0.36899999999999999</v>
      </c>
      <c r="AS89" s="11">
        <v>0.36899999999999999</v>
      </c>
      <c r="AT89" s="60">
        <v>0.1825</v>
      </c>
      <c r="AU89" s="61">
        <v>7.7485000000000008</v>
      </c>
      <c r="AV89" s="61"/>
      <c r="AW89" s="61">
        <v>3.8318000000000008</v>
      </c>
      <c r="AX89" s="62"/>
      <c r="AY89" s="58">
        <v>5.4258999999999995</v>
      </c>
      <c r="AZ89" s="58">
        <v>0</v>
      </c>
      <c r="BA89" s="63"/>
      <c r="BB89" s="85">
        <v>1.4280580180246598</v>
      </c>
      <c r="BC89" s="64"/>
      <c r="BD89" s="7" t="s">
        <v>563</v>
      </c>
    </row>
    <row r="90" spans="1:56" ht="19.149999999999999" customHeight="1" x14ac:dyDescent="0.25">
      <c r="A90" s="57">
        <v>105</v>
      </c>
      <c r="B90" s="6">
        <v>81</v>
      </c>
      <c r="C90" s="7" t="s">
        <v>564</v>
      </c>
      <c r="D90" s="7" t="s">
        <v>553</v>
      </c>
      <c r="E90" s="8">
        <v>5</v>
      </c>
      <c r="F90" s="8">
        <v>4</v>
      </c>
      <c r="G90" s="9" t="s">
        <v>113</v>
      </c>
      <c r="H90" s="41" t="s">
        <v>685</v>
      </c>
      <c r="I90" s="36" t="s">
        <v>69</v>
      </c>
      <c r="J90" s="10">
        <v>2757.32</v>
      </c>
      <c r="K90" s="10">
        <v>2622.92</v>
      </c>
      <c r="L90" s="10"/>
      <c r="M90" s="10">
        <v>134.4</v>
      </c>
      <c r="N90" s="58">
        <v>0.312</v>
      </c>
      <c r="O90" s="58">
        <v>0.1142</v>
      </c>
      <c r="P90" s="58">
        <v>0.21609999999999999</v>
      </c>
      <c r="Q90" s="58">
        <v>5.9700000000000003E-2</v>
      </c>
      <c r="R90" s="58">
        <v>1.6500000000000001E-2</v>
      </c>
      <c r="S90" s="58">
        <v>0.31130000000000002</v>
      </c>
      <c r="T90" s="58">
        <v>0</v>
      </c>
      <c r="U90" s="58">
        <v>0.42680000000000001</v>
      </c>
      <c r="V90" s="58">
        <v>0</v>
      </c>
      <c r="W90" s="58">
        <v>0</v>
      </c>
      <c r="X90" s="58">
        <v>0.13750000000000001</v>
      </c>
      <c r="Y90" s="58">
        <v>0</v>
      </c>
      <c r="Z90" s="58">
        <v>1.7088000000000001</v>
      </c>
      <c r="AA90" s="58">
        <v>0.18920000000000001</v>
      </c>
      <c r="AB90" s="58">
        <v>0.2535</v>
      </c>
      <c r="AC90" s="58">
        <v>5.0099999999999999E-2</v>
      </c>
      <c r="AD90" s="58">
        <v>7.1599999999999997E-2</v>
      </c>
      <c r="AE90" s="58">
        <v>4.3999999999999997E-2</v>
      </c>
      <c r="AF90" s="58">
        <v>0.11609999999999999</v>
      </c>
      <c r="AG90" s="58">
        <v>1.2500000000000001E-2</v>
      </c>
      <c r="AH90" s="58">
        <v>0</v>
      </c>
      <c r="AI90" s="58">
        <v>1.4764999999999999</v>
      </c>
      <c r="AJ90" s="58">
        <v>0.75419999999999998</v>
      </c>
      <c r="AK90" s="58">
        <v>5.9200000000000003E-2</v>
      </c>
      <c r="AL90" s="58">
        <v>0.4052</v>
      </c>
      <c r="AM90" s="58">
        <v>4.4699999999999997E-2</v>
      </c>
      <c r="AN90" s="58">
        <v>7.7999999999999996E-3</v>
      </c>
      <c r="AO90" s="58">
        <v>0.56779999999999997</v>
      </c>
      <c r="AP90" s="58">
        <v>0</v>
      </c>
      <c r="AQ90" s="58">
        <v>0.30990000000000001</v>
      </c>
      <c r="AR90" s="59">
        <v>0.38329999999999997</v>
      </c>
      <c r="AS90" s="11">
        <v>0.38329999999999997</v>
      </c>
      <c r="AT90" s="60">
        <v>0.22309999999999999</v>
      </c>
      <c r="AU90" s="61">
        <v>8.0484999999999989</v>
      </c>
      <c r="AV90" s="61"/>
      <c r="AW90" s="61">
        <v>4.6845999999999988</v>
      </c>
      <c r="AX90" s="62"/>
      <c r="AY90" s="58">
        <v>5.7467000000000006</v>
      </c>
      <c r="AZ90" s="58">
        <v>0</v>
      </c>
      <c r="BA90" s="63"/>
      <c r="BB90" s="64">
        <v>1.4005429202846849</v>
      </c>
      <c r="BC90" s="64"/>
      <c r="BD90" s="7" t="s">
        <v>564</v>
      </c>
    </row>
    <row r="91" spans="1:56" ht="19.149999999999999" customHeight="1" x14ac:dyDescent="0.25">
      <c r="A91" s="57">
        <v>106</v>
      </c>
      <c r="B91" s="6">
        <v>82</v>
      </c>
      <c r="C91" s="7" t="s">
        <v>565</v>
      </c>
      <c r="D91" s="7" t="s">
        <v>553</v>
      </c>
      <c r="E91" s="8">
        <v>5</v>
      </c>
      <c r="F91" s="8">
        <v>8</v>
      </c>
      <c r="G91" s="9" t="s">
        <v>114</v>
      </c>
      <c r="H91" s="43" t="s">
        <v>687</v>
      </c>
      <c r="I91" s="36" t="s">
        <v>69</v>
      </c>
      <c r="J91" s="10">
        <v>5752.62</v>
      </c>
      <c r="K91" s="10">
        <v>5704.42</v>
      </c>
      <c r="L91" s="10"/>
      <c r="M91" s="10">
        <v>48.2</v>
      </c>
      <c r="N91" s="58">
        <v>0.28289999999999998</v>
      </c>
      <c r="O91" s="58">
        <v>0.1169</v>
      </c>
      <c r="P91" s="58">
        <v>0.2215</v>
      </c>
      <c r="Q91" s="58">
        <v>6.0400000000000002E-2</v>
      </c>
      <c r="R91" s="58">
        <v>1.5800000000000002E-2</v>
      </c>
      <c r="S91" s="58">
        <v>0.40960000000000002</v>
      </c>
      <c r="T91" s="58">
        <v>0</v>
      </c>
      <c r="U91" s="58">
        <v>0.42680000000000001</v>
      </c>
      <c r="V91" s="58">
        <v>0</v>
      </c>
      <c r="W91" s="58">
        <v>0</v>
      </c>
      <c r="X91" s="58">
        <v>0.13070000000000001</v>
      </c>
      <c r="Y91" s="58">
        <v>0</v>
      </c>
      <c r="Z91" s="58">
        <v>1.8971</v>
      </c>
      <c r="AA91" s="58">
        <v>0.16750000000000001</v>
      </c>
      <c r="AB91" s="58">
        <v>0.25729999999999997</v>
      </c>
      <c r="AC91" s="58">
        <v>5.2200000000000003E-2</v>
      </c>
      <c r="AD91" s="58">
        <v>7.0099999999999996E-2</v>
      </c>
      <c r="AE91" s="58">
        <v>4.2200000000000001E-2</v>
      </c>
      <c r="AF91" s="58">
        <v>0.18340000000000001</v>
      </c>
      <c r="AG91" s="58">
        <v>1.21E-2</v>
      </c>
      <c r="AH91" s="58">
        <v>0</v>
      </c>
      <c r="AI91" s="58">
        <v>1.2171000000000001</v>
      </c>
      <c r="AJ91" s="58">
        <v>0.7157</v>
      </c>
      <c r="AK91" s="58">
        <v>5.7599999999999998E-2</v>
      </c>
      <c r="AL91" s="58">
        <v>0.38729999999999998</v>
      </c>
      <c r="AM91" s="58">
        <v>4.5199999999999997E-2</v>
      </c>
      <c r="AN91" s="58">
        <v>7.9000000000000008E-3</v>
      </c>
      <c r="AO91" s="58">
        <v>0.33069999999999999</v>
      </c>
      <c r="AP91" s="58">
        <v>0</v>
      </c>
      <c r="AQ91" s="58">
        <v>0.30359999999999998</v>
      </c>
      <c r="AR91" s="59">
        <v>0.37059999999999998</v>
      </c>
      <c r="AS91" s="11">
        <v>0.37059999999999998</v>
      </c>
      <c r="AT91" s="60">
        <v>0.23799999999999999</v>
      </c>
      <c r="AU91" s="61">
        <v>7.7822000000000005</v>
      </c>
      <c r="AV91" s="61"/>
      <c r="AW91" s="61">
        <v>4.998800000000001</v>
      </c>
      <c r="AX91" s="62"/>
      <c r="AY91" s="58">
        <v>5.4531000000000001</v>
      </c>
      <c r="AZ91" s="58">
        <v>0</v>
      </c>
      <c r="BA91" s="63"/>
      <c r="BB91" s="64">
        <v>1.4271148521024739</v>
      </c>
      <c r="BC91" s="64"/>
      <c r="BD91" s="7" t="s">
        <v>565</v>
      </c>
    </row>
    <row r="92" spans="1:56" ht="19.149999999999999" customHeight="1" x14ac:dyDescent="0.25">
      <c r="A92" s="57">
        <v>107</v>
      </c>
      <c r="B92" s="6">
        <v>83</v>
      </c>
      <c r="C92" s="7" t="s">
        <v>566</v>
      </c>
      <c r="D92" s="7" t="s">
        <v>553</v>
      </c>
      <c r="E92" s="8">
        <v>5</v>
      </c>
      <c r="F92" s="8">
        <v>4</v>
      </c>
      <c r="G92" s="9" t="s">
        <v>115</v>
      </c>
      <c r="H92" s="41" t="s">
        <v>685</v>
      </c>
      <c r="I92" s="36" t="s">
        <v>69</v>
      </c>
      <c r="J92" s="10">
        <v>2747.36</v>
      </c>
      <c r="K92" s="10">
        <v>2747.36</v>
      </c>
      <c r="L92" s="10"/>
      <c r="M92" s="10"/>
      <c r="N92" s="58">
        <v>0.318</v>
      </c>
      <c r="O92" s="58">
        <v>0.11459999999999999</v>
      </c>
      <c r="P92" s="58">
        <v>0.2142</v>
      </c>
      <c r="Q92" s="58">
        <v>5.96E-2</v>
      </c>
      <c r="R92" s="58">
        <v>1.6500000000000001E-2</v>
      </c>
      <c r="S92" s="58">
        <v>0.31240000000000001</v>
      </c>
      <c r="T92" s="58">
        <v>0</v>
      </c>
      <c r="U92" s="58">
        <v>0.42680000000000001</v>
      </c>
      <c r="V92" s="58">
        <v>0</v>
      </c>
      <c r="W92" s="58">
        <v>0</v>
      </c>
      <c r="X92" s="58">
        <v>0.13800000000000001</v>
      </c>
      <c r="Y92" s="58">
        <v>0</v>
      </c>
      <c r="Z92" s="58">
        <v>1.6193</v>
      </c>
      <c r="AA92" s="58">
        <v>0.1827</v>
      </c>
      <c r="AB92" s="58">
        <v>0.25430000000000003</v>
      </c>
      <c r="AC92" s="58">
        <v>4.99E-2</v>
      </c>
      <c r="AD92" s="58">
        <v>7.3499999999999996E-2</v>
      </c>
      <c r="AE92" s="58">
        <v>4.4200000000000003E-2</v>
      </c>
      <c r="AF92" s="58">
        <v>0.11650000000000001</v>
      </c>
      <c r="AG92" s="58">
        <v>1.2500000000000001E-2</v>
      </c>
      <c r="AH92" s="58">
        <v>0</v>
      </c>
      <c r="AI92" s="58">
        <v>1.7907999999999999</v>
      </c>
      <c r="AJ92" s="58">
        <v>0.7258</v>
      </c>
      <c r="AK92" s="58">
        <v>5.96E-2</v>
      </c>
      <c r="AL92" s="58">
        <v>0.39939999999999998</v>
      </c>
      <c r="AM92" s="58">
        <v>4.4900000000000002E-2</v>
      </c>
      <c r="AN92" s="58">
        <v>7.7999999999999996E-3</v>
      </c>
      <c r="AO92" s="58">
        <v>0.54210000000000003</v>
      </c>
      <c r="AP92" s="58">
        <v>0</v>
      </c>
      <c r="AQ92" s="58">
        <v>0.31380000000000002</v>
      </c>
      <c r="AR92" s="59">
        <v>0.39190000000000003</v>
      </c>
      <c r="AS92" s="11">
        <v>0.39190000000000003</v>
      </c>
      <c r="AT92" s="60">
        <v>0.219</v>
      </c>
      <c r="AU92" s="61">
        <v>8.229099999999999</v>
      </c>
      <c r="AV92" s="61"/>
      <c r="AW92" s="61">
        <v>4.5980999999999996</v>
      </c>
      <c r="AX92" s="62"/>
      <c r="AY92" s="58">
        <v>5.8038000000000007</v>
      </c>
      <c r="AZ92" s="58">
        <v>0</v>
      </c>
      <c r="BA92" s="63"/>
      <c r="BB92" s="64">
        <v>1.4178813880561008</v>
      </c>
      <c r="BC92" s="64"/>
      <c r="BD92" s="7" t="s">
        <v>566</v>
      </c>
    </row>
    <row r="93" spans="1:56" ht="19.149999999999999" customHeight="1" x14ac:dyDescent="0.25">
      <c r="A93" s="57">
        <v>108</v>
      </c>
      <c r="B93" s="6">
        <v>84</v>
      </c>
      <c r="C93" s="7" t="s">
        <v>567</v>
      </c>
      <c r="D93" s="7" t="s">
        <v>553</v>
      </c>
      <c r="E93" s="8">
        <v>5</v>
      </c>
      <c r="F93" s="8">
        <v>2</v>
      </c>
      <c r="G93" s="9" t="s">
        <v>116</v>
      </c>
      <c r="H93" s="41" t="s">
        <v>685</v>
      </c>
      <c r="I93" s="36" t="s">
        <v>69</v>
      </c>
      <c r="J93" s="10">
        <v>1718.82</v>
      </c>
      <c r="K93" s="10">
        <v>1718.82</v>
      </c>
      <c r="L93" s="10"/>
      <c r="M93" s="10"/>
      <c r="N93" s="58">
        <v>0.33510000000000001</v>
      </c>
      <c r="O93" s="58">
        <v>0.1239</v>
      </c>
      <c r="P93" s="58">
        <v>0.20349999999999999</v>
      </c>
      <c r="Q93" s="58">
        <v>5.8799999999999998E-2</v>
      </c>
      <c r="R93" s="58">
        <v>1.32E-2</v>
      </c>
      <c r="S93" s="58">
        <v>0.2147</v>
      </c>
      <c r="T93" s="58">
        <v>0</v>
      </c>
      <c r="U93" s="58">
        <v>0.42680000000000001</v>
      </c>
      <c r="V93" s="58">
        <v>0</v>
      </c>
      <c r="W93" s="58">
        <v>0</v>
      </c>
      <c r="X93" s="58">
        <v>0.14710000000000001</v>
      </c>
      <c r="Y93" s="58">
        <v>0</v>
      </c>
      <c r="Z93" s="58">
        <v>1.7779</v>
      </c>
      <c r="AA93" s="58">
        <v>0.20399999999999999</v>
      </c>
      <c r="AB93" s="58">
        <v>0.27489999999999998</v>
      </c>
      <c r="AC93" s="58">
        <v>4.2200000000000001E-2</v>
      </c>
      <c r="AD93" s="58">
        <v>7.3599999999999999E-2</v>
      </c>
      <c r="AE93" s="58">
        <v>3.5299999999999998E-2</v>
      </c>
      <c r="AF93" s="58">
        <v>7.7700000000000005E-2</v>
      </c>
      <c r="AG93" s="58">
        <v>1.14E-2</v>
      </c>
      <c r="AH93" s="58">
        <v>0</v>
      </c>
      <c r="AI93" s="58">
        <v>1.6372</v>
      </c>
      <c r="AJ93" s="58">
        <v>0.5625</v>
      </c>
      <c r="AK93" s="58">
        <v>5.5199999999999999E-2</v>
      </c>
      <c r="AL93" s="58">
        <v>0.378</v>
      </c>
      <c r="AM93" s="58">
        <v>4.3799999999999999E-2</v>
      </c>
      <c r="AN93" s="58">
        <v>7.6E-3</v>
      </c>
      <c r="AO93" s="58">
        <v>0.49099999999999999</v>
      </c>
      <c r="AP93" s="58">
        <v>0</v>
      </c>
      <c r="AQ93" s="58">
        <v>0.32640000000000002</v>
      </c>
      <c r="AR93" s="59">
        <v>0.37609999999999999</v>
      </c>
      <c r="AS93" s="11">
        <v>0.37609999999999999</v>
      </c>
      <c r="AT93" s="60">
        <v>0.22270000000000001</v>
      </c>
      <c r="AU93" s="61">
        <v>7.8979000000000008</v>
      </c>
      <c r="AV93" s="61"/>
      <c r="AW93" s="61">
        <v>4.6758000000000006</v>
      </c>
      <c r="AX93" s="62"/>
      <c r="AY93" s="58">
        <v>5.5315000000000012</v>
      </c>
      <c r="AZ93" s="58">
        <v>0</v>
      </c>
      <c r="BA93" s="63"/>
      <c r="BB93" s="64">
        <v>1.4278043930217841</v>
      </c>
      <c r="BC93" s="64"/>
      <c r="BD93" s="7" t="s">
        <v>567</v>
      </c>
    </row>
    <row r="94" spans="1:56" ht="19.149999999999999" customHeight="1" x14ac:dyDescent="0.25">
      <c r="A94" s="57">
        <v>109</v>
      </c>
      <c r="B94" s="6">
        <v>85</v>
      </c>
      <c r="C94" s="7" t="s">
        <v>568</v>
      </c>
      <c r="D94" s="7" t="s">
        <v>553</v>
      </c>
      <c r="E94" s="8">
        <v>5</v>
      </c>
      <c r="F94" s="8">
        <v>6</v>
      </c>
      <c r="G94" s="9" t="s">
        <v>117</v>
      </c>
      <c r="H94" s="41" t="s">
        <v>685</v>
      </c>
      <c r="I94" s="36" t="s">
        <v>69</v>
      </c>
      <c r="J94" s="10">
        <v>4453.2</v>
      </c>
      <c r="K94" s="10">
        <v>4405.8999999999996</v>
      </c>
      <c r="L94" s="10"/>
      <c r="M94" s="10">
        <v>47.3</v>
      </c>
      <c r="N94" s="58">
        <v>0.29670000000000002</v>
      </c>
      <c r="O94" s="58">
        <v>0.105</v>
      </c>
      <c r="P94" s="58">
        <v>0.2195</v>
      </c>
      <c r="Q94" s="58">
        <v>0</v>
      </c>
      <c r="R94" s="58">
        <v>1.78E-2</v>
      </c>
      <c r="S94" s="58">
        <v>0.35880000000000001</v>
      </c>
      <c r="T94" s="58">
        <v>0</v>
      </c>
      <c r="U94" s="58">
        <v>0.42130000000000001</v>
      </c>
      <c r="V94" s="58">
        <v>0</v>
      </c>
      <c r="W94" s="58">
        <v>0</v>
      </c>
      <c r="X94" s="58">
        <v>0.22989999999999999</v>
      </c>
      <c r="Y94" s="58">
        <v>0</v>
      </c>
      <c r="Z94" s="58">
        <v>1.9954000000000001</v>
      </c>
      <c r="AA94" s="58">
        <v>0.17730000000000001</v>
      </c>
      <c r="AB94" s="58">
        <v>0.23319999999999999</v>
      </c>
      <c r="AC94" s="58">
        <v>5.2299999999999999E-2</v>
      </c>
      <c r="AD94" s="58">
        <v>0</v>
      </c>
      <c r="AE94" s="58">
        <v>4.7699999999999999E-2</v>
      </c>
      <c r="AF94" s="58">
        <v>0.13880000000000001</v>
      </c>
      <c r="AG94" s="58">
        <v>1.17E-2</v>
      </c>
      <c r="AH94" s="58">
        <v>0</v>
      </c>
      <c r="AI94" s="58">
        <v>1.3997999999999999</v>
      </c>
      <c r="AJ94" s="58">
        <v>0.59770000000000001</v>
      </c>
      <c r="AK94" s="58">
        <v>5.57E-2</v>
      </c>
      <c r="AL94" s="58">
        <v>0.38400000000000001</v>
      </c>
      <c r="AM94" s="58">
        <v>3.9300000000000002E-2</v>
      </c>
      <c r="AN94" s="58">
        <v>6.7999999999999996E-3</v>
      </c>
      <c r="AO94" s="58">
        <v>0.78869999999999996</v>
      </c>
      <c r="AP94" s="58">
        <v>0</v>
      </c>
      <c r="AQ94" s="58">
        <v>0.2974</v>
      </c>
      <c r="AR94" s="59">
        <v>0.39369999999999999</v>
      </c>
      <c r="AS94" s="11">
        <v>0.39369999999999999</v>
      </c>
      <c r="AT94" s="60">
        <v>0.23519999999999999</v>
      </c>
      <c r="AU94" s="61">
        <v>8.2684999999999995</v>
      </c>
      <c r="AV94" s="61"/>
      <c r="AW94" s="61">
        <v>4.9397999999999991</v>
      </c>
      <c r="AX94" s="62"/>
      <c r="AY94" s="58">
        <v>5.8669999999999991</v>
      </c>
      <c r="AZ94" s="58">
        <v>0</v>
      </c>
      <c r="BA94" s="63"/>
      <c r="BB94" s="84">
        <v>1.409323333901483</v>
      </c>
      <c r="BC94" s="64"/>
      <c r="BD94" s="7" t="s">
        <v>568</v>
      </c>
    </row>
    <row r="95" spans="1:56" ht="19.149999999999999" customHeight="1" x14ac:dyDescent="0.25">
      <c r="A95" s="57">
        <v>110</v>
      </c>
      <c r="B95" s="6">
        <v>86</v>
      </c>
      <c r="C95" s="7" t="s">
        <v>569</v>
      </c>
      <c r="D95" s="7" t="s">
        <v>553</v>
      </c>
      <c r="E95" s="8">
        <v>5</v>
      </c>
      <c r="F95" s="8">
        <v>2</v>
      </c>
      <c r="G95" s="9" t="s">
        <v>118</v>
      </c>
      <c r="H95" s="41" t="s">
        <v>685</v>
      </c>
      <c r="I95" s="36" t="s">
        <v>69</v>
      </c>
      <c r="J95" s="10">
        <v>1723.42</v>
      </c>
      <c r="K95" s="10">
        <v>1723.42</v>
      </c>
      <c r="L95" s="10"/>
      <c r="M95" s="10"/>
      <c r="N95" s="58">
        <v>0.3342</v>
      </c>
      <c r="O95" s="58">
        <v>0.1235</v>
      </c>
      <c r="P95" s="58">
        <v>0.2072</v>
      </c>
      <c r="Q95" s="58">
        <v>0</v>
      </c>
      <c r="R95" s="58">
        <v>1.32E-2</v>
      </c>
      <c r="S95" s="58">
        <v>0.21410000000000001</v>
      </c>
      <c r="T95" s="58">
        <v>0</v>
      </c>
      <c r="U95" s="58">
        <v>0.42130000000000001</v>
      </c>
      <c r="V95" s="58">
        <v>0</v>
      </c>
      <c r="W95" s="58">
        <v>0</v>
      </c>
      <c r="X95" s="58">
        <v>0.2641</v>
      </c>
      <c r="Y95" s="58">
        <v>0</v>
      </c>
      <c r="Z95" s="58">
        <v>1.8996999999999999</v>
      </c>
      <c r="AA95" s="58">
        <v>0.2034</v>
      </c>
      <c r="AB95" s="58">
        <v>0.2742</v>
      </c>
      <c r="AC95" s="58">
        <v>4.3400000000000001E-2</v>
      </c>
      <c r="AD95" s="58">
        <v>0</v>
      </c>
      <c r="AE95" s="58">
        <v>3.5200000000000002E-2</v>
      </c>
      <c r="AF95" s="58">
        <v>7.7499999999999999E-2</v>
      </c>
      <c r="AG95" s="58">
        <v>1.14E-2</v>
      </c>
      <c r="AH95" s="58">
        <v>0</v>
      </c>
      <c r="AI95" s="58">
        <v>1.6133</v>
      </c>
      <c r="AJ95" s="58">
        <v>0.61009999999999998</v>
      </c>
      <c r="AK95" s="58">
        <v>5.8200000000000002E-2</v>
      </c>
      <c r="AL95" s="58">
        <v>0.26529999999999998</v>
      </c>
      <c r="AM95" s="58">
        <v>4.3900000000000002E-2</v>
      </c>
      <c r="AN95" s="58">
        <v>7.6E-3</v>
      </c>
      <c r="AO95" s="58">
        <v>0.34849999999999998</v>
      </c>
      <c r="AP95" s="58">
        <v>0</v>
      </c>
      <c r="AQ95" s="58">
        <v>0.32579999999999998</v>
      </c>
      <c r="AR95" s="59">
        <v>0.36980000000000002</v>
      </c>
      <c r="AS95" s="11">
        <v>0.36980000000000002</v>
      </c>
      <c r="AT95" s="60">
        <v>0.22789999999999999</v>
      </c>
      <c r="AU95" s="61">
        <v>7.764899999999999</v>
      </c>
      <c r="AV95" s="61"/>
      <c r="AW95" s="61">
        <v>4.7858000000000001</v>
      </c>
      <c r="AX95" s="62"/>
      <c r="AY95" s="58">
        <v>5.8373000000000008</v>
      </c>
      <c r="AZ95" s="58">
        <v>0</v>
      </c>
      <c r="BA95" s="63"/>
      <c r="BB95" s="84">
        <v>1.3302211638942658</v>
      </c>
      <c r="BC95" s="64"/>
      <c r="BD95" s="7" t="s">
        <v>569</v>
      </c>
    </row>
    <row r="96" spans="1:56" ht="19.149999999999999" customHeight="1" x14ac:dyDescent="0.25">
      <c r="A96" s="57">
        <v>111</v>
      </c>
      <c r="B96" s="6">
        <v>87</v>
      </c>
      <c r="C96" s="7" t="s">
        <v>570</v>
      </c>
      <c r="D96" s="7" t="s">
        <v>553</v>
      </c>
      <c r="E96" s="8">
        <v>5</v>
      </c>
      <c r="F96" s="8">
        <v>2</v>
      </c>
      <c r="G96" s="9" t="s">
        <v>119</v>
      </c>
      <c r="H96" s="41" t="s">
        <v>685</v>
      </c>
      <c r="I96" s="36" t="s">
        <v>85</v>
      </c>
      <c r="J96" s="10">
        <v>4428.09</v>
      </c>
      <c r="K96" s="10">
        <v>4428.09</v>
      </c>
      <c r="L96" s="10"/>
      <c r="M96" s="10"/>
      <c r="N96" s="58">
        <v>0.2959</v>
      </c>
      <c r="O96" s="58">
        <v>0.10829999999999999</v>
      </c>
      <c r="P96" s="58">
        <v>0.2273</v>
      </c>
      <c r="Q96" s="58">
        <v>0</v>
      </c>
      <c r="R96" s="58">
        <v>1.0200000000000001E-2</v>
      </c>
      <c r="S96" s="58">
        <v>0.18759999999999999</v>
      </c>
      <c r="T96" s="58">
        <v>0</v>
      </c>
      <c r="U96" s="58">
        <v>0.42130000000000001</v>
      </c>
      <c r="V96" s="58">
        <v>0</v>
      </c>
      <c r="W96" s="58">
        <v>0</v>
      </c>
      <c r="X96" s="58">
        <v>0.68510000000000004</v>
      </c>
      <c r="Y96" s="58">
        <v>0</v>
      </c>
      <c r="Z96" s="58">
        <v>1.2582</v>
      </c>
      <c r="AA96" s="58">
        <v>0.18459999999999999</v>
      </c>
      <c r="AB96" s="58">
        <v>0.22869999999999999</v>
      </c>
      <c r="AC96" s="58">
        <v>5.2299999999999999E-2</v>
      </c>
      <c r="AD96" s="58">
        <v>0</v>
      </c>
      <c r="AE96" s="58">
        <v>2.7400000000000001E-2</v>
      </c>
      <c r="AF96" s="58">
        <v>7.6999999999999999E-2</v>
      </c>
      <c r="AG96" s="58">
        <v>1.24E-2</v>
      </c>
      <c r="AH96" s="58">
        <v>0</v>
      </c>
      <c r="AI96" s="58">
        <v>1.2424999999999999</v>
      </c>
      <c r="AJ96" s="58">
        <v>1.3279000000000001</v>
      </c>
      <c r="AK96" s="58">
        <v>6.3200000000000006E-2</v>
      </c>
      <c r="AL96" s="58">
        <v>0.26900000000000002</v>
      </c>
      <c r="AM96" s="58">
        <v>4.07E-2</v>
      </c>
      <c r="AN96" s="58">
        <v>7.1000000000000004E-3</v>
      </c>
      <c r="AO96" s="58">
        <v>0.67269999999999996</v>
      </c>
      <c r="AP96" s="58">
        <v>0</v>
      </c>
      <c r="AQ96" s="58">
        <v>0.43990000000000001</v>
      </c>
      <c r="AR96" s="59">
        <v>0.39200000000000002</v>
      </c>
      <c r="AS96" s="11">
        <v>0.39200000000000002</v>
      </c>
      <c r="AT96" s="60">
        <v>0.21640000000000001</v>
      </c>
      <c r="AU96" s="61">
        <v>8.2313000000000009</v>
      </c>
      <c r="AV96" s="61"/>
      <c r="AW96" s="61">
        <v>4.5436000000000005</v>
      </c>
      <c r="AX96" s="62"/>
      <c r="AY96" s="58">
        <v>6.3787000000000003</v>
      </c>
      <c r="AZ96" s="58">
        <v>0</v>
      </c>
      <c r="BA96" s="63"/>
      <c r="BB96" s="84">
        <v>1.2904353551664134</v>
      </c>
      <c r="BC96" s="64"/>
      <c r="BD96" s="7" t="s">
        <v>570</v>
      </c>
    </row>
    <row r="97" spans="1:56" ht="19.149999999999999" customHeight="1" x14ac:dyDescent="0.25">
      <c r="A97" s="57">
        <v>112</v>
      </c>
      <c r="B97" s="6">
        <v>88</v>
      </c>
      <c r="C97" s="7" t="s">
        <v>571</v>
      </c>
      <c r="D97" s="7" t="s">
        <v>553</v>
      </c>
      <c r="E97" s="8">
        <v>5</v>
      </c>
      <c r="F97" s="8">
        <v>4</v>
      </c>
      <c r="G97" s="9" t="s">
        <v>120</v>
      </c>
      <c r="H97" s="41" t="s">
        <v>685</v>
      </c>
      <c r="I97" s="36" t="s">
        <v>69</v>
      </c>
      <c r="J97" s="10">
        <v>2766.38</v>
      </c>
      <c r="K97" s="10">
        <v>2766.38</v>
      </c>
      <c r="L97" s="10"/>
      <c r="M97" s="10"/>
      <c r="N97" s="58">
        <v>0.31540000000000001</v>
      </c>
      <c r="O97" s="58">
        <v>0.1138</v>
      </c>
      <c r="P97" s="58">
        <v>0.2155</v>
      </c>
      <c r="Q97" s="58">
        <v>5.9900000000000002E-2</v>
      </c>
      <c r="R97" s="58">
        <v>1.6400000000000001E-2</v>
      </c>
      <c r="S97" s="58">
        <v>0.31030000000000002</v>
      </c>
      <c r="T97" s="58">
        <v>0</v>
      </c>
      <c r="U97" s="58">
        <v>0.42680000000000001</v>
      </c>
      <c r="V97" s="58">
        <v>0</v>
      </c>
      <c r="W97" s="58">
        <v>0</v>
      </c>
      <c r="X97" s="58">
        <v>0.1348</v>
      </c>
      <c r="Y97" s="58">
        <v>0</v>
      </c>
      <c r="Z97" s="58">
        <v>1.6371</v>
      </c>
      <c r="AA97" s="58">
        <v>0.18940000000000001</v>
      </c>
      <c r="AB97" s="58">
        <v>0.25269999999999998</v>
      </c>
      <c r="AC97" s="58">
        <v>5.04E-2</v>
      </c>
      <c r="AD97" s="58">
        <v>7.3099999999999998E-2</v>
      </c>
      <c r="AE97" s="58">
        <v>4.3900000000000002E-2</v>
      </c>
      <c r="AF97" s="58">
        <v>0.1157</v>
      </c>
      <c r="AG97" s="58">
        <v>1.24E-2</v>
      </c>
      <c r="AH97" s="58">
        <v>0</v>
      </c>
      <c r="AI97" s="58">
        <v>1.7438</v>
      </c>
      <c r="AJ97" s="58">
        <v>0.71809999999999996</v>
      </c>
      <c r="AK97" s="58">
        <v>5.6500000000000002E-2</v>
      </c>
      <c r="AL97" s="58">
        <v>0.40550000000000003</v>
      </c>
      <c r="AM97" s="58">
        <v>4.4499999999999998E-2</v>
      </c>
      <c r="AN97" s="58">
        <v>7.7000000000000002E-3</v>
      </c>
      <c r="AO97" s="58">
        <v>0.55630000000000002</v>
      </c>
      <c r="AP97" s="58">
        <v>0</v>
      </c>
      <c r="AQ97" s="58">
        <v>0.30919999999999997</v>
      </c>
      <c r="AR97" s="59">
        <v>0.39050000000000001</v>
      </c>
      <c r="AS97" s="11">
        <v>0.39050000000000001</v>
      </c>
      <c r="AT97" s="60">
        <v>0.21929999999999999</v>
      </c>
      <c r="AU97" s="61">
        <v>8.1997</v>
      </c>
      <c r="AV97" s="61"/>
      <c r="AW97" s="61">
        <v>4.6047999999999991</v>
      </c>
      <c r="AX97" s="62"/>
      <c r="AY97" s="58">
        <v>5.9135999999999997</v>
      </c>
      <c r="AZ97" s="58">
        <v>0</v>
      </c>
      <c r="BA97" s="63"/>
      <c r="BB97" s="84">
        <v>1.3865834686147187</v>
      </c>
      <c r="BC97" s="64"/>
      <c r="BD97" s="7" t="s">
        <v>571</v>
      </c>
    </row>
    <row r="98" spans="1:56" ht="19.149999999999999" customHeight="1" x14ac:dyDescent="0.25">
      <c r="A98" s="57">
        <v>113</v>
      </c>
      <c r="B98" s="6">
        <v>89</v>
      </c>
      <c r="C98" s="7" t="s">
        <v>572</v>
      </c>
      <c r="D98" s="7" t="s">
        <v>553</v>
      </c>
      <c r="E98" s="8">
        <v>5</v>
      </c>
      <c r="F98" s="8">
        <v>6</v>
      </c>
      <c r="G98" s="9" t="s">
        <v>121</v>
      </c>
      <c r="H98" s="41" t="s">
        <v>685</v>
      </c>
      <c r="I98" s="36" t="s">
        <v>69</v>
      </c>
      <c r="J98" s="10">
        <v>4471.8599999999997</v>
      </c>
      <c r="K98" s="10">
        <v>4471.8599999999997</v>
      </c>
      <c r="L98" s="10"/>
      <c r="M98" s="10"/>
      <c r="N98" s="58">
        <v>0.2888</v>
      </c>
      <c r="O98" s="58">
        <v>0.1046</v>
      </c>
      <c r="P98" s="58">
        <v>0.22090000000000001</v>
      </c>
      <c r="Q98" s="58">
        <v>5.8799999999999998E-2</v>
      </c>
      <c r="R98" s="58">
        <v>2.2800000000000001E-2</v>
      </c>
      <c r="S98" s="58">
        <v>0.36409999999999998</v>
      </c>
      <c r="T98" s="58">
        <v>0</v>
      </c>
      <c r="U98" s="58">
        <v>0.42680000000000001</v>
      </c>
      <c r="V98" s="58">
        <v>0</v>
      </c>
      <c r="W98" s="58">
        <v>0</v>
      </c>
      <c r="X98" s="58">
        <v>0.12720000000000001</v>
      </c>
      <c r="Y98" s="58">
        <v>0</v>
      </c>
      <c r="Z98" s="58">
        <v>1.7964</v>
      </c>
      <c r="AA98" s="58">
        <v>0.17680000000000001</v>
      </c>
      <c r="AB98" s="58">
        <v>0.23219999999999999</v>
      </c>
      <c r="AC98" s="58">
        <v>5.21E-2</v>
      </c>
      <c r="AD98" s="58">
        <v>5.8400000000000001E-2</v>
      </c>
      <c r="AE98" s="58">
        <v>6.1100000000000002E-2</v>
      </c>
      <c r="AF98" s="58">
        <v>0.14799999999999999</v>
      </c>
      <c r="AG98" s="58">
        <v>1.1599999999999999E-2</v>
      </c>
      <c r="AH98" s="58">
        <v>0</v>
      </c>
      <c r="AI98" s="58">
        <v>1.7132000000000001</v>
      </c>
      <c r="AJ98" s="58">
        <v>0.64570000000000005</v>
      </c>
      <c r="AK98" s="58">
        <v>5.8599999999999999E-2</v>
      </c>
      <c r="AL98" s="58">
        <v>0.36919999999999997</v>
      </c>
      <c r="AM98" s="58">
        <v>4.4200000000000003E-2</v>
      </c>
      <c r="AN98" s="58">
        <v>7.7000000000000002E-3</v>
      </c>
      <c r="AO98" s="58">
        <v>0.50729999999999997</v>
      </c>
      <c r="AP98" s="58">
        <v>0</v>
      </c>
      <c r="AQ98" s="58">
        <v>0.29859999999999998</v>
      </c>
      <c r="AR98" s="59">
        <v>0.38979999999999998</v>
      </c>
      <c r="AS98" s="11">
        <v>0.38979999999999998</v>
      </c>
      <c r="AT98" s="60">
        <v>0.22800000000000001</v>
      </c>
      <c r="AU98" s="61">
        <v>8.184899999999999</v>
      </c>
      <c r="AV98" s="61"/>
      <c r="AW98" s="61">
        <v>4.7876999999999992</v>
      </c>
      <c r="AX98" s="62"/>
      <c r="AY98" s="58">
        <v>5.7487999999999992</v>
      </c>
      <c r="AZ98" s="58">
        <v>0</v>
      </c>
      <c r="BA98" s="63"/>
      <c r="BB98" s="64">
        <v>1.4237580016699136</v>
      </c>
      <c r="BC98" s="64"/>
      <c r="BD98" s="7" t="s">
        <v>572</v>
      </c>
    </row>
    <row r="99" spans="1:56" ht="19.149999999999999" customHeight="1" x14ac:dyDescent="0.25">
      <c r="A99" s="57">
        <v>114</v>
      </c>
      <c r="B99" s="6">
        <v>90</v>
      </c>
      <c r="C99" s="7" t="s">
        <v>573</v>
      </c>
      <c r="D99" s="7" t="s">
        <v>553</v>
      </c>
      <c r="E99" s="8">
        <v>5</v>
      </c>
      <c r="F99" s="8">
        <v>4</v>
      </c>
      <c r="G99" s="9" t="s">
        <v>122</v>
      </c>
      <c r="H99" s="41" t="s">
        <v>685</v>
      </c>
      <c r="I99" s="36" t="s">
        <v>69</v>
      </c>
      <c r="J99" s="10">
        <v>2751.56</v>
      </c>
      <c r="K99" s="10">
        <v>2751.56</v>
      </c>
      <c r="L99" s="10"/>
      <c r="M99" s="10"/>
      <c r="N99" s="58">
        <v>0.3175</v>
      </c>
      <c r="O99" s="58">
        <v>0.1144</v>
      </c>
      <c r="P99" s="58">
        <v>0.2162</v>
      </c>
      <c r="Q99" s="58">
        <v>5.9900000000000002E-2</v>
      </c>
      <c r="R99" s="58">
        <v>1.6500000000000001E-2</v>
      </c>
      <c r="S99" s="58">
        <v>0.31190000000000001</v>
      </c>
      <c r="T99" s="58">
        <v>0</v>
      </c>
      <c r="U99" s="58">
        <v>0.42680000000000001</v>
      </c>
      <c r="V99" s="58">
        <v>0</v>
      </c>
      <c r="W99" s="58">
        <v>0</v>
      </c>
      <c r="X99" s="58">
        <v>0.13780000000000001</v>
      </c>
      <c r="Y99" s="58">
        <v>0</v>
      </c>
      <c r="Z99" s="58">
        <v>1.9493</v>
      </c>
      <c r="AA99" s="58">
        <v>0.1908</v>
      </c>
      <c r="AB99" s="58">
        <v>0.254</v>
      </c>
      <c r="AC99" s="58">
        <v>5.0200000000000002E-2</v>
      </c>
      <c r="AD99" s="58">
        <v>7.2999999999999995E-2</v>
      </c>
      <c r="AE99" s="58">
        <v>4.41E-2</v>
      </c>
      <c r="AF99" s="58">
        <v>0.1163</v>
      </c>
      <c r="AG99" s="58">
        <v>1.2500000000000001E-2</v>
      </c>
      <c r="AH99" s="58">
        <v>0</v>
      </c>
      <c r="AI99" s="58">
        <v>0.86229999999999996</v>
      </c>
      <c r="AJ99" s="58">
        <v>0.71719999999999995</v>
      </c>
      <c r="AK99" s="58">
        <v>5.5300000000000002E-2</v>
      </c>
      <c r="AL99" s="58">
        <v>0.39750000000000002</v>
      </c>
      <c r="AM99" s="58">
        <v>4.4699999999999997E-2</v>
      </c>
      <c r="AN99" s="58">
        <v>7.7999999999999996E-3</v>
      </c>
      <c r="AO99" s="58">
        <v>0.72170000000000001</v>
      </c>
      <c r="AP99" s="58">
        <v>0</v>
      </c>
      <c r="AQ99" s="58">
        <v>0.3135</v>
      </c>
      <c r="AR99" s="59">
        <v>0.37059999999999998</v>
      </c>
      <c r="AS99" s="11">
        <v>0.37059999999999998</v>
      </c>
      <c r="AT99" s="60">
        <v>0.2356</v>
      </c>
      <c r="AU99" s="61">
        <v>7.7818000000000005</v>
      </c>
      <c r="AV99" s="61"/>
      <c r="AW99" s="61">
        <v>4.9481000000000002</v>
      </c>
      <c r="AX99" s="62"/>
      <c r="AY99" s="58">
        <v>5.67</v>
      </c>
      <c r="AZ99" s="58">
        <v>0</v>
      </c>
      <c r="BA99" s="63"/>
      <c r="BB99" s="84">
        <v>1.372451499118166</v>
      </c>
      <c r="BC99" s="64"/>
      <c r="BD99" s="7" t="s">
        <v>573</v>
      </c>
    </row>
    <row r="100" spans="1:56" ht="19.149999999999999" customHeight="1" x14ac:dyDescent="0.25">
      <c r="A100" s="57">
        <v>116</v>
      </c>
      <c r="B100" s="6">
        <v>91</v>
      </c>
      <c r="C100" s="7" t="s">
        <v>574</v>
      </c>
      <c r="D100" s="7" t="s">
        <v>553</v>
      </c>
      <c r="E100" s="8">
        <v>5</v>
      </c>
      <c r="F100" s="8">
        <v>2</v>
      </c>
      <c r="G100" s="9" t="s">
        <v>123</v>
      </c>
      <c r="H100" s="41" t="s">
        <v>685</v>
      </c>
      <c r="I100" s="36" t="s">
        <v>85</v>
      </c>
      <c r="J100" s="10">
        <v>1941.9</v>
      </c>
      <c r="K100" s="10">
        <v>1941.9</v>
      </c>
      <c r="L100" s="10"/>
      <c r="M100" s="10"/>
      <c r="N100" s="58">
        <v>0.44990000000000002</v>
      </c>
      <c r="O100" s="58">
        <v>0.16689999999999999</v>
      </c>
      <c r="P100" s="58">
        <v>0.2276</v>
      </c>
      <c r="Q100" s="58">
        <v>6.7599999999999993E-2</v>
      </c>
      <c r="R100" s="58">
        <v>1.17E-2</v>
      </c>
      <c r="S100" s="58">
        <v>0.16109999999999999</v>
      </c>
      <c r="T100" s="58">
        <v>0</v>
      </c>
      <c r="U100" s="58">
        <v>0.42680000000000001</v>
      </c>
      <c r="V100" s="58">
        <v>0</v>
      </c>
      <c r="W100" s="58">
        <v>0</v>
      </c>
      <c r="X100" s="58">
        <v>0.1953</v>
      </c>
      <c r="Y100" s="58">
        <v>0</v>
      </c>
      <c r="Z100" s="58">
        <v>1.0658000000000001</v>
      </c>
      <c r="AA100" s="58">
        <v>0.3054</v>
      </c>
      <c r="AB100" s="58">
        <v>0.41149999999999998</v>
      </c>
      <c r="AC100" s="58">
        <v>6.3899999999999998E-2</v>
      </c>
      <c r="AD100" s="58">
        <v>4.4699999999999997E-2</v>
      </c>
      <c r="AE100" s="58">
        <v>3.1300000000000001E-2</v>
      </c>
      <c r="AF100" s="58">
        <v>8.4599999999999995E-2</v>
      </c>
      <c r="AG100" s="58">
        <v>2.1899999999999999E-2</v>
      </c>
      <c r="AH100" s="58">
        <v>0</v>
      </c>
      <c r="AI100" s="58">
        <v>1.5094000000000001</v>
      </c>
      <c r="AJ100" s="58">
        <v>0.62429999999999997</v>
      </c>
      <c r="AK100" s="58">
        <v>6.4299999999999996E-2</v>
      </c>
      <c r="AL100" s="58">
        <v>0.31619999999999998</v>
      </c>
      <c r="AM100" s="58">
        <v>4.6100000000000002E-2</v>
      </c>
      <c r="AN100" s="58">
        <v>8.0000000000000002E-3</v>
      </c>
      <c r="AO100" s="58">
        <v>1.1453</v>
      </c>
      <c r="AP100" s="58">
        <v>0</v>
      </c>
      <c r="AQ100" s="58">
        <v>0.6663</v>
      </c>
      <c r="AR100" s="59">
        <v>0.40579999999999999</v>
      </c>
      <c r="AS100" s="11">
        <v>0.40579999999999999</v>
      </c>
      <c r="AT100" s="60">
        <v>0.22600000000000001</v>
      </c>
      <c r="AU100" s="61">
        <v>8.5216999999999992</v>
      </c>
      <c r="AV100" s="61"/>
      <c r="AW100" s="61">
        <v>4.7466999999999997</v>
      </c>
      <c r="AX100" s="62"/>
      <c r="AY100" s="58">
        <v>5.720699999999999</v>
      </c>
      <c r="AZ100" s="58">
        <v>0</v>
      </c>
      <c r="BA100" s="63"/>
      <c r="BB100" s="87">
        <v>1.4896253954935585</v>
      </c>
      <c r="BC100" s="64"/>
      <c r="BD100" s="7" t="s">
        <v>574</v>
      </c>
    </row>
    <row r="101" spans="1:56" ht="19.149999999999999" customHeight="1" x14ac:dyDescent="0.25">
      <c r="A101" s="57">
        <v>117</v>
      </c>
      <c r="B101" s="6">
        <v>92</v>
      </c>
      <c r="C101" s="7" t="s">
        <v>575</v>
      </c>
      <c r="D101" s="7" t="s">
        <v>553</v>
      </c>
      <c r="E101" s="8">
        <v>5</v>
      </c>
      <c r="F101" s="8">
        <v>4</v>
      </c>
      <c r="G101" s="9" t="s">
        <v>124</v>
      </c>
      <c r="H101" s="41" t="s">
        <v>685</v>
      </c>
      <c r="I101" s="36" t="s">
        <v>69</v>
      </c>
      <c r="J101" s="10">
        <v>2736.38</v>
      </c>
      <c r="K101" s="10">
        <v>2736.38</v>
      </c>
      <c r="L101" s="10"/>
      <c r="M101" s="10"/>
      <c r="N101" s="58">
        <v>0.31909999999999999</v>
      </c>
      <c r="O101" s="58">
        <v>0.115</v>
      </c>
      <c r="P101" s="58">
        <v>0.2157</v>
      </c>
      <c r="Q101" s="58">
        <v>0.06</v>
      </c>
      <c r="R101" s="58">
        <v>1.66E-2</v>
      </c>
      <c r="S101" s="58">
        <v>0.31369999999999998</v>
      </c>
      <c r="T101" s="58">
        <v>0</v>
      </c>
      <c r="U101" s="58">
        <v>0.42680000000000001</v>
      </c>
      <c r="V101" s="58">
        <v>0</v>
      </c>
      <c r="W101" s="58">
        <v>0</v>
      </c>
      <c r="X101" s="58">
        <v>0.1386</v>
      </c>
      <c r="Y101" s="58">
        <v>0</v>
      </c>
      <c r="Z101" s="58">
        <v>1.6533</v>
      </c>
      <c r="AA101" s="58">
        <v>0.19170000000000001</v>
      </c>
      <c r="AB101" s="58">
        <v>0.25530000000000003</v>
      </c>
      <c r="AC101" s="58">
        <v>5.0099999999999999E-2</v>
      </c>
      <c r="AD101" s="58">
        <v>7.4200000000000002E-2</v>
      </c>
      <c r="AE101" s="58">
        <v>4.4400000000000002E-2</v>
      </c>
      <c r="AF101" s="58">
        <v>0.11700000000000001</v>
      </c>
      <c r="AG101" s="58">
        <v>1.26E-2</v>
      </c>
      <c r="AH101" s="58">
        <v>0</v>
      </c>
      <c r="AI101" s="58">
        <v>1.4232</v>
      </c>
      <c r="AJ101" s="58">
        <v>0.72</v>
      </c>
      <c r="AK101" s="58">
        <v>5.96E-2</v>
      </c>
      <c r="AL101" s="58">
        <v>0.4002</v>
      </c>
      <c r="AM101" s="58">
        <v>4.4900000000000002E-2</v>
      </c>
      <c r="AN101" s="58">
        <v>7.7999999999999996E-3</v>
      </c>
      <c r="AO101" s="58">
        <v>0.65310000000000001</v>
      </c>
      <c r="AP101" s="58">
        <v>0</v>
      </c>
      <c r="AQ101" s="58">
        <v>0.3145</v>
      </c>
      <c r="AR101" s="59">
        <v>0.38140000000000002</v>
      </c>
      <c r="AS101" s="11">
        <v>0.38140000000000002</v>
      </c>
      <c r="AT101" s="60">
        <v>0.2215</v>
      </c>
      <c r="AU101" s="61">
        <v>8.008799999999999</v>
      </c>
      <c r="AV101" s="61"/>
      <c r="AW101" s="61">
        <v>4.6524000000000001</v>
      </c>
      <c r="AX101" s="62"/>
      <c r="AY101" s="58">
        <v>5.6728999999999994</v>
      </c>
      <c r="AZ101" s="58">
        <v>0</v>
      </c>
      <c r="BA101" s="63"/>
      <c r="BB101" s="64">
        <v>1.411764705882353</v>
      </c>
      <c r="BC101" s="64"/>
      <c r="BD101" s="7" t="s">
        <v>575</v>
      </c>
    </row>
    <row r="102" spans="1:56" ht="19.149999999999999" customHeight="1" x14ac:dyDescent="0.25">
      <c r="A102" s="57">
        <v>118</v>
      </c>
      <c r="B102" s="6">
        <v>93</v>
      </c>
      <c r="C102" s="7" t="s">
        <v>463</v>
      </c>
      <c r="D102" s="7"/>
      <c r="E102" s="8">
        <v>5</v>
      </c>
      <c r="F102" s="8">
        <v>6</v>
      </c>
      <c r="G102" s="9" t="s">
        <v>125</v>
      </c>
      <c r="H102" s="41" t="s">
        <v>685</v>
      </c>
      <c r="I102" s="36" t="s">
        <v>69</v>
      </c>
      <c r="J102" s="10">
        <v>4437.6000000000004</v>
      </c>
      <c r="K102" s="10">
        <v>4408.1000000000004</v>
      </c>
      <c r="L102" s="10"/>
      <c r="M102" s="10">
        <v>29.5</v>
      </c>
      <c r="N102" s="58">
        <v>0.29049999999999998</v>
      </c>
      <c r="O102" s="58">
        <v>0.10539999999999999</v>
      </c>
      <c r="P102" s="58">
        <v>0.22120000000000001</v>
      </c>
      <c r="Q102" s="58">
        <v>6.0400000000000002E-2</v>
      </c>
      <c r="R102" s="58">
        <v>2.0400000000000001E-2</v>
      </c>
      <c r="S102" s="58">
        <v>0.36349999999999999</v>
      </c>
      <c r="T102" s="58">
        <v>0</v>
      </c>
      <c r="U102" s="58">
        <v>0.42680000000000001</v>
      </c>
      <c r="V102" s="58">
        <v>0</v>
      </c>
      <c r="W102" s="58">
        <v>0</v>
      </c>
      <c r="X102" s="58">
        <v>0.12820000000000001</v>
      </c>
      <c r="Y102" s="58">
        <v>0</v>
      </c>
      <c r="Z102" s="58">
        <v>1.9302999999999999</v>
      </c>
      <c r="AA102" s="58">
        <v>0.1779</v>
      </c>
      <c r="AB102" s="58">
        <v>0.24</v>
      </c>
      <c r="AC102" s="58">
        <v>5.2200000000000003E-2</v>
      </c>
      <c r="AD102" s="58">
        <v>7.2400000000000006E-2</v>
      </c>
      <c r="AE102" s="58">
        <v>5.4699999999999999E-2</v>
      </c>
      <c r="AF102" s="58">
        <v>0.14430000000000001</v>
      </c>
      <c r="AG102" s="58">
        <v>1.17E-2</v>
      </c>
      <c r="AH102" s="58">
        <v>0</v>
      </c>
      <c r="AI102" s="58">
        <v>1.5367999999999999</v>
      </c>
      <c r="AJ102" s="58">
        <v>0.67349999999999999</v>
      </c>
      <c r="AK102" s="58">
        <v>5.6500000000000002E-2</v>
      </c>
      <c r="AL102" s="58">
        <v>0.26579999999999998</v>
      </c>
      <c r="AM102" s="58">
        <v>3.9E-2</v>
      </c>
      <c r="AN102" s="58">
        <v>6.7999999999999996E-3</v>
      </c>
      <c r="AO102" s="58">
        <v>0.45050000000000001</v>
      </c>
      <c r="AP102" s="58">
        <v>0</v>
      </c>
      <c r="AQ102" s="58">
        <v>0.3</v>
      </c>
      <c r="AR102" s="59">
        <v>0.38140000000000002</v>
      </c>
      <c r="AS102" s="11">
        <v>0.38140000000000002</v>
      </c>
      <c r="AT102" s="60">
        <v>0.2351</v>
      </c>
      <c r="AU102" s="61">
        <v>8.0101999999999993</v>
      </c>
      <c r="AV102" s="61"/>
      <c r="AW102" s="61">
        <v>4.9372999999999996</v>
      </c>
      <c r="AX102" s="62"/>
      <c r="AY102" s="58">
        <v>5.6036999999999999</v>
      </c>
      <c r="AZ102" s="58">
        <v>0</v>
      </c>
      <c r="BA102" s="63"/>
      <c r="BB102" s="64">
        <v>1.4294484001641772</v>
      </c>
      <c r="BC102" s="64"/>
      <c r="BD102" s="7" t="s">
        <v>463</v>
      </c>
    </row>
    <row r="103" spans="1:56" ht="19.149999999999999" customHeight="1" x14ac:dyDescent="0.25">
      <c r="A103" s="57">
        <v>119</v>
      </c>
      <c r="B103" s="6">
        <v>94</v>
      </c>
      <c r="C103" s="7" t="s">
        <v>464</v>
      </c>
      <c r="D103" s="7"/>
      <c r="E103" s="8">
        <v>5</v>
      </c>
      <c r="F103" s="8">
        <v>2</v>
      </c>
      <c r="G103" s="9" t="s">
        <v>126</v>
      </c>
      <c r="H103" s="41" t="s">
        <v>685</v>
      </c>
      <c r="I103" s="36" t="s">
        <v>85</v>
      </c>
      <c r="J103" s="10">
        <v>4420.6000000000004</v>
      </c>
      <c r="K103" s="10">
        <v>4420.6000000000004</v>
      </c>
      <c r="L103" s="10"/>
      <c r="M103" s="10"/>
      <c r="N103" s="58">
        <v>0.29780000000000001</v>
      </c>
      <c r="O103" s="58">
        <v>0.1085</v>
      </c>
      <c r="P103" s="58">
        <v>0.2215</v>
      </c>
      <c r="Q103" s="58">
        <v>5.8999999999999997E-2</v>
      </c>
      <c r="R103" s="58">
        <v>0</v>
      </c>
      <c r="S103" s="58">
        <v>0.188</v>
      </c>
      <c r="T103" s="58">
        <v>0</v>
      </c>
      <c r="U103" s="58">
        <v>0.42680000000000001</v>
      </c>
      <c r="V103" s="58">
        <v>0</v>
      </c>
      <c r="W103" s="58">
        <v>0</v>
      </c>
      <c r="X103" s="58">
        <v>0.2288</v>
      </c>
      <c r="Y103" s="58">
        <v>0</v>
      </c>
      <c r="Z103" s="58">
        <v>0.95579999999999998</v>
      </c>
      <c r="AA103" s="58">
        <v>0.18709999999999999</v>
      </c>
      <c r="AB103" s="58">
        <v>0.24079999999999999</v>
      </c>
      <c r="AC103" s="58">
        <v>4.7600000000000003E-2</v>
      </c>
      <c r="AD103" s="58">
        <v>6.2E-2</v>
      </c>
      <c r="AE103" s="58">
        <v>0</v>
      </c>
      <c r="AF103" s="58">
        <v>7.7100000000000002E-2</v>
      </c>
      <c r="AG103" s="58">
        <v>1.26E-2</v>
      </c>
      <c r="AH103" s="58">
        <v>0</v>
      </c>
      <c r="AI103" s="58">
        <v>1.6137999999999999</v>
      </c>
      <c r="AJ103" s="58">
        <v>1.4663999999999999</v>
      </c>
      <c r="AK103" s="58">
        <v>6.3799999999999996E-2</v>
      </c>
      <c r="AL103" s="58">
        <v>0.3569</v>
      </c>
      <c r="AM103" s="58">
        <v>4.48E-2</v>
      </c>
      <c r="AN103" s="58">
        <v>7.7999999999999996E-3</v>
      </c>
      <c r="AO103" s="58">
        <v>0.67379999999999995</v>
      </c>
      <c r="AP103" s="58">
        <v>0</v>
      </c>
      <c r="AQ103" s="58">
        <v>0.44040000000000001</v>
      </c>
      <c r="AR103" s="59">
        <v>0.3891</v>
      </c>
      <c r="AS103" s="11">
        <v>0.3891</v>
      </c>
      <c r="AT103" s="60">
        <v>0.1835</v>
      </c>
      <c r="AU103" s="61">
        <v>8.1702000000000012</v>
      </c>
      <c r="AV103" s="61"/>
      <c r="AW103" s="61">
        <v>3.8537000000000012</v>
      </c>
      <c r="AX103" s="62"/>
      <c r="AY103" s="58">
        <v>5.7041000000000004</v>
      </c>
      <c r="AZ103" s="58">
        <v>0</v>
      </c>
      <c r="BA103" s="63"/>
      <c r="BB103" s="64">
        <v>1.4323381427394331</v>
      </c>
      <c r="BC103" s="64"/>
      <c r="BD103" s="7" t="s">
        <v>464</v>
      </c>
    </row>
    <row r="104" spans="1:56" ht="19.149999999999999" customHeight="1" x14ac:dyDescent="0.25">
      <c r="A104" s="57">
        <v>120</v>
      </c>
      <c r="B104" s="6">
        <v>95</v>
      </c>
      <c r="C104" s="7" t="s">
        <v>465</v>
      </c>
      <c r="D104" s="7"/>
      <c r="E104" s="8">
        <v>5</v>
      </c>
      <c r="F104" s="8">
        <v>2</v>
      </c>
      <c r="G104" s="9" t="s">
        <v>127</v>
      </c>
      <c r="H104" s="41" t="s">
        <v>685</v>
      </c>
      <c r="I104" s="36" t="s">
        <v>85</v>
      </c>
      <c r="J104" s="10">
        <v>4377</v>
      </c>
      <c r="K104" s="10">
        <v>4377</v>
      </c>
      <c r="L104" s="10"/>
      <c r="M104" s="10"/>
      <c r="N104" s="58">
        <v>0.30080000000000001</v>
      </c>
      <c r="O104" s="58">
        <v>0.1096</v>
      </c>
      <c r="P104" s="58">
        <v>0.22070000000000001</v>
      </c>
      <c r="Q104" s="58">
        <v>5.91E-2</v>
      </c>
      <c r="R104" s="58">
        <v>0</v>
      </c>
      <c r="S104" s="58">
        <v>0.1898</v>
      </c>
      <c r="T104" s="58">
        <v>0</v>
      </c>
      <c r="U104" s="58">
        <v>0.42680000000000001</v>
      </c>
      <c r="V104" s="58">
        <v>0</v>
      </c>
      <c r="W104" s="58">
        <v>0</v>
      </c>
      <c r="X104" s="58">
        <v>0.23100000000000001</v>
      </c>
      <c r="Y104" s="58">
        <v>0</v>
      </c>
      <c r="Z104" s="58">
        <v>1.0338000000000001</v>
      </c>
      <c r="AA104" s="58">
        <v>0.18890000000000001</v>
      </c>
      <c r="AB104" s="58">
        <v>0.2432</v>
      </c>
      <c r="AC104" s="58">
        <v>4.7300000000000002E-2</v>
      </c>
      <c r="AD104" s="58">
        <v>6.3299999999999995E-2</v>
      </c>
      <c r="AE104" s="58">
        <v>0</v>
      </c>
      <c r="AF104" s="58">
        <v>7.7899999999999997E-2</v>
      </c>
      <c r="AG104" s="58">
        <v>1.2800000000000001E-2</v>
      </c>
      <c r="AH104" s="58">
        <v>0</v>
      </c>
      <c r="AI104" s="58">
        <v>1.4771000000000001</v>
      </c>
      <c r="AJ104" s="58">
        <v>0.80910000000000004</v>
      </c>
      <c r="AK104" s="58">
        <v>7.1999999999999995E-2</v>
      </c>
      <c r="AL104" s="58">
        <v>0.2858</v>
      </c>
      <c r="AM104" s="58">
        <v>4.4200000000000003E-2</v>
      </c>
      <c r="AN104" s="58">
        <v>7.7000000000000002E-3</v>
      </c>
      <c r="AO104" s="58">
        <v>0.85070000000000001</v>
      </c>
      <c r="AP104" s="58">
        <v>0</v>
      </c>
      <c r="AQ104" s="58">
        <v>0.44359999999999999</v>
      </c>
      <c r="AR104" s="59">
        <v>0.35980000000000001</v>
      </c>
      <c r="AS104" s="11">
        <v>0.35980000000000001</v>
      </c>
      <c r="AT104" s="60">
        <v>0.18859999999999999</v>
      </c>
      <c r="AU104" s="61">
        <v>7.5549999999999997</v>
      </c>
      <c r="AV104" s="61"/>
      <c r="AW104" s="61">
        <v>3.9611000000000001</v>
      </c>
      <c r="AX104" s="62"/>
      <c r="AY104" s="58">
        <v>5.2857000000000003</v>
      </c>
      <c r="AZ104" s="58">
        <v>0</v>
      </c>
      <c r="BA104" s="63"/>
      <c r="BB104" s="64">
        <v>1.4293281873734793</v>
      </c>
      <c r="BC104" s="64"/>
      <c r="BD104" s="7" t="s">
        <v>465</v>
      </c>
    </row>
    <row r="105" spans="1:56" ht="19.149999999999999" customHeight="1" x14ac:dyDescent="0.25">
      <c r="A105" s="57">
        <v>121</v>
      </c>
      <c r="B105" s="6">
        <v>96</v>
      </c>
      <c r="C105" s="7" t="s">
        <v>466</v>
      </c>
      <c r="D105" s="7"/>
      <c r="E105" s="8">
        <v>5</v>
      </c>
      <c r="F105" s="8">
        <v>4</v>
      </c>
      <c r="G105" s="9" t="s">
        <v>128</v>
      </c>
      <c r="H105" s="41" t="s">
        <v>685</v>
      </c>
      <c r="I105" s="36" t="s">
        <v>69</v>
      </c>
      <c r="J105" s="10">
        <v>2753</v>
      </c>
      <c r="K105" s="10">
        <v>2753</v>
      </c>
      <c r="L105" s="10"/>
      <c r="M105" s="10"/>
      <c r="N105" s="58">
        <v>0.31740000000000002</v>
      </c>
      <c r="O105" s="58">
        <v>0.1144</v>
      </c>
      <c r="P105" s="58">
        <v>0.21590000000000001</v>
      </c>
      <c r="Q105" s="58">
        <v>5.9799999999999999E-2</v>
      </c>
      <c r="R105" s="58">
        <v>1.6500000000000001E-2</v>
      </c>
      <c r="S105" s="58">
        <v>0.31180000000000002</v>
      </c>
      <c r="T105" s="58">
        <v>0</v>
      </c>
      <c r="U105" s="58">
        <v>0.42680000000000001</v>
      </c>
      <c r="V105" s="58">
        <v>0</v>
      </c>
      <c r="W105" s="58">
        <v>0</v>
      </c>
      <c r="X105" s="58">
        <v>0.13780000000000001</v>
      </c>
      <c r="Y105" s="58">
        <v>0</v>
      </c>
      <c r="Z105" s="58">
        <v>1.2512000000000001</v>
      </c>
      <c r="AA105" s="58">
        <v>0.19070000000000001</v>
      </c>
      <c r="AB105" s="58">
        <v>0.25390000000000001</v>
      </c>
      <c r="AC105" s="58">
        <v>5.0200000000000002E-2</v>
      </c>
      <c r="AD105" s="58">
        <v>7.2999999999999995E-2</v>
      </c>
      <c r="AE105" s="58">
        <v>4.41E-2</v>
      </c>
      <c r="AF105" s="58">
        <v>0.1163</v>
      </c>
      <c r="AG105" s="58">
        <v>1.2500000000000001E-2</v>
      </c>
      <c r="AH105" s="58">
        <v>0</v>
      </c>
      <c r="AI105" s="58">
        <v>2.1328</v>
      </c>
      <c r="AJ105" s="58">
        <v>0.70979999999999999</v>
      </c>
      <c r="AK105" s="58">
        <v>5.67E-2</v>
      </c>
      <c r="AL105" s="58">
        <v>0.47549999999999998</v>
      </c>
      <c r="AM105" s="58">
        <v>3.9399999999999998E-2</v>
      </c>
      <c r="AN105" s="58">
        <v>6.8999999999999999E-3</v>
      </c>
      <c r="AO105" s="58">
        <v>0.53200000000000003</v>
      </c>
      <c r="AP105" s="58">
        <v>0</v>
      </c>
      <c r="AQ105" s="58">
        <v>0.31340000000000001</v>
      </c>
      <c r="AR105" s="59">
        <v>0.39290000000000003</v>
      </c>
      <c r="AS105" s="11">
        <v>0.39290000000000003</v>
      </c>
      <c r="AT105" s="60">
        <v>0.20039999999999999</v>
      </c>
      <c r="AU105" s="61">
        <v>8.2516999999999996</v>
      </c>
      <c r="AV105" s="61"/>
      <c r="AW105" s="61">
        <v>4.2091000000000012</v>
      </c>
      <c r="AX105" s="62"/>
      <c r="AY105" s="58">
        <v>5.8739999999999988</v>
      </c>
      <c r="AZ105" s="58">
        <v>0</v>
      </c>
      <c r="BA105" s="63"/>
      <c r="BB105" s="64">
        <v>1.4047837929860405</v>
      </c>
      <c r="BC105" s="84"/>
      <c r="BD105" s="7" t="s">
        <v>466</v>
      </c>
    </row>
    <row r="106" spans="1:56" ht="19.149999999999999" customHeight="1" x14ac:dyDescent="0.25">
      <c r="A106" s="57">
        <v>122</v>
      </c>
      <c r="B106" s="6">
        <v>97</v>
      </c>
      <c r="C106" s="7" t="s">
        <v>467</v>
      </c>
      <c r="D106" s="7"/>
      <c r="E106" s="8">
        <v>5</v>
      </c>
      <c r="F106" s="8">
        <v>4</v>
      </c>
      <c r="G106" s="9" t="s">
        <v>129</v>
      </c>
      <c r="H106" s="41" t="s">
        <v>685</v>
      </c>
      <c r="I106" s="36" t="s">
        <v>69</v>
      </c>
      <c r="J106" s="10">
        <v>2771.2</v>
      </c>
      <c r="K106" s="10">
        <v>2771.2</v>
      </c>
      <c r="L106" s="10"/>
      <c r="M106" s="10"/>
      <c r="N106" s="58">
        <v>0.31530000000000002</v>
      </c>
      <c r="O106" s="58">
        <v>0.11360000000000001</v>
      </c>
      <c r="P106" s="58">
        <v>0.21629999999999999</v>
      </c>
      <c r="Q106" s="58">
        <v>5.9799999999999999E-2</v>
      </c>
      <c r="R106" s="58">
        <v>1.6400000000000001E-2</v>
      </c>
      <c r="S106" s="58">
        <v>0.30969999999999998</v>
      </c>
      <c r="T106" s="58">
        <v>0</v>
      </c>
      <c r="U106" s="58">
        <v>0.42680000000000001</v>
      </c>
      <c r="V106" s="58">
        <v>0</v>
      </c>
      <c r="W106" s="58">
        <v>0</v>
      </c>
      <c r="X106" s="58">
        <v>0.1368</v>
      </c>
      <c r="Y106" s="58">
        <v>0</v>
      </c>
      <c r="Z106" s="58">
        <v>1.4589000000000001</v>
      </c>
      <c r="AA106" s="58">
        <v>0.1895</v>
      </c>
      <c r="AB106" s="58">
        <v>0.25219999999999998</v>
      </c>
      <c r="AC106" s="58">
        <v>5.0200000000000002E-2</v>
      </c>
      <c r="AD106" s="58">
        <v>7.2099999999999997E-2</v>
      </c>
      <c r="AE106" s="58">
        <v>4.3799999999999999E-2</v>
      </c>
      <c r="AF106" s="58">
        <v>0.11550000000000001</v>
      </c>
      <c r="AG106" s="58">
        <v>1.24E-2</v>
      </c>
      <c r="AH106" s="58">
        <v>0</v>
      </c>
      <c r="AI106" s="58">
        <v>2.0396000000000001</v>
      </c>
      <c r="AJ106" s="58">
        <v>0.69789999999999996</v>
      </c>
      <c r="AK106" s="58">
        <v>5.6399999999999999E-2</v>
      </c>
      <c r="AL106" s="58">
        <v>0.41399999999999998</v>
      </c>
      <c r="AM106" s="58">
        <v>3.9199999999999999E-2</v>
      </c>
      <c r="AN106" s="58">
        <v>6.7999999999999996E-3</v>
      </c>
      <c r="AO106" s="58">
        <v>0.43890000000000001</v>
      </c>
      <c r="AP106" s="58">
        <v>0</v>
      </c>
      <c r="AQ106" s="58">
        <v>0.31209999999999999</v>
      </c>
      <c r="AR106" s="59">
        <v>0.38969999999999999</v>
      </c>
      <c r="AS106" s="11">
        <v>0.38969999999999999</v>
      </c>
      <c r="AT106" s="60">
        <v>0.2102</v>
      </c>
      <c r="AU106" s="61">
        <v>8.1838999999999995</v>
      </c>
      <c r="AV106" s="61"/>
      <c r="AW106" s="61">
        <v>4.4140000000000006</v>
      </c>
      <c r="AX106" s="62"/>
      <c r="AY106" s="58">
        <v>5.819700000000001</v>
      </c>
      <c r="AZ106" s="58">
        <v>0</v>
      </c>
      <c r="BA106" s="63"/>
      <c r="BB106" s="64">
        <v>1.4062408715225867</v>
      </c>
      <c r="BC106" s="64"/>
      <c r="BD106" s="7" t="s">
        <v>467</v>
      </c>
    </row>
    <row r="107" spans="1:56" ht="19.149999999999999" customHeight="1" x14ac:dyDescent="0.25">
      <c r="A107" s="57">
        <v>123</v>
      </c>
      <c r="B107" s="6">
        <v>98</v>
      </c>
      <c r="C107" s="7" t="s">
        <v>468</v>
      </c>
      <c r="D107" s="7"/>
      <c r="E107" s="8">
        <v>5</v>
      </c>
      <c r="F107" s="8">
        <v>6</v>
      </c>
      <c r="G107" s="9" t="s">
        <v>130</v>
      </c>
      <c r="H107" s="41" t="s">
        <v>685</v>
      </c>
      <c r="I107" s="36" t="s">
        <v>76</v>
      </c>
      <c r="J107" s="10">
        <v>4436.83</v>
      </c>
      <c r="K107" s="10">
        <v>4370.63</v>
      </c>
      <c r="L107" s="10"/>
      <c r="M107" s="10">
        <v>66.2</v>
      </c>
      <c r="N107" s="58">
        <v>0.29759999999999998</v>
      </c>
      <c r="O107" s="58">
        <v>0.128</v>
      </c>
      <c r="P107" s="58">
        <v>0.22120000000000001</v>
      </c>
      <c r="Q107" s="58">
        <v>6.0199999999999997E-2</v>
      </c>
      <c r="R107" s="58">
        <v>0</v>
      </c>
      <c r="S107" s="58">
        <v>0.37309999999999999</v>
      </c>
      <c r="T107" s="58">
        <v>0</v>
      </c>
      <c r="U107" s="58">
        <v>0.42680000000000001</v>
      </c>
      <c r="V107" s="58">
        <v>0</v>
      </c>
      <c r="W107" s="58">
        <v>0</v>
      </c>
      <c r="X107" s="58">
        <v>0.13389999999999999</v>
      </c>
      <c r="Y107" s="58">
        <v>0</v>
      </c>
      <c r="Z107" s="58">
        <v>0.88460000000000005</v>
      </c>
      <c r="AA107" s="58">
        <v>0.1857</v>
      </c>
      <c r="AB107" s="58">
        <v>0.28410000000000002</v>
      </c>
      <c r="AC107" s="58">
        <v>5.1799999999999999E-2</v>
      </c>
      <c r="AD107" s="58">
        <v>7.1900000000000006E-2</v>
      </c>
      <c r="AE107" s="58">
        <v>0</v>
      </c>
      <c r="AF107" s="58">
        <v>0.14599999999999999</v>
      </c>
      <c r="AG107" s="58">
        <v>1.24E-2</v>
      </c>
      <c r="AH107" s="58">
        <v>0</v>
      </c>
      <c r="AI107" s="58">
        <v>1.4222999999999999</v>
      </c>
      <c r="AJ107" s="58">
        <v>0.6502</v>
      </c>
      <c r="AK107" s="58">
        <v>5.8200000000000002E-2</v>
      </c>
      <c r="AL107" s="58">
        <v>0.26910000000000001</v>
      </c>
      <c r="AM107" s="58">
        <v>4.1200000000000001E-2</v>
      </c>
      <c r="AN107" s="58">
        <v>7.1999999999999998E-3</v>
      </c>
      <c r="AO107" s="58">
        <v>0.73829999999999996</v>
      </c>
      <c r="AP107" s="58">
        <v>0</v>
      </c>
      <c r="AQ107" s="58">
        <v>0.308</v>
      </c>
      <c r="AR107" s="59">
        <v>0.33860000000000001</v>
      </c>
      <c r="AS107" s="11">
        <v>0.33860000000000001</v>
      </c>
      <c r="AT107" s="60">
        <v>0.18459999999999999</v>
      </c>
      <c r="AU107" s="61">
        <v>7.1104000000000003</v>
      </c>
      <c r="AV107" s="61"/>
      <c r="AW107" s="61">
        <v>3.8765000000000005</v>
      </c>
      <c r="AX107" s="62"/>
      <c r="AY107" s="58">
        <v>4.9581999999999997</v>
      </c>
      <c r="AZ107" s="58">
        <v>0</v>
      </c>
      <c r="BA107" s="63"/>
      <c r="BB107" s="64">
        <v>1.4340688152958736</v>
      </c>
      <c r="BC107" s="64"/>
      <c r="BD107" s="7" t="s">
        <v>468</v>
      </c>
    </row>
    <row r="108" spans="1:56" ht="19.149999999999999" customHeight="1" x14ac:dyDescent="0.25">
      <c r="A108" s="57">
        <v>124</v>
      </c>
      <c r="B108" s="6">
        <v>99</v>
      </c>
      <c r="C108" s="7" t="s">
        <v>469</v>
      </c>
      <c r="D108" s="7"/>
      <c r="E108" s="8">
        <v>5</v>
      </c>
      <c r="F108" s="8">
        <v>2</v>
      </c>
      <c r="G108" s="9" t="s">
        <v>131</v>
      </c>
      <c r="H108" s="41" t="s">
        <v>685</v>
      </c>
      <c r="I108" s="36" t="s">
        <v>85</v>
      </c>
      <c r="J108" s="10">
        <v>3352.75</v>
      </c>
      <c r="K108" s="10">
        <v>3352.75</v>
      </c>
      <c r="L108" s="10"/>
      <c r="M108" s="10"/>
      <c r="N108" s="58">
        <v>0.3513</v>
      </c>
      <c r="O108" s="58">
        <v>0.1406</v>
      </c>
      <c r="P108" s="58">
        <v>0.21809999999999999</v>
      </c>
      <c r="Q108" s="58">
        <v>6.0199999999999997E-2</v>
      </c>
      <c r="R108" s="58">
        <v>0</v>
      </c>
      <c r="S108" s="58">
        <v>0.22889999999999999</v>
      </c>
      <c r="T108" s="58">
        <v>0</v>
      </c>
      <c r="U108" s="58">
        <v>0.42680000000000001</v>
      </c>
      <c r="V108" s="58">
        <v>0</v>
      </c>
      <c r="W108" s="58">
        <v>0</v>
      </c>
      <c r="X108" s="58">
        <v>0.22620000000000001</v>
      </c>
      <c r="Y108" s="58">
        <v>0</v>
      </c>
      <c r="Z108" s="58">
        <v>1.1065</v>
      </c>
      <c r="AA108" s="58">
        <v>0.21790000000000001</v>
      </c>
      <c r="AB108" s="58">
        <v>0.31209999999999999</v>
      </c>
      <c r="AC108" s="58">
        <v>4.7300000000000002E-2</v>
      </c>
      <c r="AD108" s="58">
        <v>7.6100000000000001E-2</v>
      </c>
      <c r="AE108" s="58">
        <v>0</v>
      </c>
      <c r="AF108" s="58">
        <v>8.9300000000000004E-2</v>
      </c>
      <c r="AG108" s="58">
        <v>1.2E-2</v>
      </c>
      <c r="AH108" s="58">
        <v>0</v>
      </c>
      <c r="AI108" s="58">
        <v>1.3595999999999999</v>
      </c>
      <c r="AJ108" s="58">
        <v>0.33460000000000001</v>
      </c>
      <c r="AK108" s="58">
        <v>6.2700000000000006E-2</v>
      </c>
      <c r="AL108" s="58">
        <v>0.31359999999999999</v>
      </c>
      <c r="AM108" s="58">
        <v>4.1700000000000001E-2</v>
      </c>
      <c r="AN108" s="58">
        <v>7.3000000000000001E-3</v>
      </c>
      <c r="AO108" s="58">
        <v>1.1105</v>
      </c>
      <c r="AP108" s="58">
        <v>0</v>
      </c>
      <c r="AQ108" s="58">
        <v>0.43680000000000002</v>
      </c>
      <c r="AR108" s="59">
        <v>0.35899999999999999</v>
      </c>
      <c r="AS108" s="11">
        <v>0.35899999999999999</v>
      </c>
      <c r="AT108" s="60">
        <v>0.2031</v>
      </c>
      <c r="AU108" s="61">
        <v>7.5390999999999995</v>
      </c>
      <c r="AV108" s="61"/>
      <c r="AW108" s="61">
        <v>4.264899999999999</v>
      </c>
      <c r="AX108" s="62"/>
      <c r="AY108" s="58">
        <v>5.255399999999999</v>
      </c>
      <c r="AZ108" s="58">
        <v>0</v>
      </c>
      <c r="BA108" s="63"/>
      <c r="BB108" s="64">
        <v>1.4345435171442709</v>
      </c>
      <c r="BC108" s="64"/>
      <c r="BD108" s="7" t="s">
        <v>469</v>
      </c>
    </row>
    <row r="109" spans="1:56" ht="19.149999999999999" customHeight="1" x14ac:dyDescent="0.25">
      <c r="A109" s="57">
        <v>125</v>
      </c>
      <c r="B109" s="6">
        <v>100</v>
      </c>
      <c r="C109" s="7" t="s">
        <v>470</v>
      </c>
      <c r="D109" s="7"/>
      <c r="E109" s="8">
        <v>5</v>
      </c>
      <c r="F109" s="8">
        <v>2</v>
      </c>
      <c r="G109" s="9" t="s">
        <v>132</v>
      </c>
      <c r="H109" s="41" t="s">
        <v>685</v>
      </c>
      <c r="I109" s="36" t="s">
        <v>85</v>
      </c>
      <c r="J109" s="10">
        <v>3343.8</v>
      </c>
      <c r="K109" s="10">
        <v>3343.8</v>
      </c>
      <c r="L109" s="10"/>
      <c r="M109" s="10"/>
      <c r="N109" s="58">
        <v>0.35220000000000001</v>
      </c>
      <c r="O109" s="58">
        <v>0.14099999999999999</v>
      </c>
      <c r="P109" s="58">
        <v>0.21870000000000001</v>
      </c>
      <c r="Q109" s="58">
        <v>6.0299999999999999E-2</v>
      </c>
      <c r="R109" s="58">
        <v>0</v>
      </c>
      <c r="S109" s="58">
        <v>0.22950000000000001</v>
      </c>
      <c r="T109" s="58">
        <v>0</v>
      </c>
      <c r="U109" s="58">
        <v>0.42680000000000001</v>
      </c>
      <c r="V109" s="58">
        <v>0</v>
      </c>
      <c r="W109" s="58">
        <v>0</v>
      </c>
      <c r="X109" s="58">
        <v>0.2268</v>
      </c>
      <c r="Y109" s="58">
        <v>0</v>
      </c>
      <c r="Z109" s="58">
        <v>1.0250999999999999</v>
      </c>
      <c r="AA109" s="58">
        <v>0.2185</v>
      </c>
      <c r="AB109" s="58">
        <v>0.31290000000000001</v>
      </c>
      <c r="AC109" s="58">
        <v>4.7500000000000001E-2</v>
      </c>
      <c r="AD109" s="58">
        <v>7.6300000000000007E-2</v>
      </c>
      <c r="AE109" s="58">
        <v>0</v>
      </c>
      <c r="AF109" s="58">
        <v>8.9499999999999996E-2</v>
      </c>
      <c r="AG109" s="58">
        <v>1.21E-2</v>
      </c>
      <c r="AH109" s="58">
        <v>0</v>
      </c>
      <c r="AI109" s="58">
        <v>1.6015999999999999</v>
      </c>
      <c r="AJ109" s="58">
        <v>0.3553</v>
      </c>
      <c r="AK109" s="58">
        <v>6.2700000000000006E-2</v>
      </c>
      <c r="AL109" s="58">
        <v>0.2515</v>
      </c>
      <c r="AM109" s="58">
        <v>4.1799999999999997E-2</v>
      </c>
      <c r="AN109" s="58">
        <v>7.3000000000000001E-3</v>
      </c>
      <c r="AO109" s="58">
        <v>1.0838000000000001</v>
      </c>
      <c r="AP109" s="58">
        <v>0</v>
      </c>
      <c r="AQ109" s="58">
        <v>0.43769999999999998</v>
      </c>
      <c r="AR109" s="59">
        <v>0.3639</v>
      </c>
      <c r="AS109" s="11">
        <v>0.3639</v>
      </c>
      <c r="AT109" s="60">
        <v>0.1993</v>
      </c>
      <c r="AU109" s="61">
        <v>7.6428000000000003</v>
      </c>
      <c r="AV109" s="61"/>
      <c r="AW109" s="61">
        <v>4.1860000000000008</v>
      </c>
      <c r="AX109" s="62"/>
      <c r="AY109" s="58">
        <v>5.3575999999999988</v>
      </c>
      <c r="AZ109" s="58">
        <v>0</v>
      </c>
      <c r="BA109" s="63"/>
      <c r="BB109" s="64">
        <v>1.4265342690757059</v>
      </c>
      <c r="BC109" s="64"/>
      <c r="BD109" s="7" t="s">
        <v>470</v>
      </c>
    </row>
    <row r="110" spans="1:56" ht="19.149999999999999" customHeight="1" x14ac:dyDescent="0.25">
      <c r="A110" s="57">
        <v>126</v>
      </c>
      <c r="B110" s="6">
        <v>101</v>
      </c>
      <c r="C110" s="7" t="s">
        <v>471</v>
      </c>
      <c r="D110" s="7"/>
      <c r="E110" s="8">
        <v>5</v>
      </c>
      <c r="F110" s="8">
        <v>6</v>
      </c>
      <c r="G110" s="9" t="s">
        <v>133</v>
      </c>
      <c r="H110" s="41" t="s">
        <v>685</v>
      </c>
      <c r="I110" s="36" t="s">
        <v>69</v>
      </c>
      <c r="J110" s="10">
        <v>4478.95</v>
      </c>
      <c r="K110" s="10">
        <v>4478.95</v>
      </c>
      <c r="L110" s="10"/>
      <c r="M110" s="10"/>
      <c r="N110" s="58">
        <v>0.2979</v>
      </c>
      <c r="O110" s="58">
        <v>0.10440000000000001</v>
      </c>
      <c r="P110" s="58">
        <v>0.22090000000000001</v>
      </c>
      <c r="Q110" s="58">
        <v>6.0199999999999997E-2</v>
      </c>
      <c r="R110" s="58">
        <v>2.2800000000000001E-2</v>
      </c>
      <c r="S110" s="58">
        <v>0.36349999999999999</v>
      </c>
      <c r="T110" s="58">
        <v>0</v>
      </c>
      <c r="U110" s="58">
        <v>0.42680000000000001</v>
      </c>
      <c r="V110" s="58">
        <v>0</v>
      </c>
      <c r="W110" s="58">
        <v>0</v>
      </c>
      <c r="X110" s="58">
        <v>0.127</v>
      </c>
      <c r="Y110" s="58">
        <v>0</v>
      </c>
      <c r="Z110" s="58">
        <v>1.7710999999999999</v>
      </c>
      <c r="AA110" s="58">
        <v>0.1799</v>
      </c>
      <c r="AB110" s="58">
        <v>0.24279999999999999</v>
      </c>
      <c r="AC110" s="58">
        <v>5.21E-2</v>
      </c>
      <c r="AD110" s="58">
        <v>7.0000000000000007E-2</v>
      </c>
      <c r="AE110" s="58">
        <v>6.0999999999999999E-2</v>
      </c>
      <c r="AF110" s="58">
        <v>0.14779999999999999</v>
      </c>
      <c r="AG110" s="58">
        <v>1.1599999999999999E-2</v>
      </c>
      <c r="AH110" s="58">
        <v>0</v>
      </c>
      <c r="AI110" s="58">
        <v>1.5281</v>
      </c>
      <c r="AJ110" s="58">
        <v>0.64080000000000004</v>
      </c>
      <c r="AK110" s="58">
        <v>5.62E-2</v>
      </c>
      <c r="AL110" s="58">
        <v>0.25380000000000003</v>
      </c>
      <c r="AM110" s="58">
        <v>4.4200000000000003E-2</v>
      </c>
      <c r="AN110" s="58">
        <v>7.7000000000000002E-3</v>
      </c>
      <c r="AO110" s="58">
        <v>0.43230000000000002</v>
      </c>
      <c r="AP110" s="58">
        <v>0</v>
      </c>
      <c r="AQ110" s="58">
        <v>0.2984</v>
      </c>
      <c r="AR110" s="59">
        <v>0.37109999999999999</v>
      </c>
      <c r="AS110" s="11">
        <v>0.37109999999999999</v>
      </c>
      <c r="AT110" s="60">
        <v>0.2283</v>
      </c>
      <c r="AU110" s="61">
        <v>7.7923999999999989</v>
      </c>
      <c r="AV110" s="61"/>
      <c r="AW110" s="61">
        <v>4.7945999999999982</v>
      </c>
      <c r="AX110" s="62"/>
      <c r="AY110" s="58">
        <v>5.5250000000000012</v>
      </c>
      <c r="AZ110" s="58">
        <v>0</v>
      </c>
      <c r="BA110" s="63"/>
      <c r="BB110" s="64">
        <v>1.4103891402714928</v>
      </c>
      <c r="BC110" s="64"/>
      <c r="BD110" s="7" t="s">
        <v>471</v>
      </c>
    </row>
    <row r="111" spans="1:56" ht="19.149999999999999" customHeight="1" x14ac:dyDescent="0.25">
      <c r="A111" s="57">
        <v>127</v>
      </c>
      <c r="B111" s="6">
        <v>102</v>
      </c>
      <c r="C111" s="7" t="s">
        <v>472</v>
      </c>
      <c r="D111" s="7"/>
      <c r="E111" s="8">
        <v>5</v>
      </c>
      <c r="F111" s="8">
        <v>4</v>
      </c>
      <c r="G111" s="9" t="s">
        <v>134</v>
      </c>
      <c r="H111" s="41" t="s">
        <v>685</v>
      </c>
      <c r="I111" s="36" t="s">
        <v>69</v>
      </c>
      <c r="J111" s="10">
        <v>2758.9</v>
      </c>
      <c r="K111" s="10">
        <v>2758.9</v>
      </c>
      <c r="L111" s="10"/>
      <c r="M111" s="10"/>
      <c r="N111" s="58">
        <v>0.31669999999999998</v>
      </c>
      <c r="O111" s="58">
        <v>0.11409999999999999</v>
      </c>
      <c r="P111" s="58">
        <v>0.2157</v>
      </c>
      <c r="Q111" s="58">
        <v>5.9900000000000002E-2</v>
      </c>
      <c r="R111" s="58">
        <v>0</v>
      </c>
      <c r="S111" s="58">
        <v>0.31109999999999999</v>
      </c>
      <c r="T111" s="58">
        <v>0</v>
      </c>
      <c r="U111" s="58">
        <v>0.42680000000000001</v>
      </c>
      <c r="V111" s="58">
        <v>0</v>
      </c>
      <c r="W111" s="58">
        <v>0</v>
      </c>
      <c r="X111" s="58">
        <v>0.13750000000000001</v>
      </c>
      <c r="Y111" s="58">
        <v>0</v>
      </c>
      <c r="Z111" s="58">
        <v>1.3606</v>
      </c>
      <c r="AA111" s="58">
        <v>0.20530000000000001</v>
      </c>
      <c r="AB111" s="58">
        <v>0.26500000000000001</v>
      </c>
      <c r="AC111" s="58">
        <v>5.0200000000000002E-2</v>
      </c>
      <c r="AD111" s="58">
        <v>7.3599999999999999E-2</v>
      </c>
      <c r="AE111" s="58">
        <v>0</v>
      </c>
      <c r="AF111" s="58">
        <v>0.11600000000000001</v>
      </c>
      <c r="AG111" s="58">
        <v>1.2500000000000001E-2</v>
      </c>
      <c r="AH111" s="58">
        <v>0</v>
      </c>
      <c r="AI111" s="58">
        <v>1.7092000000000001</v>
      </c>
      <c r="AJ111" s="58">
        <v>0.71460000000000001</v>
      </c>
      <c r="AK111" s="58">
        <v>2.53E-2</v>
      </c>
      <c r="AL111" s="58">
        <v>0.30990000000000001</v>
      </c>
      <c r="AM111" s="58">
        <v>3.9399999999999998E-2</v>
      </c>
      <c r="AN111" s="58">
        <v>6.7999999999999996E-3</v>
      </c>
      <c r="AO111" s="58">
        <v>0.42830000000000001</v>
      </c>
      <c r="AP111" s="58">
        <v>0</v>
      </c>
      <c r="AQ111" s="58">
        <v>0.31290000000000001</v>
      </c>
      <c r="AR111" s="59">
        <v>0.36059999999999998</v>
      </c>
      <c r="AS111" s="11">
        <v>0.36059999999999998</v>
      </c>
      <c r="AT111" s="60">
        <v>0.20250000000000001</v>
      </c>
      <c r="AU111" s="61">
        <v>7.5719999999999992</v>
      </c>
      <c r="AV111" s="61"/>
      <c r="AW111" s="61">
        <v>4.2518999999999991</v>
      </c>
      <c r="AX111" s="62"/>
      <c r="AY111" s="58">
        <v>5.3084000000000007</v>
      </c>
      <c r="AZ111" s="58">
        <v>0</v>
      </c>
      <c r="BA111" s="63"/>
      <c r="BB111" s="64">
        <v>1.4264185065179711</v>
      </c>
      <c r="BC111" s="64"/>
      <c r="BD111" s="7" t="s">
        <v>472</v>
      </c>
    </row>
    <row r="112" spans="1:56" ht="19.149999999999999" customHeight="1" x14ac:dyDescent="0.25">
      <c r="A112" s="57">
        <v>128</v>
      </c>
      <c r="B112" s="6">
        <v>103</v>
      </c>
      <c r="C112" s="7" t="s">
        <v>473</v>
      </c>
      <c r="D112" s="7"/>
      <c r="E112" s="8">
        <v>5</v>
      </c>
      <c r="F112" s="8">
        <v>4</v>
      </c>
      <c r="G112" s="9" t="s">
        <v>135</v>
      </c>
      <c r="H112" s="41" t="s">
        <v>685</v>
      </c>
      <c r="I112" s="36" t="s">
        <v>69</v>
      </c>
      <c r="J112" s="10">
        <v>2766.1</v>
      </c>
      <c r="K112" s="10">
        <v>2766.1</v>
      </c>
      <c r="L112" s="10"/>
      <c r="M112" s="10"/>
      <c r="N112" s="58">
        <v>0.31590000000000001</v>
      </c>
      <c r="O112" s="58">
        <v>0.1138</v>
      </c>
      <c r="P112" s="58">
        <v>0.21590000000000001</v>
      </c>
      <c r="Q112" s="58">
        <v>5.9900000000000002E-2</v>
      </c>
      <c r="R112" s="58">
        <v>1.6400000000000001E-2</v>
      </c>
      <c r="S112" s="58">
        <v>0.31030000000000002</v>
      </c>
      <c r="T112" s="58">
        <v>0</v>
      </c>
      <c r="U112" s="58">
        <v>0.42680000000000001</v>
      </c>
      <c r="V112" s="58">
        <v>0</v>
      </c>
      <c r="W112" s="58">
        <v>0</v>
      </c>
      <c r="X112" s="58">
        <v>0.1371</v>
      </c>
      <c r="Y112" s="58">
        <v>0</v>
      </c>
      <c r="Z112" s="58">
        <v>1.6400999999999999</v>
      </c>
      <c r="AA112" s="58">
        <v>0.1898</v>
      </c>
      <c r="AB112" s="58">
        <v>0.25269999999999998</v>
      </c>
      <c r="AC112" s="58">
        <v>5.04E-2</v>
      </c>
      <c r="AD112" s="58">
        <v>7.3099999999999998E-2</v>
      </c>
      <c r="AE112" s="58">
        <v>4.3900000000000002E-2</v>
      </c>
      <c r="AF112" s="58">
        <v>0.1157</v>
      </c>
      <c r="AG112" s="58">
        <v>1.1299999999999999E-2</v>
      </c>
      <c r="AH112" s="58">
        <v>0</v>
      </c>
      <c r="AI112" s="58">
        <v>1.7528999999999999</v>
      </c>
      <c r="AJ112" s="58">
        <v>0.71730000000000005</v>
      </c>
      <c r="AK112" s="58">
        <v>5.74E-2</v>
      </c>
      <c r="AL112" s="58">
        <v>0.32569999999999999</v>
      </c>
      <c r="AM112" s="58">
        <v>4.0599999999999997E-2</v>
      </c>
      <c r="AN112" s="58">
        <v>7.1000000000000004E-3</v>
      </c>
      <c r="AO112" s="58">
        <v>0.4738</v>
      </c>
      <c r="AP112" s="58">
        <v>0</v>
      </c>
      <c r="AQ112" s="58">
        <v>0.31240000000000001</v>
      </c>
      <c r="AR112" s="59">
        <v>0.38300000000000001</v>
      </c>
      <c r="AS112" s="11">
        <v>0.38300000000000001</v>
      </c>
      <c r="AT112" s="60">
        <v>0.2195</v>
      </c>
      <c r="AU112" s="61">
        <v>8.0433000000000003</v>
      </c>
      <c r="AV112" s="61"/>
      <c r="AW112" s="61">
        <v>4.610100000000001</v>
      </c>
      <c r="AX112" s="62"/>
      <c r="AY112" s="58">
        <v>5.7306999999999997</v>
      </c>
      <c r="AZ112" s="58">
        <v>0</v>
      </c>
      <c r="BA112" s="63"/>
      <c r="BB112" s="64">
        <v>1.4035458146474253</v>
      </c>
      <c r="BC112" s="64"/>
      <c r="BD112" s="7" t="s">
        <v>473</v>
      </c>
    </row>
    <row r="113" spans="1:56" ht="19.149999999999999" customHeight="1" x14ac:dyDescent="0.25">
      <c r="A113" s="57">
        <v>129</v>
      </c>
      <c r="B113" s="6">
        <v>104</v>
      </c>
      <c r="C113" s="7" t="s">
        <v>474</v>
      </c>
      <c r="D113" s="7"/>
      <c r="E113" s="8">
        <v>5</v>
      </c>
      <c r="F113" s="8">
        <v>4</v>
      </c>
      <c r="G113" s="9" t="s">
        <v>136</v>
      </c>
      <c r="H113" s="103" t="s">
        <v>687</v>
      </c>
      <c r="I113" s="36" t="s">
        <v>76</v>
      </c>
      <c r="J113" s="10">
        <v>3198.27</v>
      </c>
      <c r="K113" s="10">
        <v>3198.27</v>
      </c>
      <c r="L113" s="10"/>
      <c r="M113" s="10"/>
      <c r="N113" s="58">
        <v>0.31419999999999998</v>
      </c>
      <c r="O113" s="58">
        <v>0.13150000000000001</v>
      </c>
      <c r="P113" s="58">
        <v>0.21809999999999999</v>
      </c>
      <c r="Q113" s="58">
        <v>5.91E-2</v>
      </c>
      <c r="R113" s="58">
        <v>0</v>
      </c>
      <c r="S113" s="58">
        <v>0.28489999999999999</v>
      </c>
      <c r="T113" s="58">
        <v>0</v>
      </c>
      <c r="U113" s="58">
        <v>0.42680000000000001</v>
      </c>
      <c r="V113" s="58">
        <v>0</v>
      </c>
      <c r="W113" s="58">
        <v>0</v>
      </c>
      <c r="X113" s="58">
        <v>0.13039999999999999</v>
      </c>
      <c r="Y113" s="58">
        <v>0</v>
      </c>
      <c r="Z113" s="58">
        <v>1.0186999999999999</v>
      </c>
      <c r="AA113" s="58">
        <v>0.19</v>
      </c>
      <c r="AB113" s="58">
        <v>0.29189999999999999</v>
      </c>
      <c r="AC113" s="58">
        <v>5.1900000000000002E-2</v>
      </c>
      <c r="AD113" s="58">
        <v>7.4099999999999999E-2</v>
      </c>
      <c r="AE113" s="58">
        <v>0</v>
      </c>
      <c r="AF113" s="58">
        <v>0.109</v>
      </c>
      <c r="AG113" s="58">
        <v>1.1900000000000001E-2</v>
      </c>
      <c r="AH113" s="58">
        <v>0</v>
      </c>
      <c r="AI113" s="58">
        <v>1.3806</v>
      </c>
      <c r="AJ113" s="58">
        <v>0.70120000000000005</v>
      </c>
      <c r="AK113" s="58">
        <v>6.0100000000000001E-2</v>
      </c>
      <c r="AL113" s="58">
        <v>0.3019</v>
      </c>
      <c r="AM113" s="58">
        <v>3.8800000000000001E-2</v>
      </c>
      <c r="AN113" s="58">
        <v>6.7000000000000002E-3</v>
      </c>
      <c r="AO113" s="58">
        <v>0.54330000000000001</v>
      </c>
      <c r="AP113" s="58">
        <v>0</v>
      </c>
      <c r="AQ113" s="58">
        <v>0.31419999999999998</v>
      </c>
      <c r="AR113" s="59">
        <v>0.33300000000000002</v>
      </c>
      <c r="AS113" s="11">
        <v>0.33300000000000002</v>
      </c>
      <c r="AT113" s="60">
        <v>0.18659999999999999</v>
      </c>
      <c r="AU113" s="61">
        <v>6.9923000000000011</v>
      </c>
      <c r="AV113" s="61"/>
      <c r="AW113" s="61">
        <v>3.9189000000000007</v>
      </c>
      <c r="AX113" s="62"/>
      <c r="AY113" s="58">
        <v>4.8708</v>
      </c>
      <c r="AZ113" s="58">
        <v>0</v>
      </c>
      <c r="BA113" s="63"/>
      <c r="BB113" s="64">
        <v>1.4355547343352224</v>
      </c>
      <c r="BC113" s="64"/>
      <c r="BD113" s="7" t="s">
        <v>474</v>
      </c>
    </row>
    <row r="114" spans="1:56" ht="19.149999999999999" customHeight="1" x14ac:dyDescent="0.25">
      <c r="A114" s="57">
        <v>130</v>
      </c>
      <c r="B114" s="6">
        <v>105</v>
      </c>
      <c r="C114" s="7" t="s">
        <v>475</v>
      </c>
      <c r="D114" s="7"/>
      <c r="E114" s="8">
        <v>5</v>
      </c>
      <c r="F114" s="8">
        <v>2</v>
      </c>
      <c r="G114" s="9" t="s">
        <v>137</v>
      </c>
      <c r="H114" s="41" t="s">
        <v>685</v>
      </c>
      <c r="I114" s="36" t="s">
        <v>85</v>
      </c>
      <c r="J114" s="10">
        <v>3356</v>
      </c>
      <c r="K114" s="10">
        <v>3356</v>
      </c>
      <c r="L114" s="10"/>
      <c r="M114" s="10"/>
      <c r="N114" s="58">
        <v>0.34620000000000001</v>
      </c>
      <c r="O114" s="58">
        <v>0.1444</v>
      </c>
      <c r="P114" s="58">
        <v>0.21809999999999999</v>
      </c>
      <c r="Q114" s="58">
        <v>6.0100000000000001E-2</v>
      </c>
      <c r="R114" s="58">
        <v>0</v>
      </c>
      <c r="S114" s="58">
        <v>0.22869999999999999</v>
      </c>
      <c r="T114" s="58">
        <v>0</v>
      </c>
      <c r="U114" s="58">
        <v>0.42680000000000001</v>
      </c>
      <c r="V114" s="58">
        <v>0</v>
      </c>
      <c r="W114" s="58">
        <v>0</v>
      </c>
      <c r="X114" s="58">
        <v>0.22600000000000001</v>
      </c>
      <c r="Y114" s="58">
        <v>0</v>
      </c>
      <c r="Z114" s="58">
        <v>1.1011</v>
      </c>
      <c r="AA114" s="58">
        <v>0.21510000000000001</v>
      </c>
      <c r="AB114" s="58">
        <v>0.315</v>
      </c>
      <c r="AC114" s="58">
        <v>4.8599999999999997E-2</v>
      </c>
      <c r="AD114" s="58">
        <v>7.1800000000000003E-2</v>
      </c>
      <c r="AE114" s="58">
        <v>0</v>
      </c>
      <c r="AF114" s="58">
        <v>8.9200000000000002E-2</v>
      </c>
      <c r="AG114" s="58">
        <v>1.12E-2</v>
      </c>
      <c r="AH114" s="58">
        <v>0</v>
      </c>
      <c r="AI114" s="58">
        <v>1.425</v>
      </c>
      <c r="AJ114" s="58">
        <v>0.35489999999999999</v>
      </c>
      <c r="AK114" s="58">
        <v>6.2E-2</v>
      </c>
      <c r="AL114" s="58">
        <v>0.2437</v>
      </c>
      <c r="AM114" s="58">
        <v>4.2099999999999999E-2</v>
      </c>
      <c r="AN114" s="58">
        <v>7.3000000000000001E-3</v>
      </c>
      <c r="AO114" s="58">
        <v>1.3312999999999999</v>
      </c>
      <c r="AP114" s="58">
        <v>0</v>
      </c>
      <c r="AQ114" s="58">
        <v>0.4365</v>
      </c>
      <c r="AR114" s="59">
        <v>0.37030000000000002</v>
      </c>
      <c r="AS114" s="11">
        <v>0.37030000000000002</v>
      </c>
      <c r="AT114" s="60">
        <v>0.20250000000000001</v>
      </c>
      <c r="AU114" s="61">
        <v>7.7753999999999994</v>
      </c>
      <c r="AV114" s="61"/>
      <c r="AW114" s="61">
        <v>4.2526999999999999</v>
      </c>
      <c r="AX114" s="62"/>
      <c r="AY114" s="58">
        <v>5.3992999999999993</v>
      </c>
      <c r="AZ114" s="58">
        <v>0</v>
      </c>
      <c r="BA114" s="63"/>
      <c r="BB114" s="64">
        <v>1.4400755653510642</v>
      </c>
      <c r="BC114" s="64"/>
      <c r="BD114" s="7" t="s">
        <v>475</v>
      </c>
    </row>
    <row r="115" spans="1:56" ht="19.149999999999999" customHeight="1" x14ac:dyDescent="0.25">
      <c r="A115" s="57">
        <v>133</v>
      </c>
      <c r="B115" s="6">
        <v>106</v>
      </c>
      <c r="C115" s="7" t="s">
        <v>476</v>
      </c>
      <c r="D115" s="7"/>
      <c r="E115" s="8">
        <v>5</v>
      </c>
      <c r="F115" s="8">
        <v>4</v>
      </c>
      <c r="G115" s="9" t="s">
        <v>138</v>
      </c>
      <c r="H115" s="41" t="s">
        <v>685</v>
      </c>
      <c r="I115" s="36" t="s">
        <v>69</v>
      </c>
      <c r="J115" s="10">
        <v>2742.1</v>
      </c>
      <c r="K115" s="10">
        <v>2742.1</v>
      </c>
      <c r="L115" s="10"/>
      <c r="M115" s="10"/>
      <c r="N115" s="58">
        <v>0.31840000000000002</v>
      </c>
      <c r="O115" s="58">
        <v>0.1148</v>
      </c>
      <c r="P115" s="58">
        <v>0.21590000000000001</v>
      </c>
      <c r="Q115" s="58">
        <v>5.9700000000000003E-2</v>
      </c>
      <c r="R115" s="58">
        <v>1.78E-2</v>
      </c>
      <c r="S115" s="58">
        <v>0.313</v>
      </c>
      <c r="T115" s="58">
        <v>0</v>
      </c>
      <c r="U115" s="58">
        <v>0.42680000000000001</v>
      </c>
      <c r="V115" s="58">
        <v>0</v>
      </c>
      <c r="W115" s="58">
        <v>0</v>
      </c>
      <c r="X115" s="58">
        <v>0.13830000000000001</v>
      </c>
      <c r="Y115" s="58">
        <v>0</v>
      </c>
      <c r="Z115" s="58">
        <v>1.7562</v>
      </c>
      <c r="AA115" s="58">
        <v>0.1913</v>
      </c>
      <c r="AB115" s="58">
        <v>0.25480000000000003</v>
      </c>
      <c r="AC115" s="58">
        <v>0.05</v>
      </c>
      <c r="AD115" s="58">
        <v>7.1999999999999995E-2</v>
      </c>
      <c r="AE115" s="58">
        <v>4.7600000000000003E-2</v>
      </c>
      <c r="AF115" s="58">
        <v>0.1167</v>
      </c>
      <c r="AG115" s="58">
        <v>1.26E-2</v>
      </c>
      <c r="AH115" s="58">
        <v>0</v>
      </c>
      <c r="AI115" s="58">
        <v>1.9688000000000001</v>
      </c>
      <c r="AJ115" s="58">
        <v>0.71819999999999995</v>
      </c>
      <c r="AK115" s="58">
        <v>5.6099999999999997E-2</v>
      </c>
      <c r="AL115" s="58">
        <v>0.22189999999999999</v>
      </c>
      <c r="AM115" s="58">
        <v>3.95E-2</v>
      </c>
      <c r="AN115" s="58">
        <v>6.8999999999999999E-3</v>
      </c>
      <c r="AO115" s="58">
        <v>0.46529999999999999</v>
      </c>
      <c r="AP115" s="58">
        <v>0</v>
      </c>
      <c r="AQ115" s="58">
        <v>0.31409999999999999</v>
      </c>
      <c r="AR115" s="59">
        <v>0.39479999999999998</v>
      </c>
      <c r="AS115" s="11">
        <v>0.39479999999999998</v>
      </c>
      <c r="AT115" s="60">
        <v>0.2261</v>
      </c>
      <c r="AU115" s="61">
        <v>8.2914999999999992</v>
      </c>
      <c r="AV115" s="61"/>
      <c r="AW115" s="61">
        <v>4.7485999999999997</v>
      </c>
      <c r="AX115" s="62"/>
      <c r="AY115" s="58">
        <v>5.8451999999999993</v>
      </c>
      <c r="AZ115" s="58">
        <v>0</v>
      </c>
      <c r="BA115" s="63"/>
      <c r="BB115" s="64">
        <v>1.4185143365496475</v>
      </c>
      <c r="BC115" s="84"/>
      <c r="BD115" s="7" t="s">
        <v>476</v>
      </c>
    </row>
    <row r="116" spans="1:56" ht="19.149999999999999" customHeight="1" x14ac:dyDescent="0.25">
      <c r="A116" s="57">
        <v>134</v>
      </c>
      <c r="B116" s="6">
        <v>107</v>
      </c>
      <c r="C116" s="7" t="s">
        <v>477</v>
      </c>
      <c r="D116" s="7"/>
      <c r="E116" s="8">
        <v>5</v>
      </c>
      <c r="F116" s="8">
        <v>4</v>
      </c>
      <c r="G116" s="9" t="s">
        <v>139</v>
      </c>
      <c r="H116" s="41" t="s">
        <v>685</v>
      </c>
      <c r="I116" s="36" t="s">
        <v>69</v>
      </c>
      <c r="J116" s="10">
        <v>2756.5</v>
      </c>
      <c r="K116" s="10">
        <v>2756.5</v>
      </c>
      <c r="L116" s="10"/>
      <c r="M116" s="10"/>
      <c r="N116" s="58">
        <v>0.317</v>
      </c>
      <c r="O116" s="58">
        <v>0.1142</v>
      </c>
      <c r="P116" s="58">
        <v>0.21609999999999999</v>
      </c>
      <c r="Q116" s="58">
        <v>0.06</v>
      </c>
      <c r="R116" s="58">
        <v>1.6500000000000001E-2</v>
      </c>
      <c r="S116" s="58">
        <v>0.31140000000000001</v>
      </c>
      <c r="T116" s="58">
        <v>0</v>
      </c>
      <c r="U116" s="58">
        <v>0.42680000000000001</v>
      </c>
      <c r="V116" s="58">
        <v>0</v>
      </c>
      <c r="W116" s="58">
        <v>0</v>
      </c>
      <c r="X116" s="58">
        <v>0.1376</v>
      </c>
      <c r="Y116" s="58">
        <v>0</v>
      </c>
      <c r="Z116" s="58">
        <v>1.278</v>
      </c>
      <c r="AA116" s="58">
        <v>0.1905</v>
      </c>
      <c r="AB116" s="58">
        <v>0.25359999999999999</v>
      </c>
      <c r="AC116" s="58">
        <v>5.0299999999999997E-2</v>
      </c>
      <c r="AD116" s="58">
        <v>7.3700000000000002E-2</v>
      </c>
      <c r="AE116" s="58">
        <v>4.3999999999999997E-2</v>
      </c>
      <c r="AF116" s="58">
        <v>0.11609999999999999</v>
      </c>
      <c r="AG116" s="58">
        <v>1.2500000000000001E-2</v>
      </c>
      <c r="AH116" s="58">
        <v>0</v>
      </c>
      <c r="AI116" s="58">
        <v>2.0305</v>
      </c>
      <c r="AJ116" s="58">
        <v>0.73019999999999996</v>
      </c>
      <c r="AK116" s="58">
        <v>5.6800000000000003E-2</v>
      </c>
      <c r="AL116" s="58">
        <v>0.39929999999999999</v>
      </c>
      <c r="AM116" s="58">
        <v>3.9600000000000003E-2</v>
      </c>
      <c r="AN116" s="58">
        <v>6.8999999999999999E-3</v>
      </c>
      <c r="AO116" s="58">
        <v>0.70240000000000002</v>
      </c>
      <c r="AP116" s="58">
        <v>0</v>
      </c>
      <c r="AQ116" s="58">
        <v>0.31309999999999999</v>
      </c>
      <c r="AR116" s="59">
        <v>0.39489999999999997</v>
      </c>
      <c r="AS116" s="11">
        <v>0.39489999999999997</v>
      </c>
      <c r="AT116" s="60">
        <v>0.20169999999999999</v>
      </c>
      <c r="AU116" s="61">
        <v>8.2920000000000016</v>
      </c>
      <c r="AV116" s="61"/>
      <c r="AW116" s="61">
        <v>4.2364000000000006</v>
      </c>
      <c r="AX116" s="62"/>
      <c r="AY116" s="58">
        <v>5.89</v>
      </c>
      <c r="AZ116" s="58">
        <v>0</v>
      </c>
      <c r="BA116" s="63"/>
      <c r="BB116" s="64">
        <v>1.4078098471986422</v>
      </c>
      <c r="BC116" s="64"/>
      <c r="BD116" s="7" t="s">
        <v>477</v>
      </c>
    </row>
    <row r="117" spans="1:56" ht="19.149999999999999" customHeight="1" x14ac:dyDescent="0.25">
      <c r="A117" s="57">
        <v>135</v>
      </c>
      <c r="B117" s="6">
        <v>108</v>
      </c>
      <c r="C117" s="7" t="s">
        <v>478</v>
      </c>
      <c r="D117" s="7"/>
      <c r="E117" s="8">
        <v>5</v>
      </c>
      <c r="F117" s="8">
        <v>8</v>
      </c>
      <c r="G117" s="9" t="s">
        <v>140</v>
      </c>
      <c r="H117" s="43" t="s">
        <v>686</v>
      </c>
      <c r="I117" s="36" t="s">
        <v>69</v>
      </c>
      <c r="J117" s="10">
        <v>5858.66</v>
      </c>
      <c r="K117" s="10">
        <v>5845.7</v>
      </c>
      <c r="L117" s="10"/>
      <c r="M117" s="10">
        <v>12.96</v>
      </c>
      <c r="N117" s="58">
        <v>0.29139999999999999</v>
      </c>
      <c r="O117" s="58">
        <v>0.1148</v>
      </c>
      <c r="P117" s="58">
        <v>0.22140000000000001</v>
      </c>
      <c r="Q117" s="58">
        <v>6.0100000000000001E-2</v>
      </c>
      <c r="R117" s="58">
        <v>2.1299999999999999E-2</v>
      </c>
      <c r="S117" s="58">
        <v>0.44169999999999998</v>
      </c>
      <c r="T117" s="58">
        <v>0</v>
      </c>
      <c r="U117" s="58">
        <v>0.42680000000000001</v>
      </c>
      <c r="V117" s="58">
        <v>0</v>
      </c>
      <c r="W117" s="58">
        <v>0</v>
      </c>
      <c r="X117" s="58">
        <v>0.12839999999999999</v>
      </c>
      <c r="Y117" s="58">
        <v>0</v>
      </c>
      <c r="Z117" s="58">
        <v>1.8712</v>
      </c>
      <c r="AA117" s="58">
        <v>0.17510000000000001</v>
      </c>
      <c r="AB117" s="58">
        <v>0.2424</v>
      </c>
      <c r="AC117" s="58">
        <v>5.2299999999999999E-2</v>
      </c>
      <c r="AD117" s="58">
        <v>6.8400000000000002E-2</v>
      </c>
      <c r="AE117" s="58">
        <v>5.7000000000000002E-2</v>
      </c>
      <c r="AF117" s="58">
        <v>0.1837</v>
      </c>
      <c r="AG117" s="58">
        <v>1.1900000000000001E-2</v>
      </c>
      <c r="AH117" s="58">
        <v>0</v>
      </c>
      <c r="AI117" s="58">
        <v>1.3423</v>
      </c>
      <c r="AJ117" s="58">
        <v>0.68500000000000005</v>
      </c>
      <c r="AK117" s="58">
        <v>5.8599999999999999E-2</v>
      </c>
      <c r="AL117" s="58">
        <v>0.22120000000000001</v>
      </c>
      <c r="AM117" s="58">
        <v>3.9600000000000003E-2</v>
      </c>
      <c r="AN117" s="58">
        <v>6.8999999999999999E-3</v>
      </c>
      <c r="AO117" s="58">
        <v>0.46710000000000002</v>
      </c>
      <c r="AP117" s="58">
        <v>0</v>
      </c>
      <c r="AQ117" s="58">
        <v>0.30180000000000001</v>
      </c>
      <c r="AR117" s="59">
        <v>0.3745</v>
      </c>
      <c r="AS117" s="11">
        <v>0.3745</v>
      </c>
      <c r="AT117" s="60">
        <v>0.2387</v>
      </c>
      <c r="AU117" s="61">
        <v>7.8648999999999996</v>
      </c>
      <c r="AV117" s="61"/>
      <c r="AW117" s="61">
        <v>5.0134999999999987</v>
      </c>
      <c r="AX117" s="62"/>
      <c r="AY117" s="58">
        <v>5.5703000000000014</v>
      </c>
      <c r="AZ117" s="58">
        <v>0</v>
      </c>
      <c r="BA117" s="63"/>
      <c r="BB117" s="64">
        <v>1.4119347252392147</v>
      </c>
      <c r="BC117" s="64"/>
      <c r="BD117" s="7" t="s">
        <v>478</v>
      </c>
    </row>
    <row r="118" spans="1:56" ht="19.149999999999999" customHeight="1" x14ac:dyDescent="0.25">
      <c r="A118" s="57">
        <v>136</v>
      </c>
      <c r="B118" s="6">
        <v>109</v>
      </c>
      <c r="C118" s="7" t="s">
        <v>479</v>
      </c>
      <c r="D118" s="7"/>
      <c r="E118" s="8">
        <v>5</v>
      </c>
      <c r="F118" s="8">
        <v>6</v>
      </c>
      <c r="G118" s="9" t="s">
        <v>141</v>
      </c>
      <c r="H118" s="41" t="s">
        <v>685</v>
      </c>
      <c r="I118" s="36" t="s">
        <v>76</v>
      </c>
      <c r="J118" s="10">
        <v>4509.6000000000004</v>
      </c>
      <c r="K118" s="10">
        <v>4448.1000000000004</v>
      </c>
      <c r="L118" s="10"/>
      <c r="M118" s="10">
        <v>61.5</v>
      </c>
      <c r="N118" s="58">
        <v>0.2928</v>
      </c>
      <c r="O118" s="58">
        <v>0.12620000000000001</v>
      </c>
      <c r="P118" s="58">
        <v>0.222</v>
      </c>
      <c r="Q118" s="58">
        <v>6.0199999999999997E-2</v>
      </c>
      <c r="R118" s="58">
        <v>0</v>
      </c>
      <c r="S118" s="58">
        <v>0.36919999999999997</v>
      </c>
      <c r="T118" s="58">
        <v>0</v>
      </c>
      <c r="U118" s="58">
        <v>0.42680000000000001</v>
      </c>
      <c r="V118" s="58">
        <v>0</v>
      </c>
      <c r="W118" s="58">
        <v>0</v>
      </c>
      <c r="X118" s="58">
        <v>0.13450000000000001</v>
      </c>
      <c r="Y118" s="58">
        <v>0</v>
      </c>
      <c r="Z118" s="58">
        <v>0.95840000000000003</v>
      </c>
      <c r="AA118" s="58">
        <v>0.17680000000000001</v>
      </c>
      <c r="AB118" s="58">
        <v>0.28010000000000002</v>
      </c>
      <c r="AC118" s="58">
        <v>5.1999999999999998E-2</v>
      </c>
      <c r="AD118" s="58">
        <v>7.0699999999999999E-2</v>
      </c>
      <c r="AE118" s="58">
        <v>0</v>
      </c>
      <c r="AF118" s="58">
        <v>0.1447</v>
      </c>
      <c r="AG118" s="58">
        <v>1.23E-2</v>
      </c>
      <c r="AH118" s="58">
        <v>0</v>
      </c>
      <c r="AI118" s="58">
        <v>1.6680999999999999</v>
      </c>
      <c r="AJ118" s="58">
        <v>0.74880000000000002</v>
      </c>
      <c r="AK118" s="58">
        <v>6.6900000000000001E-2</v>
      </c>
      <c r="AL118" s="58">
        <v>0.29849999999999999</v>
      </c>
      <c r="AM118" s="58">
        <v>3.8899999999999997E-2</v>
      </c>
      <c r="AN118" s="58">
        <v>6.7999999999999996E-3</v>
      </c>
      <c r="AO118" s="58">
        <v>0.61380000000000001</v>
      </c>
      <c r="AP118" s="58">
        <v>0</v>
      </c>
      <c r="AQ118" s="58">
        <v>0.30890000000000001</v>
      </c>
      <c r="AR118" s="59">
        <v>0.35389999999999999</v>
      </c>
      <c r="AS118" s="11">
        <v>0.35389999999999999</v>
      </c>
      <c r="AT118" s="60">
        <v>0.18740000000000001</v>
      </c>
      <c r="AU118" s="61">
        <v>7.4313000000000011</v>
      </c>
      <c r="AV118" s="61"/>
      <c r="AW118" s="61">
        <v>3.9356000000000009</v>
      </c>
      <c r="AX118" s="62"/>
      <c r="AY118" s="58">
        <v>5.204299999999999</v>
      </c>
      <c r="AZ118" s="58">
        <v>0</v>
      </c>
      <c r="BA118" s="63"/>
      <c r="BB118" s="64">
        <v>1.427915377668467</v>
      </c>
      <c r="BC118" s="64"/>
      <c r="BD118" s="7" t="s">
        <v>479</v>
      </c>
    </row>
    <row r="119" spans="1:56" ht="19.149999999999999" customHeight="1" x14ac:dyDescent="0.25">
      <c r="A119" s="57">
        <v>137</v>
      </c>
      <c r="B119" s="6">
        <v>110</v>
      </c>
      <c r="C119" s="7" t="s">
        <v>480</v>
      </c>
      <c r="D119" s="7"/>
      <c r="E119" s="8">
        <v>5</v>
      </c>
      <c r="F119" s="8">
        <v>4</v>
      </c>
      <c r="G119" s="9" t="s">
        <v>142</v>
      </c>
      <c r="H119" s="41" t="s">
        <v>685</v>
      </c>
      <c r="I119" s="36" t="s">
        <v>69</v>
      </c>
      <c r="J119" s="10">
        <v>2755.9</v>
      </c>
      <c r="K119" s="10">
        <v>2755.9</v>
      </c>
      <c r="L119" s="10"/>
      <c r="M119" s="10"/>
      <c r="N119" s="58">
        <v>0.317</v>
      </c>
      <c r="O119" s="58">
        <v>0.1143</v>
      </c>
      <c r="P119" s="58">
        <v>0.21590000000000001</v>
      </c>
      <c r="Q119" s="58">
        <v>5.9900000000000002E-2</v>
      </c>
      <c r="R119" s="58">
        <v>1.6500000000000001E-2</v>
      </c>
      <c r="S119" s="58">
        <v>0.31140000000000001</v>
      </c>
      <c r="T119" s="58">
        <v>0</v>
      </c>
      <c r="U119" s="58">
        <v>0.42680000000000001</v>
      </c>
      <c r="V119" s="58">
        <v>0</v>
      </c>
      <c r="W119" s="58">
        <v>0</v>
      </c>
      <c r="X119" s="58">
        <v>0.1376</v>
      </c>
      <c r="Y119" s="58">
        <v>0</v>
      </c>
      <c r="Z119" s="58">
        <v>1.429</v>
      </c>
      <c r="AA119" s="58">
        <v>0.1905</v>
      </c>
      <c r="AB119" s="58">
        <v>0.25359999999999999</v>
      </c>
      <c r="AC119" s="58">
        <v>5.0200000000000002E-2</v>
      </c>
      <c r="AD119" s="58">
        <v>7.3300000000000004E-2</v>
      </c>
      <c r="AE119" s="58">
        <v>4.41E-2</v>
      </c>
      <c r="AF119" s="58">
        <v>0.1162</v>
      </c>
      <c r="AG119" s="58">
        <v>1.2500000000000001E-2</v>
      </c>
      <c r="AH119" s="58">
        <v>0</v>
      </c>
      <c r="AI119" s="58">
        <v>1.5795999999999999</v>
      </c>
      <c r="AJ119" s="58">
        <v>0.70979999999999999</v>
      </c>
      <c r="AK119" s="58">
        <v>5.6599999999999998E-2</v>
      </c>
      <c r="AL119" s="58">
        <v>0.55410000000000004</v>
      </c>
      <c r="AM119" s="58">
        <v>3.9199999999999999E-2</v>
      </c>
      <c r="AN119" s="58">
        <v>6.7999999999999996E-3</v>
      </c>
      <c r="AO119" s="58">
        <v>0.54039999999999999</v>
      </c>
      <c r="AP119" s="58">
        <v>0</v>
      </c>
      <c r="AQ119" s="58">
        <v>0.31319999999999998</v>
      </c>
      <c r="AR119" s="59">
        <v>0.37840000000000001</v>
      </c>
      <c r="AS119" s="11">
        <v>0.37840000000000001</v>
      </c>
      <c r="AT119" s="60">
        <v>0.2092</v>
      </c>
      <c r="AU119" s="61">
        <v>7.9469000000000003</v>
      </c>
      <c r="AV119" s="61"/>
      <c r="AW119" s="61">
        <v>4.3937999999999997</v>
      </c>
      <c r="AX119" s="62"/>
      <c r="AY119" s="58">
        <v>5.6374999999999993</v>
      </c>
      <c r="AZ119" s="58">
        <v>0</v>
      </c>
      <c r="BA119" s="63"/>
      <c r="BB119" s="64">
        <v>1.4096496674057652</v>
      </c>
      <c r="BC119" s="64"/>
      <c r="BD119" s="7" t="s">
        <v>480</v>
      </c>
    </row>
    <row r="120" spans="1:56" ht="19.149999999999999" customHeight="1" x14ac:dyDescent="0.25">
      <c r="A120" s="57">
        <v>138</v>
      </c>
      <c r="B120" s="6">
        <v>111</v>
      </c>
      <c r="C120" s="7" t="s">
        <v>481</v>
      </c>
      <c r="D120" s="7"/>
      <c r="E120" s="8">
        <v>5</v>
      </c>
      <c r="F120" s="8">
        <v>2</v>
      </c>
      <c r="G120" s="9" t="s">
        <v>143</v>
      </c>
      <c r="H120" s="41" t="s">
        <v>685</v>
      </c>
      <c r="I120" s="36" t="s">
        <v>85</v>
      </c>
      <c r="J120" s="10">
        <v>3204.9</v>
      </c>
      <c r="K120" s="10">
        <v>3204.9</v>
      </c>
      <c r="L120" s="10"/>
      <c r="M120" s="10"/>
      <c r="N120" s="58">
        <v>0.27260000000000001</v>
      </c>
      <c r="O120" s="58">
        <v>0.13</v>
      </c>
      <c r="P120" s="58">
        <v>0.21840000000000001</v>
      </c>
      <c r="Q120" s="58">
        <v>5.8999999999999997E-2</v>
      </c>
      <c r="R120" s="58">
        <v>0</v>
      </c>
      <c r="S120" s="58">
        <v>0.1077</v>
      </c>
      <c r="T120" s="58">
        <v>0</v>
      </c>
      <c r="U120" s="58">
        <v>0.42680000000000001</v>
      </c>
      <c r="V120" s="58">
        <v>0</v>
      </c>
      <c r="W120" s="58">
        <v>0</v>
      </c>
      <c r="X120" s="58">
        <v>0.1578</v>
      </c>
      <c r="Y120" s="58">
        <v>0</v>
      </c>
      <c r="Z120" s="58">
        <v>1.0780000000000001</v>
      </c>
      <c r="AA120" s="58">
        <v>0.2087</v>
      </c>
      <c r="AB120" s="58">
        <v>0.26390000000000002</v>
      </c>
      <c r="AC120" s="58">
        <v>4.9500000000000002E-2</v>
      </c>
      <c r="AD120" s="58">
        <v>6.4100000000000004E-2</v>
      </c>
      <c r="AE120" s="58">
        <v>0</v>
      </c>
      <c r="AF120" s="58">
        <v>6.83E-2</v>
      </c>
      <c r="AG120" s="58">
        <v>1.1599999999999999E-2</v>
      </c>
      <c r="AH120" s="58">
        <v>0</v>
      </c>
      <c r="AI120" s="58">
        <v>2.2532999999999999</v>
      </c>
      <c r="AJ120" s="58">
        <v>0.86050000000000004</v>
      </c>
      <c r="AK120" s="58">
        <v>6.8599999999999994E-2</v>
      </c>
      <c r="AL120" s="58">
        <v>0.23430000000000001</v>
      </c>
      <c r="AM120" s="58">
        <v>4.5400000000000003E-2</v>
      </c>
      <c r="AN120" s="58">
        <v>7.9000000000000008E-3</v>
      </c>
      <c r="AO120" s="58">
        <v>1.5489999999999999</v>
      </c>
      <c r="AP120" s="58">
        <v>0</v>
      </c>
      <c r="AQ120" s="58">
        <v>0.34129999999999999</v>
      </c>
      <c r="AR120" s="59">
        <v>0.42380000000000001</v>
      </c>
      <c r="AS120" s="11">
        <v>0.42380000000000001</v>
      </c>
      <c r="AT120" s="60">
        <v>0.17899999999999999</v>
      </c>
      <c r="AU120" s="61">
        <v>8.900500000000001</v>
      </c>
      <c r="AV120" s="61"/>
      <c r="AW120" s="61">
        <v>3.7586000000000013</v>
      </c>
      <c r="AX120" s="62"/>
      <c r="AY120" s="58">
        <v>6.4596000000000018</v>
      </c>
      <c r="AZ120" s="58">
        <v>0</v>
      </c>
      <c r="BA120" s="63"/>
      <c r="BB120" s="64">
        <v>1.3778716948417857</v>
      </c>
      <c r="BC120" s="64"/>
      <c r="BD120" s="7" t="s">
        <v>481</v>
      </c>
    </row>
    <row r="121" spans="1:56" ht="19.149999999999999" customHeight="1" x14ac:dyDescent="0.25">
      <c r="A121" s="57">
        <v>166</v>
      </c>
      <c r="B121" s="6">
        <v>112</v>
      </c>
      <c r="C121" s="7" t="s">
        <v>485</v>
      </c>
      <c r="D121" s="7"/>
      <c r="E121" s="8">
        <v>5</v>
      </c>
      <c r="F121" s="8">
        <v>6</v>
      </c>
      <c r="G121" s="9" t="s">
        <v>144</v>
      </c>
      <c r="H121" s="41" t="s">
        <v>685</v>
      </c>
      <c r="I121" s="36" t="s">
        <v>69</v>
      </c>
      <c r="J121" s="10">
        <v>4610.6000000000004</v>
      </c>
      <c r="K121" s="10">
        <v>4610.6000000000004</v>
      </c>
      <c r="L121" s="10"/>
      <c r="M121" s="10"/>
      <c r="N121" s="58">
        <v>0.30220000000000002</v>
      </c>
      <c r="O121" s="58">
        <v>0.10150000000000001</v>
      </c>
      <c r="P121" s="58">
        <v>0.22170000000000001</v>
      </c>
      <c r="Q121" s="58">
        <v>5.9700000000000003E-2</v>
      </c>
      <c r="R121" s="58">
        <v>2.2100000000000002E-2</v>
      </c>
      <c r="S121" s="58">
        <v>0.35460000000000003</v>
      </c>
      <c r="T121" s="58">
        <v>0</v>
      </c>
      <c r="U121" s="58">
        <v>0.42680000000000001</v>
      </c>
      <c r="V121" s="58">
        <v>0</v>
      </c>
      <c r="W121" s="58">
        <v>0</v>
      </c>
      <c r="X121" s="58">
        <v>0.1234</v>
      </c>
      <c r="Y121" s="58">
        <v>0</v>
      </c>
      <c r="Z121" s="58">
        <v>1.8818999999999999</v>
      </c>
      <c r="AA121" s="58">
        <v>0.18160000000000001</v>
      </c>
      <c r="AB121" s="58">
        <v>0.2324</v>
      </c>
      <c r="AC121" s="58">
        <v>5.2400000000000002E-2</v>
      </c>
      <c r="AD121" s="58">
        <v>6.5600000000000006E-2</v>
      </c>
      <c r="AE121" s="58">
        <v>5.9299999999999999E-2</v>
      </c>
      <c r="AF121" s="58">
        <v>0.14360000000000001</v>
      </c>
      <c r="AG121" s="58">
        <v>1.1299999999999999E-2</v>
      </c>
      <c r="AH121" s="58">
        <v>0</v>
      </c>
      <c r="AI121" s="58">
        <v>1.4187000000000001</v>
      </c>
      <c r="AJ121" s="58">
        <v>0.63560000000000005</v>
      </c>
      <c r="AK121" s="58">
        <v>5.7700000000000001E-2</v>
      </c>
      <c r="AL121" s="58">
        <v>0.35539999999999999</v>
      </c>
      <c r="AM121" s="58">
        <v>4.3499999999999997E-2</v>
      </c>
      <c r="AN121" s="58">
        <v>7.6E-3</v>
      </c>
      <c r="AO121" s="58">
        <v>0.37690000000000001</v>
      </c>
      <c r="AP121" s="58">
        <v>0</v>
      </c>
      <c r="AQ121" s="58">
        <v>0.29330000000000001</v>
      </c>
      <c r="AR121" s="59">
        <v>0.37140000000000001</v>
      </c>
      <c r="AS121" s="11">
        <v>0.37140000000000001</v>
      </c>
      <c r="AT121" s="60">
        <v>0.2321</v>
      </c>
      <c r="AU121" s="61">
        <v>7.800200000000002</v>
      </c>
      <c r="AV121" s="61"/>
      <c r="AW121" s="61">
        <v>4.8743000000000007</v>
      </c>
      <c r="AX121" s="62"/>
      <c r="AY121" s="58">
        <v>5.5644</v>
      </c>
      <c r="AZ121" s="58">
        <v>0</v>
      </c>
      <c r="BA121" s="63"/>
      <c r="BB121" s="64">
        <v>1.4018043275106036</v>
      </c>
      <c r="BC121" s="64"/>
      <c r="BD121" s="7"/>
    </row>
    <row r="122" spans="1:56" ht="19.149999999999999" customHeight="1" x14ac:dyDescent="0.25">
      <c r="A122" s="57">
        <v>167</v>
      </c>
      <c r="B122" s="6">
        <v>113</v>
      </c>
      <c r="C122" s="7" t="s">
        <v>486</v>
      </c>
      <c r="D122" s="7"/>
      <c r="E122" s="8">
        <v>5</v>
      </c>
      <c r="F122" s="8">
        <v>4</v>
      </c>
      <c r="G122" s="9" t="s">
        <v>145</v>
      </c>
      <c r="H122" s="41" t="s">
        <v>685</v>
      </c>
      <c r="I122" s="36" t="s">
        <v>69</v>
      </c>
      <c r="J122" s="10">
        <v>2736.5</v>
      </c>
      <c r="K122" s="10">
        <v>2736.5</v>
      </c>
      <c r="L122" s="10"/>
      <c r="M122" s="10"/>
      <c r="N122" s="58">
        <v>0.31909999999999999</v>
      </c>
      <c r="O122" s="58">
        <v>0.115</v>
      </c>
      <c r="P122" s="58">
        <v>0.21640000000000001</v>
      </c>
      <c r="Q122" s="58">
        <v>5.96E-2</v>
      </c>
      <c r="R122" s="58">
        <v>1.66E-2</v>
      </c>
      <c r="S122" s="58">
        <v>0.31369999999999998</v>
      </c>
      <c r="T122" s="58">
        <v>0</v>
      </c>
      <c r="U122" s="58">
        <v>0.42680000000000001</v>
      </c>
      <c r="V122" s="58">
        <v>0</v>
      </c>
      <c r="W122" s="58">
        <v>0</v>
      </c>
      <c r="X122" s="58">
        <v>0.1386</v>
      </c>
      <c r="Y122" s="58">
        <v>0</v>
      </c>
      <c r="Z122" s="58">
        <v>1.7053</v>
      </c>
      <c r="AA122" s="58">
        <v>0.19170000000000001</v>
      </c>
      <c r="AB122" s="58">
        <v>0.25530000000000003</v>
      </c>
      <c r="AC122" s="58">
        <v>5.0099999999999999E-2</v>
      </c>
      <c r="AD122" s="58">
        <v>7.1300000000000002E-2</v>
      </c>
      <c r="AE122" s="58">
        <v>4.4400000000000002E-2</v>
      </c>
      <c r="AF122" s="58">
        <v>0.11700000000000001</v>
      </c>
      <c r="AG122" s="58">
        <v>1.26E-2</v>
      </c>
      <c r="AH122" s="58">
        <v>0</v>
      </c>
      <c r="AI122" s="58">
        <v>1.5415000000000001</v>
      </c>
      <c r="AJ122" s="58">
        <v>0.71519999999999995</v>
      </c>
      <c r="AK122" s="58">
        <v>5.9799999999999999E-2</v>
      </c>
      <c r="AL122" s="58">
        <v>0.38</v>
      </c>
      <c r="AM122" s="58">
        <v>4.5100000000000001E-2</v>
      </c>
      <c r="AN122" s="58">
        <v>7.7999999999999996E-3</v>
      </c>
      <c r="AO122" s="58">
        <v>0.43540000000000001</v>
      </c>
      <c r="AP122" s="58">
        <v>0</v>
      </c>
      <c r="AQ122" s="58">
        <v>0.3145</v>
      </c>
      <c r="AR122" s="59">
        <v>0.37759999999999999</v>
      </c>
      <c r="AS122" s="11">
        <v>0.37759999999999999</v>
      </c>
      <c r="AT122" s="60">
        <v>0.224</v>
      </c>
      <c r="AU122" s="61">
        <v>7.9304000000000006</v>
      </c>
      <c r="AV122" s="61"/>
      <c r="AW122" s="61">
        <v>4.7047000000000008</v>
      </c>
      <c r="AX122" s="62"/>
      <c r="AY122" s="58">
        <v>5.6544999999999996</v>
      </c>
      <c r="AZ122" s="58">
        <v>0</v>
      </c>
      <c r="BA122" s="63"/>
      <c r="BB122" s="64">
        <v>1.402493589176762</v>
      </c>
      <c r="BC122" s="64"/>
      <c r="BD122" s="7"/>
    </row>
    <row r="123" spans="1:56" ht="19.149999999999999" customHeight="1" x14ac:dyDescent="0.25">
      <c r="A123" s="57">
        <v>168</v>
      </c>
      <c r="B123" s="6">
        <v>114</v>
      </c>
      <c r="C123" s="7" t="s">
        <v>487</v>
      </c>
      <c r="D123" s="7"/>
      <c r="E123" s="8">
        <v>5</v>
      </c>
      <c r="F123" s="8">
        <v>4</v>
      </c>
      <c r="G123" s="9" t="s">
        <v>146</v>
      </c>
      <c r="H123" s="41" t="s">
        <v>685</v>
      </c>
      <c r="I123" s="36" t="s">
        <v>69</v>
      </c>
      <c r="J123" s="10">
        <v>2750.4</v>
      </c>
      <c r="K123" s="10">
        <v>2750.4</v>
      </c>
      <c r="L123" s="10"/>
      <c r="M123" s="10"/>
      <c r="N123" s="58">
        <v>0.31609999999999999</v>
      </c>
      <c r="O123" s="58">
        <v>0.1145</v>
      </c>
      <c r="P123" s="58">
        <v>0.21629999999999999</v>
      </c>
      <c r="Q123" s="58">
        <v>5.9799999999999999E-2</v>
      </c>
      <c r="R123" s="58">
        <v>1.6500000000000001E-2</v>
      </c>
      <c r="S123" s="58">
        <v>0.31209999999999999</v>
      </c>
      <c r="T123" s="58">
        <v>0</v>
      </c>
      <c r="U123" s="58">
        <v>0.42680000000000001</v>
      </c>
      <c r="V123" s="58">
        <v>0</v>
      </c>
      <c r="W123" s="58">
        <v>0</v>
      </c>
      <c r="X123" s="58">
        <v>0.1356</v>
      </c>
      <c r="Y123" s="58">
        <v>0</v>
      </c>
      <c r="Z123" s="58">
        <v>1.8129999999999999</v>
      </c>
      <c r="AA123" s="58">
        <v>0.1888</v>
      </c>
      <c r="AB123" s="58">
        <v>0.25409999999999999</v>
      </c>
      <c r="AC123" s="58">
        <v>5.0200000000000002E-2</v>
      </c>
      <c r="AD123" s="58">
        <v>7.2599999999999998E-2</v>
      </c>
      <c r="AE123" s="58">
        <v>4.41E-2</v>
      </c>
      <c r="AF123" s="58">
        <v>0.1164</v>
      </c>
      <c r="AG123" s="58">
        <v>1.2500000000000001E-2</v>
      </c>
      <c r="AH123" s="58">
        <v>0</v>
      </c>
      <c r="AI123" s="58">
        <v>1.3168</v>
      </c>
      <c r="AJ123" s="58">
        <v>0.75549999999999995</v>
      </c>
      <c r="AK123" s="58">
        <v>5.9299999999999999E-2</v>
      </c>
      <c r="AL123" s="58">
        <v>0.38390000000000002</v>
      </c>
      <c r="AM123" s="58">
        <v>4.4699999999999997E-2</v>
      </c>
      <c r="AN123" s="58">
        <v>7.7999999999999996E-3</v>
      </c>
      <c r="AO123" s="58">
        <v>0.45119999999999999</v>
      </c>
      <c r="AP123" s="58">
        <v>0</v>
      </c>
      <c r="AQ123" s="58">
        <v>0.3135</v>
      </c>
      <c r="AR123" s="59">
        <v>0.37409999999999999</v>
      </c>
      <c r="AS123" s="11">
        <v>0.37409999999999999</v>
      </c>
      <c r="AT123" s="60">
        <v>0.22869999999999999</v>
      </c>
      <c r="AU123" s="61">
        <v>7.8561999999999994</v>
      </c>
      <c r="AV123" s="61"/>
      <c r="AW123" s="61">
        <v>4.8033999999999999</v>
      </c>
      <c r="AX123" s="62"/>
      <c r="AY123" s="58">
        <v>5.563699999999999</v>
      </c>
      <c r="AZ123" s="58">
        <v>0</v>
      </c>
      <c r="BA123" s="63"/>
      <c r="BB123" s="64">
        <v>1.4120459406510057</v>
      </c>
      <c r="BC123" s="64"/>
      <c r="BD123" s="7"/>
    </row>
    <row r="124" spans="1:56" ht="19.149999999999999" customHeight="1" x14ac:dyDescent="0.25">
      <c r="A124" s="57">
        <v>169</v>
      </c>
      <c r="B124" s="6">
        <v>115</v>
      </c>
      <c r="C124" s="7" t="s">
        <v>488</v>
      </c>
      <c r="D124" s="7"/>
      <c r="E124" s="8">
        <v>5</v>
      </c>
      <c r="F124" s="8">
        <v>6</v>
      </c>
      <c r="G124" s="9" t="s">
        <v>147</v>
      </c>
      <c r="H124" s="41" t="s">
        <v>685</v>
      </c>
      <c r="I124" s="36" t="s">
        <v>69</v>
      </c>
      <c r="J124" s="10">
        <v>4497.8</v>
      </c>
      <c r="K124" s="10">
        <v>4497.8</v>
      </c>
      <c r="L124" s="10"/>
      <c r="M124" s="10"/>
      <c r="N124" s="58">
        <v>0.28699999999999998</v>
      </c>
      <c r="O124" s="58">
        <v>0.10390000000000001</v>
      </c>
      <c r="P124" s="58">
        <v>0.2218</v>
      </c>
      <c r="Q124" s="58">
        <v>6.0299999999999999E-2</v>
      </c>
      <c r="R124" s="58">
        <v>2.2700000000000001E-2</v>
      </c>
      <c r="S124" s="58">
        <v>0.36199999999999999</v>
      </c>
      <c r="T124" s="58">
        <v>0</v>
      </c>
      <c r="U124" s="58">
        <v>0.42680000000000001</v>
      </c>
      <c r="V124" s="58">
        <v>0</v>
      </c>
      <c r="W124" s="58">
        <v>0</v>
      </c>
      <c r="X124" s="58">
        <v>0.1265</v>
      </c>
      <c r="Y124" s="58">
        <v>0</v>
      </c>
      <c r="Z124" s="58">
        <v>1.9294</v>
      </c>
      <c r="AA124" s="58">
        <v>0.17580000000000001</v>
      </c>
      <c r="AB124" s="58">
        <v>0.23069999999999999</v>
      </c>
      <c r="AC124" s="58">
        <v>5.1999999999999998E-2</v>
      </c>
      <c r="AD124" s="58">
        <v>7.1599999999999997E-2</v>
      </c>
      <c r="AE124" s="58">
        <v>6.0699999999999997E-2</v>
      </c>
      <c r="AF124" s="58">
        <v>0.1472</v>
      </c>
      <c r="AG124" s="58">
        <v>1.15E-2</v>
      </c>
      <c r="AH124" s="58">
        <v>0</v>
      </c>
      <c r="AI124" s="58">
        <v>1.3995</v>
      </c>
      <c r="AJ124" s="58">
        <v>0.66069999999999995</v>
      </c>
      <c r="AK124" s="58">
        <v>5.2200000000000003E-2</v>
      </c>
      <c r="AL124" s="58">
        <v>0.38629999999999998</v>
      </c>
      <c r="AM124" s="58">
        <v>4.3900000000000002E-2</v>
      </c>
      <c r="AN124" s="58">
        <v>7.6E-3</v>
      </c>
      <c r="AO124" s="58">
        <v>0.27589999999999998</v>
      </c>
      <c r="AP124" s="58">
        <v>0</v>
      </c>
      <c r="AQ124" s="58">
        <v>0.29759999999999998</v>
      </c>
      <c r="AR124" s="59">
        <v>0.37069999999999997</v>
      </c>
      <c r="AS124" s="11">
        <v>0.37069999999999997</v>
      </c>
      <c r="AT124" s="60">
        <v>0.2346</v>
      </c>
      <c r="AU124" s="61">
        <v>7.7843</v>
      </c>
      <c r="AV124" s="61"/>
      <c r="AW124" s="61">
        <v>4.9257999999999997</v>
      </c>
      <c r="AX124" s="62"/>
      <c r="AY124" s="58">
        <v>5.4667000000000003</v>
      </c>
      <c r="AZ124" s="58">
        <v>0</v>
      </c>
      <c r="BA124" s="63"/>
      <c r="BB124" s="64">
        <v>1.4239486344595458</v>
      </c>
      <c r="BC124" s="64"/>
      <c r="BD124" s="7"/>
    </row>
    <row r="125" spans="1:56" ht="19.149999999999999" customHeight="1" x14ac:dyDescent="0.25">
      <c r="A125" s="57">
        <v>170</v>
      </c>
      <c r="B125" s="6">
        <v>116</v>
      </c>
      <c r="C125" s="7" t="s">
        <v>489</v>
      </c>
      <c r="D125" s="7"/>
      <c r="E125" s="8">
        <v>5</v>
      </c>
      <c r="F125" s="8">
        <v>4</v>
      </c>
      <c r="G125" s="9" t="s">
        <v>148</v>
      </c>
      <c r="H125" s="41" t="s">
        <v>685</v>
      </c>
      <c r="I125" s="36" t="s">
        <v>69</v>
      </c>
      <c r="J125" s="10">
        <v>2772.9</v>
      </c>
      <c r="K125" s="10">
        <v>2772.9</v>
      </c>
      <c r="L125" s="10"/>
      <c r="M125" s="10"/>
      <c r="N125" s="58">
        <v>0.31509999999999999</v>
      </c>
      <c r="O125" s="58">
        <v>0.11360000000000001</v>
      </c>
      <c r="P125" s="58">
        <v>0.21659999999999999</v>
      </c>
      <c r="Q125" s="58">
        <v>6.0199999999999997E-2</v>
      </c>
      <c r="R125" s="58">
        <v>1.6400000000000001E-2</v>
      </c>
      <c r="S125" s="58">
        <v>0.3095</v>
      </c>
      <c r="T125" s="58">
        <v>0</v>
      </c>
      <c r="U125" s="58">
        <v>0.42680000000000001</v>
      </c>
      <c r="V125" s="58">
        <v>0</v>
      </c>
      <c r="W125" s="58">
        <v>0</v>
      </c>
      <c r="X125" s="58">
        <v>0.1368</v>
      </c>
      <c r="Y125" s="58">
        <v>0</v>
      </c>
      <c r="Z125" s="58">
        <v>1.4951000000000001</v>
      </c>
      <c r="AA125" s="58">
        <v>0.18940000000000001</v>
      </c>
      <c r="AB125" s="58">
        <v>0.25209999999999999</v>
      </c>
      <c r="AC125" s="58">
        <v>5.0299999999999997E-2</v>
      </c>
      <c r="AD125" s="58">
        <v>7.5300000000000006E-2</v>
      </c>
      <c r="AE125" s="58">
        <v>4.3799999999999999E-2</v>
      </c>
      <c r="AF125" s="58">
        <v>0.11550000000000001</v>
      </c>
      <c r="AG125" s="58">
        <v>1.24E-2</v>
      </c>
      <c r="AH125" s="58">
        <v>0</v>
      </c>
      <c r="AI125" s="58">
        <v>1.8486</v>
      </c>
      <c r="AJ125" s="58">
        <v>0.7026</v>
      </c>
      <c r="AK125" s="58">
        <v>5.9700000000000003E-2</v>
      </c>
      <c r="AL125" s="58">
        <v>0.38400000000000001</v>
      </c>
      <c r="AM125" s="58">
        <v>4.4400000000000002E-2</v>
      </c>
      <c r="AN125" s="58">
        <v>7.7000000000000002E-3</v>
      </c>
      <c r="AO125" s="58">
        <v>0.64449999999999996</v>
      </c>
      <c r="AP125" s="58">
        <v>0</v>
      </c>
      <c r="AQ125" s="58">
        <v>0.312</v>
      </c>
      <c r="AR125" s="59">
        <v>0.3916</v>
      </c>
      <c r="AS125" s="11">
        <v>0.3916</v>
      </c>
      <c r="AT125" s="60">
        <v>0.21260000000000001</v>
      </c>
      <c r="AU125" s="61">
        <v>8.224000000000002</v>
      </c>
      <c r="AV125" s="61"/>
      <c r="AW125" s="61">
        <v>4.4653000000000009</v>
      </c>
      <c r="AX125" s="62"/>
      <c r="AY125" s="58">
        <v>5.8141000000000007</v>
      </c>
      <c r="AZ125" s="58">
        <v>0</v>
      </c>
      <c r="BA125" s="63"/>
      <c r="BB125" s="64">
        <v>1.4144923547926593</v>
      </c>
      <c r="BC125" s="64"/>
      <c r="BD125" s="7"/>
    </row>
    <row r="126" spans="1:56" ht="19.149999999999999" customHeight="1" x14ac:dyDescent="0.25">
      <c r="A126" s="57">
        <v>171</v>
      </c>
      <c r="B126" s="6">
        <v>117</v>
      </c>
      <c r="C126" s="7" t="s">
        <v>490</v>
      </c>
      <c r="D126" s="7"/>
      <c r="E126" s="8">
        <v>5</v>
      </c>
      <c r="F126" s="8">
        <v>4</v>
      </c>
      <c r="G126" s="9" t="s">
        <v>149</v>
      </c>
      <c r="H126" s="41" t="s">
        <v>685</v>
      </c>
      <c r="I126" s="36" t="s">
        <v>69</v>
      </c>
      <c r="J126" s="10">
        <v>2929.6</v>
      </c>
      <c r="K126" s="10">
        <v>2929.6</v>
      </c>
      <c r="L126" s="10"/>
      <c r="M126" s="10"/>
      <c r="N126" s="58">
        <v>0.3135</v>
      </c>
      <c r="O126" s="58">
        <v>0.1168</v>
      </c>
      <c r="P126" s="58">
        <v>0.21790000000000001</v>
      </c>
      <c r="Q126" s="58">
        <v>5.9900000000000002E-2</v>
      </c>
      <c r="R126" s="58">
        <v>1.7399999999999999E-2</v>
      </c>
      <c r="S126" s="58">
        <v>0.28920000000000001</v>
      </c>
      <c r="T126" s="58">
        <v>0</v>
      </c>
      <c r="U126" s="58">
        <v>0.42680000000000001</v>
      </c>
      <c r="V126" s="58">
        <v>0</v>
      </c>
      <c r="W126" s="58">
        <v>0</v>
      </c>
      <c r="X126" s="58">
        <v>0.12939999999999999</v>
      </c>
      <c r="Y126" s="58">
        <v>0</v>
      </c>
      <c r="Z126" s="58">
        <v>1.7929999999999999</v>
      </c>
      <c r="AA126" s="58">
        <v>0.1903</v>
      </c>
      <c r="AB126" s="58">
        <v>0.25929999999999997</v>
      </c>
      <c r="AC126" s="58">
        <v>5.0900000000000001E-2</v>
      </c>
      <c r="AD126" s="58">
        <v>7.2499999999999995E-2</v>
      </c>
      <c r="AE126" s="58">
        <v>4.6600000000000003E-2</v>
      </c>
      <c r="AF126" s="58">
        <v>0.10929999999999999</v>
      </c>
      <c r="AG126" s="58">
        <v>1.18E-2</v>
      </c>
      <c r="AH126" s="58">
        <v>0</v>
      </c>
      <c r="AI126" s="58">
        <v>1.3402000000000001</v>
      </c>
      <c r="AJ126" s="58">
        <v>0.67549999999999999</v>
      </c>
      <c r="AK126" s="58">
        <v>5.67E-2</v>
      </c>
      <c r="AL126" s="58">
        <v>0.36709999999999998</v>
      </c>
      <c r="AM126" s="58">
        <v>4.4900000000000002E-2</v>
      </c>
      <c r="AN126" s="58">
        <v>7.7999999999999996E-3</v>
      </c>
      <c r="AO126" s="58">
        <v>0.40670000000000001</v>
      </c>
      <c r="AP126" s="58">
        <v>0</v>
      </c>
      <c r="AQ126" s="58">
        <v>0.30180000000000001</v>
      </c>
      <c r="AR126" s="59">
        <v>0.36530000000000001</v>
      </c>
      <c r="AS126" s="11">
        <v>0.36530000000000001</v>
      </c>
      <c r="AT126" s="60">
        <v>0.2258</v>
      </c>
      <c r="AU126" s="61">
        <v>7.6706000000000003</v>
      </c>
      <c r="AV126" s="61"/>
      <c r="AW126" s="61">
        <v>4.7416</v>
      </c>
      <c r="AX126" s="62"/>
      <c r="AY126" s="58">
        <v>5.3876999999999988</v>
      </c>
      <c r="AZ126" s="58">
        <v>0</v>
      </c>
      <c r="BA126" s="63"/>
      <c r="BB126" s="64">
        <v>1.4237244093026713</v>
      </c>
      <c r="BC126" s="64"/>
      <c r="BD126" s="7"/>
    </row>
    <row r="127" spans="1:56" ht="19.149999999999999" customHeight="1" x14ac:dyDescent="0.25">
      <c r="A127" s="57">
        <v>172</v>
      </c>
      <c r="B127" s="6">
        <v>118</v>
      </c>
      <c r="C127" s="7" t="s">
        <v>491</v>
      </c>
      <c r="D127" s="7"/>
      <c r="E127" s="8">
        <v>5</v>
      </c>
      <c r="F127" s="8">
        <v>6</v>
      </c>
      <c r="G127" s="9" t="s">
        <v>150</v>
      </c>
      <c r="H127" s="41" t="s">
        <v>685</v>
      </c>
      <c r="I127" s="36" t="s">
        <v>76</v>
      </c>
      <c r="J127" s="10">
        <v>4343.5</v>
      </c>
      <c r="K127" s="10">
        <v>4343.5</v>
      </c>
      <c r="L127" s="10"/>
      <c r="M127" s="10"/>
      <c r="N127" s="58">
        <v>0.28439999999999999</v>
      </c>
      <c r="O127" s="58">
        <v>0.1215</v>
      </c>
      <c r="P127" s="58">
        <v>0.21870000000000001</v>
      </c>
      <c r="Q127" s="58">
        <v>5.96E-2</v>
      </c>
      <c r="R127" s="58">
        <v>1.6799999999999999E-2</v>
      </c>
      <c r="S127" s="58">
        <v>0.40310000000000001</v>
      </c>
      <c r="T127" s="58">
        <v>0</v>
      </c>
      <c r="U127" s="58">
        <v>0.42680000000000001</v>
      </c>
      <c r="V127" s="58">
        <v>0</v>
      </c>
      <c r="W127" s="58">
        <v>0</v>
      </c>
      <c r="X127" s="58">
        <v>0.1164</v>
      </c>
      <c r="Y127" s="58">
        <v>0</v>
      </c>
      <c r="Z127" s="58">
        <v>1.1768000000000001</v>
      </c>
      <c r="AA127" s="58">
        <v>0.17100000000000001</v>
      </c>
      <c r="AB127" s="58">
        <v>0.26960000000000001</v>
      </c>
      <c r="AC127" s="58">
        <v>5.2200000000000003E-2</v>
      </c>
      <c r="AD127" s="58">
        <v>6.6600000000000006E-2</v>
      </c>
      <c r="AE127" s="58">
        <v>4.5100000000000001E-2</v>
      </c>
      <c r="AF127" s="58">
        <v>0.16039999999999999</v>
      </c>
      <c r="AG127" s="58">
        <v>1.3899999999999999E-2</v>
      </c>
      <c r="AH127" s="58">
        <v>0</v>
      </c>
      <c r="AI127" s="58">
        <v>1.6986000000000001</v>
      </c>
      <c r="AJ127" s="58">
        <v>0.73240000000000005</v>
      </c>
      <c r="AK127" s="58">
        <v>5.6399999999999999E-2</v>
      </c>
      <c r="AL127" s="58">
        <v>0.35580000000000001</v>
      </c>
      <c r="AM127" s="58">
        <v>3.49E-2</v>
      </c>
      <c r="AN127" s="58">
        <v>6.1000000000000004E-3</v>
      </c>
      <c r="AO127" s="58">
        <v>0.54859999999999998</v>
      </c>
      <c r="AP127" s="58">
        <v>0</v>
      </c>
      <c r="AQ127" s="58">
        <v>0.28360000000000002</v>
      </c>
      <c r="AR127" s="59">
        <v>0.36599999999999999</v>
      </c>
      <c r="AS127" s="11">
        <v>0.36599999999999999</v>
      </c>
      <c r="AT127" s="60">
        <v>0.19919999999999999</v>
      </c>
      <c r="AU127" s="61">
        <v>7.6853000000000016</v>
      </c>
      <c r="AV127" s="61"/>
      <c r="AW127" s="61">
        <v>4.1831000000000014</v>
      </c>
      <c r="AX127" s="62"/>
      <c r="AY127" s="58">
        <v>5.4384000000000006</v>
      </c>
      <c r="AZ127" s="58">
        <v>0</v>
      </c>
      <c r="BA127" s="63"/>
      <c r="BB127" s="64">
        <v>1.4131546042953811</v>
      </c>
      <c r="BC127" s="64"/>
      <c r="BD127" s="7"/>
    </row>
    <row r="128" spans="1:56" ht="19.149999999999999" customHeight="1" x14ac:dyDescent="0.25">
      <c r="A128" s="57">
        <v>173</v>
      </c>
      <c r="B128" s="6">
        <v>119</v>
      </c>
      <c r="C128" s="7" t="s">
        <v>492</v>
      </c>
      <c r="D128" s="7"/>
      <c r="E128" s="8">
        <v>5</v>
      </c>
      <c r="F128" s="8">
        <v>7</v>
      </c>
      <c r="G128" s="9" t="s">
        <v>151</v>
      </c>
      <c r="H128" s="41" t="s">
        <v>685</v>
      </c>
      <c r="I128" s="36" t="s">
        <v>76</v>
      </c>
      <c r="J128" s="10">
        <v>4504.8</v>
      </c>
      <c r="K128" s="10">
        <v>4504.8</v>
      </c>
      <c r="L128" s="10"/>
      <c r="M128" s="10"/>
      <c r="N128" s="58">
        <v>0.31169999999999998</v>
      </c>
      <c r="O128" s="58">
        <v>0.13500000000000001</v>
      </c>
      <c r="P128" s="58">
        <v>0.21970000000000001</v>
      </c>
      <c r="Q128" s="58">
        <v>6.0100000000000001E-2</v>
      </c>
      <c r="R128" s="58">
        <v>1.89E-2</v>
      </c>
      <c r="S128" s="58">
        <v>0.45739999999999997</v>
      </c>
      <c r="T128" s="58">
        <v>0</v>
      </c>
      <c r="U128" s="58">
        <v>0.42680000000000001</v>
      </c>
      <c r="V128" s="58">
        <v>0</v>
      </c>
      <c r="W128" s="58">
        <v>0</v>
      </c>
      <c r="X128" s="58">
        <v>0.11219999999999999</v>
      </c>
      <c r="Y128" s="58">
        <v>0</v>
      </c>
      <c r="Z128" s="58">
        <v>1.3426</v>
      </c>
      <c r="AA128" s="58">
        <v>0.18429999999999999</v>
      </c>
      <c r="AB128" s="58">
        <v>0.24299999999999999</v>
      </c>
      <c r="AC128" s="58">
        <v>5.0500000000000003E-2</v>
      </c>
      <c r="AD128" s="58">
        <v>6.93E-2</v>
      </c>
      <c r="AE128" s="58">
        <v>5.0500000000000003E-2</v>
      </c>
      <c r="AF128" s="58">
        <v>0.19520000000000001</v>
      </c>
      <c r="AG128" s="58">
        <v>1.4500000000000001E-2</v>
      </c>
      <c r="AH128" s="58">
        <v>0</v>
      </c>
      <c r="AI128" s="58">
        <v>1.2072000000000001</v>
      </c>
      <c r="AJ128" s="58">
        <v>0.82909999999999995</v>
      </c>
      <c r="AK128" s="58">
        <v>7.0499999999999993E-2</v>
      </c>
      <c r="AL128" s="58">
        <v>0.39200000000000002</v>
      </c>
      <c r="AM128" s="58">
        <v>5.3699999999999998E-2</v>
      </c>
      <c r="AN128" s="58">
        <v>9.2999999999999992E-3</v>
      </c>
      <c r="AO128" s="58">
        <v>0.56200000000000006</v>
      </c>
      <c r="AP128" s="58">
        <v>0</v>
      </c>
      <c r="AQ128" s="58">
        <v>0.27779999999999999</v>
      </c>
      <c r="AR128" s="59">
        <v>0.36470000000000002</v>
      </c>
      <c r="AS128" s="11">
        <v>0.36470000000000002</v>
      </c>
      <c r="AT128" s="60">
        <v>0.2152</v>
      </c>
      <c r="AU128" s="61">
        <v>7.6580000000000013</v>
      </c>
      <c r="AV128" s="61"/>
      <c r="AW128" s="61">
        <v>4.5182000000000011</v>
      </c>
      <c r="AX128" s="62"/>
      <c r="AY128" s="58">
        <v>5.4177000000000008</v>
      </c>
      <c r="AZ128" s="58">
        <v>0</v>
      </c>
      <c r="BA128" s="63"/>
      <c r="BB128" s="64">
        <v>1.4135149602229728</v>
      </c>
      <c r="BC128" s="64"/>
      <c r="BD128" s="7"/>
    </row>
    <row r="129" spans="1:56" ht="19.149999999999999" customHeight="1" x14ac:dyDescent="0.25">
      <c r="A129" s="57">
        <v>176</v>
      </c>
      <c r="B129" s="6">
        <v>120</v>
      </c>
      <c r="C129" s="7" t="s">
        <v>493</v>
      </c>
      <c r="D129" s="7"/>
      <c r="E129" s="8">
        <v>5</v>
      </c>
      <c r="F129" s="8">
        <v>8</v>
      </c>
      <c r="G129" s="9" t="s">
        <v>152</v>
      </c>
      <c r="H129" s="41" t="s">
        <v>685</v>
      </c>
      <c r="I129" s="36" t="s">
        <v>69</v>
      </c>
      <c r="J129" s="10">
        <v>5957.6</v>
      </c>
      <c r="K129" s="10">
        <v>5957.6</v>
      </c>
      <c r="L129" s="10"/>
      <c r="M129" s="10"/>
      <c r="N129" s="58">
        <v>0.28670000000000001</v>
      </c>
      <c r="O129" s="58">
        <v>0.1129</v>
      </c>
      <c r="P129" s="58">
        <v>0.22140000000000001</v>
      </c>
      <c r="Q129" s="58">
        <v>6.0499999999999998E-2</v>
      </c>
      <c r="R129" s="58">
        <v>2.47E-2</v>
      </c>
      <c r="S129" s="58">
        <v>0.43120000000000003</v>
      </c>
      <c r="T129" s="58">
        <v>0</v>
      </c>
      <c r="U129" s="58">
        <v>0.42680000000000001</v>
      </c>
      <c r="V129" s="58">
        <v>0</v>
      </c>
      <c r="W129" s="58">
        <v>0</v>
      </c>
      <c r="X129" s="58">
        <v>0.12620000000000001</v>
      </c>
      <c r="Y129" s="58">
        <v>0</v>
      </c>
      <c r="Z129" s="58">
        <v>1.8038000000000001</v>
      </c>
      <c r="AA129" s="58">
        <v>0.17230000000000001</v>
      </c>
      <c r="AB129" s="58">
        <v>0.25890000000000002</v>
      </c>
      <c r="AC129" s="58">
        <v>5.2600000000000001E-2</v>
      </c>
      <c r="AD129" s="58">
        <v>7.0599999999999996E-2</v>
      </c>
      <c r="AE129" s="58">
        <v>6.6199999999999995E-2</v>
      </c>
      <c r="AF129" s="58">
        <v>0.18060000000000001</v>
      </c>
      <c r="AG129" s="58">
        <v>1.17E-2</v>
      </c>
      <c r="AH129" s="58">
        <v>0</v>
      </c>
      <c r="AI129" s="58">
        <v>1.1380999999999999</v>
      </c>
      <c r="AJ129" s="58">
        <v>0.67610000000000003</v>
      </c>
      <c r="AK129" s="58">
        <v>5.33E-2</v>
      </c>
      <c r="AL129" s="58">
        <v>0.36840000000000001</v>
      </c>
      <c r="AM129" s="58">
        <v>4.5699999999999998E-2</v>
      </c>
      <c r="AN129" s="58">
        <v>7.9000000000000008E-3</v>
      </c>
      <c r="AO129" s="58">
        <v>0.47499999999999998</v>
      </c>
      <c r="AP129" s="58">
        <v>0</v>
      </c>
      <c r="AQ129" s="58">
        <v>0.29880000000000001</v>
      </c>
      <c r="AR129" s="59">
        <v>0.36849999999999999</v>
      </c>
      <c r="AS129" s="11">
        <v>0.36849999999999999</v>
      </c>
      <c r="AT129" s="60">
        <v>0.2356</v>
      </c>
      <c r="AU129" s="61">
        <v>7.738900000000001</v>
      </c>
      <c r="AV129" s="61"/>
      <c r="AW129" s="61">
        <v>4.9484000000000012</v>
      </c>
      <c r="AX129" s="62"/>
      <c r="AY129" s="58">
        <v>5.4468999999999994</v>
      </c>
      <c r="AZ129" s="58">
        <v>0</v>
      </c>
      <c r="BA129" s="63"/>
      <c r="BB129" s="64">
        <v>1.4207898070462102</v>
      </c>
      <c r="BC129" s="64"/>
      <c r="BD129" s="7"/>
    </row>
    <row r="130" spans="1:56" ht="19.149999999999999" customHeight="1" x14ac:dyDescent="0.25">
      <c r="A130" s="57">
        <v>177</v>
      </c>
      <c r="B130" s="6">
        <v>121</v>
      </c>
      <c r="C130" s="7" t="s">
        <v>494</v>
      </c>
      <c r="D130" s="7"/>
      <c r="E130" s="8">
        <v>5</v>
      </c>
      <c r="F130" s="8">
        <v>4</v>
      </c>
      <c r="G130" s="9" t="s">
        <v>153</v>
      </c>
      <c r="H130" s="41" t="s">
        <v>685</v>
      </c>
      <c r="I130" s="36" t="s">
        <v>69</v>
      </c>
      <c r="J130" s="10">
        <v>2899.5</v>
      </c>
      <c r="K130" s="10">
        <v>2899.5</v>
      </c>
      <c r="L130" s="10"/>
      <c r="M130" s="10"/>
      <c r="N130" s="58">
        <v>0.31480000000000002</v>
      </c>
      <c r="O130" s="58">
        <v>0.1086</v>
      </c>
      <c r="P130" s="58">
        <v>0.21709999999999999</v>
      </c>
      <c r="Q130" s="58">
        <v>6.0100000000000001E-2</v>
      </c>
      <c r="R130" s="58">
        <v>1.7600000000000001E-2</v>
      </c>
      <c r="S130" s="58">
        <v>0.29599999999999999</v>
      </c>
      <c r="T130" s="58">
        <v>0</v>
      </c>
      <c r="U130" s="58">
        <v>0.42680000000000001</v>
      </c>
      <c r="V130" s="58">
        <v>0</v>
      </c>
      <c r="W130" s="58">
        <v>0</v>
      </c>
      <c r="X130" s="58">
        <v>0.1308</v>
      </c>
      <c r="Y130" s="58">
        <v>0</v>
      </c>
      <c r="Z130" s="58">
        <v>1.8407</v>
      </c>
      <c r="AA130" s="58">
        <v>0.19089999999999999</v>
      </c>
      <c r="AB130" s="58">
        <v>0.25219999999999998</v>
      </c>
      <c r="AC130" s="58">
        <v>5.0700000000000002E-2</v>
      </c>
      <c r="AD130" s="58">
        <v>7.3599999999999999E-2</v>
      </c>
      <c r="AE130" s="58">
        <v>4.7100000000000003E-2</v>
      </c>
      <c r="AF130" s="58">
        <v>0.1104</v>
      </c>
      <c r="AG130" s="58">
        <v>1.1900000000000001E-2</v>
      </c>
      <c r="AH130" s="58">
        <v>0</v>
      </c>
      <c r="AI130" s="58">
        <v>1.3207</v>
      </c>
      <c r="AJ130" s="58">
        <v>0.7238</v>
      </c>
      <c r="AK130" s="58">
        <v>5.8500000000000003E-2</v>
      </c>
      <c r="AL130" s="58">
        <v>0.36349999999999999</v>
      </c>
      <c r="AM130" s="58">
        <v>4.2599999999999999E-2</v>
      </c>
      <c r="AN130" s="58">
        <v>7.4000000000000003E-3</v>
      </c>
      <c r="AO130" s="58">
        <v>0.44519999999999998</v>
      </c>
      <c r="AP130" s="58">
        <v>0</v>
      </c>
      <c r="AQ130" s="58">
        <v>0.30359999999999998</v>
      </c>
      <c r="AR130" s="59">
        <v>0.37069999999999997</v>
      </c>
      <c r="AS130" s="11">
        <v>0.37069999999999997</v>
      </c>
      <c r="AT130" s="60">
        <v>0.2281</v>
      </c>
      <c r="AU130" s="61">
        <v>7.7853000000000012</v>
      </c>
      <c r="AV130" s="61"/>
      <c r="AW130" s="61">
        <v>4.7895000000000021</v>
      </c>
      <c r="AX130" s="62"/>
      <c r="AY130" s="58">
        <v>5.5571999999999999</v>
      </c>
      <c r="AZ130" s="58">
        <v>0</v>
      </c>
      <c r="BA130" s="63"/>
      <c r="BB130" s="64">
        <v>1.4009393219606998</v>
      </c>
      <c r="BC130" s="64"/>
      <c r="BD130" s="7"/>
    </row>
    <row r="131" spans="1:56" ht="19.149999999999999" customHeight="1" x14ac:dyDescent="0.25">
      <c r="A131" s="57">
        <v>178</v>
      </c>
      <c r="B131" s="6">
        <v>122</v>
      </c>
      <c r="C131" s="7" t="s">
        <v>495</v>
      </c>
      <c r="D131" s="7"/>
      <c r="E131" s="8">
        <v>5</v>
      </c>
      <c r="F131" s="8">
        <v>4</v>
      </c>
      <c r="G131" s="9" t="s">
        <v>154</v>
      </c>
      <c r="H131" s="41" t="s">
        <v>685</v>
      </c>
      <c r="I131" s="36" t="s">
        <v>69</v>
      </c>
      <c r="J131" s="10">
        <v>2906.2</v>
      </c>
      <c r="K131" s="10">
        <v>2906.2</v>
      </c>
      <c r="L131" s="10"/>
      <c r="M131" s="10"/>
      <c r="N131" s="58">
        <v>0.31409999999999999</v>
      </c>
      <c r="O131" s="58">
        <v>0.1084</v>
      </c>
      <c r="P131" s="58">
        <v>0.21859999999999999</v>
      </c>
      <c r="Q131" s="58">
        <v>5.96E-2</v>
      </c>
      <c r="R131" s="58">
        <v>1.7600000000000001E-2</v>
      </c>
      <c r="S131" s="58">
        <v>0.29530000000000001</v>
      </c>
      <c r="T131" s="58">
        <v>0</v>
      </c>
      <c r="U131" s="58">
        <v>0.42680000000000001</v>
      </c>
      <c r="V131" s="58">
        <v>0</v>
      </c>
      <c r="W131" s="58">
        <v>0</v>
      </c>
      <c r="X131" s="58">
        <v>0.1305</v>
      </c>
      <c r="Y131" s="58">
        <v>0</v>
      </c>
      <c r="Z131" s="58">
        <v>1.3460000000000001</v>
      </c>
      <c r="AA131" s="58">
        <v>0.18840000000000001</v>
      </c>
      <c r="AB131" s="58">
        <v>0.24049999999999999</v>
      </c>
      <c r="AC131" s="58">
        <v>5.0599999999999999E-2</v>
      </c>
      <c r="AD131" s="58">
        <v>7.22E-2</v>
      </c>
      <c r="AE131" s="58">
        <v>4.7E-2</v>
      </c>
      <c r="AF131" s="58">
        <v>0.11020000000000001</v>
      </c>
      <c r="AG131" s="58">
        <v>1.18E-2</v>
      </c>
      <c r="AH131" s="58">
        <v>0</v>
      </c>
      <c r="AI131" s="58">
        <v>1.9799</v>
      </c>
      <c r="AJ131" s="58">
        <v>0.69530000000000003</v>
      </c>
      <c r="AK131" s="58">
        <v>5.2999999999999999E-2</v>
      </c>
      <c r="AL131" s="58">
        <v>0.34029999999999999</v>
      </c>
      <c r="AM131" s="58">
        <v>4.2799999999999998E-2</v>
      </c>
      <c r="AN131" s="58">
        <v>7.4000000000000003E-3</v>
      </c>
      <c r="AO131" s="58">
        <v>0.56540000000000001</v>
      </c>
      <c r="AP131" s="58">
        <v>0</v>
      </c>
      <c r="AQ131" s="58">
        <v>0.30320000000000003</v>
      </c>
      <c r="AR131" s="59">
        <v>0.38119999999999998</v>
      </c>
      <c r="AS131" s="11">
        <v>0.38119999999999998</v>
      </c>
      <c r="AT131" s="60">
        <v>0.20219999999999999</v>
      </c>
      <c r="AU131" s="61">
        <v>8.0061000000000018</v>
      </c>
      <c r="AV131" s="61"/>
      <c r="AW131" s="61">
        <v>4.2462000000000018</v>
      </c>
      <c r="AX131" s="62"/>
      <c r="AY131" s="58">
        <v>5.6406999999999989</v>
      </c>
      <c r="AZ131" s="58">
        <v>0</v>
      </c>
      <c r="BA131" s="63"/>
      <c r="BB131" s="64">
        <v>1.4193451167408306</v>
      </c>
      <c r="BC131" s="64"/>
      <c r="BD131" s="7"/>
    </row>
    <row r="132" spans="1:56" ht="19.149999999999999" customHeight="1" x14ac:dyDescent="0.25">
      <c r="A132" s="57">
        <v>179</v>
      </c>
      <c r="B132" s="6">
        <v>123</v>
      </c>
      <c r="C132" s="7" t="s">
        <v>496</v>
      </c>
      <c r="D132" s="7"/>
      <c r="E132" s="8">
        <v>5</v>
      </c>
      <c r="F132" s="8">
        <v>4</v>
      </c>
      <c r="G132" s="9" t="s">
        <v>155</v>
      </c>
      <c r="H132" s="41" t="s">
        <v>685</v>
      </c>
      <c r="I132" s="36" t="s">
        <v>69</v>
      </c>
      <c r="J132" s="10">
        <v>2876</v>
      </c>
      <c r="K132" s="10">
        <v>2876</v>
      </c>
      <c r="L132" s="10"/>
      <c r="M132" s="10"/>
      <c r="N132" s="58">
        <v>0.30599999999999999</v>
      </c>
      <c r="O132" s="58">
        <v>0.1095</v>
      </c>
      <c r="P132" s="58">
        <v>0.2165</v>
      </c>
      <c r="Q132" s="58">
        <v>5.9900000000000002E-2</v>
      </c>
      <c r="R132" s="58">
        <v>1.5800000000000002E-2</v>
      </c>
      <c r="S132" s="58">
        <v>0.2984</v>
      </c>
      <c r="T132" s="58">
        <v>0</v>
      </c>
      <c r="U132" s="58">
        <v>0.42680000000000001</v>
      </c>
      <c r="V132" s="58">
        <v>0</v>
      </c>
      <c r="W132" s="58">
        <v>0</v>
      </c>
      <c r="X132" s="58">
        <v>0.13189999999999999</v>
      </c>
      <c r="Y132" s="58">
        <v>0</v>
      </c>
      <c r="Z132" s="58">
        <v>1.5376000000000001</v>
      </c>
      <c r="AA132" s="58">
        <v>0.1842</v>
      </c>
      <c r="AB132" s="58">
        <v>0.24299999999999999</v>
      </c>
      <c r="AC132" s="58">
        <v>5.0599999999999999E-2</v>
      </c>
      <c r="AD132" s="58">
        <v>7.2499999999999995E-2</v>
      </c>
      <c r="AE132" s="58">
        <v>4.2200000000000001E-2</v>
      </c>
      <c r="AF132" s="58">
        <v>0.1113</v>
      </c>
      <c r="AG132" s="58">
        <v>1.2E-2</v>
      </c>
      <c r="AH132" s="58">
        <v>0</v>
      </c>
      <c r="AI132" s="58">
        <v>1.5835999999999999</v>
      </c>
      <c r="AJ132" s="58">
        <v>0.6946</v>
      </c>
      <c r="AK132" s="58">
        <v>5.5899999999999998E-2</v>
      </c>
      <c r="AL132" s="58">
        <v>0.3715</v>
      </c>
      <c r="AM132" s="58">
        <v>4.2799999999999998E-2</v>
      </c>
      <c r="AN132" s="58">
        <v>7.4000000000000003E-3</v>
      </c>
      <c r="AO132" s="58">
        <v>0.53510000000000002</v>
      </c>
      <c r="AP132" s="58">
        <v>0</v>
      </c>
      <c r="AQ132" s="58">
        <v>0.30509999999999998</v>
      </c>
      <c r="AR132" s="59">
        <v>0.37069999999999997</v>
      </c>
      <c r="AS132" s="11">
        <v>0.37069999999999997</v>
      </c>
      <c r="AT132" s="60">
        <v>0.21149999999999999</v>
      </c>
      <c r="AU132" s="61">
        <v>7.7849000000000004</v>
      </c>
      <c r="AV132" s="61"/>
      <c r="AW132" s="61">
        <v>4.4409000000000001</v>
      </c>
      <c r="AX132" s="62"/>
      <c r="AY132" s="58">
        <v>5.4406999999999996</v>
      </c>
      <c r="AZ132" s="58">
        <v>0</v>
      </c>
      <c r="BA132" s="63"/>
      <c r="BB132" s="64">
        <v>1.4308636756299742</v>
      </c>
      <c r="BC132" s="64"/>
      <c r="BD132" s="7"/>
    </row>
    <row r="133" spans="1:56" ht="19.149999999999999" customHeight="1" x14ac:dyDescent="0.25">
      <c r="A133" s="57">
        <v>180</v>
      </c>
      <c r="B133" s="6">
        <v>124</v>
      </c>
      <c r="C133" s="7" t="s">
        <v>497</v>
      </c>
      <c r="D133" s="7"/>
      <c r="E133" s="8">
        <v>5</v>
      </c>
      <c r="F133" s="8">
        <v>4</v>
      </c>
      <c r="G133" s="9" t="s">
        <v>156</v>
      </c>
      <c r="H133" s="41" t="s">
        <v>685</v>
      </c>
      <c r="I133" s="36" t="s">
        <v>69</v>
      </c>
      <c r="J133" s="10">
        <v>2873.7</v>
      </c>
      <c r="K133" s="10">
        <v>2873.7</v>
      </c>
      <c r="L133" s="10"/>
      <c r="M133" s="10"/>
      <c r="N133" s="58">
        <v>0.30630000000000002</v>
      </c>
      <c r="O133" s="58">
        <v>0.1096</v>
      </c>
      <c r="P133" s="58">
        <v>0.2167</v>
      </c>
      <c r="Q133" s="58">
        <v>5.9799999999999999E-2</v>
      </c>
      <c r="R133" s="58">
        <v>1.5800000000000002E-2</v>
      </c>
      <c r="S133" s="58">
        <v>0.29870000000000002</v>
      </c>
      <c r="T133" s="58">
        <v>0</v>
      </c>
      <c r="U133" s="58">
        <v>0.42680000000000001</v>
      </c>
      <c r="V133" s="58">
        <v>0</v>
      </c>
      <c r="W133" s="58">
        <v>0</v>
      </c>
      <c r="X133" s="58">
        <v>0.13200000000000001</v>
      </c>
      <c r="Y133" s="58">
        <v>0</v>
      </c>
      <c r="Z133" s="58">
        <v>1.492</v>
      </c>
      <c r="AA133" s="58">
        <v>0.1827</v>
      </c>
      <c r="AB133" s="58">
        <v>0.2432</v>
      </c>
      <c r="AC133" s="58">
        <v>5.0599999999999999E-2</v>
      </c>
      <c r="AD133" s="58">
        <v>7.1800000000000003E-2</v>
      </c>
      <c r="AE133" s="58">
        <v>4.2299999999999997E-2</v>
      </c>
      <c r="AF133" s="58">
        <v>0.1114</v>
      </c>
      <c r="AG133" s="58">
        <v>1.2E-2</v>
      </c>
      <c r="AH133" s="58">
        <v>0</v>
      </c>
      <c r="AI133" s="58">
        <v>1.8062</v>
      </c>
      <c r="AJ133" s="58">
        <v>0.69410000000000005</v>
      </c>
      <c r="AK133" s="58">
        <v>5.6300000000000003E-2</v>
      </c>
      <c r="AL133" s="58">
        <v>0.38329999999999997</v>
      </c>
      <c r="AM133" s="58">
        <v>4.2999999999999997E-2</v>
      </c>
      <c r="AN133" s="58">
        <v>7.4999999999999997E-3</v>
      </c>
      <c r="AO133" s="58">
        <v>0.34720000000000001</v>
      </c>
      <c r="AP133" s="58">
        <v>0</v>
      </c>
      <c r="AQ133" s="58">
        <v>0.30530000000000002</v>
      </c>
      <c r="AR133" s="59">
        <v>0.37069999999999997</v>
      </c>
      <c r="AS133" s="11">
        <v>0.37069999999999997</v>
      </c>
      <c r="AT133" s="60">
        <v>0.2092</v>
      </c>
      <c r="AU133" s="61">
        <v>7.7853000000000012</v>
      </c>
      <c r="AV133" s="61"/>
      <c r="AW133" s="61">
        <v>4.3930000000000016</v>
      </c>
      <c r="AX133" s="62"/>
      <c r="AY133" s="58">
        <v>5.5609000000000002</v>
      </c>
      <c r="AZ133" s="58">
        <v>0</v>
      </c>
      <c r="BA133" s="63"/>
      <c r="BB133" s="64">
        <v>1.4000071930802569</v>
      </c>
      <c r="BC133" s="64"/>
      <c r="BD133" s="7"/>
    </row>
    <row r="134" spans="1:56" ht="19.149999999999999" customHeight="1" x14ac:dyDescent="0.25">
      <c r="A134" s="57">
        <v>181</v>
      </c>
      <c r="B134" s="6">
        <v>125</v>
      </c>
      <c r="C134" s="7" t="s">
        <v>498</v>
      </c>
      <c r="D134" s="7"/>
      <c r="E134" s="8">
        <v>5</v>
      </c>
      <c r="F134" s="8">
        <v>2</v>
      </c>
      <c r="G134" s="9" t="s">
        <v>157</v>
      </c>
      <c r="H134" s="41" t="s">
        <v>685</v>
      </c>
      <c r="I134" s="36" t="s">
        <v>69</v>
      </c>
      <c r="J134" s="10">
        <v>1883.2</v>
      </c>
      <c r="K134" s="10">
        <v>1883.2</v>
      </c>
      <c r="L134" s="10"/>
      <c r="M134" s="10"/>
      <c r="N134" s="58">
        <v>0.33279999999999998</v>
      </c>
      <c r="O134" s="58">
        <v>0.1193</v>
      </c>
      <c r="P134" s="58">
        <v>0.21640000000000001</v>
      </c>
      <c r="Q134" s="58">
        <v>5.8099999999999999E-2</v>
      </c>
      <c r="R134" s="58">
        <v>1.3599999999999999E-2</v>
      </c>
      <c r="S134" s="58">
        <v>0.20180000000000001</v>
      </c>
      <c r="T134" s="58">
        <v>0</v>
      </c>
      <c r="U134" s="58">
        <v>0.42680000000000001</v>
      </c>
      <c r="V134" s="58">
        <v>0</v>
      </c>
      <c r="W134" s="58">
        <v>0</v>
      </c>
      <c r="X134" s="58">
        <v>0.13420000000000001</v>
      </c>
      <c r="Y134" s="58">
        <v>0</v>
      </c>
      <c r="Z134" s="58">
        <v>1.6911</v>
      </c>
      <c r="AA134" s="58">
        <v>0.20180000000000001</v>
      </c>
      <c r="AB134" s="58">
        <v>0.28170000000000001</v>
      </c>
      <c r="AC134" s="58">
        <v>5.1200000000000002E-2</v>
      </c>
      <c r="AD134" s="58">
        <v>6.3200000000000006E-2</v>
      </c>
      <c r="AE134" s="58">
        <v>3.6299999999999999E-2</v>
      </c>
      <c r="AF134" s="58">
        <v>7.4700000000000003E-2</v>
      </c>
      <c r="AG134" s="58">
        <v>1.18E-2</v>
      </c>
      <c r="AH134" s="58">
        <v>0</v>
      </c>
      <c r="AI134" s="58">
        <v>1.6274999999999999</v>
      </c>
      <c r="AJ134" s="58">
        <v>0.5242</v>
      </c>
      <c r="AK134" s="58">
        <v>5.6500000000000002E-2</v>
      </c>
      <c r="AL134" s="58">
        <v>0.33310000000000001</v>
      </c>
      <c r="AM134" s="58">
        <v>4.02E-2</v>
      </c>
      <c r="AN134" s="58">
        <v>7.0000000000000001E-3</v>
      </c>
      <c r="AO134" s="58">
        <v>0.50090000000000001</v>
      </c>
      <c r="AP134" s="58">
        <v>0</v>
      </c>
      <c r="AQ134" s="58">
        <v>0.3085</v>
      </c>
      <c r="AR134" s="59">
        <v>0.36559999999999998</v>
      </c>
      <c r="AS134" s="11">
        <v>0.36559999999999998</v>
      </c>
      <c r="AT134" s="60">
        <v>0.21640000000000001</v>
      </c>
      <c r="AU134" s="61">
        <v>7.6782999999999992</v>
      </c>
      <c r="AV134" s="61"/>
      <c r="AW134" s="61">
        <v>4.5434000000000001</v>
      </c>
      <c r="AX134" s="62"/>
      <c r="AY134" s="58">
        <v>5.3796000000000008</v>
      </c>
      <c r="AZ134" s="58">
        <v>0</v>
      </c>
      <c r="BA134" s="63"/>
      <c r="BB134" s="64">
        <v>1.4272994274667259</v>
      </c>
      <c r="BC134" s="64"/>
      <c r="BD134" s="7"/>
    </row>
    <row r="135" spans="1:56" ht="19.149999999999999" customHeight="1" x14ac:dyDescent="0.25">
      <c r="A135" s="57">
        <v>182</v>
      </c>
      <c r="B135" s="6">
        <v>126</v>
      </c>
      <c r="C135" s="7" t="s">
        <v>499</v>
      </c>
      <c r="D135" s="7"/>
      <c r="E135" s="8">
        <v>5</v>
      </c>
      <c r="F135" s="8">
        <v>4</v>
      </c>
      <c r="G135" s="9" t="s">
        <v>158</v>
      </c>
      <c r="H135" s="41" t="s">
        <v>685</v>
      </c>
      <c r="I135" s="36" t="s">
        <v>69</v>
      </c>
      <c r="J135" s="10">
        <v>2746.7</v>
      </c>
      <c r="K135" s="10">
        <v>2746.7</v>
      </c>
      <c r="L135" s="10"/>
      <c r="M135" s="10"/>
      <c r="N135" s="58">
        <v>0.31809999999999999</v>
      </c>
      <c r="O135" s="58">
        <v>0.11459999999999999</v>
      </c>
      <c r="P135" s="58">
        <v>0.21609999999999999</v>
      </c>
      <c r="Q135" s="58">
        <v>0.06</v>
      </c>
      <c r="R135" s="58">
        <v>1.6500000000000001E-2</v>
      </c>
      <c r="S135" s="58">
        <v>0.3125</v>
      </c>
      <c r="T135" s="58">
        <v>0</v>
      </c>
      <c r="U135" s="58">
        <v>0.42680000000000001</v>
      </c>
      <c r="V135" s="58">
        <v>0</v>
      </c>
      <c r="W135" s="58">
        <v>0</v>
      </c>
      <c r="X135" s="58">
        <v>0.1381</v>
      </c>
      <c r="Y135" s="58">
        <v>0</v>
      </c>
      <c r="Z135" s="58">
        <v>1.6591</v>
      </c>
      <c r="AA135" s="58">
        <v>0.19120000000000001</v>
      </c>
      <c r="AB135" s="58">
        <v>0.2545</v>
      </c>
      <c r="AC135" s="58">
        <v>5.0200000000000002E-2</v>
      </c>
      <c r="AD135" s="58">
        <v>7.3099999999999998E-2</v>
      </c>
      <c r="AE135" s="58">
        <v>4.4200000000000003E-2</v>
      </c>
      <c r="AF135" s="58">
        <v>0.1166</v>
      </c>
      <c r="AG135" s="58">
        <v>1.2500000000000001E-2</v>
      </c>
      <c r="AH135" s="58">
        <v>0</v>
      </c>
      <c r="AI135" s="58">
        <v>1.5648</v>
      </c>
      <c r="AJ135" s="58">
        <v>0.71960000000000002</v>
      </c>
      <c r="AK135" s="58">
        <v>5.96E-2</v>
      </c>
      <c r="AL135" s="58">
        <v>0.39069999999999999</v>
      </c>
      <c r="AM135" s="58">
        <v>4.4999999999999998E-2</v>
      </c>
      <c r="AN135" s="58">
        <v>7.7999999999999996E-3</v>
      </c>
      <c r="AO135" s="58">
        <v>0.63260000000000005</v>
      </c>
      <c r="AP135" s="58">
        <v>0</v>
      </c>
      <c r="AQ135" s="58">
        <v>0.31380000000000002</v>
      </c>
      <c r="AR135" s="59">
        <v>0.38690000000000002</v>
      </c>
      <c r="AS135" s="11">
        <v>0.38690000000000002</v>
      </c>
      <c r="AT135" s="60">
        <v>0.2215</v>
      </c>
      <c r="AU135" s="61">
        <v>8.1248999999999985</v>
      </c>
      <c r="AV135" s="61"/>
      <c r="AW135" s="61">
        <v>4.6517999999999988</v>
      </c>
      <c r="AX135" s="62"/>
      <c r="AY135" s="58">
        <v>5.7434000000000012</v>
      </c>
      <c r="AZ135" s="58">
        <v>0</v>
      </c>
      <c r="BA135" s="63"/>
      <c r="BB135" s="64">
        <v>1.4146498589685546</v>
      </c>
      <c r="BC135" s="64"/>
      <c r="BD135" s="7"/>
    </row>
    <row r="136" spans="1:56" ht="19.149999999999999" customHeight="1" x14ac:dyDescent="0.25">
      <c r="A136" s="57">
        <v>183</v>
      </c>
      <c r="B136" s="6">
        <v>127</v>
      </c>
      <c r="C136" s="7" t="s">
        <v>502</v>
      </c>
      <c r="D136" s="7"/>
      <c r="E136" s="8">
        <v>5</v>
      </c>
      <c r="F136" s="8">
        <v>4</v>
      </c>
      <c r="G136" s="9" t="s">
        <v>159</v>
      </c>
      <c r="H136" s="41" t="s">
        <v>685</v>
      </c>
      <c r="I136" s="36" t="s">
        <v>160</v>
      </c>
      <c r="J136" s="10">
        <v>3310</v>
      </c>
      <c r="K136" s="10">
        <v>3310</v>
      </c>
      <c r="L136" s="10"/>
      <c r="M136" s="10"/>
      <c r="N136" s="58">
        <v>0.30359999999999998</v>
      </c>
      <c r="O136" s="58">
        <v>0.12709999999999999</v>
      </c>
      <c r="P136" s="58">
        <v>0.22040000000000001</v>
      </c>
      <c r="Q136" s="58">
        <v>5.9200000000000003E-2</v>
      </c>
      <c r="R136" s="58">
        <v>0</v>
      </c>
      <c r="S136" s="58">
        <v>0.27710000000000001</v>
      </c>
      <c r="T136" s="58">
        <v>0</v>
      </c>
      <c r="U136" s="58">
        <v>0.42680000000000001</v>
      </c>
      <c r="V136" s="58">
        <v>0</v>
      </c>
      <c r="W136" s="58">
        <v>0</v>
      </c>
      <c r="X136" s="58">
        <v>0.105</v>
      </c>
      <c r="Y136" s="58">
        <v>0</v>
      </c>
      <c r="Z136" s="58">
        <v>1.0053000000000001</v>
      </c>
      <c r="AA136" s="58">
        <v>0.1835</v>
      </c>
      <c r="AB136" s="58">
        <v>0.27129999999999999</v>
      </c>
      <c r="AC136" s="58">
        <v>5.21E-2</v>
      </c>
      <c r="AD136" s="58">
        <v>7.1599999999999997E-2</v>
      </c>
      <c r="AE136" s="58">
        <v>0</v>
      </c>
      <c r="AF136" s="58">
        <v>0.1053</v>
      </c>
      <c r="AG136" s="58">
        <v>1.2E-2</v>
      </c>
      <c r="AH136" s="58">
        <v>0</v>
      </c>
      <c r="AI136" s="58">
        <v>0.80630000000000002</v>
      </c>
      <c r="AJ136" s="58">
        <v>0.60370000000000001</v>
      </c>
      <c r="AK136" s="58">
        <v>2.98E-2</v>
      </c>
      <c r="AL136" s="58">
        <v>0.27489999999999998</v>
      </c>
      <c r="AM136" s="58">
        <v>4.7699999999999999E-2</v>
      </c>
      <c r="AN136" s="58">
        <v>8.3000000000000001E-3</v>
      </c>
      <c r="AO136" s="58">
        <v>0.46489999999999998</v>
      </c>
      <c r="AP136" s="58">
        <v>0</v>
      </c>
      <c r="AQ136" s="58">
        <v>0.27300000000000002</v>
      </c>
      <c r="AR136" s="59">
        <v>0.28639999999999999</v>
      </c>
      <c r="AS136" s="11">
        <v>0.28639999999999999</v>
      </c>
      <c r="AT136" s="60">
        <v>0.17899999999999999</v>
      </c>
      <c r="AU136" s="61">
        <v>6.0152999999999999</v>
      </c>
      <c r="AV136" s="86"/>
      <c r="AW136" s="61">
        <v>3.7580999999999993</v>
      </c>
      <c r="AX136" s="62"/>
      <c r="AY136" s="58">
        <v>4.0007000000000001</v>
      </c>
      <c r="AZ136" s="58">
        <v>0</v>
      </c>
      <c r="BA136" s="63"/>
      <c r="BB136" s="87">
        <v>1.5035618766715824</v>
      </c>
      <c r="BC136" s="64"/>
      <c r="BD136" s="7" t="s">
        <v>502</v>
      </c>
    </row>
    <row r="137" spans="1:56" ht="19.149999999999999" customHeight="1" x14ac:dyDescent="0.25">
      <c r="A137" s="57">
        <v>186</v>
      </c>
      <c r="B137" s="6">
        <v>128</v>
      </c>
      <c r="C137" s="7" t="s">
        <v>587</v>
      </c>
      <c r="D137" s="7" t="s">
        <v>583</v>
      </c>
      <c r="E137" s="8">
        <v>5</v>
      </c>
      <c r="F137" s="8">
        <v>3</v>
      </c>
      <c r="G137" s="9" t="s">
        <v>161</v>
      </c>
      <c r="H137" s="41" t="s">
        <v>685</v>
      </c>
      <c r="I137" s="36" t="s">
        <v>76</v>
      </c>
      <c r="J137" s="10">
        <v>2460.8000000000002</v>
      </c>
      <c r="K137" s="10">
        <v>2460.8000000000002</v>
      </c>
      <c r="L137" s="10"/>
      <c r="M137" s="10"/>
      <c r="N137" s="58">
        <v>0.2883</v>
      </c>
      <c r="O137" s="58">
        <v>9.69E-2</v>
      </c>
      <c r="P137" s="58">
        <v>0.21299999999999999</v>
      </c>
      <c r="Q137" s="58">
        <v>0</v>
      </c>
      <c r="R137" s="58">
        <v>2.3E-2</v>
      </c>
      <c r="S137" s="58">
        <v>0.2475</v>
      </c>
      <c r="T137" s="58">
        <v>0</v>
      </c>
      <c r="U137" s="58">
        <v>0.42130000000000001</v>
      </c>
      <c r="V137" s="58">
        <v>0</v>
      </c>
      <c r="W137" s="58">
        <v>0</v>
      </c>
      <c r="X137" s="58">
        <v>0.34670000000000001</v>
      </c>
      <c r="Y137" s="58">
        <v>0</v>
      </c>
      <c r="Z137" s="58">
        <v>1.5297000000000001</v>
      </c>
      <c r="AA137" s="58">
        <v>0.1729</v>
      </c>
      <c r="AB137" s="58">
        <v>0.21510000000000001</v>
      </c>
      <c r="AC137" s="58">
        <v>4.8800000000000003E-2</v>
      </c>
      <c r="AD137" s="58">
        <v>0</v>
      </c>
      <c r="AE137" s="58">
        <v>6.1699999999999998E-2</v>
      </c>
      <c r="AF137" s="58">
        <v>9.2600000000000002E-2</v>
      </c>
      <c r="AG137" s="58">
        <v>1.35E-2</v>
      </c>
      <c r="AH137" s="58">
        <v>0</v>
      </c>
      <c r="AI137" s="58">
        <v>1.2778</v>
      </c>
      <c r="AJ137" s="58">
        <v>0.68289999999999995</v>
      </c>
      <c r="AK137" s="58">
        <v>5.2499999999999998E-2</v>
      </c>
      <c r="AL137" s="58">
        <v>0.27710000000000001</v>
      </c>
      <c r="AM137" s="58">
        <v>4.2900000000000001E-2</v>
      </c>
      <c r="AN137" s="58">
        <v>7.4999999999999997E-3</v>
      </c>
      <c r="AO137" s="58">
        <v>0.80700000000000005</v>
      </c>
      <c r="AP137" s="58">
        <v>0</v>
      </c>
      <c r="AQ137" s="58">
        <v>0.28239999999999998</v>
      </c>
      <c r="AR137" s="59">
        <v>0.36009999999999998</v>
      </c>
      <c r="AS137" s="11">
        <v>0.36009999999999998</v>
      </c>
      <c r="AT137" s="60">
        <v>0.20780000000000001</v>
      </c>
      <c r="AU137" s="61">
        <v>7.5612000000000013</v>
      </c>
      <c r="AV137" s="61"/>
      <c r="AW137" s="61">
        <v>4.3641000000000005</v>
      </c>
      <c r="AX137" s="62"/>
      <c r="AY137" s="58">
        <v>5.8267000000000007</v>
      </c>
      <c r="AZ137" s="58">
        <v>0</v>
      </c>
      <c r="BA137" s="63"/>
      <c r="BB137" s="84">
        <v>1.2976813633789281</v>
      </c>
      <c r="BC137" s="64"/>
      <c r="BD137" s="7" t="s">
        <v>587</v>
      </c>
    </row>
    <row r="138" spans="1:56" ht="19.149999999999999" customHeight="1" x14ac:dyDescent="0.25">
      <c r="A138" s="57">
        <v>187</v>
      </c>
      <c r="B138" s="6">
        <v>129</v>
      </c>
      <c r="C138" s="7" t="s">
        <v>588</v>
      </c>
      <c r="D138" s="7" t="s">
        <v>583</v>
      </c>
      <c r="E138" s="8">
        <v>5</v>
      </c>
      <c r="F138" s="8">
        <v>2</v>
      </c>
      <c r="G138" s="9" t="s">
        <v>162</v>
      </c>
      <c r="H138" s="41" t="s">
        <v>685</v>
      </c>
      <c r="I138" s="36" t="s">
        <v>76</v>
      </c>
      <c r="J138" s="10">
        <v>1504.3</v>
      </c>
      <c r="K138" s="10">
        <v>1504.3</v>
      </c>
      <c r="L138" s="10"/>
      <c r="M138" s="10"/>
      <c r="N138" s="58">
        <v>0.3201</v>
      </c>
      <c r="O138" s="58">
        <v>0.1077</v>
      </c>
      <c r="P138" s="58">
        <v>0.20960000000000001</v>
      </c>
      <c r="Q138" s="58">
        <v>0</v>
      </c>
      <c r="R138" s="58">
        <v>1.6199999999999999E-2</v>
      </c>
      <c r="S138" s="58">
        <v>0.20880000000000001</v>
      </c>
      <c r="T138" s="58">
        <v>0</v>
      </c>
      <c r="U138" s="58">
        <v>0.42130000000000001</v>
      </c>
      <c r="V138" s="58">
        <v>0</v>
      </c>
      <c r="W138" s="58">
        <v>0</v>
      </c>
      <c r="X138" s="58">
        <v>0.37809999999999999</v>
      </c>
      <c r="Y138" s="58">
        <v>0</v>
      </c>
      <c r="Z138" s="58">
        <v>1.4041999999999999</v>
      </c>
      <c r="AA138" s="58">
        <v>0.19339999999999999</v>
      </c>
      <c r="AB138" s="58">
        <v>0.23910000000000001</v>
      </c>
      <c r="AC138" s="58">
        <v>4.8399999999999999E-2</v>
      </c>
      <c r="AD138" s="58">
        <v>0</v>
      </c>
      <c r="AE138" s="58">
        <v>4.3400000000000001E-2</v>
      </c>
      <c r="AF138" s="58">
        <v>7.8799999999999995E-2</v>
      </c>
      <c r="AG138" s="58">
        <v>1.41E-2</v>
      </c>
      <c r="AH138" s="58">
        <v>0</v>
      </c>
      <c r="AI138" s="58">
        <v>1.8077000000000001</v>
      </c>
      <c r="AJ138" s="58">
        <v>0.70950000000000002</v>
      </c>
      <c r="AK138" s="58">
        <v>5.9200000000000003E-2</v>
      </c>
      <c r="AL138" s="58">
        <v>0.47020000000000001</v>
      </c>
      <c r="AM138" s="58">
        <v>4.48E-2</v>
      </c>
      <c r="AN138" s="58">
        <v>7.7999999999999996E-3</v>
      </c>
      <c r="AO138" s="58">
        <v>0.46200000000000002</v>
      </c>
      <c r="AP138" s="58">
        <v>0</v>
      </c>
      <c r="AQ138" s="58">
        <v>0.29699999999999999</v>
      </c>
      <c r="AR138" s="59">
        <v>0.37709999999999999</v>
      </c>
      <c r="AS138" s="11">
        <v>0.37709999999999999</v>
      </c>
      <c r="AT138" s="60">
        <v>0.2046</v>
      </c>
      <c r="AU138" s="61">
        <v>7.9184999999999999</v>
      </c>
      <c r="AV138" s="61"/>
      <c r="AW138" s="61">
        <v>4.2965999999999989</v>
      </c>
      <c r="AX138" s="62"/>
      <c r="AY138" s="58">
        <v>6.1459000000000001</v>
      </c>
      <c r="AZ138" s="58">
        <v>0</v>
      </c>
      <c r="BA138" s="63"/>
      <c r="BB138" s="84">
        <v>1.2884199222245725</v>
      </c>
      <c r="BC138" s="64"/>
      <c r="BD138" s="7" t="s">
        <v>588</v>
      </c>
    </row>
    <row r="139" spans="1:56" ht="19.149999999999999" customHeight="1" x14ac:dyDescent="0.25">
      <c r="A139" s="57">
        <v>194</v>
      </c>
      <c r="B139" s="6">
        <v>130</v>
      </c>
      <c r="C139" s="7" t="s">
        <v>592</v>
      </c>
      <c r="D139" s="7" t="s">
        <v>523</v>
      </c>
      <c r="E139" s="8">
        <v>5</v>
      </c>
      <c r="F139" s="8">
        <v>2</v>
      </c>
      <c r="G139" s="9" t="s">
        <v>163</v>
      </c>
      <c r="H139" s="41" t="s">
        <v>685</v>
      </c>
      <c r="I139" s="36" t="s">
        <v>69</v>
      </c>
      <c r="J139" s="10">
        <v>1714.5</v>
      </c>
      <c r="K139" s="10">
        <v>1714.5</v>
      </c>
      <c r="L139" s="10"/>
      <c r="M139" s="10"/>
      <c r="N139" s="58">
        <v>0.33589999999999998</v>
      </c>
      <c r="O139" s="58">
        <v>0.1242</v>
      </c>
      <c r="P139" s="58">
        <v>0.20250000000000001</v>
      </c>
      <c r="Q139" s="58">
        <v>5.8900000000000001E-2</v>
      </c>
      <c r="R139" s="58">
        <v>1.32E-2</v>
      </c>
      <c r="S139" s="58">
        <v>0.2152</v>
      </c>
      <c r="T139" s="58">
        <v>0</v>
      </c>
      <c r="U139" s="58">
        <v>0.42680000000000001</v>
      </c>
      <c r="V139" s="58">
        <v>0</v>
      </c>
      <c r="W139" s="58">
        <v>0</v>
      </c>
      <c r="X139" s="58">
        <v>0.14749999999999999</v>
      </c>
      <c r="Y139" s="58">
        <v>0</v>
      </c>
      <c r="Z139" s="58">
        <v>1.4990000000000001</v>
      </c>
      <c r="AA139" s="58">
        <v>0.20449999999999999</v>
      </c>
      <c r="AB139" s="58">
        <v>0.28060000000000002</v>
      </c>
      <c r="AC139" s="58">
        <v>4.1399999999999999E-2</v>
      </c>
      <c r="AD139" s="58">
        <v>7.4200000000000002E-2</v>
      </c>
      <c r="AE139" s="58">
        <v>3.5400000000000001E-2</v>
      </c>
      <c r="AF139" s="58">
        <v>7.7899999999999997E-2</v>
      </c>
      <c r="AG139" s="58">
        <v>1.14E-2</v>
      </c>
      <c r="AH139" s="58">
        <v>0</v>
      </c>
      <c r="AI139" s="58">
        <v>1.7741</v>
      </c>
      <c r="AJ139" s="58">
        <v>0.58609999999999995</v>
      </c>
      <c r="AK139" s="58">
        <v>5.5800000000000002E-2</v>
      </c>
      <c r="AL139" s="58">
        <v>0.34470000000000001</v>
      </c>
      <c r="AM139" s="58">
        <v>3.9100000000000003E-2</v>
      </c>
      <c r="AN139" s="58">
        <v>6.7999999999999996E-3</v>
      </c>
      <c r="AO139" s="58">
        <v>0.43430000000000002</v>
      </c>
      <c r="AP139" s="58">
        <v>0</v>
      </c>
      <c r="AQ139" s="58">
        <v>0.32690000000000002</v>
      </c>
      <c r="AR139" s="59">
        <v>0.36580000000000001</v>
      </c>
      <c r="AS139" s="11">
        <v>0.36580000000000001</v>
      </c>
      <c r="AT139" s="60">
        <v>0.2089</v>
      </c>
      <c r="AU139" s="61">
        <v>7.6822000000000008</v>
      </c>
      <c r="AV139" s="61"/>
      <c r="AW139" s="61">
        <v>4.3861000000000008</v>
      </c>
      <c r="AX139" s="62"/>
      <c r="AY139" s="58">
        <v>5.4722999999999988</v>
      </c>
      <c r="AZ139" s="58">
        <v>0</v>
      </c>
      <c r="BA139" s="63"/>
      <c r="BB139" s="64">
        <v>1.4038338541381141</v>
      </c>
      <c r="BC139" s="64"/>
      <c r="BD139" s="7" t="s">
        <v>523</v>
      </c>
    </row>
    <row r="140" spans="1:56" ht="19.149999999999999" customHeight="1" x14ac:dyDescent="0.25">
      <c r="A140" s="57">
        <v>195</v>
      </c>
      <c r="B140" s="6">
        <v>131</v>
      </c>
      <c r="C140" s="7" t="s">
        <v>593</v>
      </c>
      <c r="D140" s="7" t="s">
        <v>523</v>
      </c>
      <c r="E140" s="8">
        <v>5</v>
      </c>
      <c r="F140" s="8">
        <v>2</v>
      </c>
      <c r="G140" s="9" t="s">
        <v>164</v>
      </c>
      <c r="H140" s="41" t="s">
        <v>685</v>
      </c>
      <c r="I140" s="36" t="s">
        <v>69</v>
      </c>
      <c r="J140" s="10">
        <v>1711.8</v>
      </c>
      <c r="K140" s="10">
        <v>1711.8</v>
      </c>
      <c r="L140" s="10"/>
      <c r="M140" s="10"/>
      <c r="N140" s="58">
        <v>0.33650000000000002</v>
      </c>
      <c r="O140" s="58">
        <v>0.1244</v>
      </c>
      <c r="P140" s="58">
        <v>0.20349999999999999</v>
      </c>
      <c r="Q140" s="58">
        <v>5.8999999999999997E-2</v>
      </c>
      <c r="R140" s="58">
        <v>1.3299999999999999E-2</v>
      </c>
      <c r="S140" s="58">
        <v>0.21560000000000001</v>
      </c>
      <c r="T140" s="58">
        <v>0</v>
      </c>
      <c r="U140" s="58">
        <v>0.42680000000000001</v>
      </c>
      <c r="V140" s="58">
        <v>0</v>
      </c>
      <c r="W140" s="58">
        <v>0</v>
      </c>
      <c r="X140" s="58">
        <v>0.1477</v>
      </c>
      <c r="Y140" s="58">
        <v>0</v>
      </c>
      <c r="Z140" s="58">
        <v>1.5226</v>
      </c>
      <c r="AA140" s="58">
        <v>0.20480000000000001</v>
      </c>
      <c r="AB140" s="58">
        <v>0.27610000000000001</v>
      </c>
      <c r="AC140" s="58">
        <v>4.2099999999999999E-2</v>
      </c>
      <c r="AD140" s="58">
        <v>7.4399999999999994E-2</v>
      </c>
      <c r="AE140" s="58">
        <v>3.5499999999999997E-2</v>
      </c>
      <c r="AF140" s="58">
        <v>7.8E-2</v>
      </c>
      <c r="AG140" s="58">
        <v>1.14E-2</v>
      </c>
      <c r="AH140" s="58">
        <v>0</v>
      </c>
      <c r="AI140" s="58">
        <v>1.4838</v>
      </c>
      <c r="AJ140" s="58">
        <v>0.58699999999999997</v>
      </c>
      <c r="AK140" s="58">
        <v>5.5899999999999998E-2</v>
      </c>
      <c r="AL140" s="58">
        <v>0.4768</v>
      </c>
      <c r="AM140" s="58">
        <v>3.9199999999999999E-2</v>
      </c>
      <c r="AN140" s="58">
        <v>6.7999999999999996E-3</v>
      </c>
      <c r="AO140" s="58">
        <v>0.86419999999999997</v>
      </c>
      <c r="AP140" s="58">
        <v>0</v>
      </c>
      <c r="AQ140" s="58">
        <v>0.32719999999999999</v>
      </c>
      <c r="AR140" s="59">
        <v>0.38059999999999999</v>
      </c>
      <c r="AS140" s="11">
        <v>0.38059999999999999</v>
      </c>
      <c r="AT140" s="60">
        <v>0.21</v>
      </c>
      <c r="AU140" s="61">
        <v>7.9932000000000007</v>
      </c>
      <c r="AV140" s="61"/>
      <c r="AW140" s="61">
        <v>4.4108000000000001</v>
      </c>
      <c r="AX140" s="62"/>
      <c r="AY140" s="58">
        <v>5.6749999999999998</v>
      </c>
      <c r="AZ140" s="58">
        <v>0</v>
      </c>
      <c r="BA140" s="63"/>
      <c r="BB140" s="64">
        <v>1.4084933920704847</v>
      </c>
      <c r="BC140" s="64"/>
      <c r="BD140" s="7" t="s">
        <v>523</v>
      </c>
    </row>
    <row r="141" spans="1:56" ht="19.149999999999999" customHeight="1" x14ac:dyDescent="0.25">
      <c r="A141" s="57">
        <v>196</v>
      </c>
      <c r="B141" s="6">
        <v>132</v>
      </c>
      <c r="C141" s="7" t="s">
        <v>594</v>
      </c>
      <c r="D141" s="7" t="s">
        <v>523</v>
      </c>
      <c r="E141" s="8">
        <v>5</v>
      </c>
      <c r="F141" s="8">
        <v>2</v>
      </c>
      <c r="G141" s="9" t="s">
        <v>165</v>
      </c>
      <c r="H141" s="41" t="s">
        <v>685</v>
      </c>
      <c r="I141" s="36" t="s">
        <v>69</v>
      </c>
      <c r="J141" s="10">
        <v>1701.3</v>
      </c>
      <c r="K141" s="10">
        <v>1701.3</v>
      </c>
      <c r="L141" s="10"/>
      <c r="M141" s="10"/>
      <c r="N141" s="58">
        <v>0.33850000000000002</v>
      </c>
      <c r="O141" s="58">
        <v>0.12509999999999999</v>
      </c>
      <c r="P141" s="58">
        <v>0.20319999999999999</v>
      </c>
      <c r="Q141" s="58">
        <v>5.8400000000000001E-2</v>
      </c>
      <c r="R141" s="58">
        <v>1.3299999999999999E-2</v>
      </c>
      <c r="S141" s="58">
        <v>0.21690000000000001</v>
      </c>
      <c r="T141" s="58">
        <v>0</v>
      </c>
      <c r="U141" s="58">
        <v>0.42680000000000001</v>
      </c>
      <c r="V141" s="58">
        <v>0</v>
      </c>
      <c r="W141" s="58">
        <v>0</v>
      </c>
      <c r="X141" s="58">
        <v>0.14860000000000001</v>
      </c>
      <c r="Y141" s="58">
        <v>0</v>
      </c>
      <c r="Z141" s="58">
        <v>1.5072000000000001</v>
      </c>
      <c r="AA141" s="58">
        <v>0.20610000000000001</v>
      </c>
      <c r="AB141" s="58">
        <v>0.27779999999999999</v>
      </c>
      <c r="AC141" s="58">
        <v>4.2099999999999999E-2</v>
      </c>
      <c r="AD141" s="58">
        <v>7.4700000000000003E-2</v>
      </c>
      <c r="AE141" s="58">
        <v>3.5700000000000003E-2</v>
      </c>
      <c r="AF141" s="58">
        <v>7.85E-2</v>
      </c>
      <c r="AG141" s="58">
        <v>1.15E-2</v>
      </c>
      <c r="AH141" s="58">
        <v>0</v>
      </c>
      <c r="AI141" s="58">
        <v>1.7423999999999999</v>
      </c>
      <c r="AJ141" s="58">
        <v>0.59060000000000001</v>
      </c>
      <c r="AK141" s="58">
        <v>5.6300000000000003E-2</v>
      </c>
      <c r="AL141" s="58">
        <v>0.34510000000000002</v>
      </c>
      <c r="AM141" s="58">
        <v>3.9399999999999998E-2</v>
      </c>
      <c r="AN141" s="58">
        <v>6.8999999999999999E-3</v>
      </c>
      <c r="AO141" s="58">
        <v>0.74409999999999998</v>
      </c>
      <c r="AP141" s="58">
        <v>0</v>
      </c>
      <c r="AQ141" s="58">
        <v>0.32850000000000001</v>
      </c>
      <c r="AR141" s="59">
        <v>0.38090000000000002</v>
      </c>
      <c r="AS141" s="11">
        <v>0.38090000000000002</v>
      </c>
      <c r="AT141" s="60">
        <v>0.20979999999999999</v>
      </c>
      <c r="AU141" s="61">
        <v>7.9986000000000015</v>
      </c>
      <c r="AV141" s="61"/>
      <c r="AW141" s="61">
        <v>4.4053000000000004</v>
      </c>
      <c r="AX141" s="62"/>
      <c r="AY141" s="58">
        <v>5.6956999999999995</v>
      </c>
      <c r="AZ141" s="58">
        <v>0</v>
      </c>
      <c r="BA141" s="63"/>
      <c r="BB141" s="64">
        <v>1.4043225591235498</v>
      </c>
      <c r="BC141" s="64"/>
      <c r="BD141" s="7" t="s">
        <v>523</v>
      </c>
    </row>
    <row r="142" spans="1:56" ht="19.149999999999999" customHeight="1" x14ac:dyDescent="0.25">
      <c r="A142" s="57">
        <v>199</v>
      </c>
      <c r="B142" s="6">
        <v>133</v>
      </c>
      <c r="C142" s="7" t="s">
        <v>595</v>
      </c>
      <c r="D142" s="7" t="s">
        <v>523</v>
      </c>
      <c r="E142" s="8">
        <v>5</v>
      </c>
      <c r="F142" s="8">
        <v>4</v>
      </c>
      <c r="G142" s="9" t="s">
        <v>166</v>
      </c>
      <c r="H142" s="41" t="s">
        <v>685</v>
      </c>
      <c r="I142" s="36" t="s">
        <v>69</v>
      </c>
      <c r="J142" s="10">
        <v>3423.7</v>
      </c>
      <c r="K142" s="10">
        <v>3423.7</v>
      </c>
      <c r="L142" s="10"/>
      <c r="M142" s="10"/>
      <c r="N142" s="58">
        <v>0.3266</v>
      </c>
      <c r="O142" s="58">
        <v>0.13689999999999999</v>
      </c>
      <c r="P142" s="58">
        <v>0.20849999999999999</v>
      </c>
      <c r="Q142" s="58">
        <v>6.0499999999999998E-2</v>
      </c>
      <c r="R142" s="58">
        <v>1.49E-2</v>
      </c>
      <c r="S142" s="58">
        <v>0.26790000000000003</v>
      </c>
      <c r="T142" s="58">
        <v>0</v>
      </c>
      <c r="U142" s="58">
        <v>0.42680000000000001</v>
      </c>
      <c r="V142" s="58">
        <v>0</v>
      </c>
      <c r="W142" s="58">
        <v>0</v>
      </c>
      <c r="X142" s="58">
        <v>0.1477</v>
      </c>
      <c r="Y142" s="58">
        <v>0</v>
      </c>
      <c r="Z142" s="58">
        <v>1.6712</v>
      </c>
      <c r="AA142" s="58">
        <v>0.1968</v>
      </c>
      <c r="AB142" s="58">
        <v>0.30399999999999999</v>
      </c>
      <c r="AC142" s="58">
        <v>5.7500000000000002E-2</v>
      </c>
      <c r="AD142" s="58">
        <v>7.5499999999999998E-2</v>
      </c>
      <c r="AE142" s="58">
        <v>3.9899999999999998E-2</v>
      </c>
      <c r="AF142" s="58">
        <v>0.1028</v>
      </c>
      <c r="AG142" s="58">
        <v>1.1599999999999999E-2</v>
      </c>
      <c r="AH142" s="58">
        <v>0</v>
      </c>
      <c r="AI142" s="58">
        <v>1.2054</v>
      </c>
      <c r="AJ142" s="58">
        <v>0.58089999999999997</v>
      </c>
      <c r="AK142" s="58">
        <v>5.57E-2</v>
      </c>
      <c r="AL142" s="58">
        <v>0.25019999999999998</v>
      </c>
      <c r="AM142" s="58">
        <v>3.8699999999999998E-2</v>
      </c>
      <c r="AN142" s="58">
        <v>6.7000000000000002E-3</v>
      </c>
      <c r="AO142" s="58">
        <v>0.65249999999999997</v>
      </c>
      <c r="AP142" s="58">
        <v>0</v>
      </c>
      <c r="AQ142" s="58">
        <v>0.32719999999999999</v>
      </c>
      <c r="AR142" s="59">
        <v>0.35830000000000001</v>
      </c>
      <c r="AS142" s="11">
        <v>0.35830000000000001</v>
      </c>
      <c r="AT142" s="60">
        <v>0.22389999999999999</v>
      </c>
      <c r="AU142" s="61">
        <v>7.5247000000000002</v>
      </c>
      <c r="AV142" s="61"/>
      <c r="AW142" s="61">
        <v>4.7013000000000016</v>
      </c>
      <c r="AX142" s="62"/>
      <c r="AY142" s="58">
        <v>5.2568000000000001</v>
      </c>
      <c r="AZ142" s="58">
        <v>0</v>
      </c>
      <c r="BA142" s="63"/>
      <c r="BB142" s="64">
        <v>1.4314221579668238</v>
      </c>
      <c r="BC142" s="64"/>
      <c r="BD142" s="7" t="s">
        <v>523</v>
      </c>
    </row>
    <row r="143" spans="1:56" ht="19.149999999999999" customHeight="1" x14ac:dyDescent="0.25">
      <c r="A143" s="57">
        <v>200</v>
      </c>
      <c r="B143" s="6">
        <v>134</v>
      </c>
      <c r="C143" s="7" t="s">
        <v>596</v>
      </c>
      <c r="D143" s="7" t="s">
        <v>523</v>
      </c>
      <c r="E143" s="8">
        <v>5</v>
      </c>
      <c r="F143" s="8">
        <v>2</v>
      </c>
      <c r="G143" s="9" t="s">
        <v>167</v>
      </c>
      <c r="H143" s="41" t="s">
        <v>685</v>
      </c>
      <c r="I143" s="36" t="s">
        <v>69</v>
      </c>
      <c r="J143" s="10">
        <v>1714</v>
      </c>
      <c r="K143" s="10">
        <v>1714</v>
      </c>
      <c r="L143" s="10"/>
      <c r="M143" s="10"/>
      <c r="N143" s="58">
        <v>0.33600000000000002</v>
      </c>
      <c r="O143" s="58">
        <v>0.1242</v>
      </c>
      <c r="P143" s="58">
        <v>0.20330000000000001</v>
      </c>
      <c r="Q143" s="58">
        <v>5.8700000000000002E-2</v>
      </c>
      <c r="R143" s="58">
        <v>1.49E-2</v>
      </c>
      <c r="S143" s="58">
        <v>0.21529999999999999</v>
      </c>
      <c r="T143" s="58">
        <v>0</v>
      </c>
      <c r="U143" s="58">
        <v>0.42680000000000001</v>
      </c>
      <c r="V143" s="58">
        <v>0</v>
      </c>
      <c r="W143" s="58">
        <v>0</v>
      </c>
      <c r="X143" s="58">
        <v>0.14749999999999999</v>
      </c>
      <c r="Y143" s="58">
        <v>0</v>
      </c>
      <c r="Z143" s="58">
        <v>1.627</v>
      </c>
      <c r="AA143" s="58">
        <v>0.2046</v>
      </c>
      <c r="AB143" s="58">
        <v>0.29070000000000001</v>
      </c>
      <c r="AC143" s="58">
        <v>4.2200000000000001E-2</v>
      </c>
      <c r="AD143" s="58">
        <v>7.2300000000000003E-2</v>
      </c>
      <c r="AE143" s="58">
        <v>3.9800000000000002E-2</v>
      </c>
      <c r="AF143" s="58">
        <v>7.7899999999999997E-2</v>
      </c>
      <c r="AG143" s="58">
        <v>1.14E-2</v>
      </c>
      <c r="AH143" s="58">
        <v>0</v>
      </c>
      <c r="AI143" s="58">
        <v>1.4646999999999999</v>
      </c>
      <c r="AJ143" s="58">
        <v>0.57120000000000004</v>
      </c>
      <c r="AK143" s="58">
        <v>5.7099999999999998E-2</v>
      </c>
      <c r="AL143" s="58">
        <v>0.3251</v>
      </c>
      <c r="AM143" s="58">
        <v>3.9E-2</v>
      </c>
      <c r="AN143" s="58">
        <v>6.7999999999999996E-3</v>
      </c>
      <c r="AO143" s="58">
        <v>0.60819999999999996</v>
      </c>
      <c r="AP143" s="58">
        <v>0</v>
      </c>
      <c r="AQ143" s="58">
        <v>0.32700000000000001</v>
      </c>
      <c r="AR143" s="59">
        <v>0.36459999999999998</v>
      </c>
      <c r="AS143" s="11">
        <v>0.36459999999999998</v>
      </c>
      <c r="AT143" s="60">
        <v>0.21609999999999999</v>
      </c>
      <c r="AU143" s="61">
        <v>7.6563000000000008</v>
      </c>
      <c r="AV143" s="61"/>
      <c r="AW143" s="61">
        <v>4.5386000000000006</v>
      </c>
      <c r="AX143" s="62"/>
      <c r="AY143" s="58">
        <v>5.4097999999999988</v>
      </c>
      <c r="AZ143" s="58">
        <v>0</v>
      </c>
      <c r="BA143" s="63"/>
      <c r="BB143" s="64">
        <v>1.4152648896447193</v>
      </c>
      <c r="BC143" s="64"/>
      <c r="BD143" s="7" t="s">
        <v>523</v>
      </c>
    </row>
    <row r="144" spans="1:56" ht="19.149999999999999" customHeight="1" x14ac:dyDescent="0.25">
      <c r="A144" s="57">
        <v>201</v>
      </c>
      <c r="B144" s="6">
        <v>135</v>
      </c>
      <c r="C144" s="7" t="s">
        <v>597</v>
      </c>
      <c r="D144" s="7" t="s">
        <v>523</v>
      </c>
      <c r="E144" s="8">
        <v>5</v>
      </c>
      <c r="F144" s="8">
        <v>2</v>
      </c>
      <c r="G144" s="9" t="s">
        <v>168</v>
      </c>
      <c r="H144" s="41" t="s">
        <v>685</v>
      </c>
      <c r="I144" s="36" t="s">
        <v>69</v>
      </c>
      <c r="J144" s="10">
        <v>1704.7</v>
      </c>
      <c r="K144" s="10">
        <v>1704.7</v>
      </c>
      <c r="L144" s="10"/>
      <c r="M144" s="10"/>
      <c r="N144" s="58">
        <v>0.33789999999999998</v>
      </c>
      <c r="O144" s="58">
        <v>0.1249</v>
      </c>
      <c r="P144" s="58">
        <v>0.20349999999999999</v>
      </c>
      <c r="Q144" s="58">
        <v>5.8799999999999998E-2</v>
      </c>
      <c r="R144" s="58">
        <v>1.4999999999999999E-2</v>
      </c>
      <c r="S144" s="58">
        <v>0.2165</v>
      </c>
      <c r="T144" s="58">
        <v>0</v>
      </c>
      <c r="U144" s="58">
        <v>0.42680000000000001</v>
      </c>
      <c r="V144" s="58">
        <v>0</v>
      </c>
      <c r="W144" s="58">
        <v>0</v>
      </c>
      <c r="X144" s="58">
        <v>0.14829999999999999</v>
      </c>
      <c r="Y144" s="58">
        <v>0</v>
      </c>
      <c r="Z144" s="58">
        <v>1.6652</v>
      </c>
      <c r="AA144" s="58">
        <v>0.20569999999999999</v>
      </c>
      <c r="AB144" s="58">
        <v>0.2923</v>
      </c>
      <c r="AC144" s="58">
        <v>4.2000000000000003E-2</v>
      </c>
      <c r="AD144" s="58">
        <v>7.3999999999999996E-2</v>
      </c>
      <c r="AE144" s="58">
        <v>4.0099999999999997E-2</v>
      </c>
      <c r="AF144" s="58">
        <v>7.8299999999999995E-2</v>
      </c>
      <c r="AG144" s="58">
        <v>1.15E-2</v>
      </c>
      <c r="AH144" s="58">
        <v>0</v>
      </c>
      <c r="AI144" s="58">
        <v>1.0599000000000001</v>
      </c>
      <c r="AJ144" s="58">
        <v>0.59019999999999995</v>
      </c>
      <c r="AK144" s="58">
        <v>5.74E-2</v>
      </c>
      <c r="AL144" s="58">
        <v>0.245</v>
      </c>
      <c r="AM144" s="58">
        <v>3.9199999999999999E-2</v>
      </c>
      <c r="AN144" s="58">
        <v>6.7999999999999996E-3</v>
      </c>
      <c r="AO144" s="58">
        <v>0.61160000000000003</v>
      </c>
      <c r="AP144" s="58">
        <v>0</v>
      </c>
      <c r="AQ144" s="58">
        <v>0.3281</v>
      </c>
      <c r="AR144" s="59">
        <v>0.34399999999999997</v>
      </c>
      <c r="AS144" s="11">
        <v>0.34399999999999997</v>
      </c>
      <c r="AT144" s="60">
        <v>0.21859999999999999</v>
      </c>
      <c r="AU144" s="61">
        <v>7.2230000000000008</v>
      </c>
      <c r="AV144" s="61"/>
      <c r="AW144" s="61">
        <v>4.5909000000000004</v>
      </c>
      <c r="AX144" s="62"/>
      <c r="AY144" s="58">
        <v>5.0665000000000004</v>
      </c>
      <c r="AZ144" s="58">
        <v>0</v>
      </c>
      <c r="BA144" s="63"/>
      <c r="BB144" s="64">
        <v>1.425639001282937</v>
      </c>
      <c r="BC144" s="64"/>
      <c r="BD144" s="7" t="s">
        <v>523</v>
      </c>
    </row>
    <row r="145" spans="1:56" ht="19.149999999999999" customHeight="1" x14ac:dyDescent="0.25">
      <c r="A145" s="57">
        <v>202</v>
      </c>
      <c r="B145" s="6">
        <v>136</v>
      </c>
      <c r="C145" s="7" t="s">
        <v>598</v>
      </c>
      <c r="D145" s="7" t="s">
        <v>523</v>
      </c>
      <c r="E145" s="8">
        <v>5</v>
      </c>
      <c r="F145" s="8">
        <v>6</v>
      </c>
      <c r="G145" s="9" t="s">
        <v>169</v>
      </c>
      <c r="H145" s="43" t="s">
        <v>687</v>
      </c>
      <c r="I145" s="36" t="s">
        <v>69</v>
      </c>
      <c r="J145" s="10">
        <v>4695.92</v>
      </c>
      <c r="K145" s="10">
        <v>4443.53</v>
      </c>
      <c r="L145" s="10"/>
      <c r="M145" s="10">
        <v>252.39</v>
      </c>
      <c r="N145" s="58">
        <v>0.31619999999999998</v>
      </c>
      <c r="O145" s="58">
        <v>9.9599999999999994E-2</v>
      </c>
      <c r="P145" s="58">
        <v>0.22189999999999999</v>
      </c>
      <c r="Q145" s="58">
        <v>5.9700000000000003E-2</v>
      </c>
      <c r="R145" s="58">
        <v>2.1700000000000001E-2</v>
      </c>
      <c r="S145" s="58">
        <v>0.34670000000000001</v>
      </c>
      <c r="T145" s="58">
        <v>0</v>
      </c>
      <c r="U145" s="58">
        <v>0.42680000000000001</v>
      </c>
      <c r="V145" s="58">
        <v>0</v>
      </c>
      <c r="W145" s="58">
        <v>0</v>
      </c>
      <c r="X145" s="58">
        <v>0.1211</v>
      </c>
      <c r="Y145" s="58">
        <v>0</v>
      </c>
      <c r="Z145" s="58">
        <v>1.8916999999999999</v>
      </c>
      <c r="AA145" s="58">
        <v>0.1794</v>
      </c>
      <c r="AB145" s="58">
        <v>0.22359999999999999</v>
      </c>
      <c r="AC145" s="58">
        <v>5.2600000000000001E-2</v>
      </c>
      <c r="AD145" s="58">
        <v>6.5699999999999995E-2</v>
      </c>
      <c r="AE145" s="58">
        <v>5.8200000000000002E-2</v>
      </c>
      <c r="AF145" s="58">
        <v>0.14099999999999999</v>
      </c>
      <c r="AG145" s="58">
        <v>1.11E-2</v>
      </c>
      <c r="AH145" s="58">
        <v>0</v>
      </c>
      <c r="AI145" s="58">
        <v>1.2828999999999999</v>
      </c>
      <c r="AJ145" s="58">
        <v>0.65</v>
      </c>
      <c r="AK145" s="58">
        <v>5.1799999999999999E-2</v>
      </c>
      <c r="AL145" s="58">
        <v>0.38490000000000002</v>
      </c>
      <c r="AM145" s="58">
        <v>2.1100000000000001E-2</v>
      </c>
      <c r="AN145" s="58">
        <v>3.7000000000000002E-3</v>
      </c>
      <c r="AO145" s="58">
        <v>0.63790000000000002</v>
      </c>
      <c r="AP145" s="58">
        <v>0</v>
      </c>
      <c r="AQ145" s="58">
        <v>0.29020000000000001</v>
      </c>
      <c r="AR145" s="59">
        <v>0.378</v>
      </c>
      <c r="AS145" s="11">
        <v>0.378</v>
      </c>
      <c r="AT145" s="60">
        <v>0.23019999999999999</v>
      </c>
      <c r="AU145" s="61">
        <v>7.9375</v>
      </c>
      <c r="AV145" s="61"/>
      <c r="AW145" s="61">
        <v>4.8339999999999996</v>
      </c>
      <c r="AX145" s="62"/>
      <c r="AY145" s="58">
        <v>5.7754000000000003</v>
      </c>
      <c r="AZ145" s="58">
        <v>0</v>
      </c>
      <c r="BA145" s="63"/>
      <c r="BB145" s="84">
        <v>1.3743636804377186</v>
      </c>
      <c r="BC145" s="64"/>
      <c r="BD145" s="7" t="s">
        <v>523</v>
      </c>
    </row>
    <row r="146" spans="1:56" ht="19.149999999999999" customHeight="1" x14ac:dyDescent="0.25">
      <c r="A146" s="57">
        <v>203</v>
      </c>
      <c r="B146" s="6">
        <v>137</v>
      </c>
      <c r="C146" s="7" t="s">
        <v>599</v>
      </c>
      <c r="D146" s="7" t="s">
        <v>523</v>
      </c>
      <c r="E146" s="8">
        <v>5</v>
      </c>
      <c r="F146" s="8">
        <v>6</v>
      </c>
      <c r="G146" s="9" t="s">
        <v>170</v>
      </c>
      <c r="H146" s="41" t="s">
        <v>685</v>
      </c>
      <c r="I146" s="36" t="s">
        <v>69</v>
      </c>
      <c r="J146" s="10">
        <v>4471.78</v>
      </c>
      <c r="K146" s="10">
        <v>4471.78</v>
      </c>
      <c r="L146" s="10"/>
      <c r="M146" s="10"/>
      <c r="N146" s="58">
        <v>0.2959</v>
      </c>
      <c r="O146" s="58">
        <v>0.1046</v>
      </c>
      <c r="P146" s="58">
        <v>0.22090000000000001</v>
      </c>
      <c r="Q146" s="58">
        <v>0</v>
      </c>
      <c r="R146" s="58">
        <v>1.78E-2</v>
      </c>
      <c r="S146" s="58">
        <v>0.35730000000000001</v>
      </c>
      <c r="T146" s="58">
        <v>0</v>
      </c>
      <c r="U146" s="58">
        <v>0.42130000000000001</v>
      </c>
      <c r="V146" s="58">
        <v>0</v>
      </c>
      <c r="W146" s="58">
        <v>0</v>
      </c>
      <c r="X146" s="58">
        <v>0.22900000000000001</v>
      </c>
      <c r="Y146" s="58">
        <v>0</v>
      </c>
      <c r="Z146" s="58">
        <v>2.0911</v>
      </c>
      <c r="AA146" s="58">
        <v>0.17680000000000001</v>
      </c>
      <c r="AB146" s="58">
        <v>0.23219999999999999</v>
      </c>
      <c r="AC146" s="58">
        <v>5.21E-2</v>
      </c>
      <c r="AD146" s="58">
        <v>0</v>
      </c>
      <c r="AE146" s="58">
        <v>4.7500000000000001E-2</v>
      </c>
      <c r="AF146" s="58">
        <v>0.14799999999999999</v>
      </c>
      <c r="AG146" s="58">
        <v>1.1599999999999999E-2</v>
      </c>
      <c r="AH146" s="58">
        <v>0</v>
      </c>
      <c r="AI146" s="58">
        <v>1.2965</v>
      </c>
      <c r="AJ146" s="58">
        <v>0.6714</v>
      </c>
      <c r="AK146" s="58">
        <v>5.5899999999999998E-2</v>
      </c>
      <c r="AL146" s="58">
        <v>0.37980000000000003</v>
      </c>
      <c r="AM146" s="58">
        <v>4.0099999999999997E-2</v>
      </c>
      <c r="AN146" s="58">
        <v>7.0000000000000001E-3</v>
      </c>
      <c r="AO146" s="58">
        <v>0.41849999999999998</v>
      </c>
      <c r="AP146" s="58">
        <v>0</v>
      </c>
      <c r="AQ146" s="58">
        <v>0.29859999999999998</v>
      </c>
      <c r="AR146" s="59">
        <v>0.37869999999999998</v>
      </c>
      <c r="AS146" s="11">
        <v>0.37869999999999998</v>
      </c>
      <c r="AT146" s="60">
        <v>0.2404</v>
      </c>
      <c r="AU146" s="61">
        <v>7.9526000000000003</v>
      </c>
      <c r="AV146" s="61"/>
      <c r="AW146" s="61">
        <v>5.0480999999999998</v>
      </c>
      <c r="AX146" s="62"/>
      <c r="AY146" s="58">
        <v>6.0593000000000004</v>
      </c>
      <c r="AZ146" s="58">
        <v>0</v>
      </c>
      <c r="BA146" s="63"/>
      <c r="BB146" s="84">
        <v>1.3124618355255557</v>
      </c>
      <c r="BC146" s="64"/>
      <c r="BD146" s="7" t="s">
        <v>523</v>
      </c>
    </row>
    <row r="147" spans="1:56" ht="19.149999999999999" customHeight="1" x14ac:dyDescent="0.25">
      <c r="A147" s="57">
        <v>204</v>
      </c>
      <c r="B147" s="6">
        <v>138</v>
      </c>
      <c r="C147" s="7" t="s">
        <v>600</v>
      </c>
      <c r="D147" s="7" t="s">
        <v>523</v>
      </c>
      <c r="E147" s="8">
        <v>5</v>
      </c>
      <c r="F147" s="8">
        <v>4</v>
      </c>
      <c r="G147" s="9" t="s">
        <v>171</v>
      </c>
      <c r="H147" s="41" t="s">
        <v>685</v>
      </c>
      <c r="I147" s="36" t="s">
        <v>69</v>
      </c>
      <c r="J147" s="10">
        <v>2749.2</v>
      </c>
      <c r="K147" s="10">
        <v>2749.2</v>
      </c>
      <c r="L147" s="10"/>
      <c r="M147" s="10"/>
      <c r="N147" s="58">
        <v>0.31780000000000003</v>
      </c>
      <c r="O147" s="58">
        <v>0.1145</v>
      </c>
      <c r="P147" s="58">
        <v>0.215</v>
      </c>
      <c r="Q147" s="58">
        <v>0</v>
      </c>
      <c r="R147" s="58">
        <v>1.6500000000000001E-2</v>
      </c>
      <c r="S147" s="58">
        <v>0.31219999999999998</v>
      </c>
      <c r="T147" s="58">
        <v>0</v>
      </c>
      <c r="U147" s="58">
        <v>0.42130000000000001</v>
      </c>
      <c r="V147" s="58">
        <v>0</v>
      </c>
      <c r="W147" s="58">
        <v>0</v>
      </c>
      <c r="X147" s="58">
        <v>0.24829999999999999</v>
      </c>
      <c r="Y147" s="58">
        <v>0</v>
      </c>
      <c r="Z147" s="58">
        <v>2.0236000000000001</v>
      </c>
      <c r="AA147" s="58">
        <v>0.191</v>
      </c>
      <c r="AB147" s="58">
        <v>0.25419999999999998</v>
      </c>
      <c r="AC147" s="58">
        <v>0.05</v>
      </c>
      <c r="AD147" s="58">
        <v>0</v>
      </c>
      <c r="AE147" s="58">
        <v>4.4200000000000003E-2</v>
      </c>
      <c r="AF147" s="58">
        <v>0.1164</v>
      </c>
      <c r="AG147" s="58">
        <v>1.2500000000000001E-2</v>
      </c>
      <c r="AH147" s="58">
        <v>0</v>
      </c>
      <c r="AI147" s="58">
        <v>1.4639</v>
      </c>
      <c r="AJ147" s="58">
        <v>0.72489999999999999</v>
      </c>
      <c r="AK147" s="58">
        <v>5.6899999999999999E-2</v>
      </c>
      <c r="AL147" s="58">
        <v>0.41070000000000001</v>
      </c>
      <c r="AM147" s="58">
        <v>4.0800000000000003E-2</v>
      </c>
      <c r="AN147" s="58">
        <v>7.1000000000000004E-3</v>
      </c>
      <c r="AO147" s="58">
        <v>0.63200000000000001</v>
      </c>
      <c r="AP147" s="58">
        <v>0</v>
      </c>
      <c r="AQ147" s="58">
        <v>0.31359999999999999</v>
      </c>
      <c r="AR147" s="59">
        <v>0.39939999999999998</v>
      </c>
      <c r="AS147" s="11">
        <v>0.39939999999999998</v>
      </c>
      <c r="AT147" s="60">
        <v>0.23780000000000001</v>
      </c>
      <c r="AU147" s="61">
        <v>8.3867999999999991</v>
      </c>
      <c r="AV147" s="61"/>
      <c r="AW147" s="61">
        <v>4.9936999999999996</v>
      </c>
      <c r="AX147" s="62"/>
      <c r="AY147" s="58">
        <v>6.139800000000001</v>
      </c>
      <c r="AZ147" s="58">
        <v>0</v>
      </c>
      <c r="BA147" s="63"/>
      <c r="BB147" s="84">
        <v>1.3659728329913023</v>
      </c>
      <c r="BC147" s="64"/>
      <c r="BD147" s="7" t="s">
        <v>523</v>
      </c>
    </row>
    <row r="148" spans="1:56" ht="19.149999999999999" customHeight="1" x14ac:dyDescent="0.25">
      <c r="A148" s="57">
        <v>205</v>
      </c>
      <c r="B148" s="6">
        <v>139</v>
      </c>
      <c r="C148" s="7" t="s">
        <v>601</v>
      </c>
      <c r="D148" s="7" t="s">
        <v>523</v>
      </c>
      <c r="E148" s="8">
        <v>5</v>
      </c>
      <c r="F148" s="8">
        <v>6</v>
      </c>
      <c r="G148" s="9" t="s">
        <v>172</v>
      </c>
      <c r="H148" s="41" t="s">
        <v>685</v>
      </c>
      <c r="I148" s="36" t="s">
        <v>69</v>
      </c>
      <c r="J148" s="10">
        <v>4459.34</v>
      </c>
      <c r="K148" s="10">
        <v>4459.34</v>
      </c>
      <c r="L148" s="10"/>
      <c r="M148" s="10"/>
      <c r="N148" s="58">
        <v>0.29670000000000002</v>
      </c>
      <c r="O148" s="58">
        <v>0.10489999999999999</v>
      </c>
      <c r="P148" s="58">
        <v>0.22109999999999999</v>
      </c>
      <c r="Q148" s="58">
        <v>0</v>
      </c>
      <c r="R148" s="58">
        <v>1.78E-2</v>
      </c>
      <c r="S148" s="58">
        <v>0.35830000000000001</v>
      </c>
      <c r="T148" s="58">
        <v>0</v>
      </c>
      <c r="U148" s="58">
        <v>0.42130000000000001</v>
      </c>
      <c r="V148" s="58">
        <v>0</v>
      </c>
      <c r="W148" s="58">
        <v>0</v>
      </c>
      <c r="X148" s="58">
        <v>0.2296</v>
      </c>
      <c r="Y148" s="58">
        <v>0</v>
      </c>
      <c r="Z148" s="58">
        <v>1.9036</v>
      </c>
      <c r="AA148" s="58">
        <v>0.17730000000000001</v>
      </c>
      <c r="AB148" s="58">
        <v>0.23280000000000001</v>
      </c>
      <c r="AC148" s="58">
        <v>5.1999999999999998E-2</v>
      </c>
      <c r="AD148" s="58">
        <v>0</v>
      </c>
      <c r="AE148" s="58">
        <v>4.7600000000000003E-2</v>
      </c>
      <c r="AF148" s="58">
        <v>0.14849999999999999</v>
      </c>
      <c r="AG148" s="58">
        <v>1.1599999999999999E-2</v>
      </c>
      <c r="AH148" s="58">
        <v>0</v>
      </c>
      <c r="AI148" s="58">
        <v>2.048</v>
      </c>
      <c r="AJ148" s="58">
        <v>0.66180000000000005</v>
      </c>
      <c r="AK148" s="58">
        <v>5.6599999999999998E-2</v>
      </c>
      <c r="AL148" s="58">
        <v>0.29480000000000001</v>
      </c>
      <c r="AM148" s="58">
        <v>3.9399999999999998E-2</v>
      </c>
      <c r="AN148" s="58">
        <v>6.7999999999999996E-3</v>
      </c>
      <c r="AO148" s="58">
        <v>0.31169999999999998</v>
      </c>
      <c r="AP148" s="58">
        <v>0</v>
      </c>
      <c r="AQ148" s="58">
        <v>0.29909999999999998</v>
      </c>
      <c r="AR148" s="59">
        <v>0.39710000000000001</v>
      </c>
      <c r="AS148" s="11">
        <v>0.39710000000000001</v>
      </c>
      <c r="AT148" s="60">
        <v>0.23130000000000001</v>
      </c>
      <c r="AU148" s="61">
        <v>8.3384</v>
      </c>
      <c r="AV148" s="61"/>
      <c r="AW148" s="61">
        <v>4.8563000000000001</v>
      </c>
      <c r="AX148" s="62"/>
      <c r="AY148" s="58">
        <v>6.0036000000000005</v>
      </c>
      <c r="AZ148" s="58">
        <v>0</v>
      </c>
      <c r="BA148" s="63"/>
      <c r="BB148" s="64">
        <v>1.3888999933373307</v>
      </c>
      <c r="BC148" s="64"/>
      <c r="BD148" s="7" t="s">
        <v>523</v>
      </c>
    </row>
    <row r="149" spans="1:56" ht="19.149999999999999" customHeight="1" x14ac:dyDescent="0.25">
      <c r="A149" s="57">
        <v>208</v>
      </c>
      <c r="B149" s="6">
        <v>140</v>
      </c>
      <c r="C149" s="7" t="s">
        <v>602</v>
      </c>
      <c r="D149" s="7" t="s">
        <v>523</v>
      </c>
      <c r="E149" s="8">
        <v>5</v>
      </c>
      <c r="F149" s="8">
        <v>4</v>
      </c>
      <c r="G149" s="9" t="s">
        <v>173</v>
      </c>
      <c r="H149" s="41" t="s">
        <v>685</v>
      </c>
      <c r="I149" s="36" t="s">
        <v>69</v>
      </c>
      <c r="J149" s="10">
        <v>2760.69</v>
      </c>
      <c r="K149" s="10">
        <v>2760.69</v>
      </c>
      <c r="L149" s="10"/>
      <c r="M149" s="10"/>
      <c r="N149" s="58">
        <v>0.3165</v>
      </c>
      <c r="O149" s="58">
        <v>0.11409999999999999</v>
      </c>
      <c r="P149" s="58">
        <v>0.21579999999999999</v>
      </c>
      <c r="Q149" s="58">
        <v>0.06</v>
      </c>
      <c r="R149" s="58">
        <v>1.6400000000000001E-2</v>
      </c>
      <c r="S149" s="58">
        <v>0.31090000000000001</v>
      </c>
      <c r="T149" s="58">
        <v>0</v>
      </c>
      <c r="U149" s="58">
        <v>0.42680000000000001</v>
      </c>
      <c r="V149" s="58">
        <v>0</v>
      </c>
      <c r="W149" s="58">
        <v>0</v>
      </c>
      <c r="X149" s="58">
        <v>0.13739999999999999</v>
      </c>
      <c r="Y149" s="58">
        <v>0</v>
      </c>
      <c r="Z149" s="58">
        <v>1.4560999999999999</v>
      </c>
      <c r="AA149" s="58">
        <v>0.19020000000000001</v>
      </c>
      <c r="AB149" s="58">
        <v>0.25319999999999998</v>
      </c>
      <c r="AC149" s="58">
        <v>5.0299999999999997E-2</v>
      </c>
      <c r="AD149" s="58">
        <v>7.3999999999999996E-2</v>
      </c>
      <c r="AE149" s="58">
        <v>4.3999999999999997E-2</v>
      </c>
      <c r="AF149" s="58">
        <v>0.11600000000000001</v>
      </c>
      <c r="AG149" s="58">
        <v>1.2500000000000001E-2</v>
      </c>
      <c r="AH149" s="58">
        <v>0</v>
      </c>
      <c r="AI149" s="58">
        <v>2.0011000000000001</v>
      </c>
      <c r="AJ149" s="58">
        <v>0.6996</v>
      </c>
      <c r="AK149" s="58">
        <v>5.91E-2</v>
      </c>
      <c r="AL149" s="58">
        <v>0.28610000000000002</v>
      </c>
      <c r="AM149" s="58">
        <v>4.7E-2</v>
      </c>
      <c r="AN149" s="58">
        <v>8.2000000000000007E-3</v>
      </c>
      <c r="AO149" s="58">
        <v>0.61140000000000005</v>
      </c>
      <c r="AP149" s="58">
        <v>0</v>
      </c>
      <c r="AQ149" s="58">
        <v>0.31280000000000002</v>
      </c>
      <c r="AR149" s="59">
        <v>0.39100000000000001</v>
      </c>
      <c r="AS149" s="11">
        <v>0.39100000000000001</v>
      </c>
      <c r="AT149" s="60">
        <v>0.21110000000000001</v>
      </c>
      <c r="AU149" s="61">
        <v>8.2104999999999997</v>
      </c>
      <c r="AV149" s="61"/>
      <c r="AW149" s="61">
        <v>4.4324000000000003</v>
      </c>
      <c r="AX149" s="62"/>
      <c r="AY149" s="58">
        <v>5.8195999999999994</v>
      </c>
      <c r="AZ149" s="58">
        <v>0</v>
      </c>
      <c r="BA149" s="63"/>
      <c r="BB149" s="64">
        <v>1.410835796274658</v>
      </c>
      <c r="BC149" s="64"/>
      <c r="BD149" s="7" t="s">
        <v>523</v>
      </c>
    </row>
    <row r="150" spans="1:56" ht="19.149999999999999" customHeight="1" x14ac:dyDescent="0.25">
      <c r="A150" s="57">
        <v>209</v>
      </c>
      <c r="B150" s="6">
        <v>141</v>
      </c>
      <c r="C150" s="7" t="s">
        <v>603</v>
      </c>
      <c r="D150" s="7" t="s">
        <v>523</v>
      </c>
      <c r="E150" s="8">
        <v>5</v>
      </c>
      <c r="F150" s="8">
        <v>4</v>
      </c>
      <c r="G150" s="9" t="s">
        <v>174</v>
      </c>
      <c r="H150" s="41" t="s">
        <v>685</v>
      </c>
      <c r="I150" s="36" t="s">
        <v>69</v>
      </c>
      <c r="J150" s="10">
        <v>2749.02</v>
      </c>
      <c r="K150" s="10">
        <v>2749.02</v>
      </c>
      <c r="L150" s="10"/>
      <c r="M150" s="10"/>
      <c r="N150" s="58">
        <v>0.31740000000000002</v>
      </c>
      <c r="O150" s="58">
        <v>0.11459999999999999</v>
      </c>
      <c r="P150" s="58">
        <v>0.21590000000000001</v>
      </c>
      <c r="Q150" s="58">
        <v>5.9799999999999999E-2</v>
      </c>
      <c r="R150" s="58">
        <v>1.6500000000000001E-2</v>
      </c>
      <c r="S150" s="58">
        <v>0.31219999999999998</v>
      </c>
      <c r="T150" s="58">
        <v>0</v>
      </c>
      <c r="U150" s="58">
        <v>0.42680000000000001</v>
      </c>
      <c r="V150" s="58">
        <v>0</v>
      </c>
      <c r="W150" s="58">
        <v>0</v>
      </c>
      <c r="X150" s="58">
        <v>0.13569999999999999</v>
      </c>
      <c r="Y150" s="58">
        <v>0</v>
      </c>
      <c r="Z150" s="58">
        <v>1.6429</v>
      </c>
      <c r="AA150" s="58">
        <v>0.19059999999999999</v>
      </c>
      <c r="AB150" s="58">
        <v>0.25430000000000003</v>
      </c>
      <c r="AC150" s="58">
        <v>5.0099999999999999E-2</v>
      </c>
      <c r="AD150" s="58">
        <v>7.2599999999999998E-2</v>
      </c>
      <c r="AE150" s="58">
        <v>4.4200000000000003E-2</v>
      </c>
      <c r="AF150" s="58">
        <v>0.11650000000000001</v>
      </c>
      <c r="AG150" s="58">
        <v>1.2500000000000001E-2</v>
      </c>
      <c r="AH150" s="58">
        <v>0</v>
      </c>
      <c r="AI150" s="58">
        <v>1.9862</v>
      </c>
      <c r="AJ150" s="58">
        <v>0.70740000000000003</v>
      </c>
      <c r="AK150" s="58">
        <v>5.2600000000000001E-2</v>
      </c>
      <c r="AL150" s="58">
        <v>0.27960000000000002</v>
      </c>
      <c r="AM150" s="58">
        <v>4.6899999999999997E-2</v>
      </c>
      <c r="AN150" s="58">
        <v>8.2000000000000007E-3</v>
      </c>
      <c r="AO150" s="58">
        <v>0.54179999999999995</v>
      </c>
      <c r="AP150" s="58">
        <v>0</v>
      </c>
      <c r="AQ150" s="58">
        <v>0.31359999999999999</v>
      </c>
      <c r="AR150" s="59">
        <v>0.39589999999999997</v>
      </c>
      <c r="AS150" s="11">
        <v>0.39589999999999997</v>
      </c>
      <c r="AT150" s="60">
        <v>0.22020000000000001</v>
      </c>
      <c r="AU150" s="61">
        <v>8.3148</v>
      </c>
      <c r="AV150" s="61"/>
      <c r="AW150" s="61">
        <v>4.6241000000000003</v>
      </c>
      <c r="AX150" s="62"/>
      <c r="AY150" s="58">
        <v>5.9753999999999996</v>
      </c>
      <c r="AZ150" s="58">
        <v>0</v>
      </c>
      <c r="BA150" s="63"/>
      <c r="BB150" s="64">
        <v>1.391505171201928</v>
      </c>
      <c r="BC150" s="64"/>
      <c r="BD150" s="7" t="s">
        <v>523</v>
      </c>
    </row>
    <row r="151" spans="1:56" ht="19.149999999999999" customHeight="1" x14ac:dyDescent="0.25">
      <c r="A151" s="57">
        <v>210</v>
      </c>
      <c r="B151" s="6">
        <v>142</v>
      </c>
      <c r="C151" s="7" t="s">
        <v>604</v>
      </c>
      <c r="D151" s="7" t="s">
        <v>523</v>
      </c>
      <c r="E151" s="8">
        <v>5</v>
      </c>
      <c r="F151" s="8">
        <v>8</v>
      </c>
      <c r="G151" s="9" t="s">
        <v>175</v>
      </c>
      <c r="H151" s="41" t="s">
        <v>685</v>
      </c>
      <c r="I151" s="36" t="s">
        <v>69</v>
      </c>
      <c r="J151" s="10">
        <v>5834.66</v>
      </c>
      <c r="K151" s="10">
        <v>5834.66</v>
      </c>
      <c r="L151" s="10"/>
      <c r="M151" s="10"/>
      <c r="N151" s="58">
        <v>0.29260000000000003</v>
      </c>
      <c r="O151" s="58">
        <v>0.1153</v>
      </c>
      <c r="P151" s="58">
        <v>0.22140000000000001</v>
      </c>
      <c r="Q151" s="58">
        <v>5.8299999999999998E-2</v>
      </c>
      <c r="R151" s="58">
        <v>2.53E-2</v>
      </c>
      <c r="S151" s="58">
        <v>0.44350000000000001</v>
      </c>
      <c r="T151" s="58">
        <v>0</v>
      </c>
      <c r="U151" s="58">
        <v>0.42680000000000001</v>
      </c>
      <c r="V151" s="58">
        <v>0</v>
      </c>
      <c r="W151" s="58">
        <v>0</v>
      </c>
      <c r="X151" s="58">
        <v>0.12889999999999999</v>
      </c>
      <c r="Y151" s="58">
        <v>0</v>
      </c>
      <c r="Z151" s="58">
        <v>1.8669</v>
      </c>
      <c r="AA151" s="58">
        <v>0.17480000000000001</v>
      </c>
      <c r="AB151" s="58">
        <v>0.2361</v>
      </c>
      <c r="AC151" s="58">
        <v>5.2499999999999998E-2</v>
      </c>
      <c r="AD151" s="58">
        <v>6.9699999999999998E-2</v>
      </c>
      <c r="AE151" s="58">
        <v>6.7599999999999993E-2</v>
      </c>
      <c r="AF151" s="58">
        <v>0.18440000000000001</v>
      </c>
      <c r="AG151" s="58">
        <v>1.1900000000000001E-2</v>
      </c>
      <c r="AH151" s="58">
        <v>0</v>
      </c>
      <c r="AI151" s="58">
        <v>1.5158</v>
      </c>
      <c r="AJ151" s="58">
        <v>0.66290000000000004</v>
      </c>
      <c r="AK151" s="58">
        <v>5.5300000000000002E-2</v>
      </c>
      <c r="AL151" s="58">
        <v>0.26879999999999998</v>
      </c>
      <c r="AM151" s="58">
        <v>4.4299999999999999E-2</v>
      </c>
      <c r="AN151" s="58">
        <v>7.7000000000000002E-3</v>
      </c>
      <c r="AO151" s="58">
        <v>0.29780000000000001</v>
      </c>
      <c r="AP151" s="58">
        <v>0</v>
      </c>
      <c r="AQ151" s="58">
        <v>0.31009999999999999</v>
      </c>
      <c r="AR151" s="59">
        <v>0.37690000000000001</v>
      </c>
      <c r="AS151" s="11">
        <v>0.37690000000000001</v>
      </c>
      <c r="AT151" s="60">
        <v>0.2397</v>
      </c>
      <c r="AU151" s="61">
        <v>7.9155999999999995</v>
      </c>
      <c r="AV151" s="61"/>
      <c r="AW151" s="61">
        <v>5.0331000000000001</v>
      </c>
      <c r="AX151" s="62"/>
      <c r="AY151" s="58">
        <v>5.7253000000000007</v>
      </c>
      <c r="AZ151" s="58">
        <v>0</v>
      </c>
      <c r="BA151" s="63"/>
      <c r="BB151" s="64">
        <v>1.3825651057586499</v>
      </c>
      <c r="BC151" s="64"/>
      <c r="BD151" s="7" t="s">
        <v>523</v>
      </c>
    </row>
    <row r="152" spans="1:56" ht="19.149999999999999" customHeight="1" x14ac:dyDescent="0.25">
      <c r="A152" s="57">
        <v>211</v>
      </c>
      <c r="B152" s="6">
        <v>143</v>
      </c>
      <c r="C152" s="7" t="s">
        <v>605</v>
      </c>
      <c r="D152" s="7" t="s">
        <v>523</v>
      </c>
      <c r="E152" s="8">
        <v>5</v>
      </c>
      <c r="F152" s="8">
        <v>4</v>
      </c>
      <c r="G152" s="9" t="s">
        <v>176</v>
      </c>
      <c r="H152" s="41" t="s">
        <v>685</v>
      </c>
      <c r="I152" s="36" t="s">
        <v>69</v>
      </c>
      <c r="J152" s="10">
        <v>2790.34</v>
      </c>
      <c r="K152" s="10">
        <v>2790.34</v>
      </c>
      <c r="L152" s="10"/>
      <c r="M152" s="10"/>
      <c r="N152" s="58">
        <v>0.31319999999999998</v>
      </c>
      <c r="O152" s="58">
        <v>0.1129</v>
      </c>
      <c r="P152" s="58">
        <v>0.21640000000000001</v>
      </c>
      <c r="Q152" s="58">
        <v>5.7599999999999998E-2</v>
      </c>
      <c r="R152" s="58">
        <v>1.83E-2</v>
      </c>
      <c r="S152" s="58">
        <v>0.30759999999999998</v>
      </c>
      <c r="T152" s="58">
        <v>0</v>
      </c>
      <c r="U152" s="58">
        <v>0.42680000000000001</v>
      </c>
      <c r="V152" s="58">
        <v>0</v>
      </c>
      <c r="W152" s="58">
        <v>0</v>
      </c>
      <c r="X152" s="58">
        <v>0.13589999999999999</v>
      </c>
      <c r="Y152" s="58">
        <v>0</v>
      </c>
      <c r="Z152" s="58">
        <v>1.9161999999999999</v>
      </c>
      <c r="AA152" s="58">
        <v>0.19040000000000001</v>
      </c>
      <c r="AB152" s="58">
        <v>0.26200000000000001</v>
      </c>
      <c r="AC152" s="58">
        <v>5.0500000000000003E-2</v>
      </c>
      <c r="AD152" s="58">
        <v>8.4900000000000003E-2</v>
      </c>
      <c r="AE152" s="58">
        <v>4.9000000000000002E-2</v>
      </c>
      <c r="AF152" s="58">
        <v>0.1147</v>
      </c>
      <c r="AG152" s="58">
        <v>1.23E-2</v>
      </c>
      <c r="AH152" s="58">
        <v>0</v>
      </c>
      <c r="AI152" s="58">
        <v>0.93940000000000001</v>
      </c>
      <c r="AJ152" s="58">
        <v>0.70289999999999997</v>
      </c>
      <c r="AK152" s="58">
        <v>5.5399999999999998E-2</v>
      </c>
      <c r="AL152" s="58">
        <v>0.33119999999999999</v>
      </c>
      <c r="AM152" s="58">
        <v>4.41E-2</v>
      </c>
      <c r="AN152" s="58">
        <v>7.7000000000000002E-3</v>
      </c>
      <c r="AO152" s="58">
        <v>0.53369999999999995</v>
      </c>
      <c r="AP152" s="58">
        <v>0</v>
      </c>
      <c r="AQ152" s="58">
        <v>0.31080000000000002</v>
      </c>
      <c r="AR152" s="59">
        <v>0.35970000000000002</v>
      </c>
      <c r="AS152" s="11">
        <v>0.35970000000000002</v>
      </c>
      <c r="AT152" s="60">
        <v>0.23430000000000001</v>
      </c>
      <c r="AU152" s="61">
        <v>7.5535999999999994</v>
      </c>
      <c r="AV152" s="61"/>
      <c r="AW152" s="61">
        <v>4.9210000000000003</v>
      </c>
      <c r="AX152" s="62"/>
      <c r="AY152" s="58">
        <v>5.3688000000000002</v>
      </c>
      <c r="AZ152" s="58">
        <v>0</v>
      </c>
      <c r="BA152" s="63"/>
      <c r="BB152" s="64">
        <v>1.4069438235732379</v>
      </c>
      <c r="BC152" s="64"/>
      <c r="BD152" s="7" t="s">
        <v>523</v>
      </c>
    </row>
    <row r="153" spans="1:56" ht="19.149999999999999" customHeight="1" x14ac:dyDescent="0.25">
      <c r="A153" s="57">
        <v>212</v>
      </c>
      <c r="B153" s="6">
        <v>144</v>
      </c>
      <c r="C153" s="7" t="s">
        <v>606</v>
      </c>
      <c r="D153" s="7" t="s">
        <v>523</v>
      </c>
      <c r="E153" s="8">
        <v>5</v>
      </c>
      <c r="F153" s="8">
        <v>2</v>
      </c>
      <c r="G153" s="9" t="s">
        <v>177</v>
      </c>
      <c r="H153" s="41" t="s">
        <v>685</v>
      </c>
      <c r="I153" s="36" t="s">
        <v>85</v>
      </c>
      <c r="J153" s="10">
        <v>4320.6400000000003</v>
      </c>
      <c r="K153" s="10">
        <v>4320.6400000000003</v>
      </c>
      <c r="L153" s="10"/>
      <c r="M153" s="10"/>
      <c r="N153" s="58">
        <v>0.30320000000000003</v>
      </c>
      <c r="O153" s="58">
        <v>0.111</v>
      </c>
      <c r="P153" s="58">
        <v>0.2162</v>
      </c>
      <c r="Q153" s="58">
        <v>6.0999999999999999E-2</v>
      </c>
      <c r="R153" s="58">
        <v>0</v>
      </c>
      <c r="S153" s="58">
        <v>0.1799</v>
      </c>
      <c r="T153" s="58">
        <v>0</v>
      </c>
      <c r="U153" s="58">
        <v>0.42680000000000001</v>
      </c>
      <c r="V153" s="58">
        <v>0</v>
      </c>
      <c r="W153" s="58">
        <v>0</v>
      </c>
      <c r="X153" s="58">
        <v>0.22969999999999999</v>
      </c>
      <c r="Y153" s="58">
        <v>0</v>
      </c>
      <c r="Z153" s="58">
        <v>1.0192000000000001</v>
      </c>
      <c r="AA153" s="58">
        <v>0.192</v>
      </c>
      <c r="AB153" s="58">
        <v>0.2344</v>
      </c>
      <c r="AC153" s="58">
        <v>4.8599999999999997E-2</v>
      </c>
      <c r="AD153" s="58">
        <v>7.8299999999999995E-2</v>
      </c>
      <c r="AE153" s="58">
        <v>0</v>
      </c>
      <c r="AF153" s="58">
        <v>7.8899999999999998E-2</v>
      </c>
      <c r="AG153" s="58">
        <v>1.2999999999999999E-2</v>
      </c>
      <c r="AH153" s="58">
        <v>0</v>
      </c>
      <c r="AI153" s="58">
        <v>2.3184999999999998</v>
      </c>
      <c r="AJ153" s="58">
        <v>1.2136</v>
      </c>
      <c r="AK153" s="58">
        <v>6.6600000000000006E-2</v>
      </c>
      <c r="AL153" s="58">
        <v>0.27279999999999999</v>
      </c>
      <c r="AM153" s="58">
        <v>4.4400000000000002E-2</v>
      </c>
      <c r="AN153" s="58">
        <v>7.7000000000000002E-3</v>
      </c>
      <c r="AO153" s="58">
        <v>0.55959999999999999</v>
      </c>
      <c r="AP153" s="58">
        <v>0</v>
      </c>
      <c r="AQ153" s="58">
        <v>0.44169999999999998</v>
      </c>
      <c r="AR153" s="59">
        <v>0.40589999999999998</v>
      </c>
      <c r="AS153" s="11">
        <v>0.40589999999999998</v>
      </c>
      <c r="AT153" s="60">
        <v>0.18759999999999999</v>
      </c>
      <c r="AU153" s="61">
        <v>8.5230000000000015</v>
      </c>
      <c r="AV153" s="61"/>
      <c r="AW153" s="61">
        <v>3.9402000000000008</v>
      </c>
      <c r="AX153" s="62"/>
      <c r="AY153" s="58">
        <v>6.0591000000000008</v>
      </c>
      <c r="AZ153" s="58">
        <v>0</v>
      </c>
      <c r="BA153" s="63"/>
      <c r="BB153" s="64">
        <v>1.406644551170966</v>
      </c>
      <c r="BC153" s="64"/>
      <c r="BD153" s="7" t="s">
        <v>523</v>
      </c>
    </row>
    <row r="154" spans="1:56" ht="19.149999999999999" customHeight="1" x14ac:dyDescent="0.25">
      <c r="A154" s="57">
        <v>214</v>
      </c>
      <c r="B154" s="6">
        <v>145</v>
      </c>
      <c r="C154" s="7" t="s">
        <v>607</v>
      </c>
      <c r="D154" s="7" t="s">
        <v>523</v>
      </c>
      <c r="E154" s="8">
        <v>5</v>
      </c>
      <c r="F154" s="8">
        <v>4</v>
      </c>
      <c r="G154" s="9" t="s">
        <v>178</v>
      </c>
      <c r="H154" s="41" t="s">
        <v>685</v>
      </c>
      <c r="I154" s="36" t="s">
        <v>69</v>
      </c>
      <c r="J154" s="10">
        <v>2752.16</v>
      </c>
      <c r="K154" s="10">
        <v>2657.66</v>
      </c>
      <c r="L154" s="10"/>
      <c r="M154" s="10">
        <v>94.5</v>
      </c>
      <c r="N154" s="58">
        <v>0.31259999999999999</v>
      </c>
      <c r="O154" s="58">
        <v>0.1144</v>
      </c>
      <c r="P154" s="58">
        <v>0.21590000000000001</v>
      </c>
      <c r="Q154" s="58">
        <v>5.9700000000000003E-2</v>
      </c>
      <c r="R154" s="58">
        <v>1.8499999999999999E-2</v>
      </c>
      <c r="S154" s="58">
        <v>0.31190000000000001</v>
      </c>
      <c r="T154" s="58">
        <v>0</v>
      </c>
      <c r="U154" s="58">
        <v>0.42680000000000001</v>
      </c>
      <c r="V154" s="58">
        <v>0</v>
      </c>
      <c r="W154" s="58">
        <v>0</v>
      </c>
      <c r="X154" s="58">
        <v>0.13550000000000001</v>
      </c>
      <c r="Y154" s="58">
        <v>0</v>
      </c>
      <c r="Z154" s="58">
        <v>1.7825</v>
      </c>
      <c r="AA154" s="58">
        <v>0.18959999999999999</v>
      </c>
      <c r="AB154" s="58">
        <v>0.254</v>
      </c>
      <c r="AC154" s="58">
        <v>5.0200000000000002E-2</v>
      </c>
      <c r="AD154" s="58">
        <v>7.2599999999999998E-2</v>
      </c>
      <c r="AE154" s="58">
        <v>4.9599999999999998E-2</v>
      </c>
      <c r="AF154" s="58">
        <v>0.1163</v>
      </c>
      <c r="AG154" s="58">
        <v>1.1599999999999999E-2</v>
      </c>
      <c r="AH154" s="58">
        <v>0</v>
      </c>
      <c r="AI154" s="58">
        <v>1.4457</v>
      </c>
      <c r="AJ154" s="58">
        <v>0.78039999999999998</v>
      </c>
      <c r="AK154" s="58">
        <v>5.9400000000000001E-2</v>
      </c>
      <c r="AL154" s="58">
        <v>0.2767</v>
      </c>
      <c r="AM154" s="58">
        <v>4.48E-2</v>
      </c>
      <c r="AN154" s="58">
        <v>7.7999999999999996E-3</v>
      </c>
      <c r="AO154" s="58">
        <v>0.65380000000000005</v>
      </c>
      <c r="AP154" s="58">
        <v>0</v>
      </c>
      <c r="AQ154" s="58">
        <v>0.31019999999999998</v>
      </c>
      <c r="AR154" s="59">
        <v>0.38500000000000001</v>
      </c>
      <c r="AS154" s="11">
        <v>0.38500000000000001</v>
      </c>
      <c r="AT154" s="60">
        <v>0.22720000000000001</v>
      </c>
      <c r="AU154" s="61">
        <v>8.0854999999999997</v>
      </c>
      <c r="AV154" s="61"/>
      <c r="AW154" s="61">
        <v>4.7710999999999988</v>
      </c>
      <c r="AX154" s="62"/>
      <c r="AY154" s="58">
        <v>5.7300999999999993</v>
      </c>
      <c r="AZ154" s="58">
        <v>0</v>
      </c>
      <c r="BA154" s="63"/>
      <c r="BB154" s="64">
        <v>1.4110573986492383</v>
      </c>
      <c r="BC154" s="64"/>
      <c r="BD154" s="7" t="s">
        <v>523</v>
      </c>
    </row>
    <row r="155" spans="1:56" ht="19.149999999999999" customHeight="1" x14ac:dyDescent="0.25">
      <c r="A155" s="57">
        <v>215</v>
      </c>
      <c r="B155" s="6">
        <v>146</v>
      </c>
      <c r="C155" s="7" t="s">
        <v>608</v>
      </c>
      <c r="D155" s="7" t="s">
        <v>523</v>
      </c>
      <c r="E155" s="8">
        <v>5</v>
      </c>
      <c r="F155" s="8">
        <v>2</v>
      </c>
      <c r="G155" s="9" t="s">
        <v>179</v>
      </c>
      <c r="H155" s="43" t="s">
        <v>689</v>
      </c>
      <c r="I155" s="36" t="s">
        <v>180</v>
      </c>
      <c r="J155" s="10">
        <v>2616.2999999999997</v>
      </c>
      <c r="K155" s="10">
        <v>2008.7999999999997</v>
      </c>
      <c r="L155" s="10"/>
      <c r="M155" s="10">
        <v>607.5</v>
      </c>
      <c r="N155" s="58">
        <v>0.32400000000000001</v>
      </c>
      <c r="O155" s="58">
        <v>9.7799999999999998E-2</v>
      </c>
      <c r="P155" s="58">
        <v>0</v>
      </c>
      <c r="Q155" s="58">
        <v>0</v>
      </c>
      <c r="R155" s="58">
        <v>1.95E-2</v>
      </c>
      <c r="S155" s="58">
        <v>0.1394</v>
      </c>
      <c r="T155" s="58">
        <v>0</v>
      </c>
      <c r="U155" s="58">
        <v>0.4148</v>
      </c>
      <c r="V155" s="58">
        <v>0</v>
      </c>
      <c r="W155" s="58">
        <v>0</v>
      </c>
      <c r="X155" s="58">
        <v>0.2029</v>
      </c>
      <c r="Y155" s="58">
        <v>0</v>
      </c>
      <c r="Z155" s="58">
        <v>0.71530000000000005</v>
      </c>
      <c r="AA155" s="58">
        <v>0.20419999999999999</v>
      </c>
      <c r="AB155" s="58">
        <v>0.24129999999999999</v>
      </c>
      <c r="AC155" s="58">
        <v>0</v>
      </c>
      <c r="AD155" s="58">
        <v>0</v>
      </c>
      <c r="AE155" s="58">
        <v>5.2200000000000003E-2</v>
      </c>
      <c r="AF155" s="58">
        <v>4.3799999999999999E-2</v>
      </c>
      <c r="AG155" s="58">
        <v>9.2999999999999992E-3</v>
      </c>
      <c r="AH155" s="58">
        <v>0</v>
      </c>
      <c r="AI155" s="58">
        <v>1.9380999999999999</v>
      </c>
      <c r="AJ155" s="58">
        <v>0.48649999999999999</v>
      </c>
      <c r="AK155" s="58">
        <v>3.6400000000000002E-2</v>
      </c>
      <c r="AL155" s="58">
        <v>0.4647</v>
      </c>
      <c r="AM155" s="58">
        <v>0</v>
      </c>
      <c r="AN155" s="58">
        <v>0</v>
      </c>
      <c r="AO155" s="58">
        <v>1.2357</v>
      </c>
      <c r="AP155" s="58">
        <v>0</v>
      </c>
      <c r="AQ155" s="58">
        <v>0.2155</v>
      </c>
      <c r="AR155" s="59">
        <v>0.34210000000000002</v>
      </c>
      <c r="AS155" s="11">
        <v>0.34210000000000002</v>
      </c>
      <c r="AT155" s="60">
        <v>0.1358</v>
      </c>
      <c r="AU155" s="61">
        <v>7.1834999999999996</v>
      </c>
      <c r="AV155" s="86"/>
      <c r="AW155" s="61">
        <v>2.8521999999999994</v>
      </c>
      <c r="AX155" s="62"/>
      <c r="AY155" s="58">
        <v>4.6024000000000003</v>
      </c>
      <c r="AZ155" s="58">
        <v>0</v>
      </c>
      <c r="BA155" s="63"/>
      <c r="BB155" s="87">
        <v>1.5608160959499389</v>
      </c>
      <c r="BC155" s="64"/>
      <c r="BD155" s="7" t="s">
        <v>523</v>
      </c>
    </row>
    <row r="156" spans="1:56" ht="19.149999999999999" customHeight="1" x14ac:dyDescent="0.25">
      <c r="A156" s="57">
        <v>216</v>
      </c>
      <c r="B156" s="6">
        <v>147</v>
      </c>
      <c r="C156" s="7" t="s">
        <v>609</v>
      </c>
      <c r="D156" s="7" t="s">
        <v>523</v>
      </c>
      <c r="E156" s="8">
        <v>5</v>
      </c>
      <c r="F156" s="8">
        <v>4</v>
      </c>
      <c r="G156" s="9" t="s">
        <v>181</v>
      </c>
      <c r="H156" s="41" t="s">
        <v>685</v>
      </c>
      <c r="I156" s="36" t="s">
        <v>69</v>
      </c>
      <c r="J156" s="10">
        <v>2754.72</v>
      </c>
      <c r="K156" s="10">
        <v>2754.72</v>
      </c>
      <c r="L156" s="10"/>
      <c r="M156" s="10"/>
      <c r="N156" s="58">
        <v>0.31719999999999998</v>
      </c>
      <c r="O156" s="58">
        <v>0.1143</v>
      </c>
      <c r="P156" s="58">
        <v>0.2157</v>
      </c>
      <c r="Q156" s="58">
        <v>5.9799999999999999E-2</v>
      </c>
      <c r="R156" s="58">
        <v>1.8499999999999999E-2</v>
      </c>
      <c r="S156" s="58">
        <v>0.31159999999999999</v>
      </c>
      <c r="T156" s="58">
        <v>0</v>
      </c>
      <c r="U156" s="58">
        <v>0.42680000000000001</v>
      </c>
      <c r="V156" s="58">
        <v>0</v>
      </c>
      <c r="W156" s="58">
        <v>0</v>
      </c>
      <c r="X156" s="58">
        <v>0.14230000000000001</v>
      </c>
      <c r="Y156" s="58">
        <v>0</v>
      </c>
      <c r="Z156" s="58">
        <v>1.8233999999999999</v>
      </c>
      <c r="AA156" s="58">
        <v>0.19059999999999999</v>
      </c>
      <c r="AB156" s="58">
        <v>0.26390000000000002</v>
      </c>
      <c r="AC156" s="58">
        <v>5.0200000000000002E-2</v>
      </c>
      <c r="AD156" s="58">
        <v>7.2900000000000006E-2</v>
      </c>
      <c r="AE156" s="58">
        <v>4.9599999999999998E-2</v>
      </c>
      <c r="AF156" s="58">
        <v>0.1162</v>
      </c>
      <c r="AG156" s="58">
        <v>1.2500000000000001E-2</v>
      </c>
      <c r="AH156" s="58">
        <v>0</v>
      </c>
      <c r="AI156" s="58">
        <v>1.254</v>
      </c>
      <c r="AJ156" s="58">
        <v>0.71879999999999999</v>
      </c>
      <c r="AK156" s="58">
        <v>5.9400000000000001E-2</v>
      </c>
      <c r="AL156" s="58">
        <v>0.25609999999999999</v>
      </c>
      <c r="AM156" s="58">
        <v>4.48E-2</v>
      </c>
      <c r="AN156" s="58">
        <v>7.7999999999999996E-3</v>
      </c>
      <c r="AO156" s="58">
        <v>0.68479999999999996</v>
      </c>
      <c r="AP156" s="58">
        <v>0</v>
      </c>
      <c r="AQ156" s="58">
        <v>0.31319999999999998</v>
      </c>
      <c r="AR156" s="59">
        <v>0.37619999999999998</v>
      </c>
      <c r="AS156" s="11">
        <v>0.37619999999999998</v>
      </c>
      <c r="AT156" s="60">
        <v>0.23050000000000001</v>
      </c>
      <c r="AU156" s="61">
        <v>7.900599999999999</v>
      </c>
      <c r="AV156" s="61"/>
      <c r="AW156" s="61">
        <v>4.8411999999999988</v>
      </c>
      <c r="AX156" s="62"/>
      <c r="AY156" s="58">
        <v>5.5638999999999994</v>
      </c>
      <c r="AZ156" s="58">
        <v>0</v>
      </c>
      <c r="BA156" s="63"/>
      <c r="BB156" s="64">
        <v>1.4199751972537249</v>
      </c>
      <c r="BC156" s="64"/>
      <c r="BD156" s="7" t="s">
        <v>523</v>
      </c>
    </row>
    <row r="157" spans="1:56" ht="19.149999999999999" customHeight="1" x14ac:dyDescent="0.25">
      <c r="A157" s="57">
        <v>217</v>
      </c>
      <c r="B157" s="6">
        <v>148</v>
      </c>
      <c r="C157" s="7" t="s">
        <v>610</v>
      </c>
      <c r="D157" s="7" t="s">
        <v>523</v>
      </c>
      <c r="E157" s="8">
        <v>5</v>
      </c>
      <c r="F157" s="8">
        <v>4</v>
      </c>
      <c r="G157" s="9" t="s">
        <v>182</v>
      </c>
      <c r="H157" s="41" t="s">
        <v>685</v>
      </c>
      <c r="I157" s="36" t="s">
        <v>69</v>
      </c>
      <c r="J157" s="10">
        <v>2743.33</v>
      </c>
      <c r="K157" s="10">
        <v>2743.33</v>
      </c>
      <c r="L157" s="10"/>
      <c r="M157" s="10"/>
      <c r="N157" s="58">
        <v>0.31790000000000002</v>
      </c>
      <c r="O157" s="58">
        <v>0.1147</v>
      </c>
      <c r="P157" s="58">
        <v>0.21609999999999999</v>
      </c>
      <c r="Q157" s="58">
        <v>5.9900000000000002E-2</v>
      </c>
      <c r="R157" s="58">
        <v>1.6500000000000001E-2</v>
      </c>
      <c r="S157" s="58">
        <v>0.31290000000000001</v>
      </c>
      <c r="T157" s="58">
        <v>0</v>
      </c>
      <c r="U157" s="58">
        <v>0.42680000000000001</v>
      </c>
      <c r="V157" s="58">
        <v>0</v>
      </c>
      <c r="W157" s="58">
        <v>0</v>
      </c>
      <c r="X157" s="58">
        <v>0.14050000000000001</v>
      </c>
      <c r="Y157" s="58">
        <v>0</v>
      </c>
      <c r="Z157" s="58">
        <v>1.7866</v>
      </c>
      <c r="AA157" s="58">
        <v>0.1908</v>
      </c>
      <c r="AB157" s="58">
        <v>0.25469999999999998</v>
      </c>
      <c r="AC157" s="58">
        <v>5.0099999999999999E-2</v>
      </c>
      <c r="AD157" s="58">
        <v>7.3599999999999999E-2</v>
      </c>
      <c r="AE157" s="58">
        <v>4.4299999999999999E-2</v>
      </c>
      <c r="AF157" s="58">
        <v>0.1167</v>
      </c>
      <c r="AG157" s="58">
        <v>1.26E-2</v>
      </c>
      <c r="AH157" s="58">
        <v>0</v>
      </c>
      <c r="AI157" s="58">
        <v>1.4695</v>
      </c>
      <c r="AJ157" s="58">
        <v>0.72470000000000001</v>
      </c>
      <c r="AK157" s="58">
        <v>5.9499999999999997E-2</v>
      </c>
      <c r="AL157" s="58">
        <v>0.25719999999999998</v>
      </c>
      <c r="AM157" s="58">
        <v>4.4900000000000002E-2</v>
      </c>
      <c r="AN157" s="58">
        <v>7.7999999999999996E-3</v>
      </c>
      <c r="AO157" s="58">
        <v>0.72389999999999999</v>
      </c>
      <c r="AP157" s="58">
        <v>0</v>
      </c>
      <c r="AQ157" s="58">
        <v>0.314</v>
      </c>
      <c r="AR157" s="59">
        <v>0.38679999999999998</v>
      </c>
      <c r="AS157" s="11">
        <v>0.38679999999999998</v>
      </c>
      <c r="AT157" s="60">
        <v>0.22800000000000001</v>
      </c>
      <c r="AU157" s="61">
        <v>8.1229999999999993</v>
      </c>
      <c r="AV157" s="61"/>
      <c r="AW157" s="61">
        <v>4.7888999999999999</v>
      </c>
      <c r="AX157" s="62"/>
      <c r="AY157" s="58">
        <v>5.6970999999999998</v>
      </c>
      <c r="AZ157" s="58">
        <v>0</v>
      </c>
      <c r="BA157" s="63"/>
      <c r="BB157" s="64">
        <v>1.4258131329974899</v>
      </c>
      <c r="BC157" s="64"/>
      <c r="BD157" s="7" t="s">
        <v>523</v>
      </c>
    </row>
    <row r="158" spans="1:56" ht="19.149999999999999" customHeight="1" x14ac:dyDescent="0.25">
      <c r="A158" s="57">
        <v>219</v>
      </c>
      <c r="B158" s="6">
        <v>149</v>
      </c>
      <c r="C158" s="7" t="s">
        <v>611</v>
      </c>
      <c r="D158" s="7" t="s">
        <v>523</v>
      </c>
      <c r="E158" s="8">
        <v>5</v>
      </c>
      <c r="F158" s="8">
        <v>3</v>
      </c>
      <c r="G158" s="9" t="s">
        <v>183</v>
      </c>
      <c r="H158" s="41" t="s">
        <v>685</v>
      </c>
      <c r="I158" s="36" t="s">
        <v>85</v>
      </c>
      <c r="J158" s="10">
        <v>2806.5</v>
      </c>
      <c r="K158" s="10">
        <v>2806.5</v>
      </c>
      <c r="L158" s="10"/>
      <c r="M158" s="10"/>
      <c r="N158" s="58">
        <v>0.39660000000000001</v>
      </c>
      <c r="O158" s="58">
        <v>0.12130000000000001</v>
      </c>
      <c r="P158" s="58">
        <v>0.21060000000000001</v>
      </c>
      <c r="Q158" s="58">
        <v>6.0400000000000002E-2</v>
      </c>
      <c r="R158" s="58">
        <v>1.37E-2</v>
      </c>
      <c r="S158" s="58">
        <v>0.26960000000000001</v>
      </c>
      <c r="T158" s="58">
        <v>0</v>
      </c>
      <c r="U158" s="58">
        <v>0.42680000000000001</v>
      </c>
      <c r="V158" s="58">
        <v>0</v>
      </c>
      <c r="W158" s="58">
        <v>0</v>
      </c>
      <c r="X158" s="58">
        <v>0.20269999999999999</v>
      </c>
      <c r="Y158" s="58">
        <v>0</v>
      </c>
      <c r="Z158" s="58">
        <v>1.5204</v>
      </c>
      <c r="AA158" s="58">
        <v>0.21609999999999999</v>
      </c>
      <c r="AB158" s="58">
        <v>0.26919999999999999</v>
      </c>
      <c r="AC158" s="58">
        <v>4.5499999999999999E-2</v>
      </c>
      <c r="AD158" s="58">
        <v>7.7700000000000005E-2</v>
      </c>
      <c r="AE158" s="58">
        <v>3.6799999999999999E-2</v>
      </c>
      <c r="AF158" s="58">
        <v>0.1052</v>
      </c>
      <c r="AG158" s="58">
        <v>1.43E-2</v>
      </c>
      <c r="AH158" s="58">
        <v>0</v>
      </c>
      <c r="AI158" s="58">
        <v>1.9098999999999999</v>
      </c>
      <c r="AJ158" s="58">
        <v>0.68459999999999999</v>
      </c>
      <c r="AK158" s="58">
        <v>7.0300000000000001E-2</v>
      </c>
      <c r="AL158" s="58">
        <v>0.2424</v>
      </c>
      <c r="AM158" s="58">
        <v>5.4399999999999997E-2</v>
      </c>
      <c r="AN158" s="58">
        <v>9.4999999999999998E-3</v>
      </c>
      <c r="AO158" s="58">
        <v>0.88449999999999995</v>
      </c>
      <c r="AP158" s="58">
        <v>0</v>
      </c>
      <c r="AQ158" s="58">
        <v>0.40400000000000003</v>
      </c>
      <c r="AR158" s="59">
        <v>0.4123</v>
      </c>
      <c r="AS158" s="11">
        <v>0.4123</v>
      </c>
      <c r="AT158" s="60">
        <v>0.2263</v>
      </c>
      <c r="AU158" s="61">
        <v>8.6588000000000012</v>
      </c>
      <c r="AV158" s="61"/>
      <c r="AW158" s="61">
        <v>4.7514000000000012</v>
      </c>
      <c r="AX158" s="62"/>
      <c r="AY158" s="58">
        <v>6.2081999999999988</v>
      </c>
      <c r="AZ158" s="58">
        <v>0</v>
      </c>
      <c r="BA158" s="63"/>
      <c r="BB158" s="64">
        <v>1.3947359943300801</v>
      </c>
      <c r="BC158" s="64"/>
      <c r="BD158" s="7" t="s">
        <v>523</v>
      </c>
    </row>
    <row r="159" spans="1:56" ht="19.149999999999999" customHeight="1" x14ac:dyDescent="0.25">
      <c r="A159" s="57">
        <v>220</v>
      </c>
      <c r="B159" s="6">
        <v>150</v>
      </c>
      <c r="C159" s="7" t="s">
        <v>612</v>
      </c>
      <c r="D159" s="7" t="s">
        <v>523</v>
      </c>
      <c r="E159" s="8">
        <v>5</v>
      </c>
      <c r="F159" s="8">
        <v>4</v>
      </c>
      <c r="G159" s="9" t="s">
        <v>184</v>
      </c>
      <c r="H159" s="41" t="s">
        <v>685</v>
      </c>
      <c r="I159" s="36" t="s">
        <v>76</v>
      </c>
      <c r="J159" s="10">
        <v>3195.75</v>
      </c>
      <c r="K159" s="10">
        <v>3195.75</v>
      </c>
      <c r="L159" s="10"/>
      <c r="M159" s="10"/>
      <c r="N159" s="58">
        <v>0.33510000000000001</v>
      </c>
      <c r="O159" s="58">
        <v>0.1079</v>
      </c>
      <c r="P159" s="58">
        <v>0.20519999999999999</v>
      </c>
      <c r="Q159" s="58">
        <v>5.9499999999999997E-2</v>
      </c>
      <c r="R159" s="58">
        <v>2.1299999999999999E-2</v>
      </c>
      <c r="S159" s="58">
        <v>0.26860000000000001</v>
      </c>
      <c r="T159" s="58">
        <v>0</v>
      </c>
      <c r="U159" s="58">
        <v>0.42680000000000001</v>
      </c>
      <c r="V159" s="58">
        <v>0</v>
      </c>
      <c r="W159" s="58">
        <v>0</v>
      </c>
      <c r="X159" s="58">
        <v>0.1187</v>
      </c>
      <c r="Y159" s="58">
        <v>0</v>
      </c>
      <c r="Z159" s="58">
        <v>1.0385</v>
      </c>
      <c r="AA159" s="58">
        <v>0.20019999999999999</v>
      </c>
      <c r="AB159" s="58">
        <v>0.223</v>
      </c>
      <c r="AC159" s="58">
        <v>5.4600000000000003E-2</v>
      </c>
      <c r="AD159" s="58">
        <v>6.7100000000000007E-2</v>
      </c>
      <c r="AE159" s="58">
        <v>5.7000000000000002E-2</v>
      </c>
      <c r="AF159" s="58">
        <v>0.1002</v>
      </c>
      <c r="AG159" s="58">
        <v>1.0800000000000001E-2</v>
      </c>
      <c r="AH159" s="58">
        <v>0</v>
      </c>
      <c r="AI159" s="58">
        <v>1.6553</v>
      </c>
      <c r="AJ159" s="58">
        <v>0.67279999999999995</v>
      </c>
      <c r="AK159" s="58">
        <v>6.6400000000000001E-2</v>
      </c>
      <c r="AL159" s="58">
        <v>0.3609</v>
      </c>
      <c r="AM159" s="58">
        <v>5.1400000000000001E-2</v>
      </c>
      <c r="AN159" s="58">
        <v>8.8999999999999999E-3</v>
      </c>
      <c r="AO159" s="58">
        <v>0.76119999999999999</v>
      </c>
      <c r="AP159" s="58">
        <v>0</v>
      </c>
      <c r="AQ159" s="58">
        <v>0.28670000000000001</v>
      </c>
      <c r="AR159" s="59">
        <v>0.3579</v>
      </c>
      <c r="AS159" s="11">
        <v>0.3579</v>
      </c>
      <c r="AT159" s="60">
        <v>0.18540000000000001</v>
      </c>
      <c r="AU159" s="61">
        <v>7.5159999999999982</v>
      </c>
      <c r="AV159" s="61"/>
      <c r="AW159" s="61">
        <v>3.8932999999999991</v>
      </c>
      <c r="AX159" s="62"/>
      <c r="AY159" s="58">
        <v>5.2413999999999996</v>
      </c>
      <c r="AZ159" s="58">
        <v>0</v>
      </c>
      <c r="BA159" s="63"/>
      <c r="BB159" s="64">
        <v>1.4339680238104322</v>
      </c>
      <c r="BC159" s="64"/>
      <c r="BD159" s="7" t="s">
        <v>523</v>
      </c>
    </row>
    <row r="160" spans="1:56" ht="19.149999999999999" customHeight="1" x14ac:dyDescent="0.25">
      <c r="A160" s="57">
        <v>223</v>
      </c>
      <c r="B160" s="6">
        <v>151</v>
      </c>
      <c r="C160" s="7" t="s">
        <v>613</v>
      </c>
      <c r="D160" s="7" t="s">
        <v>523</v>
      </c>
      <c r="E160" s="8">
        <v>5</v>
      </c>
      <c r="F160" s="8">
        <v>8</v>
      </c>
      <c r="G160" s="9" t="s">
        <v>185</v>
      </c>
      <c r="H160" s="43" t="s">
        <v>687</v>
      </c>
      <c r="I160" s="36" t="s">
        <v>76</v>
      </c>
      <c r="J160" s="10">
        <v>5908.7</v>
      </c>
      <c r="K160" s="10">
        <v>5574.2</v>
      </c>
      <c r="L160" s="10"/>
      <c r="M160" s="10">
        <v>334.5</v>
      </c>
      <c r="N160" s="58">
        <v>0.31140000000000001</v>
      </c>
      <c r="O160" s="58">
        <v>0.13639999999999999</v>
      </c>
      <c r="P160" s="58">
        <v>0.22239999999999999</v>
      </c>
      <c r="Q160" s="58">
        <v>6.08E-2</v>
      </c>
      <c r="R160" s="58">
        <v>0</v>
      </c>
      <c r="S160" s="58">
        <v>0.4556</v>
      </c>
      <c r="T160" s="58">
        <v>0</v>
      </c>
      <c r="U160" s="58">
        <v>0.42680000000000001</v>
      </c>
      <c r="V160" s="58">
        <v>0</v>
      </c>
      <c r="W160" s="58">
        <v>0</v>
      </c>
      <c r="X160" s="58">
        <v>0.1348</v>
      </c>
      <c r="Y160" s="58">
        <v>0</v>
      </c>
      <c r="Z160" s="58">
        <v>1.4332</v>
      </c>
      <c r="AA160" s="58">
        <v>0.18679999999999999</v>
      </c>
      <c r="AB160" s="58">
        <v>0.30280000000000001</v>
      </c>
      <c r="AC160" s="58">
        <v>5.2900000000000003E-2</v>
      </c>
      <c r="AD160" s="58">
        <v>7.1599999999999997E-2</v>
      </c>
      <c r="AE160" s="58">
        <v>0</v>
      </c>
      <c r="AF160" s="58">
        <v>0.1885</v>
      </c>
      <c r="AG160" s="58">
        <v>1.26E-2</v>
      </c>
      <c r="AH160" s="58">
        <v>0</v>
      </c>
      <c r="AI160" s="58">
        <v>1.0787</v>
      </c>
      <c r="AJ160" s="58">
        <v>0.68420000000000003</v>
      </c>
      <c r="AK160" s="58">
        <v>5.7599999999999998E-2</v>
      </c>
      <c r="AL160" s="58">
        <v>0.33900000000000002</v>
      </c>
      <c r="AM160" s="58">
        <v>3.8699999999999998E-2</v>
      </c>
      <c r="AN160" s="58">
        <v>6.7000000000000002E-3</v>
      </c>
      <c r="AO160" s="58">
        <v>0.53439999999999999</v>
      </c>
      <c r="AP160" s="58">
        <v>0</v>
      </c>
      <c r="AQ160" s="58">
        <v>0.31219999999999998</v>
      </c>
      <c r="AR160" s="59">
        <v>0.35239999999999999</v>
      </c>
      <c r="AS160" s="11">
        <v>0.35239999999999999</v>
      </c>
      <c r="AT160" s="60">
        <v>0.22059999999999999</v>
      </c>
      <c r="AU160" s="61">
        <v>7.400500000000001</v>
      </c>
      <c r="AV160" s="61"/>
      <c r="AW160" s="61">
        <v>4.6324000000000005</v>
      </c>
      <c r="AX160" s="62"/>
      <c r="AY160" s="58">
        <v>5.2264999999999997</v>
      </c>
      <c r="AZ160" s="58">
        <v>0</v>
      </c>
      <c r="BA160" s="63"/>
      <c r="BB160" s="84">
        <v>1.4159571414904815</v>
      </c>
      <c r="BC160" s="64"/>
      <c r="BD160" s="7" t="s">
        <v>523</v>
      </c>
    </row>
    <row r="161" spans="1:56" ht="19.149999999999999" customHeight="1" x14ac:dyDescent="0.25">
      <c r="A161" s="57">
        <v>20</v>
      </c>
      <c r="B161" s="6">
        <v>152</v>
      </c>
      <c r="C161" s="7" t="s">
        <v>503</v>
      </c>
      <c r="D161" s="7"/>
      <c r="E161" s="8">
        <v>7</v>
      </c>
      <c r="F161" s="8">
        <v>1</v>
      </c>
      <c r="G161" s="9" t="s">
        <v>186</v>
      </c>
      <c r="H161" s="41" t="s">
        <v>685</v>
      </c>
      <c r="I161" s="36" t="s">
        <v>187</v>
      </c>
      <c r="J161" s="10">
        <v>3582.89</v>
      </c>
      <c r="K161" s="10">
        <v>508.52999999999975</v>
      </c>
      <c r="L161" s="10">
        <v>3074.36</v>
      </c>
      <c r="M161" s="10"/>
      <c r="N161" s="58">
        <v>0.2361</v>
      </c>
      <c r="O161" s="58">
        <v>7.8799999999999995E-2</v>
      </c>
      <c r="P161" s="58">
        <v>0.19409999999999999</v>
      </c>
      <c r="Q161" s="58">
        <v>5.7500000000000002E-2</v>
      </c>
      <c r="R161" s="58">
        <v>8.2000000000000007E-3</v>
      </c>
      <c r="S161" s="58">
        <v>0.14419999999999999</v>
      </c>
      <c r="T161" s="58">
        <v>0</v>
      </c>
      <c r="U161" s="58">
        <v>0.42680000000000001</v>
      </c>
      <c r="V161" s="58">
        <v>0.76</v>
      </c>
      <c r="W161" s="58">
        <v>0</v>
      </c>
      <c r="X161" s="58">
        <v>0.1605</v>
      </c>
      <c r="Y161" s="58">
        <v>0</v>
      </c>
      <c r="Z161" s="58">
        <v>2.0640999999999998</v>
      </c>
      <c r="AA161" s="58">
        <v>0.14710000000000001</v>
      </c>
      <c r="AB161" s="58">
        <v>0.1772</v>
      </c>
      <c r="AC161" s="58">
        <v>7.1800000000000003E-2</v>
      </c>
      <c r="AD161" s="58">
        <v>6.9900000000000004E-2</v>
      </c>
      <c r="AE161" s="58">
        <v>2.1999999999999999E-2</v>
      </c>
      <c r="AF161" s="58">
        <v>4.3200000000000002E-2</v>
      </c>
      <c r="AG161" s="58">
        <v>1.21E-2</v>
      </c>
      <c r="AH161" s="58">
        <v>0</v>
      </c>
      <c r="AI161" s="58">
        <v>1.1641999999999999</v>
      </c>
      <c r="AJ161" s="58">
        <v>0.75609999999999999</v>
      </c>
      <c r="AK161" s="58">
        <v>6.9099999999999995E-2</v>
      </c>
      <c r="AL161" s="58">
        <v>0.22550000000000001</v>
      </c>
      <c r="AM161" s="58">
        <v>3.0499999999999999E-2</v>
      </c>
      <c r="AN161" s="58">
        <v>5.3E-3</v>
      </c>
      <c r="AO161" s="58">
        <v>0.70940000000000003</v>
      </c>
      <c r="AP161" s="58">
        <v>0.50060000000000004</v>
      </c>
      <c r="AQ161" s="58">
        <v>0.34520000000000001</v>
      </c>
      <c r="AR161" s="59">
        <v>0.3609</v>
      </c>
      <c r="AS161" s="11">
        <v>0.42399999999999999</v>
      </c>
      <c r="AT161" s="60">
        <v>0.21820000000000001</v>
      </c>
      <c r="AU161" s="61">
        <v>7.5797999999999996</v>
      </c>
      <c r="AV161" s="61">
        <v>8.9034999999999993</v>
      </c>
      <c r="AW161" s="61">
        <v>4.5819000000000001</v>
      </c>
      <c r="AX161" s="62"/>
      <c r="AY161" s="58">
        <v>5.5770999999999988</v>
      </c>
      <c r="AZ161" s="58">
        <v>6.4723999999999977</v>
      </c>
      <c r="BA161" s="63"/>
      <c r="BB161" s="64">
        <v>1.3590934356565243</v>
      </c>
      <c r="BC161" s="64">
        <v>1.3756102836660284</v>
      </c>
      <c r="BD161" s="7"/>
    </row>
    <row r="162" spans="1:56" ht="19.149999999999999" customHeight="1" x14ac:dyDescent="0.25">
      <c r="A162" s="57">
        <v>77</v>
      </c>
      <c r="B162" s="6">
        <v>153</v>
      </c>
      <c r="C162" s="7" t="s">
        <v>541</v>
      </c>
      <c r="D162" s="7" t="s">
        <v>524</v>
      </c>
      <c r="E162" s="8">
        <v>8</v>
      </c>
      <c r="F162" s="8">
        <v>2</v>
      </c>
      <c r="G162" s="9" t="s">
        <v>188</v>
      </c>
      <c r="H162" s="41" t="s">
        <v>685</v>
      </c>
      <c r="I162" s="36" t="s">
        <v>189</v>
      </c>
      <c r="J162" s="10">
        <v>5249.8</v>
      </c>
      <c r="K162" s="10">
        <v>657.10000000000036</v>
      </c>
      <c r="L162" s="10">
        <v>4592.7</v>
      </c>
      <c r="M162" s="10"/>
      <c r="N162" s="58">
        <v>0.21529999999999999</v>
      </c>
      <c r="O162" s="58">
        <v>8.5400000000000004E-2</v>
      </c>
      <c r="P162" s="58">
        <v>0.218</v>
      </c>
      <c r="Q162" s="58">
        <v>5.1799999999999999E-2</v>
      </c>
      <c r="R162" s="58">
        <v>2.81E-2</v>
      </c>
      <c r="S162" s="58">
        <v>0.1825</v>
      </c>
      <c r="T162" s="58">
        <v>0</v>
      </c>
      <c r="U162" s="58">
        <v>0.42680000000000001</v>
      </c>
      <c r="V162" s="58">
        <v>1.6619999999999999</v>
      </c>
      <c r="W162" s="58">
        <v>0</v>
      </c>
      <c r="X162" s="58">
        <v>0.10589999999999999</v>
      </c>
      <c r="Y162" s="58">
        <v>0</v>
      </c>
      <c r="Z162" s="58">
        <v>1.9990000000000001</v>
      </c>
      <c r="AA162" s="58">
        <v>0.13009999999999999</v>
      </c>
      <c r="AB162" s="58">
        <v>0.19270000000000001</v>
      </c>
      <c r="AC162" s="58">
        <v>4.7600000000000003E-2</v>
      </c>
      <c r="AD162" s="58">
        <v>4.9500000000000002E-2</v>
      </c>
      <c r="AE162" s="58">
        <v>7.5200000000000003E-2</v>
      </c>
      <c r="AF162" s="58">
        <v>7.1499999999999994E-2</v>
      </c>
      <c r="AG162" s="58">
        <v>7.3000000000000001E-3</v>
      </c>
      <c r="AH162" s="58">
        <v>0</v>
      </c>
      <c r="AI162" s="58">
        <v>1.6053999999999999</v>
      </c>
      <c r="AJ162" s="58">
        <v>0.88400000000000001</v>
      </c>
      <c r="AK162" s="58">
        <v>5.1299999999999998E-2</v>
      </c>
      <c r="AL162" s="58">
        <v>0.33250000000000002</v>
      </c>
      <c r="AM162" s="58">
        <v>2.86E-2</v>
      </c>
      <c r="AN162" s="58">
        <v>5.0000000000000001E-3</v>
      </c>
      <c r="AO162" s="58">
        <v>0.56740000000000002</v>
      </c>
      <c r="AP162" s="58">
        <v>0.64859999999999995</v>
      </c>
      <c r="AQ162" s="58">
        <v>0.26900000000000002</v>
      </c>
      <c r="AR162" s="59">
        <v>0.38150000000000001</v>
      </c>
      <c r="AS162" s="11">
        <v>0.497</v>
      </c>
      <c r="AT162" s="60">
        <v>0.21199999999999999</v>
      </c>
      <c r="AU162" s="61">
        <v>8.0114000000000019</v>
      </c>
      <c r="AV162" s="61">
        <v>10.437500000000002</v>
      </c>
      <c r="AW162" s="61">
        <v>4.4526000000000012</v>
      </c>
      <c r="AX162" s="62"/>
      <c r="AY162" s="58">
        <v>6.0314999999999994</v>
      </c>
      <c r="AZ162" s="58">
        <v>7.34</v>
      </c>
      <c r="BA162" s="63"/>
      <c r="BB162" s="64">
        <v>1.3282599684987155</v>
      </c>
      <c r="BC162" s="64">
        <v>1.4220027247956406</v>
      </c>
      <c r="BD162" s="7" t="s">
        <v>541</v>
      </c>
    </row>
    <row r="163" spans="1:56" ht="19.149999999999999" customHeight="1" x14ac:dyDescent="0.25">
      <c r="A163" s="57">
        <v>79</v>
      </c>
      <c r="B163" s="6">
        <v>154</v>
      </c>
      <c r="C163" s="7" t="s">
        <v>542</v>
      </c>
      <c r="D163" s="7" t="s">
        <v>524</v>
      </c>
      <c r="E163" s="8">
        <v>8</v>
      </c>
      <c r="F163" s="8">
        <v>3</v>
      </c>
      <c r="G163" s="9" t="s">
        <v>190</v>
      </c>
      <c r="H163" s="41" t="s">
        <v>685</v>
      </c>
      <c r="I163" s="36" t="s">
        <v>189</v>
      </c>
      <c r="J163" s="10">
        <v>5491.9</v>
      </c>
      <c r="K163" s="10">
        <v>660.29999999999927</v>
      </c>
      <c r="L163" s="10">
        <v>4831.6000000000004</v>
      </c>
      <c r="M163" s="10"/>
      <c r="N163" s="58">
        <v>0.24429999999999999</v>
      </c>
      <c r="O163" s="58">
        <v>6.7100000000000007E-2</v>
      </c>
      <c r="P163" s="58">
        <v>0.1961</v>
      </c>
      <c r="Q163" s="58">
        <v>5.3499999999999999E-2</v>
      </c>
      <c r="R163" s="58">
        <v>2.6800000000000001E-2</v>
      </c>
      <c r="S163" s="58">
        <v>0.2445</v>
      </c>
      <c r="T163" s="58">
        <v>0</v>
      </c>
      <c r="U163" s="58">
        <v>0.42680000000000001</v>
      </c>
      <c r="V163" s="58">
        <v>2.3694999999999999</v>
      </c>
      <c r="W163" s="58">
        <v>0</v>
      </c>
      <c r="X163" s="58">
        <v>0.11509999999999999</v>
      </c>
      <c r="Y163" s="58">
        <v>0</v>
      </c>
      <c r="Z163" s="58">
        <v>2.1412</v>
      </c>
      <c r="AA163" s="58">
        <v>0.14419999999999999</v>
      </c>
      <c r="AB163" s="58">
        <v>0.15359999999999999</v>
      </c>
      <c r="AC163" s="58">
        <v>6.83E-2</v>
      </c>
      <c r="AD163" s="58">
        <v>6.0299999999999999E-2</v>
      </c>
      <c r="AE163" s="58">
        <v>7.1900000000000006E-2</v>
      </c>
      <c r="AF163" s="58">
        <v>8.6300000000000002E-2</v>
      </c>
      <c r="AG163" s="58">
        <v>1.77E-2</v>
      </c>
      <c r="AH163" s="58">
        <v>0</v>
      </c>
      <c r="AI163" s="58">
        <v>0.90480000000000005</v>
      </c>
      <c r="AJ163" s="58">
        <v>1.2081</v>
      </c>
      <c r="AK163" s="58">
        <v>5.8200000000000002E-2</v>
      </c>
      <c r="AL163" s="58">
        <v>0.3165</v>
      </c>
      <c r="AM163" s="58">
        <v>3.15E-2</v>
      </c>
      <c r="AN163" s="58">
        <v>5.4999999999999997E-3</v>
      </c>
      <c r="AO163" s="58">
        <v>0.47820000000000001</v>
      </c>
      <c r="AP163" s="58">
        <v>0.51790000000000003</v>
      </c>
      <c r="AQ163" s="58">
        <v>0.28489999999999999</v>
      </c>
      <c r="AR163" s="59">
        <v>0.37030000000000002</v>
      </c>
      <c r="AS163" s="11">
        <v>0.51459999999999995</v>
      </c>
      <c r="AT163" s="60">
        <v>0.22489999999999999</v>
      </c>
      <c r="AU163" s="61">
        <v>7.7757000000000005</v>
      </c>
      <c r="AV163" s="61">
        <v>10.807399999999999</v>
      </c>
      <c r="AW163" s="61">
        <v>4.7227000000000006</v>
      </c>
      <c r="AX163" s="62"/>
      <c r="AY163" s="58">
        <v>5.7184999999999997</v>
      </c>
      <c r="AZ163" s="58">
        <v>7.6561000000000003</v>
      </c>
      <c r="BA163" s="63"/>
      <c r="BB163" s="64">
        <v>1.3597446882923845</v>
      </c>
      <c r="BC163" s="64">
        <v>1.4116064314729431</v>
      </c>
      <c r="BD163" s="7" t="s">
        <v>542</v>
      </c>
    </row>
    <row r="164" spans="1:56" ht="19.149999999999999" customHeight="1" x14ac:dyDescent="0.25">
      <c r="A164" s="57">
        <v>80</v>
      </c>
      <c r="B164" s="6">
        <v>155</v>
      </c>
      <c r="C164" s="7" t="s">
        <v>543</v>
      </c>
      <c r="D164" s="7" t="s">
        <v>524</v>
      </c>
      <c r="E164" s="8">
        <v>8</v>
      </c>
      <c r="F164" s="8">
        <v>4</v>
      </c>
      <c r="G164" s="9" t="s">
        <v>191</v>
      </c>
      <c r="H164" s="41" t="s">
        <v>685</v>
      </c>
      <c r="I164" s="36" t="s">
        <v>189</v>
      </c>
      <c r="J164" s="10">
        <v>8941.1</v>
      </c>
      <c r="K164" s="10">
        <v>1082.1000000000004</v>
      </c>
      <c r="L164" s="10">
        <v>7859</v>
      </c>
      <c r="M164" s="10"/>
      <c r="N164" s="58">
        <v>0.20349999999999999</v>
      </c>
      <c r="O164" s="58">
        <v>8.1500000000000003E-2</v>
      </c>
      <c r="P164" s="58">
        <v>0.21540000000000001</v>
      </c>
      <c r="Q164" s="58">
        <v>5.2999999999999999E-2</v>
      </c>
      <c r="R164" s="58">
        <v>3.3000000000000002E-2</v>
      </c>
      <c r="S164" s="58">
        <v>0.2477</v>
      </c>
      <c r="T164" s="58">
        <v>0</v>
      </c>
      <c r="U164" s="58">
        <v>0.42680000000000001</v>
      </c>
      <c r="V164" s="58">
        <v>1.4833000000000001</v>
      </c>
      <c r="W164" s="58">
        <v>7.5899999999999995E-2</v>
      </c>
      <c r="X164" s="58">
        <v>0.1046</v>
      </c>
      <c r="Y164" s="58">
        <v>0</v>
      </c>
      <c r="Z164" s="58">
        <v>2.3064</v>
      </c>
      <c r="AA164" s="58">
        <v>0.1226</v>
      </c>
      <c r="AB164" s="58">
        <v>0.1847</v>
      </c>
      <c r="AC164" s="58">
        <v>6.2399999999999997E-2</v>
      </c>
      <c r="AD164" s="58">
        <v>6.8900000000000003E-2</v>
      </c>
      <c r="AE164" s="58">
        <v>8.8300000000000003E-2</v>
      </c>
      <c r="AF164" s="58">
        <v>9.3600000000000003E-2</v>
      </c>
      <c r="AG164" s="58">
        <v>1.11E-2</v>
      </c>
      <c r="AH164" s="58">
        <v>0</v>
      </c>
      <c r="AI164" s="58">
        <v>1.0005999999999999</v>
      </c>
      <c r="AJ164" s="58">
        <v>1.0314000000000001</v>
      </c>
      <c r="AK164" s="58">
        <v>5.5199999999999999E-2</v>
      </c>
      <c r="AL164" s="58">
        <v>0.26829999999999998</v>
      </c>
      <c r="AM164" s="58">
        <v>2.9600000000000001E-2</v>
      </c>
      <c r="AN164" s="58">
        <v>5.1999999999999998E-3</v>
      </c>
      <c r="AO164" s="58">
        <v>0.48859999999999998</v>
      </c>
      <c r="AP164" s="58">
        <v>0.52810000000000001</v>
      </c>
      <c r="AQ164" s="58">
        <v>0.27110000000000001</v>
      </c>
      <c r="AR164" s="59">
        <v>0.37269999999999998</v>
      </c>
      <c r="AS164" s="11">
        <v>0.47699999999999998</v>
      </c>
      <c r="AT164" s="60">
        <v>0.23319999999999999</v>
      </c>
      <c r="AU164" s="61">
        <v>7.8262</v>
      </c>
      <c r="AV164" s="61">
        <v>10.017800000000001</v>
      </c>
      <c r="AW164" s="61">
        <v>4.8978000000000002</v>
      </c>
      <c r="AX164" s="62"/>
      <c r="AY164" s="58">
        <v>5.8711000000000011</v>
      </c>
      <c r="AZ164" s="58">
        <v>7.1866000000000012</v>
      </c>
      <c r="BA164" s="63"/>
      <c r="BB164" s="64">
        <v>1.3330040367222493</v>
      </c>
      <c r="BC164" s="64">
        <v>1.3939554170261319</v>
      </c>
      <c r="BD164" s="7" t="s">
        <v>543</v>
      </c>
    </row>
    <row r="165" spans="1:56" ht="19.149999999999999" customHeight="1" x14ac:dyDescent="0.25">
      <c r="A165" s="57">
        <v>1</v>
      </c>
      <c r="B165" s="6">
        <v>156</v>
      </c>
      <c r="C165" s="7" t="s">
        <v>630</v>
      </c>
      <c r="D165" s="7" t="s">
        <v>627</v>
      </c>
      <c r="E165" s="8">
        <v>9</v>
      </c>
      <c r="F165" s="8">
        <v>2</v>
      </c>
      <c r="G165" s="9" t="s">
        <v>192</v>
      </c>
      <c r="H165" s="41" t="s">
        <v>685</v>
      </c>
      <c r="I165" s="36" t="s">
        <v>193</v>
      </c>
      <c r="J165" s="10">
        <v>3815.74</v>
      </c>
      <c r="K165" s="10">
        <v>394.69999999999982</v>
      </c>
      <c r="L165" s="10">
        <v>3421.04</v>
      </c>
      <c r="M165" s="10"/>
      <c r="N165" s="58">
        <v>0.34039999999999998</v>
      </c>
      <c r="O165" s="58">
        <v>0.14169999999999999</v>
      </c>
      <c r="P165" s="58">
        <v>0.19359999999999999</v>
      </c>
      <c r="Q165" s="58">
        <v>5.4399999999999997E-2</v>
      </c>
      <c r="R165" s="58">
        <v>1.3100000000000001E-2</v>
      </c>
      <c r="S165" s="58">
        <v>0.14330000000000001</v>
      </c>
      <c r="T165" s="58">
        <v>0</v>
      </c>
      <c r="U165" s="58">
        <v>0.42680000000000001</v>
      </c>
      <c r="V165" s="58">
        <v>1.448</v>
      </c>
      <c r="W165" s="58">
        <v>5.8099999999999999E-2</v>
      </c>
      <c r="X165" s="58">
        <v>0.1193</v>
      </c>
      <c r="Y165" s="58">
        <v>0</v>
      </c>
      <c r="Z165" s="58">
        <v>2.2881</v>
      </c>
      <c r="AA165" s="58">
        <v>0.2011</v>
      </c>
      <c r="AB165" s="58">
        <v>0.31680000000000003</v>
      </c>
      <c r="AC165" s="58">
        <v>3.9300000000000002E-2</v>
      </c>
      <c r="AD165" s="58">
        <v>4.2299999999999997E-2</v>
      </c>
      <c r="AE165" s="58">
        <v>3.5000000000000003E-2</v>
      </c>
      <c r="AF165" s="58">
        <v>5.4100000000000002E-2</v>
      </c>
      <c r="AG165" s="58">
        <v>1.01E-2</v>
      </c>
      <c r="AH165" s="58">
        <v>0</v>
      </c>
      <c r="AI165" s="58">
        <v>0.71040000000000003</v>
      </c>
      <c r="AJ165" s="58">
        <v>0.93400000000000005</v>
      </c>
      <c r="AK165" s="58">
        <v>4.8899999999999999E-2</v>
      </c>
      <c r="AL165" s="58">
        <v>0.2177</v>
      </c>
      <c r="AM165" s="58">
        <v>2.6599999999999999E-2</v>
      </c>
      <c r="AN165" s="58">
        <v>4.5999999999999999E-3</v>
      </c>
      <c r="AO165" s="58">
        <v>0.21079999999999999</v>
      </c>
      <c r="AP165" s="58">
        <v>0.66749999999999998</v>
      </c>
      <c r="AQ165" s="58">
        <v>0.28760000000000002</v>
      </c>
      <c r="AR165" s="59">
        <v>0.34300000000000003</v>
      </c>
      <c r="AS165" s="11">
        <v>0.45169999999999999</v>
      </c>
      <c r="AT165" s="60">
        <v>0.2394</v>
      </c>
      <c r="AU165" s="61">
        <v>7.2030000000000003</v>
      </c>
      <c r="AV165" s="61">
        <v>9.4853000000000005</v>
      </c>
      <c r="AW165" s="61">
        <v>5.0265000000000004</v>
      </c>
      <c r="AX165" s="62"/>
      <c r="AY165" s="58">
        <v>5.2294</v>
      </c>
      <c r="AZ165" s="58">
        <v>7.3480999999999996</v>
      </c>
      <c r="BA165" s="63"/>
      <c r="BB165" s="64">
        <v>1.3774046735763186</v>
      </c>
      <c r="BC165" s="64">
        <v>1.2908506960983113</v>
      </c>
      <c r="BD165" s="7" t="s">
        <v>630</v>
      </c>
    </row>
    <row r="166" spans="1:56" ht="19.149999999999999" customHeight="1" x14ac:dyDescent="0.25">
      <c r="A166" s="57">
        <v>2</v>
      </c>
      <c r="B166" s="6">
        <v>157</v>
      </c>
      <c r="C166" s="7" t="s">
        <v>631</v>
      </c>
      <c r="D166" s="7" t="s">
        <v>627</v>
      </c>
      <c r="E166" s="8">
        <v>9</v>
      </c>
      <c r="F166" s="8">
        <v>4</v>
      </c>
      <c r="G166" s="9" t="s">
        <v>194</v>
      </c>
      <c r="H166" s="41" t="s">
        <v>685</v>
      </c>
      <c r="I166" s="36" t="s">
        <v>193</v>
      </c>
      <c r="J166" s="10">
        <v>7589.7</v>
      </c>
      <c r="K166" s="10">
        <v>786.05999999999949</v>
      </c>
      <c r="L166" s="10">
        <v>6803.64</v>
      </c>
      <c r="M166" s="10"/>
      <c r="N166" s="58">
        <v>0.38040000000000002</v>
      </c>
      <c r="O166" s="58">
        <v>0.1263</v>
      </c>
      <c r="P166" s="58">
        <v>0.20619999999999999</v>
      </c>
      <c r="Q166" s="58">
        <v>5.8900000000000001E-2</v>
      </c>
      <c r="R166" s="58">
        <v>1.32E-2</v>
      </c>
      <c r="S166" s="58">
        <v>0.1938</v>
      </c>
      <c r="T166" s="58">
        <v>0</v>
      </c>
      <c r="U166" s="58">
        <v>0.42680000000000001</v>
      </c>
      <c r="V166" s="58">
        <v>1.9233</v>
      </c>
      <c r="W166" s="58">
        <v>5.8400000000000001E-2</v>
      </c>
      <c r="X166" s="58">
        <v>0.1183</v>
      </c>
      <c r="Y166" s="58">
        <v>0</v>
      </c>
      <c r="Z166" s="66">
        <v>2.1360999999999999</v>
      </c>
      <c r="AA166" s="58">
        <v>0.23050000000000001</v>
      </c>
      <c r="AB166" s="58">
        <v>0.28489999999999999</v>
      </c>
      <c r="AC166" s="58">
        <v>6.9400000000000003E-2</v>
      </c>
      <c r="AD166" s="58">
        <v>7.6300000000000007E-2</v>
      </c>
      <c r="AE166" s="58">
        <v>3.5200000000000002E-2</v>
      </c>
      <c r="AF166" s="58">
        <v>8.8999999999999996E-2</v>
      </c>
      <c r="AG166" s="58">
        <v>1.11E-2</v>
      </c>
      <c r="AH166" s="58">
        <v>0</v>
      </c>
      <c r="AI166" s="58">
        <v>0.875</v>
      </c>
      <c r="AJ166" s="58">
        <v>0.7571</v>
      </c>
      <c r="AK166" s="58">
        <v>4.4900000000000002E-2</v>
      </c>
      <c r="AL166" s="58">
        <v>0.18809999999999999</v>
      </c>
      <c r="AM166" s="58">
        <v>2.5700000000000001E-2</v>
      </c>
      <c r="AN166" s="58">
        <v>4.4999999999999997E-3</v>
      </c>
      <c r="AO166" s="58">
        <v>0.47420000000000001</v>
      </c>
      <c r="AP166" s="58">
        <v>0.6421</v>
      </c>
      <c r="AQ166" s="58">
        <v>0.28849999999999998</v>
      </c>
      <c r="AR166" s="59">
        <v>0.35570000000000002</v>
      </c>
      <c r="AS166" s="11">
        <v>0.4869</v>
      </c>
      <c r="AT166" s="60">
        <v>0.24099999999999999</v>
      </c>
      <c r="AU166" s="61">
        <v>7.4701000000000004</v>
      </c>
      <c r="AV166" s="61">
        <v>10.225100000000001</v>
      </c>
      <c r="AW166" s="61">
        <v>5.0609999999999999</v>
      </c>
      <c r="AX166" s="62"/>
      <c r="AY166" s="58">
        <v>5.5828999999999995</v>
      </c>
      <c r="AZ166" s="58">
        <v>7.5384000000000002</v>
      </c>
      <c r="BA166" s="63"/>
      <c r="BB166" s="64">
        <v>1.338032205484605</v>
      </c>
      <c r="BC166" s="64">
        <v>1.3564018889950122</v>
      </c>
      <c r="BD166" s="7" t="s">
        <v>631</v>
      </c>
    </row>
    <row r="167" spans="1:56" ht="19.149999999999999" customHeight="1" x14ac:dyDescent="0.25">
      <c r="A167" s="57">
        <v>3</v>
      </c>
      <c r="B167" s="6">
        <v>158</v>
      </c>
      <c r="C167" s="7" t="s">
        <v>632</v>
      </c>
      <c r="D167" s="7" t="s">
        <v>627</v>
      </c>
      <c r="E167" s="8">
        <v>9</v>
      </c>
      <c r="F167" s="8">
        <v>2</v>
      </c>
      <c r="G167" s="9" t="s">
        <v>195</v>
      </c>
      <c r="H167" s="41" t="s">
        <v>685</v>
      </c>
      <c r="I167" s="36" t="s">
        <v>193</v>
      </c>
      <c r="J167" s="10">
        <v>3776.92</v>
      </c>
      <c r="K167" s="10">
        <v>339.78000000000009</v>
      </c>
      <c r="L167" s="10">
        <v>3377.04</v>
      </c>
      <c r="M167" s="10">
        <v>60.1</v>
      </c>
      <c r="N167" s="58">
        <v>0.34350000000000003</v>
      </c>
      <c r="O167" s="58">
        <v>0.12690000000000001</v>
      </c>
      <c r="P167" s="58">
        <v>0.1938</v>
      </c>
      <c r="Q167" s="58">
        <v>6.3700000000000007E-2</v>
      </c>
      <c r="R167" s="58">
        <v>1.32E-2</v>
      </c>
      <c r="S167" s="58">
        <v>0.1447</v>
      </c>
      <c r="T167" s="58">
        <v>0</v>
      </c>
      <c r="U167" s="58">
        <v>0.42680000000000001</v>
      </c>
      <c r="V167" s="58">
        <v>2.3060999999999998</v>
      </c>
      <c r="W167" s="58">
        <v>0</v>
      </c>
      <c r="X167" s="58">
        <v>0.1205</v>
      </c>
      <c r="Y167" s="58">
        <v>0</v>
      </c>
      <c r="Z167" s="66">
        <v>2.3050000000000002</v>
      </c>
      <c r="AA167" s="58">
        <v>0.20280000000000001</v>
      </c>
      <c r="AB167" s="58">
        <v>0.2863</v>
      </c>
      <c r="AC167" s="58">
        <v>3.9100000000000003E-2</v>
      </c>
      <c r="AD167" s="58">
        <v>0.1144</v>
      </c>
      <c r="AE167" s="58">
        <v>3.5400000000000001E-2</v>
      </c>
      <c r="AF167" s="58">
        <v>5.4600000000000003E-2</v>
      </c>
      <c r="AG167" s="58">
        <v>1.0200000000000001E-2</v>
      </c>
      <c r="AH167" s="58">
        <v>0</v>
      </c>
      <c r="AI167" s="58">
        <v>0.43380000000000002</v>
      </c>
      <c r="AJ167" s="58">
        <v>0.95509999999999995</v>
      </c>
      <c r="AK167" s="58">
        <v>4.4699999999999997E-2</v>
      </c>
      <c r="AL167" s="58">
        <v>0.22620000000000001</v>
      </c>
      <c r="AM167" s="58">
        <v>2.41E-2</v>
      </c>
      <c r="AN167" s="58">
        <v>4.1999999999999997E-3</v>
      </c>
      <c r="AO167" s="58">
        <v>0.3206</v>
      </c>
      <c r="AP167" s="58">
        <v>0.35870000000000002</v>
      </c>
      <c r="AQ167" s="58">
        <v>0.2893</v>
      </c>
      <c r="AR167" s="59">
        <v>0.33889999999999998</v>
      </c>
      <c r="AS167" s="11">
        <v>0.47220000000000001</v>
      </c>
      <c r="AT167" s="60">
        <v>0.2422</v>
      </c>
      <c r="AU167" s="61">
        <v>7.117799999999999</v>
      </c>
      <c r="AV167" s="61">
        <v>9.9159000000000006</v>
      </c>
      <c r="AW167" s="61">
        <v>5.0853999999999999</v>
      </c>
      <c r="AX167" s="62"/>
      <c r="AY167" s="58">
        <v>5.3515999999999995</v>
      </c>
      <c r="AZ167" s="58">
        <v>7.2953000000000001</v>
      </c>
      <c r="BA167" s="63"/>
      <c r="BB167" s="64">
        <v>1.3300321399207713</v>
      </c>
      <c r="BC167" s="64">
        <v>1.3592175784409142</v>
      </c>
      <c r="BD167" s="7" t="s">
        <v>632</v>
      </c>
    </row>
    <row r="168" spans="1:56" ht="19.149999999999999" customHeight="1" x14ac:dyDescent="0.25">
      <c r="A168" s="57">
        <v>4</v>
      </c>
      <c r="B168" s="6">
        <v>159</v>
      </c>
      <c r="C168" s="7" t="s">
        <v>633</v>
      </c>
      <c r="D168" s="7" t="s">
        <v>627</v>
      </c>
      <c r="E168" s="8">
        <v>9</v>
      </c>
      <c r="F168" s="8">
        <v>4</v>
      </c>
      <c r="G168" s="9" t="s">
        <v>196</v>
      </c>
      <c r="H168" s="41" t="s">
        <v>685</v>
      </c>
      <c r="I168" s="36" t="s">
        <v>193</v>
      </c>
      <c r="J168" s="10">
        <v>7556.04</v>
      </c>
      <c r="K168" s="10">
        <v>784.76999999999953</v>
      </c>
      <c r="L168" s="10">
        <v>6771.27</v>
      </c>
      <c r="M168" s="10"/>
      <c r="N168" s="58">
        <v>0.34160000000000001</v>
      </c>
      <c r="O168" s="58">
        <v>0.14380000000000001</v>
      </c>
      <c r="P168" s="58">
        <v>0.2006</v>
      </c>
      <c r="Q168" s="58">
        <v>5.8799999999999998E-2</v>
      </c>
      <c r="R168" s="58">
        <v>1.32E-2</v>
      </c>
      <c r="S168" s="58">
        <v>0.1832</v>
      </c>
      <c r="T168" s="58">
        <v>0</v>
      </c>
      <c r="U168" s="58">
        <v>0.42680000000000001</v>
      </c>
      <c r="V168" s="58">
        <v>2.3003</v>
      </c>
      <c r="W168" s="58">
        <v>0</v>
      </c>
      <c r="X168" s="58">
        <v>0.1205</v>
      </c>
      <c r="Y168" s="58">
        <v>0</v>
      </c>
      <c r="Z168" s="66">
        <v>2.2823000000000002</v>
      </c>
      <c r="AA168" s="58">
        <v>0.20119999999999999</v>
      </c>
      <c r="AB168" s="58">
        <v>0.31509999999999999</v>
      </c>
      <c r="AC168" s="58">
        <v>6.8500000000000005E-2</v>
      </c>
      <c r="AD168" s="58">
        <v>7.5600000000000001E-2</v>
      </c>
      <c r="AE168" s="58">
        <v>3.5400000000000001E-2</v>
      </c>
      <c r="AF168" s="58">
        <v>8.0600000000000005E-2</v>
      </c>
      <c r="AG168" s="58">
        <v>0.01</v>
      </c>
      <c r="AH168" s="58">
        <v>0</v>
      </c>
      <c r="AI168" s="58">
        <v>0.59530000000000005</v>
      </c>
      <c r="AJ168" s="58">
        <v>0.97070000000000001</v>
      </c>
      <c r="AK168" s="58">
        <v>4.9500000000000002E-2</v>
      </c>
      <c r="AL168" s="58">
        <v>0.2379</v>
      </c>
      <c r="AM168" s="58">
        <v>2.63E-2</v>
      </c>
      <c r="AN168" s="58">
        <v>4.5999999999999999E-3</v>
      </c>
      <c r="AO168" s="58">
        <v>0.15240000000000001</v>
      </c>
      <c r="AP168" s="58">
        <v>0.64810000000000001</v>
      </c>
      <c r="AQ168" s="58">
        <v>0.28920000000000001</v>
      </c>
      <c r="AR168" s="59">
        <v>0.34420000000000001</v>
      </c>
      <c r="AS168" s="11">
        <v>0.49159999999999998</v>
      </c>
      <c r="AT168" s="60">
        <v>0.24629999999999999</v>
      </c>
      <c r="AU168" s="61">
        <v>7.2272999999999996</v>
      </c>
      <c r="AV168" s="61">
        <v>10.323099999999998</v>
      </c>
      <c r="AW168" s="61">
        <v>5.1730999999999998</v>
      </c>
      <c r="AX168" s="62"/>
      <c r="AY168" s="58">
        <v>5.3836000000000004</v>
      </c>
      <c r="AZ168" s="58">
        <v>7.4506999999999994</v>
      </c>
      <c r="BA168" s="63"/>
      <c r="BB168" s="64">
        <v>1.3424660078757706</v>
      </c>
      <c r="BC168" s="64">
        <v>1.3855208235467806</v>
      </c>
      <c r="BD168" s="7" t="s">
        <v>633</v>
      </c>
    </row>
    <row r="169" spans="1:56" ht="19.149999999999999" customHeight="1" x14ac:dyDescent="0.25">
      <c r="A169" s="57">
        <v>6</v>
      </c>
      <c r="B169" s="6">
        <v>160</v>
      </c>
      <c r="C169" s="7" t="s">
        <v>634</v>
      </c>
      <c r="D169" s="7" t="s">
        <v>627</v>
      </c>
      <c r="E169" s="8">
        <v>9</v>
      </c>
      <c r="F169" s="8">
        <v>3</v>
      </c>
      <c r="G169" s="9" t="s">
        <v>197</v>
      </c>
      <c r="H169" s="43" t="s">
        <v>686</v>
      </c>
      <c r="I169" s="36" t="s">
        <v>193</v>
      </c>
      <c r="J169" s="10">
        <v>5686.7</v>
      </c>
      <c r="K169" s="10">
        <v>166.26999999999953</v>
      </c>
      <c r="L169" s="10">
        <v>5090.43</v>
      </c>
      <c r="M169" s="10">
        <v>430</v>
      </c>
      <c r="N169" s="58">
        <v>0.33729999999999999</v>
      </c>
      <c r="O169" s="58">
        <v>0.12559999999999999</v>
      </c>
      <c r="P169" s="58">
        <v>0.18709999999999999</v>
      </c>
      <c r="Q169" s="58">
        <v>6.7299999999999999E-2</v>
      </c>
      <c r="R169" s="58">
        <v>1.32E-2</v>
      </c>
      <c r="S169" s="58">
        <v>0.16120000000000001</v>
      </c>
      <c r="T169" s="58">
        <v>0</v>
      </c>
      <c r="U169" s="58">
        <v>0.42680000000000001</v>
      </c>
      <c r="V169" s="58">
        <v>2.0503</v>
      </c>
      <c r="W169" s="58">
        <v>3.9E-2</v>
      </c>
      <c r="X169" s="58">
        <v>0.12</v>
      </c>
      <c r="Y169" s="58">
        <v>0</v>
      </c>
      <c r="Z169" s="67">
        <v>1.7836000000000001</v>
      </c>
      <c r="AA169" s="58">
        <v>0.1981</v>
      </c>
      <c r="AB169" s="58">
        <v>0.28339999999999999</v>
      </c>
      <c r="AC169" s="58">
        <v>6.6000000000000003E-2</v>
      </c>
      <c r="AD169" s="58">
        <v>0.1094</v>
      </c>
      <c r="AE169" s="58">
        <v>3.5200000000000002E-2</v>
      </c>
      <c r="AF169" s="58">
        <v>6.7100000000000007E-2</v>
      </c>
      <c r="AG169" s="58">
        <v>0.01</v>
      </c>
      <c r="AH169" s="58">
        <v>0</v>
      </c>
      <c r="AI169" s="58">
        <v>0.80710000000000004</v>
      </c>
      <c r="AJ169" s="58">
        <v>1.0664</v>
      </c>
      <c r="AK169" s="58">
        <v>5.8999999999999997E-2</v>
      </c>
      <c r="AL169" s="58">
        <v>0.22450000000000001</v>
      </c>
      <c r="AM169" s="58">
        <v>2.5999999999999999E-2</v>
      </c>
      <c r="AN169" s="58">
        <v>4.4999999999999997E-3</v>
      </c>
      <c r="AO169" s="58">
        <v>0.2172</v>
      </c>
      <c r="AP169" s="58">
        <v>0.63490000000000002</v>
      </c>
      <c r="AQ169" s="58">
        <v>0.28860000000000002</v>
      </c>
      <c r="AR169" s="59">
        <v>0.3342</v>
      </c>
      <c r="AS169" s="11">
        <v>0.47039999999999998</v>
      </c>
      <c r="AT169" s="60">
        <v>0.2185</v>
      </c>
      <c r="AU169" s="61">
        <v>7.0187999999999997</v>
      </c>
      <c r="AV169" s="61">
        <v>9.8791999999999991</v>
      </c>
      <c r="AW169" s="61">
        <v>4.5878999999999994</v>
      </c>
      <c r="AX169" s="62"/>
      <c r="AY169" s="58">
        <v>4.9635999999999996</v>
      </c>
      <c r="AZ169" s="58">
        <v>7.0084999999999988</v>
      </c>
      <c r="BA169" s="63"/>
      <c r="BB169" s="64">
        <v>1.4140543154162302</v>
      </c>
      <c r="BC169" s="64">
        <v>1.409602625383463</v>
      </c>
      <c r="BD169" s="7" t="s">
        <v>634</v>
      </c>
    </row>
    <row r="170" spans="1:56" ht="19.149999999999999" customHeight="1" x14ac:dyDescent="0.25">
      <c r="A170" s="57">
        <v>7</v>
      </c>
      <c r="B170" s="6">
        <v>161</v>
      </c>
      <c r="C170" s="7" t="s">
        <v>635</v>
      </c>
      <c r="D170" s="7" t="s">
        <v>627</v>
      </c>
      <c r="E170" s="8">
        <v>9</v>
      </c>
      <c r="F170" s="8">
        <v>2</v>
      </c>
      <c r="G170" s="9" t="s">
        <v>198</v>
      </c>
      <c r="H170" s="41" t="s">
        <v>685</v>
      </c>
      <c r="I170" s="36" t="s">
        <v>199</v>
      </c>
      <c r="J170" s="10">
        <v>4219.3999999999996</v>
      </c>
      <c r="K170" s="10">
        <v>466.40000000000009</v>
      </c>
      <c r="L170" s="10">
        <v>3752.9999999999995</v>
      </c>
      <c r="M170" s="10"/>
      <c r="N170" s="58">
        <v>0.31459999999999999</v>
      </c>
      <c r="O170" s="58">
        <v>0.1348</v>
      </c>
      <c r="P170" s="58">
        <v>0.17</v>
      </c>
      <c r="Q170" s="58">
        <v>5.8900000000000001E-2</v>
      </c>
      <c r="R170" s="58">
        <v>1.18E-2</v>
      </c>
      <c r="S170" s="58">
        <v>0.1346</v>
      </c>
      <c r="T170" s="58">
        <v>0</v>
      </c>
      <c r="U170" s="58">
        <v>0.42680000000000001</v>
      </c>
      <c r="V170" s="58">
        <v>2.0750999999999999</v>
      </c>
      <c r="W170" s="58">
        <v>0</v>
      </c>
      <c r="X170" s="58">
        <v>0.1079</v>
      </c>
      <c r="Y170" s="58">
        <v>0</v>
      </c>
      <c r="Z170" s="58">
        <v>1.6007</v>
      </c>
      <c r="AA170" s="58">
        <v>0.18559999999999999</v>
      </c>
      <c r="AB170" s="58">
        <v>0.2858</v>
      </c>
      <c r="AC170" s="58">
        <v>7.1499999999999994E-2</v>
      </c>
      <c r="AD170" s="58">
        <v>8.1100000000000005E-2</v>
      </c>
      <c r="AE170" s="58">
        <v>3.1699999999999999E-2</v>
      </c>
      <c r="AF170" s="58">
        <v>5.2900000000000003E-2</v>
      </c>
      <c r="AG170" s="58">
        <v>1.0800000000000001E-2</v>
      </c>
      <c r="AH170" s="58">
        <v>0</v>
      </c>
      <c r="AI170" s="58">
        <v>1.1028</v>
      </c>
      <c r="AJ170" s="58">
        <v>0.84360000000000002</v>
      </c>
      <c r="AK170" s="58">
        <v>5.4300000000000001E-2</v>
      </c>
      <c r="AL170" s="58">
        <v>0.24149999999999999</v>
      </c>
      <c r="AM170" s="58">
        <v>2.92E-2</v>
      </c>
      <c r="AN170" s="58">
        <v>5.1000000000000004E-3</v>
      </c>
      <c r="AO170" s="58">
        <v>0.27650000000000002</v>
      </c>
      <c r="AP170" s="58">
        <v>0.79369999999999996</v>
      </c>
      <c r="AQ170" s="58">
        <v>0.27160000000000001</v>
      </c>
      <c r="AR170" s="59">
        <v>0.32519999999999999</v>
      </c>
      <c r="AS170" s="11">
        <v>0.46860000000000002</v>
      </c>
      <c r="AT170" s="60">
        <v>0.20200000000000001</v>
      </c>
      <c r="AU170" s="61">
        <v>6.8293000000000008</v>
      </c>
      <c r="AV170" s="61">
        <v>9.8414999999999999</v>
      </c>
      <c r="AW170" s="61">
        <v>4.2416999999999998</v>
      </c>
      <c r="AX170" s="62"/>
      <c r="AY170" s="58">
        <v>5.1609000000000007</v>
      </c>
      <c r="AZ170" s="58">
        <v>7.1258000000000008</v>
      </c>
      <c r="BA170" s="63"/>
      <c r="BB170" s="64">
        <v>1.3232769478191788</v>
      </c>
      <c r="BC170" s="64">
        <v>1.3811080861096297</v>
      </c>
      <c r="BD170" s="7" t="s">
        <v>635</v>
      </c>
    </row>
    <row r="171" spans="1:56" ht="19.149999999999999" customHeight="1" x14ac:dyDescent="0.25">
      <c r="A171" s="57">
        <v>8</v>
      </c>
      <c r="B171" s="6">
        <v>162</v>
      </c>
      <c r="C171" s="7" t="s">
        <v>636</v>
      </c>
      <c r="D171" s="7" t="s">
        <v>627</v>
      </c>
      <c r="E171" s="8">
        <v>9</v>
      </c>
      <c r="F171" s="8">
        <v>3</v>
      </c>
      <c r="G171" s="9" t="s">
        <v>200</v>
      </c>
      <c r="H171" s="41" t="s">
        <v>685</v>
      </c>
      <c r="I171" s="36" t="s">
        <v>199</v>
      </c>
      <c r="J171" s="10">
        <v>6160.86</v>
      </c>
      <c r="K171" s="10">
        <v>679.25999999999931</v>
      </c>
      <c r="L171" s="10">
        <v>5481.6</v>
      </c>
      <c r="M171" s="10"/>
      <c r="N171" s="58">
        <v>0.23630000000000001</v>
      </c>
      <c r="O171" s="58">
        <v>0.11600000000000001</v>
      </c>
      <c r="P171" s="58">
        <v>0.18379999999999999</v>
      </c>
      <c r="Q171" s="58">
        <v>6.1100000000000002E-2</v>
      </c>
      <c r="R171" s="58">
        <v>9.1999999999999998E-3</v>
      </c>
      <c r="S171" s="58">
        <v>0.15570000000000001</v>
      </c>
      <c r="T171" s="58">
        <v>0</v>
      </c>
      <c r="U171" s="58">
        <v>0.42680000000000001</v>
      </c>
      <c r="V171" s="58">
        <v>1.9039999999999999</v>
      </c>
      <c r="W171" s="58">
        <v>3.6299999999999999E-2</v>
      </c>
      <c r="X171" s="58">
        <v>0.1477</v>
      </c>
      <c r="Y171" s="58">
        <v>0</v>
      </c>
      <c r="Z171" s="58">
        <v>1.5544</v>
      </c>
      <c r="AA171" s="58">
        <v>0.14180000000000001</v>
      </c>
      <c r="AB171" s="58">
        <v>0.2616</v>
      </c>
      <c r="AC171" s="58">
        <v>6.7500000000000004E-2</v>
      </c>
      <c r="AD171" s="58">
        <v>8.9399999999999993E-2</v>
      </c>
      <c r="AE171" s="58">
        <v>2.46E-2</v>
      </c>
      <c r="AF171" s="58">
        <v>6.6299999999999998E-2</v>
      </c>
      <c r="AG171" s="58">
        <v>1.04E-2</v>
      </c>
      <c r="AH171" s="58">
        <v>0</v>
      </c>
      <c r="AI171" s="58">
        <v>0.72709999999999997</v>
      </c>
      <c r="AJ171" s="58">
        <v>0.99019999999999997</v>
      </c>
      <c r="AK171" s="58">
        <v>5.3199999999999997E-2</v>
      </c>
      <c r="AL171" s="58">
        <v>0.2495</v>
      </c>
      <c r="AM171" s="58">
        <v>2.8799999999999999E-2</v>
      </c>
      <c r="AN171" s="58">
        <v>5.0000000000000001E-3</v>
      </c>
      <c r="AO171" s="58">
        <v>0.64459999999999995</v>
      </c>
      <c r="AP171" s="58">
        <v>0.61129999999999995</v>
      </c>
      <c r="AQ171" s="58">
        <v>0.32590000000000002</v>
      </c>
      <c r="AR171" s="59">
        <v>0.32879999999999998</v>
      </c>
      <c r="AS171" s="11">
        <v>0.45639999999999997</v>
      </c>
      <c r="AT171" s="60">
        <v>0.1983</v>
      </c>
      <c r="AU171" s="61">
        <v>6.9057000000000004</v>
      </c>
      <c r="AV171" s="61">
        <v>9.5849000000000011</v>
      </c>
      <c r="AW171" s="61">
        <v>4.1638000000000002</v>
      </c>
      <c r="AX171" s="62"/>
      <c r="AY171" s="58">
        <v>5.3119999999999985</v>
      </c>
      <c r="AZ171" s="58">
        <v>7.2259999999999982</v>
      </c>
      <c r="BA171" s="63"/>
      <c r="BB171" s="64">
        <v>1.3000188253012053</v>
      </c>
      <c r="BC171" s="64">
        <v>1.3264461666205374</v>
      </c>
      <c r="BD171" s="7" t="s">
        <v>636</v>
      </c>
    </row>
    <row r="172" spans="1:56" ht="19.149999999999999" customHeight="1" x14ac:dyDescent="0.25">
      <c r="A172" s="57">
        <v>10</v>
      </c>
      <c r="B172" s="6">
        <v>163</v>
      </c>
      <c r="C172" s="7" t="s">
        <v>637</v>
      </c>
      <c r="D172" s="7" t="s">
        <v>627</v>
      </c>
      <c r="E172" s="8">
        <v>9</v>
      </c>
      <c r="F172" s="8">
        <v>3</v>
      </c>
      <c r="G172" s="9" t="s">
        <v>201</v>
      </c>
      <c r="H172" s="43" t="s">
        <v>686</v>
      </c>
      <c r="I172" s="36" t="s">
        <v>199</v>
      </c>
      <c r="J172" s="10">
        <v>6433.3</v>
      </c>
      <c r="K172" s="10">
        <v>534.41000000000008</v>
      </c>
      <c r="L172" s="10">
        <v>5732.09</v>
      </c>
      <c r="M172" s="10">
        <v>166.8</v>
      </c>
      <c r="N172" s="58">
        <v>0.34339999999999998</v>
      </c>
      <c r="O172" s="58">
        <v>0.1111</v>
      </c>
      <c r="P172" s="58">
        <v>0.18229999999999999</v>
      </c>
      <c r="Q172" s="58">
        <v>6.0299999999999999E-2</v>
      </c>
      <c r="R172" s="58">
        <v>1.1599999999999999E-2</v>
      </c>
      <c r="S172" s="58">
        <v>0.15049999999999999</v>
      </c>
      <c r="T172" s="58">
        <v>0</v>
      </c>
      <c r="U172" s="58">
        <v>0.42680000000000001</v>
      </c>
      <c r="V172" s="58">
        <v>2.0379999999999998</v>
      </c>
      <c r="W172" s="58">
        <v>0</v>
      </c>
      <c r="X172" s="58">
        <v>0.1041</v>
      </c>
      <c r="Y172" s="58">
        <v>0</v>
      </c>
      <c r="Z172" s="58">
        <v>1.4941</v>
      </c>
      <c r="AA172" s="58">
        <v>0.2019</v>
      </c>
      <c r="AB172" s="58">
        <v>0.2505</v>
      </c>
      <c r="AC172" s="58">
        <v>6.7000000000000004E-2</v>
      </c>
      <c r="AD172" s="58">
        <v>8.5300000000000001E-2</v>
      </c>
      <c r="AE172" s="58">
        <v>3.1099999999999999E-2</v>
      </c>
      <c r="AF172" s="58">
        <v>6.4399999999999999E-2</v>
      </c>
      <c r="AG172" s="58">
        <v>1.0200000000000001E-2</v>
      </c>
      <c r="AH172" s="58">
        <v>0</v>
      </c>
      <c r="AI172" s="58">
        <v>1.1880999999999999</v>
      </c>
      <c r="AJ172" s="58">
        <v>0.86609999999999998</v>
      </c>
      <c r="AK172" s="58">
        <v>5.0200000000000002E-2</v>
      </c>
      <c r="AL172" s="58">
        <v>0.17810000000000001</v>
      </c>
      <c r="AM172" s="58">
        <v>2.8899999999999999E-2</v>
      </c>
      <c r="AN172" s="58">
        <v>5.0000000000000001E-3</v>
      </c>
      <c r="AO172" s="58">
        <v>0.32400000000000001</v>
      </c>
      <c r="AP172" s="58">
        <v>0.61839999999999995</v>
      </c>
      <c r="AQ172" s="58">
        <v>0.26640000000000003</v>
      </c>
      <c r="AR172" s="59">
        <v>0.3251</v>
      </c>
      <c r="AS172" s="11">
        <v>0.45789999999999997</v>
      </c>
      <c r="AT172" s="60">
        <v>0.1973</v>
      </c>
      <c r="AU172" s="61">
        <v>6.8265000000000002</v>
      </c>
      <c r="AV172" s="61">
        <v>9.6157000000000004</v>
      </c>
      <c r="AW172" s="61">
        <v>4.1424000000000003</v>
      </c>
      <c r="AX172" s="62"/>
      <c r="AY172" s="58">
        <v>5.2277000000000005</v>
      </c>
      <c r="AZ172" s="58">
        <v>7.0648999999999997</v>
      </c>
      <c r="BA172" s="63"/>
      <c r="BB172" s="64">
        <v>1.3058323928304989</v>
      </c>
      <c r="BC172" s="64">
        <v>1.3610525272827643</v>
      </c>
      <c r="BD172" s="7" t="s">
        <v>637</v>
      </c>
    </row>
    <row r="173" spans="1:56" ht="19.149999999999999" customHeight="1" x14ac:dyDescent="0.25">
      <c r="A173" s="57">
        <v>11</v>
      </c>
      <c r="B173" s="6">
        <v>164</v>
      </c>
      <c r="C173" s="7" t="s">
        <v>638</v>
      </c>
      <c r="D173" s="7" t="s">
        <v>627</v>
      </c>
      <c r="E173" s="8">
        <v>9</v>
      </c>
      <c r="F173" s="8">
        <v>3</v>
      </c>
      <c r="G173" s="9" t="s">
        <v>202</v>
      </c>
      <c r="H173" s="41" t="s">
        <v>685</v>
      </c>
      <c r="I173" s="36" t="s">
        <v>199</v>
      </c>
      <c r="J173" s="10">
        <v>6398.9</v>
      </c>
      <c r="K173" s="10">
        <v>702.19999999999982</v>
      </c>
      <c r="L173" s="10">
        <v>5696.7</v>
      </c>
      <c r="M173" s="10"/>
      <c r="N173" s="58">
        <v>0.34110000000000001</v>
      </c>
      <c r="O173" s="58">
        <v>0.11169999999999999</v>
      </c>
      <c r="P173" s="58">
        <v>0.1845</v>
      </c>
      <c r="Q173" s="58">
        <v>6.0900000000000003E-2</v>
      </c>
      <c r="R173" s="58">
        <v>1.17E-2</v>
      </c>
      <c r="S173" s="58">
        <v>0.15129999999999999</v>
      </c>
      <c r="T173" s="58">
        <v>0</v>
      </c>
      <c r="U173" s="58">
        <v>0.42680000000000001</v>
      </c>
      <c r="V173" s="58">
        <v>2.0506000000000002</v>
      </c>
      <c r="W173" s="58">
        <v>0</v>
      </c>
      <c r="X173" s="58">
        <v>0.1067</v>
      </c>
      <c r="Y173" s="58">
        <v>0</v>
      </c>
      <c r="Z173" s="58">
        <v>1.4549000000000001</v>
      </c>
      <c r="AA173" s="58">
        <v>0.20100000000000001</v>
      </c>
      <c r="AB173" s="58">
        <v>0.25190000000000001</v>
      </c>
      <c r="AC173" s="58">
        <v>6.7799999999999999E-2</v>
      </c>
      <c r="AD173" s="58">
        <v>8.5599999999999996E-2</v>
      </c>
      <c r="AE173" s="58">
        <v>3.1300000000000001E-2</v>
      </c>
      <c r="AF173" s="58">
        <v>6.4799999999999996E-2</v>
      </c>
      <c r="AG173" s="58">
        <v>1.0200000000000001E-2</v>
      </c>
      <c r="AH173" s="58">
        <v>0</v>
      </c>
      <c r="AI173" s="58">
        <v>1.1714</v>
      </c>
      <c r="AJ173" s="58">
        <v>0.8891</v>
      </c>
      <c r="AK173" s="58">
        <v>5.3699999999999998E-2</v>
      </c>
      <c r="AL173" s="58">
        <v>0.22450000000000001</v>
      </c>
      <c r="AM173" s="58">
        <v>2.7799999999999998E-2</v>
      </c>
      <c r="AN173" s="58">
        <v>4.7999999999999996E-3</v>
      </c>
      <c r="AO173" s="58">
        <v>0.31730000000000003</v>
      </c>
      <c r="AP173" s="58">
        <v>0.60129999999999995</v>
      </c>
      <c r="AQ173" s="58">
        <v>0.27</v>
      </c>
      <c r="AR173" s="59">
        <v>0.32600000000000001</v>
      </c>
      <c r="AS173" s="11">
        <v>0.45860000000000001</v>
      </c>
      <c r="AT173" s="60">
        <v>0.19589999999999999</v>
      </c>
      <c r="AU173" s="61">
        <v>6.8468000000000009</v>
      </c>
      <c r="AV173" s="61">
        <v>9.6313000000000013</v>
      </c>
      <c r="AW173" s="61">
        <v>4.1144000000000016</v>
      </c>
      <c r="AX173" s="62"/>
      <c r="AY173" s="58">
        <v>5.3619999999999992</v>
      </c>
      <c r="AZ173" s="58">
        <v>6.7204999999999995</v>
      </c>
      <c r="BA173" s="63"/>
      <c r="BB173" s="64">
        <v>1.2769116001491985</v>
      </c>
      <c r="BC173" s="64">
        <v>1.4331225355256307</v>
      </c>
      <c r="BD173" s="7" t="s">
        <v>638</v>
      </c>
    </row>
    <row r="174" spans="1:56" ht="19.149999999999999" customHeight="1" x14ac:dyDescent="0.25">
      <c r="A174" s="57">
        <v>12</v>
      </c>
      <c r="B174" s="6">
        <v>165</v>
      </c>
      <c r="C174" s="7" t="s">
        <v>639</v>
      </c>
      <c r="D174" s="7" t="s">
        <v>627</v>
      </c>
      <c r="E174" s="8">
        <v>9</v>
      </c>
      <c r="F174" s="8">
        <v>3</v>
      </c>
      <c r="G174" s="9" t="s">
        <v>203</v>
      </c>
      <c r="H174" s="41" t="s">
        <v>685</v>
      </c>
      <c r="I174" s="36" t="s">
        <v>199</v>
      </c>
      <c r="J174" s="10">
        <v>6409.9</v>
      </c>
      <c r="K174" s="10">
        <v>705.09999999999945</v>
      </c>
      <c r="L174" s="10">
        <v>5704.8</v>
      </c>
      <c r="M174" s="10"/>
      <c r="N174" s="58">
        <v>0.30940000000000001</v>
      </c>
      <c r="O174" s="58">
        <v>0.1278</v>
      </c>
      <c r="P174" s="58">
        <v>0.18329999999999999</v>
      </c>
      <c r="Q174" s="58">
        <v>6.0900000000000003E-2</v>
      </c>
      <c r="R174" s="58">
        <v>1.17E-2</v>
      </c>
      <c r="S174" s="58">
        <v>0.15110000000000001</v>
      </c>
      <c r="T174" s="58">
        <v>0</v>
      </c>
      <c r="U174" s="58">
        <v>0.42680000000000001</v>
      </c>
      <c r="V174" s="58">
        <v>1.8294999999999999</v>
      </c>
      <c r="W174" s="58">
        <v>3.4799999999999998E-2</v>
      </c>
      <c r="X174" s="58">
        <v>0.1065</v>
      </c>
      <c r="Y174" s="58">
        <v>0</v>
      </c>
      <c r="Z174" s="58">
        <v>1.6632</v>
      </c>
      <c r="AA174" s="58">
        <v>0.18329999999999999</v>
      </c>
      <c r="AB174" s="58">
        <v>0.28760000000000002</v>
      </c>
      <c r="AC174" s="58">
        <v>6.8400000000000002E-2</v>
      </c>
      <c r="AD174" s="58">
        <v>8.8999999999999996E-2</v>
      </c>
      <c r="AE174" s="58">
        <v>3.1300000000000001E-2</v>
      </c>
      <c r="AF174" s="58">
        <v>6.4699999999999994E-2</v>
      </c>
      <c r="AG174" s="58">
        <v>1.0200000000000001E-2</v>
      </c>
      <c r="AH174" s="58">
        <v>0</v>
      </c>
      <c r="AI174" s="58">
        <v>0.80730000000000002</v>
      </c>
      <c r="AJ174" s="58">
        <v>0.87260000000000004</v>
      </c>
      <c r="AK174" s="58">
        <v>5.3600000000000002E-2</v>
      </c>
      <c r="AL174" s="58">
        <v>0.21560000000000001</v>
      </c>
      <c r="AM174" s="58">
        <v>2.98E-2</v>
      </c>
      <c r="AN174" s="58">
        <v>5.1999999999999998E-3</v>
      </c>
      <c r="AO174" s="58">
        <v>0.31680000000000003</v>
      </c>
      <c r="AP174" s="58">
        <v>0.56130000000000002</v>
      </c>
      <c r="AQ174" s="58">
        <v>0.2697</v>
      </c>
      <c r="AR174" s="59">
        <v>0.31730000000000003</v>
      </c>
      <c r="AS174" s="11">
        <v>0.43859999999999999</v>
      </c>
      <c r="AT174" s="60">
        <v>0.20669999999999999</v>
      </c>
      <c r="AU174" s="61">
        <v>6.6631000000000018</v>
      </c>
      <c r="AV174" s="61">
        <v>9.2100000000000009</v>
      </c>
      <c r="AW174" s="61">
        <v>4.3402000000000012</v>
      </c>
      <c r="AX174" s="62"/>
      <c r="AY174" s="58">
        <v>5.0435000000000008</v>
      </c>
      <c r="AZ174" s="58">
        <v>6.8871000000000011</v>
      </c>
      <c r="BA174" s="63"/>
      <c r="BB174" s="64">
        <v>1.3211262020422327</v>
      </c>
      <c r="BC174" s="64">
        <v>1.3372827460033976</v>
      </c>
      <c r="BD174" s="7" t="s">
        <v>639</v>
      </c>
    </row>
    <row r="175" spans="1:56" ht="19.149999999999999" customHeight="1" x14ac:dyDescent="0.25">
      <c r="A175" s="57">
        <v>13</v>
      </c>
      <c r="B175" s="6">
        <v>166</v>
      </c>
      <c r="C175" s="7" t="s">
        <v>640</v>
      </c>
      <c r="D175" s="7" t="s">
        <v>627</v>
      </c>
      <c r="E175" s="8">
        <v>9</v>
      </c>
      <c r="F175" s="8">
        <v>1</v>
      </c>
      <c r="G175" s="9" t="s">
        <v>204</v>
      </c>
      <c r="H175" s="104" t="s">
        <v>690</v>
      </c>
      <c r="I175" s="36" t="s">
        <v>205</v>
      </c>
      <c r="J175" s="10">
        <v>6528.35</v>
      </c>
      <c r="K175" s="10">
        <v>581.85000000000036</v>
      </c>
      <c r="L175" s="10">
        <v>5946.5</v>
      </c>
      <c r="M175" s="10"/>
      <c r="N175" s="58">
        <v>0.16239999999999999</v>
      </c>
      <c r="O175" s="58">
        <v>4.9500000000000002E-2</v>
      </c>
      <c r="P175" s="58">
        <v>0.1953</v>
      </c>
      <c r="Q175" s="58">
        <v>5.0900000000000001E-2</v>
      </c>
      <c r="R175" s="58">
        <v>1.2500000000000001E-2</v>
      </c>
      <c r="S175" s="58">
        <v>0.1191</v>
      </c>
      <c r="T175" s="58">
        <v>0</v>
      </c>
      <c r="U175" s="58">
        <v>0.42680000000000001</v>
      </c>
      <c r="V175" s="58">
        <v>1.3097000000000001</v>
      </c>
      <c r="W175" s="58">
        <v>0</v>
      </c>
      <c r="X175" s="58">
        <v>9.2899999999999996E-2</v>
      </c>
      <c r="Y175" s="58">
        <v>0</v>
      </c>
      <c r="Z175" s="58">
        <v>1.2810999999999999</v>
      </c>
      <c r="AA175" s="58">
        <v>0.1077</v>
      </c>
      <c r="AB175" s="58">
        <v>0.1125</v>
      </c>
      <c r="AC175" s="58">
        <v>7.0800000000000002E-2</v>
      </c>
      <c r="AD175" s="58">
        <v>4.6100000000000002E-2</v>
      </c>
      <c r="AE175" s="58">
        <v>3.3500000000000002E-2</v>
      </c>
      <c r="AF175" s="58">
        <v>2.8400000000000002E-2</v>
      </c>
      <c r="AG175" s="58">
        <v>0</v>
      </c>
      <c r="AH175" s="58">
        <v>0</v>
      </c>
      <c r="AI175" s="58">
        <v>1.3279000000000001</v>
      </c>
      <c r="AJ175" s="58">
        <v>0.70369999999999999</v>
      </c>
      <c r="AK175" s="58">
        <v>5.67E-2</v>
      </c>
      <c r="AL175" s="58">
        <v>0.3579</v>
      </c>
      <c r="AM175" s="58">
        <v>2.9399999999999999E-2</v>
      </c>
      <c r="AN175" s="58">
        <v>5.1000000000000004E-3</v>
      </c>
      <c r="AO175" s="58">
        <v>8.7499999999999994E-2</v>
      </c>
      <c r="AP175" s="58">
        <v>0.60440000000000005</v>
      </c>
      <c r="AQ175" s="58">
        <v>0.43459999999999999</v>
      </c>
      <c r="AR175" s="59">
        <v>0.28960000000000002</v>
      </c>
      <c r="AS175" s="11">
        <v>0.38529999999999998</v>
      </c>
      <c r="AT175" s="60">
        <v>0.1658</v>
      </c>
      <c r="AU175" s="61">
        <v>6.0818999999999992</v>
      </c>
      <c r="AV175" s="61">
        <v>8.0916999999999994</v>
      </c>
      <c r="AW175" s="61">
        <v>3.4810999999999996</v>
      </c>
      <c r="AX175" s="62"/>
      <c r="AY175" s="58">
        <v>4.5991999999999997</v>
      </c>
      <c r="AZ175" s="58">
        <v>5.8898000000000001</v>
      </c>
      <c r="BA175" s="63"/>
      <c r="BB175" s="64">
        <v>1.3223821534179856</v>
      </c>
      <c r="BC175" s="64">
        <v>1.3738497062718598</v>
      </c>
      <c r="BD175" s="7" t="s">
        <v>640</v>
      </c>
    </row>
    <row r="176" spans="1:56" ht="19.149999999999999" customHeight="1" x14ac:dyDescent="0.25">
      <c r="A176" s="57">
        <v>25</v>
      </c>
      <c r="B176" s="6">
        <v>167</v>
      </c>
      <c r="C176" s="7" t="s">
        <v>444</v>
      </c>
      <c r="D176" s="7"/>
      <c r="E176" s="8">
        <v>9</v>
      </c>
      <c r="F176" s="8">
        <v>4</v>
      </c>
      <c r="G176" s="9" t="s">
        <v>206</v>
      </c>
      <c r="H176" s="41" t="s">
        <v>685</v>
      </c>
      <c r="I176" s="36" t="s">
        <v>193</v>
      </c>
      <c r="J176" s="10">
        <v>7843.3</v>
      </c>
      <c r="K176" s="10">
        <v>689.29</v>
      </c>
      <c r="L176" s="10">
        <v>7024.51</v>
      </c>
      <c r="M176" s="10">
        <v>129.5</v>
      </c>
      <c r="N176" s="58">
        <v>0.32469999999999999</v>
      </c>
      <c r="O176" s="58">
        <v>0.1211</v>
      </c>
      <c r="P176" s="58">
        <v>0.20250000000000001</v>
      </c>
      <c r="Q176" s="58">
        <v>5.3400000000000003E-2</v>
      </c>
      <c r="R176" s="58">
        <v>1.2699999999999999E-2</v>
      </c>
      <c r="S176" s="58">
        <v>0.18129999999999999</v>
      </c>
      <c r="T176" s="58">
        <v>0</v>
      </c>
      <c r="U176" s="58">
        <v>0.42680000000000001</v>
      </c>
      <c r="V176" s="58">
        <v>2.0400999999999998</v>
      </c>
      <c r="W176" s="58">
        <v>2.8299999999999999E-2</v>
      </c>
      <c r="X176" s="58">
        <v>0.1128</v>
      </c>
      <c r="Y176" s="58">
        <v>0</v>
      </c>
      <c r="Z176" s="58">
        <v>2.3742999999999999</v>
      </c>
      <c r="AA176" s="58">
        <v>0.1908</v>
      </c>
      <c r="AB176" s="58">
        <v>0.27310000000000001</v>
      </c>
      <c r="AC176" s="58">
        <v>6.0499999999999998E-2</v>
      </c>
      <c r="AD176" s="58">
        <v>5.8200000000000002E-2</v>
      </c>
      <c r="AE176" s="58">
        <v>3.4099999999999998E-2</v>
      </c>
      <c r="AF176" s="58">
        <v>7.8200000000000006E-2</v>
      </c>
      <c r="AG176" s="58">
        <v>9.4999999999999998E-3</v>
      </c>
      <c r="AH176" s="58">
        <v>0</v>
      </c>
      <c r="AI176" s="58">
        <v>0.4501</v>
      </c>
      <c r="AJ176" s="58">
        <v>1.0920000000000001</v>
      </c>
      <c r="AK176" s="58">
        <v>5.6399999999999999E-2</v>
      </c>
      <c r="AL176" s="58">
        <v>0.18410000000000001</v>
      </c>
      <c r="AM176" s="58">
        <v>2.4899999999999999E-2</v>
      </c>
      <c r="AN176" s="58">
        <v>4.3E-3</v>
      </c>
      <c r="AO176" s="58">
        <v>0.19309999999999999</v>
      </c>
      <c r="AP176" s="58">
        <v>0.56540000000000001</v>
      </c>
      <c r="AQ176" s="58">
        <v>0.27860000000000001</v>
      </c>
      <c r="AR176" s="59">
        <v>0.33989999999999998</v>
      </c>
      <c r="AS176" s="11">
        <v>0.47160000000000002</v>
      </c>
      <c r="AT176" s="60">
        <v>0.24390000000000001</v>
      </c>
      <c r="AU176" s="61">
        <v>7.1374000000000004</v>
      </c>
      <c r="AV176" s="61">
        <v>9.9029000000000007</v>
      </c>
      <c r="AW176" s="61">
        <v>5.1220999999999997</v>
      </c>
      <c r="AX176" s="62"/>
      <c r="AY176" s="58">
        <v>5.1423999999999994</v>
      </c>
      <c r="AZ176" s="58">
        <v>7.110199999999999</v>
      </c>
      <c r="BA176" s="63"/>
      <c r="BB176" s="64">
        <v>1.3879511512134415</v>
      </c>
      <c r="BC176" s="64">
        <v>1.3927737616382101</v>
      </c>
      <c r="BD176" s="7" t="s">
        <v>444</v>
      </c>
    </row>
    <row r="177" spans="1:56" ht="19.149999999999999" customHeight="1" x14ac:dyDescent="0.25">
      <c r="A177" s="57">
        <v>27</v>
      </c>
      <c r="B177" s="6">
        <v>168</v>
      </c>
      <c r="C177" s="7" t="s">
        <v>445</v>
      </c>
      <c r="D177" s="7"/>
      <c r="E177" s="8">
        <v>9</v>
      </c>
      <c r="F177" s="8">
        <v>5</v>
      </c>
      <c r="G177" s="9" t="s">
        <v>207</v>
      </c>
      <c r="H177" s="41" t="s">
        <v>685</v>
      </c>
      <c r="I177" s="36" t="s">
        <v>193</v>
      </c>
      <c r="J177" s="10">
        <v>9462</v>
      </c>
      <c r="K177" s="10">
        <v>1013.2000000000007</v>
      </c>
      <c r="L177" s="10">
        <v>8448.7999999999993</v>
      </c>
      <c r="M177" s="10"/>
      <c r="N177" s="58">
        <v>0.33710000000000001</v>
      </c>
      <c r="O177" s="58">
        <v>0.12970000000000001</v>
      </c>
      <c r="P177" s="58">
        <v>0.21629999999999999</v>
      </c>
      <c r="Q177" s="58">
        <v>5.28E-2</v>
      </c>
      <c r="R177" s="58">
        <v>1.32E-2</v>
      </c>
      <c r="S177" s="58">
        <v>0.2152</v>
      </c>
      <c r="T177" s="58">
        <v>0</v>
      </c>
      <c r="U177" s="58">
        <v>0.42680000000000001</v>
      </c>
      <c r="V177" s="58">
        <v>2.1570999999999998</v>
      </c>
      <c r="W177" s="58">
        <v>2.35E-2</v>
      </c>
      <c r="X177" s="58">
        <v>0.1196</v>
      </c>
      <c r="Y177" s="58">
        <v>0</v>
      </c>
      <c r="Z177" s="58">
        <v>2.0754999999999999</v>
      </c>
      <c r="AA177" s="58">
        <v>0.1988</v>
      </c>
      <c r="AB177" s="58">
        <v>0.28839999999999999</v>
      </c>
      <c r="AC177" s="58">
        <v>5.3199999999999997E-2</v>
      </c>
      <c r="AD177" s="58">
        <v>5.1700000000000003E-2</v>
      </c>
      <c r="AE177" s="58">
        <v>3.5299999999999998E-2</v>
      </c>
      <c r="AF177" s="58">
        <v>9.7000000000000003E-2</v>
      </c>
      <c r="AG177" s="58">
        <v>0.01</v>
      </c>
      <c r="AH177" s="58">
        <v>0</v>
      </c>
      <c r="AI177" s="58">
        <v>0.66069999999999995</v>
      </c>
      <c r="AJ177" s="58">
        <v>0.96879999999999999</v>
      </c>
      <c r="AK177" s="58">
        <v>4.5100000000000001E-2</v>
      </c>
      <c r="AL177" s="58">
        <v>0.23599999999999999</v>
      </c>
      <c r="AM177" s="58">
        <v>2.12E-2</v>
      </c>
      <c r="AN177" s="58">
        <v>3.7000000000000002E-3</v>
      </c>
      <c r="AO177" s="58">
        <v>0.33110000000000001</v>
      </c>
      <c r="AP177" s="58">
        <v>0.58760000000000001</v>
      </c>
      <c r="AQ177" s="58">
        <v>0.28889999999999999</v>
      </c>
      <c r="AR177" s="59">
        <v>0.34379999999999999</v>
      </c>
      <c r="AS177" s="11">
        <v>0.48220000000000002</v>
      </c>
      <c r="AT177" s="60">
        <v>0.23400000000000001</v>
      </c>
      <c r="AU177" s="61">
        <v>7.2199000000000009</v>
      </c>
      <c r="AV177" s="61">
        <v>10.126500000000002</v>
      </c>
      <c r="AW177" s="61">
        <v>4.9135000000000009</v>
      </c>
      <c r="AX177" s="62"/>
      <c r="AY177" s="58">
        <v>5.3683999999999994</v>
      </c>
      <c r="AZ177" s="58">
        <v>7.1906999999999996</v>
      </c>
      <c r="BA177" s="63"/>
      <c r="BB177" s="64">
        <v>1.3448886074063038</v>
      </c>
      <c r="BC177" s="64">
        <v>1.4082773582544124</v>
      </c>
      <c r="BD177" s="7" t="s">
        <v>445</v>
      </c>
    </row>
    <row r="178" spans="1:56" ht="19.149999999999999" customHeight="1" x14ac:dyDescent="0.25">
      <c r="A178" s="57">
        <v>29</v>
      </c>
      <c r="B178" s="6">
        <v>169</v>
      </c>
      <c r="C178" s="7" t="s">
        <v>446</v>
      </c>
      <c r="D178" s="7"/>
      <c r="E178" s="8">
        <v>9</v>
      </c>
      <c r="F178" s="8">
        <v>4</v>
      </c>
      <c r="G178" s="9" t="s">
        <v>208</v>
      </c>
      <c r="H178" s="43" t="s">
        <v>686</v>
      </c>
      <c r="I178" s="36" t="s">
        <v>193</v>
      </c>
      <c r="J178" s="10">
        <v>7754.7</v>
      </c>
      <c r="K178" s="10">
        <v>283.61000000000024</v>
      </c>
      <c r="L178" s="10">
        <v>7023.69</v>
      </c>
      <c r="M178" s="10">
        <v>447.4</v>
      </c>
      <c r="N178" s="58">
        <v>0.3276</v>
      </c>
      <c r="O178" s="58">
        <v>0.1225</v>
      </c>
      <c r="P178" s="58">
        <v>0.20069999999999999</v>
      </c>
      <c r="Q178" s="58">
        <v>5.1200000000000002E-2</v>
      </c>
      <c r="R178" s="58">
        <v>1.29E-2</v>
      </c>
      <c r="S178" s="58">
        <v>0.17680000000000001</v>
      </c>
      <c r="T178" s="58">
        <v>0</v>
      </c>
      <c r="U178" s="58">
        <v>0.42680000000000001</v>
      </c>
      <c r="V178" s="58">
        <v>2.2176</v>
      </c>
      <c r="W178" s="58">
        <v>0</v>
      </c>
      <c r="X178" s="58">
        <v>0.11409999999999999</v>
      </c>
      <c r="Y178" s="58">
        <v>0</v>
      </c>
      <c r="Z178" s="58">
        <v>2.3081999999999998</v>
      </c>
      <c r="AA178" s="58">
        <v>0.19209999999999999</v>
      </c>
      <c r="AB178" s="58">
        <v>0.2762</v>
      </c>
      <c r="AC178" s="58">
        <v>5.5100000000000003E-2</v>
      </c>
      <c r="AD178" s="58">
        <v>4.5999999999999999E-2</v>
      </c>
      <c r="AE178" s="58">
        <v>3.44E-2</v>
      </c>
      <c r="AF178" s="58">
        <v>7.7499999999999999E-2</v>
      </c>
      <c r="AG178" s="58">
        <v>9.5999999999999992E-3</v>
      </c>
      <c r="AH178" s="58">
        <v>0</v>
      </c>
      <c r="AI178" s="58">
        <v>0.49430000000000002</v>
      </c>
      <c r="AJ178" s="58">
        <v>1.1395999999999999</v>
      </c>
      <c r="AK178" s="58">
        <v>6.08E-2</v>
      </c>
      <c r="AL178" s="58">
        <v>0.20349999999999999</v>
      </c>
      <c r="AM178" s="58">
        <v>2.52E-2</v>
      </c>
      <c r="AN178" s="58">
        <v>4.4000000000000003E-3</v>
      </c>
      <c r="AO178" s="58">
        <v>0.44840000000000002</v>
      </c>
      <c r="AP178" s="58">
        <v>0.5655</v>
      </c>
      <c r="AQ178" s="58">
        <v>0.27579999999999999</v>
      </c>
      <c r="AR178" s="59">
        <v>0.35420000000000001</v>
      </c>
      <c r="AS178" s="11">
        <v>0.49330000000000002</v>
      </c>
      <c r="AT178" s="60">
        <v>0.2399</v>
      </c>
      <c r="AU178" s="61">
        <v>7.4379000000000008</v>
      </c>
      <c r="AV178" s="61">
        <v>10.360100000000001</v>
      </c>
      <c r="AW178" s="61">
        <v>5.0378000000000007</v>
      </c>
      <c r="AX178" s="62"/>
      <c r="AY178" s="58">
        <v>5.3997999999999999</v>
      </c>
      <c r="AZ178" s="58">
        <v>7.3716999999999997</v>
      </c>
      <c r="BA178" s="63"/>
      <c r="BB178" s="64">
        <v>1.3774399051816735</v>
      </c>
      <c r="BC178" s="64">
        <v>1.405388173691279</v>
      </c>
      <c r="BD178" s="7" t="s">
        <v>446</v>
      </c>
    </row>
    <row r="179" spans="1:56" ht="19.149999999999999" customHeight="1" x14ac:dyDescent="0.25">
      <c r="A179" s="57">
        <v>35</v>
      </c>
      <c r="B179" s="6">
        <v>170</v>
      </c>
      <c r="C179" s="7" t="s">
        <v>454</v>
      </c>
      <c r="D179" s="7" t="s">
        <v>522</v>
      </c>
      <c r="E179" s="8">
        <v>9</v>
      </c>
      <c r="F179" s="8">
        <v>5</v>
      </c>
      <c r="G179" s="9" t="s">
        <v>209</v>
      </c>
      <c r="H179" s="41" t="s">
        <v>685</v>
      </c>
      <c r="I179" s="36" t="s">
        <v>199</v>
      </c>
      <c r="J179" s="10">
        <v>10550.3</v>
      </c>
      <c r="K179" s="10">
        <v>1117.5999999999985</v>
      </c>
      <c r="L179" s="10">
        <v>9432.7000000000007</v>
      </c>
      <c r="M179" s="10"/>
      <c r="N179" s="58">
        <v>0.2437</v>
      </c>
      <c r="O179" s="58">
        <v>0.1123</v>
      </c>
      <c r="P179" s="58">
        <v>0.19950000000000001</v>
      </c>
      <c r="Q179" s="58">
        <v>5.4800000000000001E-2</v>
      </c>
      <c r="R179" s="58">
        <v>1.18E-2</v>
      </c>
      <c r="S179" s="58">
        <v>0.16819999999999999</v>
      </c>
      <c r="T179" s="58">
        <v>0</v>
      </c>
      <c r="U179" s="58">
        <v>0.42680000000000001</v>
      </c>
      <c r="V179" s="58">
        <v>1.9320999999999999</v>
      </c>
      <c r="W179" s="58">
        <v>2.1100000000000001E-2</v>
      </c>
      <c r="X179" s="58">
        <v>0.10780000000000001</v>
      </c>
      <c r="Y179" s="58">
        <v>0</v>
      </c>
      <c r="Z179" s="58">
        <v>1.5755999999999999</v>
      </c>
      <c r="AA179" s="58">
        <v>0.14549999999999999</v>
      </c>
      <c r="AB179" s="58">
        <v>0.25330000000000003</v>
      </c>
      <c r="AC179" s="58">
        <v>5.8500000000000003E-2</v>
      </c>
      <c r="AD179" s="58">
        <v>6.2100000000000002E-2</v>
      </c>
      <c r="AE179" s="58">
        <v>3.1600000000000003E-2</v>
      </c>
      <c r="AF179" s="58">
        <v>5.0799999999999998E-2</v>
      </c>
      <c r="AG179" s="58">
        <v>1.01E-2</v>
      </c>
      <c r="AH179" s="58">
        <v>0</v>
      </c>
      <c r="AI179" s="58">
        <v>1.2228000000000001</v>
      </c>
      <c r="AJ179" s="58">
        <v>0.98750000000000004</v>
      </c>
      <c r="AK179" s="58">
        <v>4.99E-2</v>
      </c>
      <c r="AL179" s="58">
        <v>0.224</v>
      </c>
      <c r="AM179" s="58">
        <v>2.8400000000000002E-2</v>
      </c>
      <c r="AN179" s="58">
        <v>4.8999999999999998E-3</v>
      </c>
      <c r="AO179" s="58">
        <v>0.22120000000000001</v>
      </c>
      <c r="AP179" s="58">
        <v>0.31580000000000003</v>
      </c>
      <c r="AQ179" s="58">
        <v>0.27160000000000001</v>
      </c>
      <c r="AR179" s="59">
        <v>0.3261</v>
      </c>
      <c r="AS179" s="11">
        <v>0.43959999999999999</v>
      </c>
      <c r="AT179" s="60">
        <v>0.19339999999999999</v>
      </c>
      <c r="AU179" s="61">
        <v>6.8488000000000016</v>
      </c>
      <c r="AV179" s="61">
        <v>9.2313000000000009</v>
      </c>
      <c r="AW179" s="61">
        <v>4.0606000000000009</v>
      </c>
      <c r="AX179" s="62"/>
      <c r="AY179" s="58">
        <v>5.2425000000000006</v>
      </c>
      <c r="AZ179" s="58">
        <v>6.9721000000000002</v>
      </c>
      <c r="BA179" s="63"/>
      <c r="BB179" s="64">
        <v>1.306399618502623</v>
      </c>
      <c r="BC179" s="64">
        <v>1.324034365542663</v>
      </c>
      <c r="BD179" s="7" t="s">
        <v>522</v>
      </c>
    </row>
    <row r="180" spans="1:56" ht="19.149999999999999" customHeight="1" x14ac:dyDescent="0.25">
      <c r="A180" s="57">
        <v>36</v>
      </c>
      <c r="B180" s="6">
        <v>171</v>
      </c>
      <c r="C180" s="7" t="s">
        <v>455</v>
      </c>
      <c r="D180" s="7" t="s">
        <v>522</v>
      </c>
      <c r="E180" s="8">
        <v>9</v>
      </c>
      <c r="F180" s="8">
        <v>1</v>
      </c>
      <c r="G180" s="9" t="s">
        <v>210</v>
      </c>
      <c r="H180" s="43" t="s">
        <v>687</v>
      </c>
      <c r="I180" s="36" t="s">
        <v>205</v>
      </c>
      <c r="J180" s="10">
        <v>6376.8</v>
      </c>
      <c r="K180" s="10">
        <v>232.11999999999989</v>
      </c>
      <c r="L180" s="10">
        <v>5739.68</v>
      </c>
      <c r="M180" s="10">
        <v>405</v>
      </c>
      <c r="N180" s="58">
        <v>0.16639999999999999</v>
      </c>
      <c r="O180" s="58">
        <v>5.0700000000000002E-2</v>
      </c>
      <c r="P180" s="58">
        <v>0.20369999999999999</v>
      </c>
      <c r="Q180" s="58">
        <v>5.1299999999999998E-2</v>
      </c>
      <c r="R180" s="58">
        <v>1.2800000000000001E-2</v>
      </c>
      <c r="S180" s="58">
        <v>0.12189999999999999</v>
      </c>
      <c r="T180" s="58">
        <v>0</v>
      </c>
      <c r="U180" s="58">
        <v>0.42680000000000001</v>
      </c>
      <c r="V180" s="58">
        <v>1.3568</v>
      </c>
      <c r="W180" s="58">
        <v>0</v>
      </c>
      <c r="X180" s="58">
        <v>9.5200000000000007E-2</v>
      </c>
      <c r="Y180" s="58">
        <v>0</v>
      </c>
      <c r="Z180" s="58">
        <v>1.2890999999999999</v>
      </c>
      <c r="AA180" s="58">
        <v>0.1106</v>
      </c>
      <c r="AB180" s="58">
        <v>0.1152</v>
      </c>
      <c r="AC180" s="58">
        <v>6.9099999999999995E-2</v>
      </c>
      <c r="AD180" s="58">
        <v>4.7699999999999999E-2</v>
      </c>
      <c r="AE180" s="58">
        <v>3.4299999999999997E-2</v>
      </c>
      <c r="AF180" s="58">
        <v>2.9100000000000001E-2</v>
      </c>
      <c r="AG180" s="58">
        <v>0</v>
      </c>
      <c r="AH180" s="58">
        <v>0</v>
      </c>
      <c r="AI180" s="58">
        <v>1.5339</v>
      </c>
      <c r="AJ180" s="58">
        <v>0.79220000000000002</v>
      </c>
      <c r="AK180" s="58">
        <v>5.8200000000000002E-2</v>
      </c>
      <c r="AL180" s="58">
        <v>0.35630000000000001</v>
      </c>
      <c r="AM180" s="58">
        <v>3.0099999999999998E-2</v>
      </c>
      <c r="AN180" s="58">
        <v>5.1999999999999998E-3</v>
      </c>
      <c r="AO180" s="58">
        <v>0.14960000000000001</v>
      </c>
      <c r="AP180" s="58">
        <v>0.60550000000000004</v>
      </c>
      <c r="AQ180" s="58">
        <v>0.4587</v>
      </c>
      <c r="AR180" s="59">
        <v>0.31040000000000001</v>
      </c>
      <c r="AS180" s="11">
        <v>0.40849999999999997</v>
      </c>
      <c r="AT180" s="60">
        <v>0.16880000000000001</v>
      </c>
      <c r="AU180" s="61">
        <v>6.5185000000000013</v>
      </c>
      <c r="AV180" s="61">
        <v>8.5789000000000009</v>
      </c>
      <c r="AW180" s="61">
        <v>3.5449000000000006</v>
      </c>
      <c r="AX180" s="62"/>
      <c r="AY180" s="58">
        <v>4.7485999999999997</v>
      </c>
      <c r="AZ180" s="58">
        <v>6.0965999999999996</v>
      </c>
      <c r="BA180" s="63"/>
      <c r="BB180" s="84">
        <v>1.3727203807437984</v>
      </c>
      <c r="BC180" s="84">
        <v>1.4071613686316966</v>
      </c>
      <c r="BD180" s="7" t="s">
        <v>522</v>
      </c>
    </row>
    <row r="181" spans="1:56" ht="19.149999999999999" customHeight="1" x14ac:dyDescent="0.25">
      <c r="A181" s="57">
        <v>37</v>
      </c>
      <c r="B181" s="6">
        <v>172</v>
      </c>
      <c r="C181" s="7" t="s">
        <v>456</v>
      </c>
      <c r="D181" s="7" t="s">
        <v>522</v>
      </c>
      <c r="E181" s="8">
        <v>9</v>
      </c>
      <c r="F181" s="8">
        <v>2</v>
      </c>
      <c r="G181" s="9" t="s">
        <v>211</v>
      </c>
      <c r="H181" s="41" t="s">
        <v>685</v>
      </c>
      <c r="I181" s="36" t="s">
        <v>193</v>
      </c>
      <c r="J181" s="10">
        <v>3769.2</v>
      </c>
      <c r="K181" s="10">
        <v>401.89999999999964</v>
      </c>
      <c r="L181" s="10">
        <v>3367.3</v>
      </c>
      <c r="M181" s="10"/>
      <c r="N181" s="58">
        <v>0.27439999999999998</v>
      </c>
      <c r="O181" s="58">
        <v>8.5699999999999998E-2</v>
      </c>
      <c r="P181" s="58">
        <v>0.2011</v>
      </c>
      <c r="Q181" s="58">
        <v>5.5300000000000002E-2</v>
      </c>
      <c r="R181" s="58">
        <v>1.32E-2</v>
      </c>
      <c r="S181" s="58">
        <v>0.12690000000000001</v>
      </c>
      <c r="T181" s="58">
        <v>0</v>
      </c>
      <c r="U181" s="58">
        <v>0.42680000000000001</v>
      </c>
      <c r="V181" s="58">
        <v>2.3128000000000002</v>
      </c>
      <c r="W181" s="58">
        <v>0</v>
      </c>
      <c r="X181" s="58">
        <v>0.1207</v>
      </c>
      <c r="Y181" s="58">
        <v>0</v>
      </c>
      <c r="Z181" s="58">
        <v>1.6919</v>
      </c>
      <c r="AA181" s="58">
        <v>0.16489999999999999</v>
      </c>
      <c r="AB181" s="58">
        <v>0.19470000000000001</v>
      </c>
      <c r="AC181" s="58">
        <v>5.7099999999999998E-2</v>
      </c>
      <c r="AD181" s="58">
        <v>6.4199999999999993E-2</v>
      </c>
      <c r="AE181" s="58">
        <v>3.5400000000000001E-2</v>
      </c>
      <c r="AF181" s="58">
        <v>2.7400000000000001E-2</v>
      </c>
      <c r="AG181" s="58">
        <v>1.0500000000000001E-2</v>
      </c>
      <c r="AH181" s="58">
        <v>0</v>
      </c>
      <c r="AI181" s="58">
        <v>1.3521000000000001</v>
      </c>
      <c r="AJ181" s="58">
        <v>0.95069999999999999</v>
      </c>
      <c r="AK181" s="58">
        <v>5.4600000000000003E-2</v>
      </c>
      <c r="AL181" s="58">
        <v>0.29470000000000002</v>
      </c>
      <c r="AM181" s="58">
        <v>2.7699999999999999E-2</v>
      </c>
      <c r="AN181" s="58">
        <v>4.7999999999999996E-3</v>
      </c>
      <c r="AO181" s="58">
        <v>0.39510000000000001</v>
      </c>
      <c r="AP181" s="58">
        <v>0.40989999999999999</v>
      </c>
      <c r="AQ181" s="58">
        <v>0.28960000000000002</v>
      </c>
      <c r="AR181" s="59">
        <v>0.34599999999999997</v>
      </c>
      <c r="AS181" s="11">
        <v>0.48209999999999997</v>
      </c>
      <c r="AT181" s="60">
        <v>0.1963</v>
      </c>
      <c r="AU181" s="61">
        <v>7.2655000000000012</v>
      </c>
      <c r="AV181" s="61">
        <v>10.124300000000002</v>
      </c>
      <c r="AW181" s="61">
        <v>4.1232000000000006</v>
      </c>
      <c r="AX181" s="62"/>
      <c r="AY181" s="58">
        <v>5.281299999999999</v>
      </c>
      <c r="AZ181" s="58">
        <v>7.3224999999999998</v>
      </c>
      <c r="BA181" s="63"/>
      <c r="BB181" s="64">
        <v>1.3757029519247159</v>
      </c>
      <c r="BC181" s="64">
        <v>1.3826288835780132</v>
      </c>
      <c r="BD181" s="7" t="s">
        <v>522</v>
      </c>
    </row>
    <row r="182" spans="1:56" ht="19.149999999999999" customHeight="1" x14ac:dyDescent="0.25">
      <c r="A182" s="57">
        <v>38</v>
      </c>
      <c r="B182" s="6">
        <v>173</v>
      </c>
      <c r="C182" s="7" t="s">
        <v>510</v>
      </c>
      <c r="D182" s="7" t="s">
        <v>522</v>
      </c>
      <c r="E182" s="8">
        <v>9</v>
      </c>
      <c r="F182" s="8">
        <v>2</v>
      </c>
      <c r="G182" s="9" t="s">
        <v>212</v>
      </c>
      <c r="H182" s="41" t="s">
        <v>685</v>
      </c>
      <c r="I182" s="36" t="s">
        <v>213</v>
      </c>
      <c r="J182" s="10">
        <v>4596.6000000000004</v>
      </c>
      <c r="K182" s="10">
        <v>567.20000000000027</v>
      </c>
      <c r="L182" s="10">
        <v>4029.4</v>
      </c>
      <c r="M182" s="10"/>
      <c r="N182" s="58">
        <v>0.22170000000000001</v>
      </c>
      <c r="O182" s="58">
        <v>7.0300000000000001E-2</v>
      </c>
      <c r="P182" s="58">
        <v>0.18809999999999999</v>
      </c>
      <c r="Q182" s="58">
        <v>6.6699999999999995E-2</v>
      </c>
      <c r="R182" s="58">
        <v>2.47E-2</v>
      </c>
      <c r="S182" s="58">
        <v>0.18629999999999999</v>
      </c>
      <c r="T182" s="58">
        <v>0</v>
      </c>
      <c r="U182" s="58">
        <v>0.42680000000000001</v>
      </c>
      <c r="V182" s="58">
        <v>1.9328000000000001</v>
      </c>
      <c r="W182" s="58">
        <v>0</v>
      </c>
      <c r="X182" s="58">
        <v>9.9000000000000005E-2</v>
      </c>
      <c r="Y182" s="58">
        <v>0</v>
      </c>
      <c r="Z182" s="58">
        <v>1.7827999999999999</v>
      </c>
      <c r="AA182" s="58">
        <v>0.13300000000000001</v>
      </c>
      <c r="AB182" s="58">
        <v>0.15970000000000001</v>
      </c>
      <c r="AC182" s="58">
        <v>6.4899999999999999E-2</v>
      </c>
      <c r="AD182" s="58">
        <v>0.15210000000000001</v>
      </c>
      <c r="AE182" s="58">
        <v>6.6000000000000003E-2</v>
      </c>
      <c r="AF182" s="58">
        <v>9.5799999999999996E-2</v>
      </c>
      <c r="AG182" s="58">
        <v>1.0999999999999999E-2</v>
      </c>
      <c r="AH182" s="58">
        <v>0</v>
      </c>
      <c r="AI182" s="58">
        <v>1.7231000000000001</v>
      </c>
      <c r="AJ182" s="58">
        <v>1.008</v>
      </c>
      <c r="AK182" s="58">
        <v>4.8899999999999999E-2</v>
      </c>
      <c r="AL182" s="58">
        <v>0.30730000000000002</v>
      </c>
      <c r="AM182" s="58">
        <v>2.2200000000000001E-2</v>
      </c>
      <c r="AN182" s="58">
        <v>3.8999999999999998E-3</v>
      </c>
      <c r="AO182" s="58">
        <v>0.56159999999999999</v>
      </c>
      <c r="AP182" s="58">
        <v>0.61599999999999999</v>
      </c>
      <c r="AQ182" s="58">
        <v>0.25929999999999997</v>
      </c>
      <c r="AR182" s="59">
        <v>0.38419999999999999</v>
      </c>
      <c r="AS182" s="11">
        <v>0.51160000000000005</v>
      </c>
      <c r="AT182" s="60">
        <v>0.20419999999999999</v>
      </c>
      <c r="AU182" s="61">
        <v>8.0673999999999992</v>
      </c>
      <c r="AV182" s="61">
        <v>10.743599999999997</v>
      </c>
      <c r="AW182" s="61">
        <v>4.287399999999999</v>
      </c>
      <c r="AX182" s="62"/>
      <c r="AY182" s="58">
        <v>6.0785</v>
      </c>
      <c r="AZ182" s="58">
        <v>7.5298000000000007</v>
      </c>
      <c r="BA182" s="63"/>
      <c r="BB182" s="84">
        <v>1.3272024348112197</v>
      </c>
      <c r="BC182" s="84">
        <v>1.4268108050678632</v>
      </c>
      <c r="BD182" s="7" t="s">
        <v>522</v>
      </c>
    </row>
    <row r="183" spans="1:56" ht="19.149999999999999" customHeight="1" x14ac:dyDescent="0.25">
      <c r="A183" s="57">
        <v>39</v>
      </c>
      <c r="B183" s="6">
        <v>174</v>
      </c>
      <c r="C183" s="7" t="s">
        <v>511</v>
      </c>
      <c r="D183" s="7" t="s">
        <v>522</v>
      </c>
      <c r="E183" s="8">
        <v>9</v>
      </c>
      <c r="F183" s="8">
        <v>4</v>
      </c>
      <c r="G183" s="9" t="s">
        <v>214</v>
      </c>
      <c r="H183" s="41" t="s">
        <v>685</v>
      </c>
      <c r="I183" s="36" t="s">
        <v>213</v>
      </c>
      <c r="J183" s="10">
        <v>8344</v>
      </c>
      <c r="K183" s="10">
        <v>940.5</v>
      </c>
      <c r="L183" s="10">
        <v>7403.5</v>
      </c>
      <c r="M183" s="10"/>
      <c r="N183" s="58">
        <v>0.1593</v>
      </c>
      <c r="O183" s="58">
        <v>5.6800000000000003E-2</v>
      </c>
      <c r="P183" s="58">
        <v>0.2019</v>
      </c>
      <c r="Q183" s="58">
        <v>5.1700000000000003E-2</v>
      </c>
      <c r="R183" s="58">
        <v>2.7199999999999998E-2</v>
      </c>
      <c r="S183" s="58">
        <v>0.23089999999999999</v>
      </c>
      <c r="T183" s="58">
        <v>0</v>
      </c>
      <c r="U183" s="58">
        <v>0.42680000000000001</v>
      </c>
      <c r="V183" s="58">
        <v>2.1038000000000001</v>
      </c>
      <c r="W183" s="58">
        <v>0</v>
      </c>
      <c r="X183" s="58">
        <v>0.1076</v>
      </c>
      <c r="Y183" s="58">
        <v>0</v>
      </c>
      <c r="Z183" s="58">
        <v>2.5084</v>
      </c>
      <c r="AA183" s="58">
        <v>9.8599999999999993E-2</v>
      </c>
      <c r="AB183" s="58">
        <v>0.13009999999999999</v>
      </c>
      <c r="AC183" s="58">
        <v>5.6399999999999999E-2</v>
      </c>
      <c r="AD183" s="58">
        <v>7.17E-2</v>
      </c>
      <c r="AE183" s="58">
        <v>7.2800000000000004E-2</v>
      </c>
      <c r="AF183" s="58">
        <v>0.11849999999999999</v>
      </c>
      <c r="AG183" s="58">
        <v>9.4000000000000004E-3</v>
      </c>
      <c r="AH183" s="58">
        <v>0</v>
      </c>
      <c r="AI183" s="58">
        <v>1.0098</v>
      </c>
      <c r="AJ183" s="58">
        <v>0.93230000000000002</v>
      </c>
      <c r="AK183" s="58">
        <v>5.5199999999999999E-2</v>
      </c>
      <c r="AL183" s="58">
        <v>0.32069999999999999</v>
      </c>
      <c r="AM183" s="58">
        <v>0.03</v>
      </c>
      <c r="AN183" s="58">
        <v>5.1999999999999998E-3</v>
      </c>
      <c r="AO183" s="58">
        <v>0.50570000000000004</v>
      </c>
      <c r="AP183" s="58">
        <v>0.63300000000000001</v>
      </c>
      <c r="AQ183" s="58">
        <v>0.2712</v>
      </c>
      <c r="AR183" s="59">
        <v>0.37290000000000001</v>
      </c>
      <c r="AS183" s="11">
        <v>0.50980000000000003</v>
      </c>
      <c r="AT183" s="60">
        <v>0.23449999999999999</v>
      </c>
      <c r="AU183" s="61">
        <v>7.8311000000000011</v>
      </c>
      <c r="AV183" s="61">
        <v>10.704800000000001</v>
      </c>
      <c r="AW183" s="61">
        <v>4.9242000000000008</v>
      </c>
      <c r="AX183" s="62"/>
      <c r="AY183" s="58">
        <v>5.8811999999999989</v>
      </c>
      <c r="AZ183" s="58">
        <v>7.3915999999999986</v>
      </c>
      <c r="BA183" s="63"/>
      <c r="BB183" s="84">
        <v>1.3315479834047477</v>
      </c>
      <c r="BC183" s="84">
        <v>1.4482385410465937</v>
      </c>
      <c r="BD183" s="7" t="s">
        <v>522</v>
      </c>
    </row>
    <row r="184" spans="1:56" ht="19.149999999999999" customHeight="1" x14ac:dyDescent="0.25">
      <c r="A184" s="57">
        <v>40</v>
      </c>
      <c r="B184" s="6">
        <v>175</v>
      </c>
      <c r="C184" s="7" t="s">
        <v>512</v>
      </c>
      <c r="D184" s="7" t="s">
        <v>522</v>
      </c>
      <c r="E184" s="8">
        <v>9</v>
      </c>
      <c r="F184" s="8">
        <v>2</v>
      </c>
      <c r="G184" s="9" t="s">
        <v>215</v>
      </c>
      <c r="H184" s="41" t="s">
        <v>685</v>
      </c>
      <c r="I184" s="36" t="s">
        <v>213</v>
      </c>
      <c r="J184" s="10">
        <v>4943</v>
      </c>
      <c r="K184" s="10">
        <v>568.89999999999964</v>
      </c>
      <c r="L184" s="10">
        <v>4374.1000000000004</v>
      </c>
      <c r="M184" s="10"/>
      <c r="N184" s="58">
        <v>0.25629999999999997</v>
      </c>
      <c r="O184" s="58">
        <v>7.0699999999999999E-2</v>
      </c>
      <c r="P184" s="58">
        <v>0.1968</v>
      </c>
      <c r="Q184" s="58">
        <v>5.4100000000000002E-2</v>
      </c>
      <c r="R184" s="58">
        <v>3.1199999999999999E-2</v>
      </c>
      <c r="S184" s="58">
        <v>0.1754</v>
      </c>
      <c r="T184" s="58">
        <v>0</v>
      </c>
      <c r="U184" s="58">
        <v>0.42680000000000001</v>
      </c>
      <c r="V184" s="58">
        <v>1.6736</v>
      </c>
      <c r="W184" s="58">
        <v>0</v>
      </c>
      <c r="X184" s="58">
        <v>9.9699999999999997E-2</v>
      </c>
      <c r="Y184" s="58">
        <v>0</v>
      </c>
      <c r="Z184" s="58">
        <v>2.4594</v>
      </c>
      <c r="AA184" s="58">
        <v>0.1608</v>
      </c>
      <c r="AB184" s="58">
        <v>0.16039999999999999</v>
      </c>
      <c r="AC184" s="58">
        <v>5.8200000000000002E-2</v>
      </c>
      <c r="AD184" s="58">
        <v>8.43E-2</v>
      </c>
      <c r="AE184" s="58">
        <v>8.3500000000000005E-2</v>
      </c>
      <c r="AF184" s="58">
        <v>9.11E-2</v>
      </c>
      <c r="AG184" s="58">
        <v>1.0699999999999999E-2</v>
      </c>
      <c r="AH184" s="58">
        <v>0</v>
      </c>
      <c r="AI184" s="58">
        <v>1.1273</v>
      </c>
      <c r="AJ184" s="58">
        <v>0.876</v>
      </c>
      <c r="AK184" s="58">
        <v>5.3499999999999999E-2</v>
      </c>
      <c r="AL184" s="58">
        <v>0.29730000000000001</v>
      </c>
      <c r="AM184" s="58">
        <v>3.0300000000000001E-2</v>
      </c>
      <c r="AN184" s="58">
        <v>5.3E-3</v>
      </c>
      <c r="AO184" s="58">
        <v>0.50219999999999998</v>
      </c>
      <c r="AP184" s="58">
        <v>0.5675</v>
      </c>
      <c r="AQ184" s="58">
        <v>0.26029999999999998</v>
      </c>
      <c r="AR184" s="59">
        <v>0.37859999999999999</v>
      </c>
      <c r="AS184" s="11">
        <v>0.49059999999999998</v>
      </c>
      <c r="AT184" s="60">
        <v>0.2384</v>
      </c>
      <c r="AU184" s="61">
        <v>7.9501999999999997</v>
      </c>
      <c r="AV184" s="61">
        <v>10.303300000000002</v>
      </c>
      <c r="AW184" s="61">
        <v>5.0072000000000001</v>
      </c>
      <c r="AX184" s="62"/>
      <c r="AY184" s="58">
        <v>5.9705999999999992</v>
      </c>
      <c r="AZ184" s="58">
        <v>7.1085999999999991</v>
      </c>
      <c r="BA184" s="63"/>
      <c r="BB184" s="84">
        <v>1.3315579673734634</v>
      </c>
      <c r="BC184" s="84">
        <v>1.4494133866021444</v>
      </c>
      <c r="BD184" s="7" t="s">
        <v>522</v>
      </c>
    </row>
    <row r="185" spans="1:56" ht="19.149999999999999" customHeight="1" x14ac:dyDescent="0.25">
      <c r="A185" s="57">
        <v>41</v>
      </c>
      <c r="B185" s="6">
        <v>176</v>
      </c>
      <c r="C185" s="7" t="s">
        <v>457</v>
      </c>
      <c r="D185" s="7" t="s">
        <v>522</v>
      </c>
      <c r="E185" s="8">
        <v>9</v>
      </c>
      <c r="F185" s="8">
        <v>2</v>
      </c>
      <c r="G185" s="9" t="s">
        <v>216</v>
      </c>
      <c r="H185" s="41" t="s">
        <v>685</v>
      </c>
      <c r="I185" s="36" t="s">
        <v>193</v>
      </c>
      <c r="J185" s="10">
        <v>3770.7</v>
      </c>
      <c r="K185" s="10">
        <v>398.89999999999964</v>
      </c>
      <c r="L185" s="10">
        <v>3371.8</v>
      </c>
      <c r="M185" s="10"/>
      <c r="N185" s="58">
        <v>0.3453</v>
      </c>
      <c r="O185" s="58">
        <v>8.5599999999999996E-2</v>
      </c>
      <c r="P185" s="58">
        <v>0.2011</v>
      </c>
      <c r="Q185" s="58">
        <v>5.5599999999999997E-2</v>
      </c>
      <c r="R185" s="58">
        <v>1.32E-2</v>
      </c>
      <c r="S185" s="58">
        <v>0.13070000000000001</v>
      </c>
      <c r="T185" s="58">
        <v>0</v>
      </c>
      <c r="U185" s="58">
        <v>0.42680000000000001</v>
      </c>
      <c r="V185" s="58">
        <v>2.3096999999999999</v>
      </c>
      <c r="W185" s="58">
        <v>0</v>
      </c>
      <c r="X185" s="58">
        <v>0.1207</v>
      </c>
      <c r="Y185" s="58">
        <v>0</v>
      </c>
      <c r="Z185" s="58">
        <v>1.5254000000000001</v>
      </c>
      <c r="AA185" s="58">
        <v>0.2039</v>
      </c>
      <c r="AB185" s="58">
        <v>0.1946</v>
      </c>
      <c r="AC185" s="58">
        <v>5.7700000000000001E-2</v>
      </c>
      <c r="AD185" s="58">
        <v>6.4500000000000002E-2</v>
      </c>
      <c r="AE185" s="58">
        <v>3.5400000000000001E-2</v>
      </c>
      <c r="AF185" s="58">
        <v>3.3300000000000003E-2</v>
      </c>
      <c r="AG185" s="58">
        <v>7.1999999999999998E-3</v>
      </c>
      <c r="AH185" s="58">
        <v>0</v>
      </c>
      <c r="AI185" s="58">
        <v>1.1580999999999999</v>
      </c>
      <c r="AJ185" s="58">
        <v>0.91600000000000004</v>
      </c>
      <c r="AK185" s="58">
        <v>5.3699999999999998E-2</v>
      </c>
      <c r="AL185" s="58">
        <v>0.30590000000000001</v>
      </c>
      <c r="AM185" s="58">
        <v>2.7400000000000001E-2</v>
      </c>
      <c r="AN185" s="58">
        <v>4.7999999999999996E-3</v>
      </c>
      <c r="AO185" s="58">
        <v>0.52659999999999996</v>
      </c>
      <c r="AP185" s="58">
        <v>0.68020000000000003</v>
      </c>
      <c r="AQ185" s="58">
        <v>0.28949999999999998</v>
      </c>
      <c r="AR185" s="59">
        <v>0.3392</v>
      </c>
      <c r="AS185" s="11">
        <v>0.48859999999999998</v>
      </c>
      <c r="AT185" s="60">
        <v>0.1938</v>
      </c>
      <c r="AU185" s="61">
        <v>7.1222000000000012</v>
      </c>
      <c r="AV185" s="61">
        <v>10.2615</v>
      </c>
      <c r="AW185" s="61">
        <v>4.0702000000000007</v>
      </c>
      <c r="AX185" s="62"/>
      <c r="AY185" s="58">
        <v>4.8491999999999997</v>
      </c>
      <c r="AZ185" s="58">
        <v>6.9366000000000003</v>
      </c>
      <c r="BA185" s="63"/>
      <c r="BB185" s="84">
        <v>1.4687371112760872</v>
      </c>
      <c r="BC185" s="84">
        <v>1.4793270478332323</v>
      </c>
      <c r="BD185" s="7" t="s">
        <v>522</v>
      </c>
    </row>
    <row r="186" spans="1:56" ht="19.149999999999999" customHeight="1" x14ac:dyDescent="0.25">
      <c r="A186" s="57">
        <v>42</v>
      </c>
      <c r="B186" s="6">
        <v>177</v>
      </c>
      <c r="C186" s="7" t="s">
        <v>513</v>
      </c>
      <c r="D186" s="7" t="s">
        <v>522</v>
      </c>
      <c r="E186" s="8">
        <v>9</v>
      </c>
      <c r="F186" s="8">
        <v>2</v>
      </c>
      <c r="G186" s="9" t="s">
        <v>217</v>
      </c>
      <c r="H186" s="41" t="s">
        <v>685</v>
      </c>
      <c r="I186" s="36" t="s">
        <v>213</v>
      </c>
      <c r="J186" s="10">
        <v>3985.8</v>
      </c>
      <c r="K186" s="10">
        <v>442</v>
      </c>
      <c r="L186" s="10">
        <v>3543.8</v>
      </c>
      <c r="M186" s="10"/>
      <c r="N186" s="58">
        <v>0.20549999999999999</v>
      </c>
      <c r="O186" s="58">
        <v>7.0400000000000004E-2</v>
      </c>
      <c r="P186" s="58">
        <v>0.1925</v>
      </c>
      <c r="Q186" s="58">
        <v>5.3400000000000003E-2</v>
      </c>
      <c r="R186" s="58">
        <v>2.9899999999999999E-2</v>
      </c>
      <c r="S186" s="58">
        <v>0.1983</v>
      </c>
      <c r="T186" s="58">
        <v>0</v>
      </c>
      <c r="U186" s="58">
        <v>0.42680000000000001</v>
      </c>
      <c r="V186" s="58">
        <v>2.1976</v>
      </c>
      <c r="W186" s="58">
        <v>0</v>
      </c>
      <c r="X186" s="58">
        <v>0.1142</v>
      </c>
      <c r="Y186" s="58">
        <v>0</v>
      </c>
      <c r="Z186" s="58">
        <v>2.0874000000000001</v>
      </c>
      <c r="AA186" s="58">
        <v>0.12590000000000001</v>
      </c>
      <c r="AB186" s="58">
        <v>0.1605</v>
      </c>
      <c r="AC186" s="58">
        <v>6.83E-2</v>
      </c>
      <c r="AD186" s="58">
        <v>6.9599999999999995E-2</v>
      </c>
      <c r="AE186" s="58">
        <v>0.08</v>
      </c>
      <c r="AF186" s="58">
        <v>9.4799999999999995E-2</v>
      </c>
      <c r="AG186" s="58">
        <v>8.8999999999999999E-3</v>
      </c>
      <c r="AH186" s="58">
        <v>0</v>
      </c>
      <c r="AI186" s="58">
        <v>1.2039</v>
      </c>
      <c r="AJ186" s="58">
        <v>1.0787</v>
      </c>
      <c r="AK186" s="58">
        <v>5.2400000000000002E-2</v>
      </c>
      <c r="AL186" s="58">
        <v>0.29360000000000003</v>
      </c>
      <c r="AM186" s="58">
        <v>2.9899999999999999E-2</v>
      </c>
      <c r="AN186" s="58">
        <v>5.1999999999999998E-3</v>
      </c>
      <c r="AO186" s="58">
        <v>0.42349999999999999</v>
      </c>
      <c r="AP186" s="58">
        <v>0.48749999999999999</v>
      </c>
      <c r="AQ186" s="58">
        <v>0.28039999999999998</v>
      </c>
      <c r="AR186" s="59">
        <v>0.36770000000000003</v>
      </c>
      <c r="AS186" s="11">
        <v>0.502</v>
      </c>
      <c r="AT186" s="60">
        <v>0.2177</v>
      </c>
      <c r="AU186" s="61">
        <v>7.7217000000000002</v>
      </c>
      <c r="AV186" s="61">
        <v>10.541100000000002</v>
      </c>
      <c r="AW186" s="61">
        <v>4.572000000000001</v>
      </c>
      <c r="AX186" s="62"/>
      <c r="AY186" s="58">
        <v>5.9116999999999997</v>
      </c>
      <c r="AZ186" s="58">
        <v>7.4043000000000001</v>
      </c>
      <c r="BA186" s="63"/>
      <c r="BB186" s="84">
        <v>1.3061725053707056</v>
      </c>
      <c r="BC186" s="84">
        <v>1.4236457193792798</v>
      </c>
      <c r="BD186" s="7" t="s">
        <v>522</v>
      </c>
    </row>
    <row r="187" spans="1:56" ht="19.149999999999999" customHeight="1" x14ac:dyDescent="0.25">
      <c r="A187" s="57">
        <v>43</v>
      </c>
      <c r="B187" s="6">
        <v>178</v>
      </c>
      <c r="C187" s="7" t="s">
        <v>514</v>
      </c>
      <c r="D187" s="7" t="s">
        <v>522</v>
      </c>
      <c r="E187" s="8">
        <v>9</v>
      </c>
      <c r="F187" s="8">
        <v>2</v>
      </c>
      <c r="G187" s="9" t="s">
        <v>218</v>
      </c>
      <c r="H187" s="41" t="s">
        <v>685</v>
      </c>
      <c r="I187" s="36" t="s">
        <v>213</v>
      </c>
      <c r="J187" s="10">
        <v>4486.8999999999996</v>
      </c>
      <c r="K187" s="10">
        <v>498.79999999999973</v>
      </c>
      <c r="L187" s="10">
        <v>3988.1</v>
      </c>
      <c r="M187" s="10"/>
      <c r="N187" s="58">
        <v>0.2137</v>
      </c>
      <c r="O187" s="58">
        <v>7.1999999999999995E-2</v>
      </c>
      <c r="P187" s="58">
        <v>0.19550000000000001</v>
      </c>
      <c r="Q187" s="58">
        <v>5.9900000000000002E-2</v>
      </c>
      <c r="R187" s="58">
        <v>3.1899999999999998E-2</v>
      </c>
      <c r="S187" s="58">
        <v>0.17610000000000001</v>
      </c>
      <c r="T187" s="58">
        <v>0</v>
      </c>
      <c r="U187" s="58">
        <v>0.42680000000000001</v>
      </c>
      <c r="V187" s="58">
        <v>1.9528000000000001</v>
      </c>
      <c r="W187" s="58">
        <v>0</v>
      </c>
      <c r="X187" s="58">
        <v>0.1014</v>
      </c>
      <c r="Y187" s="58">
        <v>0</v>
      </c>
      <c r="Z187" s="58">
        <v>2.0057</v>
      </c>
      <c r="AA187" s="58">
        <v>0.1288</v>
      </c>
      <c r="AB187" s="58">
        <v>0.1636</v>
      </c>
      <c r="AC187" s="58">
        <v>5.7200000000000001E-2</v>
      </c>
      <c r="AD187" s="58">
        <v>0.1263</v>
      </c>
      <c r="AE187" s="58">
        <v>8.5199999999999998E-2</v>
      </c>
      <c r="AF187" s="58">
        <v>8.4199999999999997E-2</v>
      </c>
      <c r="AG187" s="58">
        <v>7.9000000000000008E-3</v>
      </c>
      <c r="AH187" s="58">
        <v>0</v>
      </c>
      <c r="AI187" s="58">
        <v>1.395</v>
      </c>
      <c r="AJ187" s="58">
        <v>0.94020000000000004</v>
      </c>
      <c r="AK187" s="58">
        <v>5.2299999999999999E-2</v>
      </c>
      <c r="AL187" s="58">
        <v>0.3115</v>
      </c>
      <c r="AM187" s="58">
        <v>2.93E-2</v>
      </c>
      <c r="AN187" s="58">
        <v>5.1000000000000004E-3</v>
      </c>
      <c r="AO187" s="58">
        <v>0.60850000000000004</v>
      </c>
      <c r="AP187" s="58">
        <v>0.61</v>
      </c>
      <c r="AQ187" s="58">
        <v>0.26269999999999999</v>
      </c>
      <c r="AR187" s="59">
        <v>0.377</v>
      </c>
      <c r="AS187" s="11">
        <v>0.50519999999999998</v>
      </c>
      <c r="AT187" s="60">
        <v>0.21429999999999999</v>
      </c>
      <c r="AU187" s="61">
        <v>7.9177999999999997</v>
      </c>
      <c r="AV187" s="61">
        <v>10.6088</v>
      </c>
      <c r="AW187" s="61">
        <v>4.4998999999999993</v>
      </c>
      <c r="AX187" s="62"/>
      <c r="AY187" s="58">
        <v>6.0183999999999989</v>
      </c>
      <c r="AZ187" s="58">
        <v>7.4835999999999991</v>
      </c>
      <c r="BA187" s="63"/>
      <c r="BB187" s="84">
        <v>1.3155988302538884</v>
      </c>
      <c r="BC187" s="84">
        <v>1.4176064995456734</v>
      </c>
      <c r="BD187" s="7" t="s">
        <v>522</v>
      </c>
    </row>
    <row r="188" spans="1:56" ht="19.149999999999999" customHeight="1" x14ac:dyDescent="0.25">
      <c r="A188" s="57">
        <v>44</v>
      </c>
      <c r="B188" s="6">
        <v>179</v>
      </c>
      <c r="C188" s="7" t="s">
        <v>515</v>
      </c>
      <c r="D188" s="7" t="s">
        <v>522</v>
      </c>
      <c r="E188" s="8">
        <v>9</v>
      </c>
      <c r="F188" s="8">
        <v>2</v>
      </c>
      <c r="G188" s="9" t="s">
        <v>219</v>
      </c>
      <c r="H188" s="41" t="s">
        <v>685</v>
      </c>
      <c r="I188" s="36" t="s">
        <v>213</v>
      </c>
      <c r="J188" s="10">
        <v>6402.7</v>
      </c>
      <c r="K188" s="10">
        <v>709.19999999999982</v>
      </c>
      <c r="L188" s="10">
        <v>5693.5</v>
      </c>
      <c r="M188" s="10"/>
      <c r="N188" s="58">
        <v>0.32940000000000003</v>
      </c>
      <c r="O188" s="58">
        <v>7.9500000000000001E-2</v>
      </c>
      <c r="P188" s="58">
        <v>0.19750000000000001</v>
      </c>
      <c r="Q188" s="58">
        <v>5.5100000000000003E-2</v>
      </c>
      <c r="R188" s="58">
        <v>3.3700000000000001E-2</v>
      </c>
      <c r="S188" s="58">
        <v>0.14960000000000001</v>
      </c>
      <c r="T188" s="58">
        <v>0</v>
      </c>
      <c r="U188" s="58">
        <v>0.42680000000000001</v>
      </c>
      <c r="V188" s="58">
        <v>1.3678999999999999</v>
      </c>
      <c r="W188" s="58">
        <v>0</v>
      </c>
      <c r="X188" s="58">
        <v>9.7699999999999995E-2</v>
      </c>
      <c r="Y188" s="58">
        <v>0</v>
      </c>
      <c r="Z188" s="58">
        <v>2.2599999999999998</v>
      </c>
      <c r="AA188" s="58">
        <v>0.2109</v>
      </c>
      <c r="AB188" s="58">
        <v>0.17899999999999999</v>
      </c>
      <c r="AC188" s="58">
        <v>5.8299999999999998E-2</v>
      </c>
      <c r="AD188" s="58">
        <v>9.4500000000000001E-2</v>
      </c>
      <c r="AE188" s="58">
        <v>9.01E-2</v>
      </c>
      <c r="AF188" s="58">
        <v>9.0899999999999995E-2</v>
      </c>
      <c r="AG188" s="58">
        <v>8.3000000000000001E-3</v>
      </c>
      <c r="AH188" s="58">
        <v>0</v>
      </c>
      <c r="AI188" s="58">
        <v>1.0096000000000001</v>
      </c>
      <c r="AJ188" s="58">
        <v>0.68589999999999995</v>
      </c>
      <c r="AK188" s="58">
        <v>5.1200000000000002E-2</v>
      </c>
      <c r="AL188" s="58">
        <v>0.252</v>
      </c>
      <c r="AM188" s="58">
        <v>2.8500000000000001E-2</v>
      </c>
      <c r="AN188" s="58">
        <v>5.0000000000000001E-3</v>
      </c>
      <c r="AO188" s="58">
        <v>0.54279999999999995</v>
      </c>
      <c r="AP188" s="58">
        <v>0.66269999999999996</v>
      </c>
      <c r="AQ188" s="58">
        <v>0.26579999999999998</v>
      </c>
      <c r="AR188" s="59">
        <v>0.36009999999999998</v>
      </c>
      <c r="AS188" s="11">
        <v>0.46160000000000001</v>
      </c>
      <c r="AT188" s="60">
        <v>0.2356</v>
      </c>
      <c r="AU188" s="61">
        <v>7.5621999999999989</v>
      </c>
      <c r="AV188" s="61">
        <v>9.6942999999999984</v>
      </c>
      <c r="AW188" s="61">
        <v>4.9473999999999991</v>
      </c>
      <c r="AX188" s="62"/>
      <c r="AY188" s="58">
        <v>5.5885000000000016</v>
      </c>
      <c r="AZ188" s="58">
        <v>6.7430000000000021</v>
      </c>
      <c r="BA188" s="63"/>
      <c r="BB188" s="84">
        <v>1.3531716918672267</v>
      </c>
      <c r="BC188" s="84">
        <v>1.4376835236541592</v>
      </c>
      <c r="BD188" s="7" t="s">
        <v>522</v>
      </c>
    </row>
    <row r="189" spans="1:56" ht="19.149999999999999" customHeight="1" x14ac:dyDescent="0.25">
      <c r="A189" s="57">
        <v>45</v>
      </c>
      <c r="B189" s="6">
        <v>180</v>
      </c>
      <c r="C189" s="7" t="s">
        <v>516</v>
      </c>
      <c r="D189" s="7" t="s">
        <v>522</v>
      </c>
      <c r="E189" s="8">
        <v>9</v>
      </c>
      <c r="F189" s="8">
        <v>2</v>
      </c>
      <c r="G189" s="9" t="s">
        <v>220</v>
      </c>
      <c r="H189" s="41" t="s">
        <v>685</v>
      </c>
      <c r="I189" s="36" t="s">
        <v>213</v>
      </c>
      <c r="J189" s="10">
        <v>3977.7</v>
      </c>
      <c r="K189" s="10">
        <v>442</v>
      </c>
      <c r="L189" s="10">
        <v>3535.7</v>
      </c>
      <c r="M189" s="10"/>
      <c r="N189" s="58">
        <v>0.2306</v>
      </c>
      <c r="O189" s="58">
        <v>7.1300000000000002E-2</v>
      </c>
      <c r="P189" s="58">
        <v>0.2114</v>
      </c>
      <c r="Q189" s="58">
        <v>5.8700000000000002E-2</v>
      </c>
      <c r="R189" s="58">
        <v>2.9899999999999999E-2</v>
      </c>
      <c r="S189" s="58">
        <v>0.19869999999999999</v>
      </c>
      <c r="T189" s="58">
        <v>0</v>
      </c>
      <c r="U189" s="58">
        <v>0.42680000000000001</v>
      </c>
      <c r="V189" s="58">
        <v>2.2025999999999999</v>
      </c>
      <c r="W189" s="58">
        <v>0</v>
      </c>
      <c r="X189" s="58">
        <v>0.1144</v>
      </c>
      <c r="Y189" s="58">
        <v>0</v>
      </c>
      <c r="Z189" s="58">
        <v>2.1627999999999998</v>
      </c>
      <c r="AA189" s="58">
        <v>0.1396</v>
      </c>
      <c r="AB189" s="58">
        <v>0.16259999999999999</v>
      </c>
      <c r="AC189" s="58">
        <v>5.0799999999999998E-2</v>
      </c>
      <c r="AD189" s="58">
        <v>9.2700000000000005E-2</v>
      </c>
      <c r="AE189" s="58">
        <v>8.0100000000000005E-2</v>
      </c>
      <c r="AF189" s="58">
        <v>9.4899999999999998E-2</v>
      </c>
      <c r="AG189" s="58">
        <v>8.8999999999999999E-3</v>
      </c>
      <c r="AH189" s="58">
        <v>0</v>
      </c>
      <c r="AI189" s="58">
        <v>0.84970000000000001</v>
      </c>
      <c r="AJ189" s="58">
        <v>1.1913</v>
      </c>
      <c r="AK189" s="58">
        <v>5.28E-2</v>
      </c>
      <c r="AL189" s="58">
        <v>0.34029999999999999</v>
      </c>
      <c r="AM189" s="58">
        <v>2.98E-2</v>
      </c>
      <c r="AN189" s="58">
        <v>5.1999999999999998E-3</v>
      </c>
      <c r="AO189" s="58">
        <v>0.49919999999999998</v>
      </c>
      <c r="AP189" s="58">
        <v>0.62619999999999998</v>
      </c>
      <c r="AQ189" s="58">
        <v>0.28079999999999999</v>
      </c>
      <c r="AR189" s="59">
        <v>0.36919999999999997</v>
      </c>
      <c r="AS189" s="11">
        <v>0.51060000000000005</v>
      </c>
      <c r="AT189" s="60">
        <v>0.22509999999999999</v>
      </c>
      <c r="AU189" s="61">
        <v>7.7525000000000013</v>
      </c>
      <c r="AV189" s="61">
        <v>10.722700000000001</v>
      </c>
      <c r="AW189" s="61">
        <v>4.7279000000000009</v>
      </c>
      <c r="AX189" s="62"/>
      <c r="AY189" s="58">
        <v>5.9659000000000004</v>
      </c>
      <c r="AZ189" s="58">
        <v>7.5428999999999995</v>
      </c>
      <c r="BA189" s="63"/>
      <c r="BB189" s="84">
        <v>1.2994686468093666</v>
      </c>
      <c r="BC189" s="84">
        <v>1.4215619987007653</v>
      </c>
      <c r="BD189" s="7" t="s">
        <v>522</v>
      </c>
    </row>
    <row r="190" spans="1:56" ht="19.149999999999999" customHeight="1" x14ac:dyDescent="0.25">
      <c r="A190" s="57">
        <v>46</v>
      </c>
      <c r="B190" s="6">
        <v>181</v>
      </c>
      <c r="C190" s="7" t="s">
        <v>458</v>
      </c>
      <c r="D190" s="7" t="s">
        <v>522</v>
      </c>
      <c r="E190" s="8">
        <v>9</v>
      </c>
      <c r="F190" s="8">
        <v>2</v>
      </c>
      <c r="G190" s="9" t="s">
        <v>221</v>
      </c>
      <c r="H190" s="41" t="s">
        <v>685</v>
      </c>
      <c r="I190" s="36" t="s">
        <v>193</v>
      </c>
      <c r="J190" s="10">
        <v>3744.9</v>
      </c>
      <c r="K190" s="10">
        <v>411.70000000000027</v>
      </c>
      <c r="L190" s="10">
        <v>3333.2</v>
      </c>
      <c r="M190" s="10"/>
      <c r="N190" s="58">
        <v>0.25090000000000001</v>
      </c>
      <c r="O190" s="58">
        <v>8.6199999999999999E-2</v>
      </c>
      <c r="P190" s="58">
        <v>0.2016</v>
      </c>
      <c r="Q190" s="58">
        <v>5.4899999999999997E-2</v>
      </c>
      <c r="R190" s="58">
        <v>1.3299999999999999E-2</v>
      </c>
      <c r="S190" s="58">
        <v>0.13070000000000001</v>
      </c>
      <c r="T190" s="58">
        <v>0</v>
      </c>
      <c r="U190" s="58">
        <v>0.42680000000000001</v>
      </c>
      <c r="V190" s="58">
        <v>2.3365</v>
      </c>
      <c r="W190" s="58">
        <v>0</v>
      </c>
      <c r="X190" s="58">
        <v>0.1215</v>
      </c>
      <c r="Y190" s="58">
        <v>0</v>
      </c>
      <c r="Z190" s="58">
        <v>1.7042999999999999</v>
      </c>
      <c r="AA190" s="58">
        <v>0.1515</v>
      </c>
      <c r="AB190" s="58">
        <v>0.19589999999999999</v>
      </c>
      <c r="AC190" s="58">
        <v>5.7000000000000002E-2</v>
      </c>
      <c r="AD190" s="58">
        <v>6.4899999999999999E-2</v>
      </c>
      <c r="AE190" s="58">
        <v>3.5700000000000003E-2</v>
      </c>
      <c r="AF190" s="58">
        <v>2.9100000000000001E-2</v>
      </c>
      <c r="AG190" s="58">
        <v>1.18E-2</v>
      </c>
      <c r="AH190" s="58">
        <v>0</v>
      </c>
      <c r="AI190" s="58">
        <v>1.1145</v>
      </c>
      <c r="AJ190" s="58">
        <v>0.98470000000000002</v>
      </c>
      <c r="AK190" s="58">
        <v>5.1700000000000003E-2</v>
      </c>
      <c r="AL190" s="58">
        <v>0.3115</v>
      </c>
      <c r="AM190" s="58">
        <v>2.7799999999999998E-2</v>
      </c>
      <c r="AN190" s="58">
        <v>4.7999999999999996E-3</v>
      </c>
      <c r="AO190" s="58">
        <v>0.34470000000000001</v>
      </c>
      <c r="AP190" s="58">
        <v>0.44090000000000001</v>
      </c>
      <c r="AQ190" s="58">
        <v>0.2954</v>
      </c>
      <c r="AR190" s="59">
        <v>0.33360000000000001</v>
      </c>
      <c r="AS190" s="11">
        <v>0.47239999999999999</v>
      </c>
      <c r="AT190" s="60">
        <v>0.1958</v>
      </c>
      <c r="AU190" s="61">
        <v>7.0047999999999995</v>
      </c>
      <c r="AV190" s="61">
        <v>9.9209999999999994</v>
      </c>
      <c r="AW190" s="61">
        <v>4.1115999999999993</v>
      </c>
      <c r="AX190" s="62"/>
      <c r="AY190" s="58">
        <v>5.0402999999999984</v>
      </c>
      <c r="AZ190" s="58">
        <v>7.0687999999999978</v>
      </c>
      <c r="BA190" s="63"/>
      <c r="BB190" s="64">
        <v>1.3897585461182869</v>
      </c>
      <c r="BC190" s="64">
        <v>1.4034913988229971</v>
      </c>
      <c r="BD190" s="7" t="s">
        <v>522</v>
      </c>
    </row>
    <row r="191" spans="1:56" ht="19.149999999999999" customHeight="1" x14ac:dyDescent="0.25">
      <c r="A191" s="57">
        <v>49</v>
      </c>
      <c r="B191" s="6">
        <v>182</v>
      </c>
      <c r="C191" s="7" t="s">
        <v>459</v>
      </c>
      <c r="D191" s="7" t="s">
        <v>522</v>
      </c>
      <c r="E191" s="8">
        <v>9</v>
      </c>
      <c r="F191" s="8">
        <v>1</v>
      </c>
      <c r="G191" s="9" t="s">
        <v>222</v>
      </c>
      <c r="H191" s="41" t="s">
        <v>685</v>
      </c>
      <c r="I191" s="36" t="s">
        <v>199</v>
      </c>
      <c r="J191" s="10">
        <v>2446.3000000000002</v>
      </c>
      <c r="K191" s="10">
        <v>301.80000000000018</v>
      </c>
      <c r="L191" s="10">
        <v>2144.5</v>
      </c>
      <c r="M191" s="10"/>
      <c r="N191" s="58">
        <v>0.2782</v>
      </c>
      <c r="O191" s="58">
        <v>0.16750000000000001</v>
      </c>
      <c r="P191" s="58">
        <v>0.20749999999999999</v>
      </c>
      <c r="Q191" s="58">
        <v>5.2299999999999999E-2</v>
      </c>
      <c r="R191" s="58">
        <v>1.72E-2</v>
      </c>
      <c r="S191" s="58">
        <v>0.1216</v>
      </c>
      <c r="T191" s="58">
        <v>0</v>
      </c>
      <c r="U191" s="58">
        <v>0.42680000000000001</v>
      </c>
      <c r="V191" s="58">
        <v>0.94420000000000004</v>
      </c>
      <c r="W191" s="58">
        <v>0</v>
      </c>
      <c r="X191" s="58">
        <v>8.2699999999999996E-2</v>
      </c>
      <c r="Y191" s="58">
        <v>0</v>
      </c>
      <c r="Z191" s="58">
        <v>1.4294</v>
      </c>
      <c r="AA191" s="58">
        <v>0.16589999999999999</v>
      </c>
      <c r="AB191" s="58">
        <v>0.26379999999999998</v>
      </c>
      <c r="AC191" s="58">
        <v>5.2499999999999998E-2</v>
      </c>
      <c r="AD191" s="58">
        <v>5.7599999999999998E-2</v>
      </c>
      <c r="AE191" s="58">
        <v>4.5900000000000003E-2</v>
      </c>
      <c r="AF191" s="58">
        <v>3.5099999999999999E-2</v>
      </c>
      <c r="AG191" s="58">
        <v>1.06E-2</v>
      </c>
      <c r="AH191" s="58">
        <v>0</v>
      </c>
      <c r="AI191" s="58">
        <v>1.7445999999999999</v>
      </c>
      <c r="AJ191" s="58">
        <v>0.72099999999999997</v>
      </c>
      <c r="AK191" s="58">
        <v>5.9299999999999999E-2</v>
      </c>
      <c r="AL191" s="58">
        <v>0.2223</v>
      </c>
      <c r="AM191" s="58">
        <v>2.6100000000000002E-2</v>
      </c>
      <c r="AN191" s="58">
        <v>4.4999999999999997E-3</v>
      </c>
      <c r="AO191" s="58">
        <v>0.24349999999999999</v>
      </c>
      <c r="AP191" s="58">
        <v>0.81020000000000003</v>
      </c>
      <c r="AQ191" s="58">
        <v>0.23649999999999999</v>
      </c>
      <c r="AR191" s="59">
        <v>0.33360000000000001</v>
      </c>
      <c r="AS191" s="11">
        <v>0.42130000000000001</v>
      </c>
      <c r="AT191" s="60">
        <v>0.18709999999999999</v>
      </c>
      <c r="AU191" s="61">
        <v>7.0060000000000002</v>
      </c>
      <c r="AV191" s="61">
        <v>8.8481000000000005</v>
      </c>
      <c r="AW191" s="61">
        <v>3.9281000000000001</v>
      </c>
      <c r="AX191" s="62"/>
      <c r="AY191" s="58">
        <v>5.1794999999999982</v>
      </c>
      <c r="AZ191" s="58">
        <v>6.4045999999999994</v>
      </c>
      <c r="BA191" s="63"/>
      <c r="BB191" s="64">
        <v>1.352640216237089</v>
      </c>
      <c r="BC191" s="64">
        <v>1.3815226555912941</v>
      </c>
      <c r="BD191" s="7" t="s">
        <v>522</v>
      </c>
    </row>
    <row r="192" spans="1:56" ht="19.149999999999999" customHeight="1" x14ac:dyDescent="0.25">
      <c r="A192" s="57">
        <v>54</v>
      </c>
      <c r="B192" s="6">
        <v>183</v>
      </c>
      <c r="C192" s="7" t="s">
        <v>517</v>
      </c>
      <c r="D192" s="7" t="s">
        <v>522</v>
      </c>
      <c r="E192" s="8">
        <v>9</v>
      </c>
      <c r="F192" s="8">
        <v>2</v>
      </c>
      <c r="G192" s="9" t="s">
        <v>223</v>
      </c>
      <c r="H192" s="41" t="s">
        <v>685</v>
      </c>
      <c r="I192" s="36" t="s">
        <v>213</v>
      </c>
      <c r="J192" s="10">
        <v>3986.8</v>
      </c>
      <c r="K192" s="10">
        <v>444.10000000000036</v>
      </c>
      <c r="L192" s="10">
        <v>3542.7</v>
      </c>
      <c r="M192" s="10"/>
      <c r="N192" s="58">
        <v>0.22600000000000001</v>
      </c>
      <c r="O192" s="58">
        <v>7.1999999999999995E-2</v>
      </c>
      <c r="P192" s="58">
        <v>0.19539999999999999</v>
      </c>
      <c r="Q192" s="58">
        <v>5.1700000000000003E-2</v>
      </c>
      <c r="R192" s="58">
        <v>2.9600000000000001E-2</v>
      </c>
      <c r="S192" s="58">
        <v>0.1731</v>
      </c>
      <c r="T192" s="58">
        <v>0</v>
      </c>
      <c r="U192" s="58">
        <v>0.42680000000000001</v>
      </c>
      <c r="V192" s="58">
        <v>2.1983000000000001</v>
      </c>
      <c r="W192" s="58">
        <v>0</v>
      </c>
      <c r="X192" s="58">
        <v>0.11409999999999999</v>
      </c>
      <c r="Y192" s="58">
        <v>0</v>
      </c>
      <c r="Z192" s="58">
        <v>1.9482999999999999</v>
      </c>
      <c r="AA192" s="58">
        <v>0.13719999999999999</v>
      </c>
      <c r="AB192" s="58">
        <v>0.1641</v>
      </c>
      <c r="AC192" s="58">
        <v>5.8500000000000003E-2</v>
      </c>
      <c r="AD192" s="58">
        <v>7.1499999999999994E-2</v>
      </c>
      <c r="AE192" s="58">
        <v>7.9200000000000007E-2</v>
      </c>
      <c r="AF192" s="58">
        <v>5.79E-2</v>
      </c>
      <c r="AG192" s="58">
        <v>8.6999999999999994E-3</v>
      </c>
      <c r="AH192" s="58">
        <v>0</v>
      </c>
      <c r="AI192" s="58">
        <v>1.5407999999999999</v>
      </c>
      <c r="AJ192" s="58">
        <v>1.0044</v>
      </c>
      <c r="AK192" s="58">
        <v>5.2299999999999999E-2</v>
      </c>
      <c r="AL192" s="58">
        <v>0.34</v>
      </c>
      <c r="AM192" s="58">
        <v>2.98E-2</v>
      </c>
      <c r="AN192" s="58">
        <v>5.1999999999999998E-3</v>
      </c>
      <c r="AO192" s="58">
        <v>0.44829999999999998</v>
      </c>
      <c r="AP192" s="58">
        <v>0.52129999999999999</v>
      </c>
      <c r="AQ192" s="58">
        <v>0.28039999999999998</v>
      </c>
      <c r="AR192" s="59">
        <v>0.37580000000000002</v>
      </c>
      <c r="AS192" s="11">
        <v>0.51170000000000004</v>
      </c>
      <c r="AT192" s="60">
        <v>0.20910000000000001</v>
      </c>
      <c r="AU192" s="61">
        <v>7.8911000000000007</v>
      </c>
      <c r="AV192" s="61">
        <v>10.746600000000001</v>
      </c>
      <c r="AW192" s="61">
        <v>4.3909000000000011</v>
      </c>
      <c r="AX192" s="62"/>
      <c r="AY192" s="58">
        <v>5.9858500000000001</v>
      </c>
      <c r="AZ192" s="58">
        <v>7.5294500000000006</v>
      </c>
      <c r="BA192" s="63"/>
      <c r="BB192" s="84">
        <v>1.3182923060217013</v>
      </c>
      <c r="BC192" s="84">
        <v>1.4272755646162734</v>
      </c>
      <c r="BD192" s="7" t="s">
        <v>522</v>
      </c>
    </row>
    <row r="193" spans="1:56" ht="19.149999999999999" customHeight="1" x14ac:dyDescent="0.25">
      <c r="A193" s="57">
        <v>55</v>
      </c>
      <c r="B193" s="6">
        <v>184</v>
      </c>
      <c r="C193" s="7" t="s">
        <v>518</v>
      </c>
      <c r="D193" s="7" t="s">
        <v>522</v>
      </c>
      <c r="E193" s="8">
        <v>9</v>
      </c>
      <c r="F193" s="8">
        <v>2</v>
      </c>
      <c r="G193" s="9" t="s">
        <v>224</v>
      </c>
      <c r="H193" s="41" t="s">
        <v>685</v>
      </c>
      <c r="I193" s="36" t="s">
        <v>213</v>
      </c>
      <c r="J193" s="10">
        <v>4466.2</v>
      </c>
      <c r="K193" s="10">
        <v>532.59999999999991</v>
      </c>
      <c r="L193" s="10">
        <v>3933.6</v>
      </c>
      <c r="M193" s="10"/>
      <c r="N193" s="58">
        <v>0.3125</v>
      </c>
      <c r="O193" s="58">
        <v>7.5399999999999995E-2</v>
      </c>
      <c r="P193" s="58">
        <v>0.1963</v>
      </c>
      <c r="Q193" s="58">
        <v>5.9799999999999999E-2</v>
      </c>
      <c r="R193" s="58">
        <v>3.1699999999999999E-2</v>
      </c>
      <c r="S193" s="58">
        <v>0.18160000000000001</v>
      </c>
      <c r="T193" s="58">
        <v>0</v>
      </c>
      <c r="U193" s="58">
        <v>0.42680000000000001</v>
      </c>
      <c r="V193" s="58">
        <v>1.9798</v>
      </c>
      <c r="W193" s="58">
        <v>0</v>
      </c>
      <c r="X193" s="58">
        <v>0.1019</v>
      </c>
      <c r="Y193" s="58">
        <v>0</v>
      </c>
      <c r="Z193" s="58">
        <v>2.2656000000000001</v>
      </c>
      <c r="AA193" s="58">
        <v>0.1963</v>
      </c>
      <c r="AB193" s="58">
        <v>0.1711</v>
      </c>
      <c r="AC193" s="58">
        <v>5.79E-2</v>
      </c>
      <c r="AD193" s="58">
        <v>0.12540000000000001</v>
      </c>
      <c r="AE193" s="58">
        <v>8.5000000000000006E-2</v>
      </c>
      <c r="AF193" s="58">
        <v>8.8999999999999996E-2</v>
      </c>
      <c r="AG193" s="58">
        <v>8.9999999999999993E-3</v>
      </c>
      <c r="AH193" s="58">
        <v>0</v>
      </c>
      <c r="AI193" s="58">
        <v>0.78559999999999997</v>
      </c>
      <c r="AJ193" s="58">
        <v>1.0339</v>
      </c>
      <c r="AK193" s="58">
        <v>5.2200000000000003E-2</v>
      </c>
      <c r="AL193" s="58">
        <v>0.33879999999999999</v>
      </c>
      <c r="AM193" s="58">
        <v>2.9700000000000001E-2</v>
      </c>
      <c r="AN193" s="58">
        <v>5.1999999999999998E-3</v>
      </c>
      <c r="AO193" s="58">
        <v>0.4446</v>
      </c>
      <c r="AP193" s="58">
        <v>0.42909999999999998</v>
      </c>
      <c r="AQ193" s="58">
        <v>0.26329999999999998</v>
      </c>
      <c r="AR193" s="59">
        <v>0.3669</v>
      </c>
      <c r="AS193" s="11">
        <v>0.4874</v>
      </c>
      <c r="AT193" s="60">
        <v>0.23680000000000001</v>
      </c>
      <c r="AU193" s="61">
        <v>7.7055000000000016</v>
      </c>
      <c r="AV193" s="61">
        <v>10.2349</v>
      </c>
      <c r="AW193" s="61">
        <v>4.972500000000001</v>
      </c>
      <c r="AX193" s="62"/>
      <c r="AY193" s="58">
        <v>5.8642999999999992</v>
      </c>
      <c r="AZ193" s="58">
        <v>7.2419999999999991</v>
      </c>
      <c r="BA193" s="63"/>
      <c r="BB193" s="84">
        <v>1.3139675664614707</v>
      </c>
      <c r="BC193" s="84">
        <v>1.413269814968241</v>
      </c>
      <c r="BD193" s="7" t="s">
        <v>522</v>
      </c>
    </row>
    <row r="194" spans="1:56" ht="19.149999999999999" customHeight="1" x14ac:dyDescent="0.25">
      <c r="A194" s="57">
        <v>56</v>
      </c>
      <c r="B194" s="6">
        <v>185</v>
      </c>
      <c r="C194" s="7" t="s">
        <v>519</v>
      </c>
      <c r="D194" s="7" t="s">
        <v>522</v>
      </c>
      <c r="E194" s="8">
        <v>9</v>
      </c>
      <c r="F194" s="8">
        <v>2</v>
      </c>
      <c r="G194" s="9" t="s">
        <v>225</v>
      </c>
      <c r="H194" s="41" t="s">
        <v>685</v>
      </c>
      <c r="I194" s="36" t="s">
        <v>213</v>
      </c>
      <c r="J194" s="10">
        <v>6367.88</v>
      </c>
      <c r="K194" s="10">
        <v>707.69000000000051</v>
      </c>
      <c r="L194" s="10">
        <v>5660.19</v>
      </c>
      <c r="M194" s="10"/>
      <c r="N194" s="58">
        <v>0.36620000000000003</v>
      </c>
      <c r="O194" s="58">
        <v>8.6199999999999999E-2</v>
      </c>
      <c r="P194" s="58">
        <v>0.2102</v>
      </c>
      <c r="Q194" s="58">
        <v>5.8900000000000001E-2</v>
      </c>
      <c r="R194" s="58">
        <v>2.9399999999999999E-2</v>
      </c>
      <c r="S194" s="58">
        <v>0.13619999999999999</v>
      </c>
      <c r="T194" s="58">
        <v>0</v>
      </c>
      <c r="U194" s="58">
        <v>0.42680000000000001</v>
      </c>
      <c r="V194" s="58">
        <v>1.3758999999999999</v>
      </c>
      <c r="W194" s="58">
        <v>0</v>
      </c>
      <c r="X194" s="58">
        <v>9.8299999999999998E-2</v>
      </c>
      <c r="Y194" s="58">
        <v>0</v>
      </c>
      <c r="Z194" s="58">
        <v>2.0021</v>
      </c>
      <c r="AA194" s="58">
        <v>0.2321</v>
      </c>
      <c r="AB194" s="58">
        <v>0.19409999999999999</v>
      </c>
      <c r="AC194" s="58">
        <v>5.1400000000000001E-2</v>
      </c>
      <c r="AD194" s="58">
        <v>0.1176</v>
      </c>
      <c r="AE194" s="58">
        <v>7.8700000000000006E-2</v>
      </c>
      <c r="AF194" s="58">
        <v>7.0699999999999999E-2</v>
      </c>
      <c r="AG194" s="58">
        <v>8.3000000000000001E-3</v>
      </c>
      <c r="AH194" s="58">
        <v>0</v>
      </c>
      <c r="AI194" s="58">
        <v>0.46639999999999998</v>
      </c>
      <c r="AJ194" s="58">
        <v>0.74609999999999999</v>
      </c>
      <c r="AK194" s="58">
        <v>5.2900000000000003E-2</v>
      </c>
      <c r="AL194" s="58">
        <v>0.25700000000000001</v>
      </c>
      <c r="AM194" s="58">
        <v>2.9600000000000001E-2</v>
      </c>
      <c r="AN194" s="58">
        <v>5.1000000000000004E-3</v>
      </c>
      <c r="AO194" s="58">
        <v>0.63929999999999998</v>
      </c>
      <c r="AP194" s="58">
        <v>0.42980000000000002</v>
      </c>
      <c r="AQ194" s="58">
        <v>0.25819999999999999</v>
      </c>
      <c r="AR194" s="59">
        <v>0.33110000000000001</v>
      </c>
      <c r="AS194" s="11">
        <v>0.4214</v>
      </c>
      <c r="AT194" s="60">
        <v>0.22570000000000001</v>
      </c>
      <c r="AU194" s="61">
        <v>6.9529000000000023</v>
      </c>
      <c r="AV194" s="61">
        <v>8.8489000000000022</v>
      </c>
      <c r="AW194" s="61">
        <v>4.7387000000000015</v>
      </c>
      <c r="AX194" s="62"/>
      <c r="AY194" s="58">
        <v>5.400500000000001</v>
      </c>
      <c r="AZ194" s="58">
        <v>6.402400000000001</v>
      </c>
      <c r="BA194" s="63"/>
      <c r="BB194" s="64">
        <v>1.2874548652902511</v>
      </c>
      <c r="BC194" s="64">
        <v>1.3821223291265776</v>
      </c>
      <c r="BD194" s="7" t="s">
        <v>522</v>
      </c>
    </row>
    <row r="195" spans="1:56" ht="19.149999999999999" customHeight="1" x14ac:dyDescent="0.25">
      <c r="A195" s="57">
        <v>57</v>
      </c>
      <c r="B195" s="6">
        <v>186</v>
      </c>
      <c r="C195" s="7" t="s">
        <v>520</v>
      </c>
      <c r="D195" s="7" t="s">
        <v>522</v>
      </c>
      <c r="E195" s="8">
        <v>9</v>
      </c>
      <c r="F195" s="8">
        <v>1</v>
      </c>
      <c r="G195" s="9" t="s">
        <v>226</v>
      </c>
      <c r="H195" s="41" t="s">
        <v>685</v>
      </c>
      <c r="I195" s="36" t="s">
        <v>213</v>
      </c>
      <c r="J195" s="10">
        <v>1983.4</v>
      </c>
      <c r="K195" s="10">
        <v>219.80000000000018</v>
      </c>
      <c r="L195" s="10">
        <v>1763.6</v>
      </c>
      <c r="M195" s="10"/>
      <c r="N195" s="58">
        <v>0.2586</v>
      </c>
      <c r="O195" s="58">
        <v>8.3699999999999997E-2</v>
      </c>
      <c r="P195" s="58">
        <v>0.1991</v>
      </c>
      <c r="Q195" s="58">
        <v>7.1199999999999999E-2</v>
      </c>
      <c r="R195" s="58">
        <v>3.2899999999999999E-2</v>
      </c>
      <c r="S195" s="58">
        <v>0.17280000000000001</v>
      </c>
      <c r="T195" s="58">
        <v>0</v>
      </c>
      <c r="U195" s="58">
        <v>0.42680000000000001</v>
      </c>
      <c r="V195" s="58">
        <v>1.5896999999999999</v>
      </c>
      <c r="W195" s="58">
        <v>0</v>
      </c>
      <c r="X195" s="58">
        <v>0.1147</v>
      </c>
      <c r="Y195" s="58">
        <v>0</v>
      </c>
      <c r="Z195" s="58">
        <v>1.6518999999999999</v>
      </c>
      <c r="AA195" s="58">
        <v>0.15509999999999999</v>
      </c>
      <c r="AB195" s="58">
        <v>0.19020000000000001</v>
      </c>
      <c r="AC195" s="58">
        <v>5.8700000000000002E-2</v>
      </c>
      <c r="AD195" s="58">
        <v>0.15859999999999999</v>
      </c>
      <c r="AE195" s="58">
        <v>8.7999999999999995E-2</v>
      </c>
      <c r="AF195" s="58">
        <v>5.2600000000000001E-2</v>
      </c>
      <c r="AG195" s="58">
        <v>8.3000000000000001E-3</v>
      </c>
      <c r="AH195" s="58">
        <v>0</v>
      </c>
      <c r="AI195" s="58">
        <v>1.6527000000000001</v>
      </c>
      <c r="AJ195" s="58">
        <v>1.1382000000000001</v>
      </c>
      <c r="AK195" s="58">
        <v>5.4600000000000003E-2</v>
      </c>
      <c r="AL195" s="58">
        <v>0.34150000000000003</v>
      </c>
      <c r="AM195" s="58">
        <v>3.0599999999999999E-2</v>
      </c>
      <c r="AN195" s="58">
        <v>5.3E-3</v>
      </c>
      <c r="AO195" s="58">
        <v>0.66080000000000005</v>
      </c>
      <c r="AP195" s="58">
        <v>0.78820000000000001</v>
      </c>
      <c r="AQ195" s="58">
        <v>0.28120000000000001</v>
      </c>
      <c r="AR195" s="59">
        <v>0.39439999999999997</v>
      </c>
      <c r="AS195" s="11">
        <v>0.51329999999999998</v>
      </c>
      <c r="AT195" s="60">
        <v>0.20469999999999999</v>
      </c>
      <c r="AU195" s="61">
        <v>8.2825000000000006</v>
      </c>
      <c r="AV195" s="61">
        <v>10.779299999999999</v>
      </c>
      <c r="AW195" s="61">
        <v>4.2995999999999999</v>
      </c>
      <c r="AX195" s="62"/>
      <c r="AY195" s="58">
        <v>6.1804999999999994</v>
      </c>
      <c r="AZ195" s="58">
        <v>7.5612000000000004</v>
      </c>
      <c r="BA195" s="63"/>
      <c r="BB195" s="84">
        <v>1.340101933500526</v>
      </c>
      <c r="BC195" s="84">
        <v>1.4256070465005553</v>
      </c>
      <c r="BD195" s="7" t="s">
        <v>522</v>
      </c>
    </row>
    <row r="196" spans="1:56" ht="19.149999999999999" customHeight="1" x14ac:dyDescent="0.25">
      <c r="A196" s="57">
        <v>58</v>
      </c>
      <c r="B196" s="6">
        <v>187</v>
      </c>
      <c r="C196" s="7" t="s">
        <v>521</v>
      </c>
      <c r="D196" s="7" t="s">
        <v>522</v>
      </c>
      <c r="E196" s="8">
        <v>9</v>
      </c>
      <c r="F196" s="8">
        <v>2</v>
      </c>
      <c r="G196" s="9" t="s">
        <v>227</v>
      </c>
      <c r="H196" s="41" t="s">
        <v>685</v>
      </c>
      <c r="I196" s="36" t="s">
        <v>213</v>
      </c>
      <c r="J196" s="10">
        <v>5220.3999999999996</v>
      </c>
      <c r="K196" s="10">
        <v>581.30000000000018</v>
      </c>
      <c r="L196" s="10">
        <v>4639.0999999999995</v>
      </c>
      <c r="M196" s="10"/>
      <c r="N196" s="58">
        <v>0.22489999999999999</v>
      </c>
      <c r="O196" s="58">
        <v>8.5000000000000006E-2</v>
      </c>
      <c r="P196" s="58">
        <v>0.1953</v>
      </c>
      <c r="Q196" s="58">
        <v>5.0599999999999999E-2</v>
      </c>
      <c r="R196" s="58">
        <v>2.9499999999999998E-2</v>
      </c>
      <c r="S196" s="58">
        <v>0.158</v>
      </c>
      <c r="T196" s="58">
        <v>0</v>
      </c>
      <c r="U196" s="58">
        <v>0.42680000000000001</v>
      </c>
      <c r="V196" s="58">
        <v>1.2087000000000001</v>
      </c>
      <c r="W196" s="58">
        <v>0</v>
      </c>
      <c r="X196" s="58">
        <v>0.109</v>
      </c>
      <c r="Y196" s="58">
        <v>0</v>
      </c>
      <c r="Z196" s="58">
        <v>2.1</v>
      </c>
      <c r="AA196" s="58">
        <v>0.14169999999999999</v>
      </c>
      <c r="AB196" s="58">
        <v>0.19189999999999999</v>
      </c>
      <c r="AC196" s="58">
        <v>5.8599999999999999E-2</v>
      </c>
      <c r="AD196" s="58">
        <v>6.4899999999999999E-2</v>
      </c>
      <c r="AE196" s="58">
        <v>7.9100000000000004E-2</v>
      </c>
      <c r="AF196" s="58">
        <v>7.8700000000000006E-2</v>
      </c>
      <c r="AG196" s="58">
        <v>8.3000000000000001E-3</v>
      </c>
      <c r="AH196" s="58">
        <v>0</v>
      </c>
      <c r="AI196" s="58">
        <v>1.6221000000000001</v>
      </c>
      <c r="AJ196" s="58">
        <v>0.78849999999999998</v>
      </c>
      <c r="AK196" s="58">
        <v>5.3699999999999998E-2</v>
      </c>
      <c r="AL196" s="58">
        <v>0.29699999999999999</v>
      </c>
      <c r="AM196" s="58">
        <v>2.8899999999999999E-2</v>
      </c>
      <c r="AN196" s="58">
        <v>5.0000000000000001E-3</v>
      </c>
      <c r="AO196" s="58">
        <v>0.53249999999999997</v>
      </c>
      <c r="AP196" s="58">
        <v>0.69989999999999997</v>
      </c>
      <c r="AQ196" s="58">
        <v>0.2732</v>
      </c>
      <c r="AR196" s="59">
        <v>0.38019999999999998</v>
      </c>
      <c r="AS196" s="11">
        <v>0.47560000000000002</v>
      </c>
      <c r="AT196" s="60">
        <v>0.21820000000000001</v>
      </c>
      <c r="AU196" s="61">
        <v>7.9834000000000014</v>
      </c>
      <c r="AV196" s="61">
        <v>9.9874000000000009</v>
      </c>
      <c r="AW196" s="61">
        <v>4.5813000000000024</v>
      </c>
      <c r="AX196" s="62"/>
      <c r="AY196" s="58">
        <v>6.2107000000000001</v>
      </c>
      <c r="AZ196" s="58">
        <v>7.3906999999999998</v>
      </c>
      <c r="BA196" s="63"/>
      <c r="BB196" s="84">
        <v>1.2854267634888179</v>
      </c>
      <c r="BC196" s="84">
        <v>1.3513469630752164</v>
      </c>
      <c r="BD196" s="7" t="s">
        <v>522</v>
      </c>
    </row>
    <row r="197" spans="1:56" ht="19.149999999999999" customHeight="1" x14ac:dyDescent="0.25">
      <c r="A197" s="57">
        <v>61</v>
      </c>
      <c r="B197" s="6">
        <v>188</v>
      </c>
      <c r="C197" s="7" t="s">
        <v>544</v>
      </c>
      <c r="D197" s="7" t="s">
        <v>524</v>
      </c>
      <c r="E197" s="8">
        <v>9</v>
      </c>
      <c r="F197" s="8">
        <v>3</v>
      </c>
      <c r="G197" s="9" t="s">
        <v>228</v>
      </c>
      <c r="H197" s="41" t="s">
        <v>685</v>
      </c>
      <c r="I197" s="36" t="s">
        <v>193</v>
      </c>
      <c r="J197" s="10">
        <v>5962.53</v>
      </c>
      <c r="K197" s="10">
        <v>643.88000000000011</v>
      </c>
      <c r="L197" s="10">
        <v>5318.65</v>
      </c>
      <c r="M197" s="10"/>
      <c r="N197" s="58">
        <v>0.36180000000000001</v>
      </c>
      <c r="O197" s="58">
        <v>0.12139999999999999</v>
      </c>
      <c r="P197" s="58">
        <v>0.19309999999999999</v>
      </c>
      <c r="Q197" s="58">
        <v>5.9499999999999997E-2</v>
      </c>
      <c r="R197" s="58">
        <v>1.26E-2</v>
      </c>
      <c r="S197" s="58">
        <v>0.13700000000000001</v>
      </c>
      <c r="T197" s="58">
        <v>0</v>
      </c>
      <c r="U197" s="58">
        <v>0.42680000000000001</v>
      </c>
      <c r="V197" s="58">
        <v>2.1964000000000001</v>
      </c>
      <c r="W197" s="58">
        <v>0</v>
      </c>
      <c r="X197" s="58">
        <v>0.1145</v>
      </c>
      <c r="Y197" s="58">
        <v>0</v>
      </c>
      <c r="Z197" s="58">
        <v>1.5427999999999999</v>
      </c>
      <c r="AA197" s="58">
        <v>0.2198</v>
      </c>
      <c r="AB197" s="58">
        <v>0.27379999999999999</v>
      </c>
      <c r="AC197" s="58">
        <v>6.5699999999999995E-2</v>
      </c>
      <c r="AD197" s="58">
        <v>8.8099999999999998E-2</v>
      </c>
      <c r="AE197" s="58">
        <v>3.3599999999999998E-2</v>
      </c>
      <c r="AF197" s="58">
        <v>3.7900000000000003E-2</v>
      </c>
      <c r="AG197" s="58">
        <v>9.7999999999999997E-3</v>
      </c>
      <c r="AH197" s="58">
        <v>0</v>
      </c>
      <c r="AI197" s="58">
        <v>1.3090999999999999</v>
      </c>
      <c r="AJ197" s="58">
        <v>0.9536</v>
      </c>
      <c r="AK197" s="58">
        <v>4.8000000000000001E-2</v>
      </c>
      <c r="AL197" s="58">
        <v>0.1898</v>
      </c>
      <c r="AM197" s="58">
        <v>2.64E-2</v>
      </c>
      <c r="AN197" s="58">
        <v>4.5999999999999999E-3</v>
      </c>
      <c r="AO197" s="58">
        <v>0.45789999999999997</v>
      </c>
      <c r="AP197" s="58">
        <v>0.58799999999999997</v>
      </c>
      <c r="AQ197" s="58">
        <v>0.2853</v>
      </c>
      <c r="AR197" s="59">
        <v>0.34860000000000002</v>
      </c>
      <c r="AS197" s="11">
        <v>0.4879</v>
      </c>
      <c r="AT197" s="60">
        <v>0.2031</v>
      </c>
      <c r="AU197" s="61">
        <v>7.3215000000000003</v>
      </c>
      <c r="AV197" s="61">
        <v>10.245199999999999</v>
      </c>
      <c r="AW197" s="61">
        <v>4.2656000000000001</v>
      </c>
      <c r="AX197" s="62"/>
      <c r="AY197" s="58">
        <v>5.4190000000000005</v>
      </c>
      <c r="AZ197" s="58">
        <v>6.8519999999999994</v>
      </c>
      <c r="BA197" s="63"/>
      <c r="BB197" s="64">
        <v>1.3510795349695515</v>
      </c>
      <c r="BC197" s="64">
        <v>1.4952130764740221</v>
      </c>
      <c r="BD197" s="7" t="s">
        <v>544</v>
      </c>
    </row>
    <row r="198" spans="1:56" ht="19.149999999999999" customHeight="1" x14ac:dyDescent="0.25">
      <c r="A198" s="57">
        <v>66</v>
      </c>
      <c r="B198" s="6">
        <v>189</v>
      </c>
      <c r="C198" s="7" t="s">
        <v>545</v>
      </c>
      <c r="D198" s="7" t="s">
        <v>524</v>
      </c>
      <c r="E198" s="8">
        <v>9</v>
      </c>
      <c r="F198" s="8">
        <v>2</v>
      </c>
      <c r="G198" s="9" t="s">
        <v>229</v>
      </c>
      <c r="H198" s="41" t="s">
        <v>685</v>
      </c>
      <c r="I198" s="36" t="s">
        <v>213</v>
      </c>
      <c r="J198" s="10">
        <v>3996</v>
      </c>
      <c r="K198" s="10">
        <v>443.15000000000009</v>
      </c>
      <c r="L198" s="10">
        <v>3552.85</v>
      </c>
      <c r="M198" s="10"/>
      <c r="N198" s="58">
        <v>0.23980000000000001</v>
      </c>
      <c r="O198" s="58">
        <v>8.0799999999999997E-2</v>
      </c>
      <c r="P198" s="58">
        <v>0.20330000000000001</v>
      </c>
      <c r="Q198" s="58">
        <v>5.7099999999999998E-2</v>
      </c>
      <c r="R198" s="58">
        <v>3.8600000000000002E-2</v>
      </c>
      <c r="S198" s="58">
        <v>0.17330000000000001</v>
      </c>
      <c r="T198" s="58">
        <v>0</v>
      </c>
      <c r="U198" s="58">
        <v>0.42680000000000001</v>
      </c>
      <c r="V198" s="58">
        <v>2.1920000000000002</v>
      </c>
      <c r="W198" s="58">
        <v>0</v>
      </c>
      <c r="X198" s="58">
        <v>0.1139</v>
      </c>
      <c r="Y198" s="58">
        <v>0</v>
      </c>
      <c r="Z198" s="58">
        <v>1.8255999999999999</v>
      </c>
      <c r="AA198" s="58">
        <v>0.14449999999999999</v>
      </c>
      <c r="AB198" s="58">
        <v>0.18360000000000001</v>
      </c>
      <c r="AC198" s="58">
        <v>5.33E-2</v>
      </c>
      <c r="AD198" s="58">
        <v>8.2199999999999995E-2</v>
      </c>
      <c r="AE198" s="58">
        <v>0.1033</v>
      </c>
      <c r="AF198" s="58">
        <v>5.8200000000000002E-2</v>
      </c>
      <c r="AG198" s="58">
        <v>8.8999999999999999E-3</v>
      </c>
      <c r="AH198" s="58">
        <v>0</v>
      </c>
      <c r="AI198" s="58">
        <v>0.97750000000000004</v>
      </c>
      <c r="AJ198" s="58">
        <v>1.1203000000000001</v>
      </c>
      <c r="AK198" s="58">
        <v>5.0999999999999997E-2</v>
      </c>
      <c r="AL198" s="58">
        <v>0.31719999999999998</v>
      </c>
      <c r="AM198" s="58">
        <v>3.1300000000000001E-2</v>
      </c>
      <c r="AN198" s="58">
        <v>5.4000000000000003E-3</v>
      </c>
      <c r="AO198" s="58">
        <v>0.68330000000000002</v>
      </c>
      <c r="AP198" s="58">
        <v>0.81040000000000001</v>
      </c>
      <c r="AQ198" s="58">
        <v>0.28000000000000003</v>
      </c>
      <c r="AR198" s="59">
        <v>0.36299999999999999</v>
      </c>
      <c r="AS198" s="11">
        <v>0.5131</v>
      </c>
      <c r="AT198" s="60">
        <v>0.20799999999999999</v>
      </c>
      <c r="AU198" s="61">
        <v>7.6221999999999994</v>
      </c>
      <c r="AV198" s="61">
        <v>10.774699999999999</v>
      </c>
      <c r="AW198" s="61">
        <v>4.3689</v>
      </c>
      <c r="AX198" s="62"/>
      <c r="AY198" s="58">
        <v>5.6448</v>
      </c>
      <c r="AZ198" s="58">
        <v>7.9474000000000009</v>
      </c>
      <c r="BA198" s="63"/>
      <c r="BB198" s="64">
        <v>1.3503047052154193</v>
      </c>
      <c r="BC198" s="64">
        <v>1.3557515665500663</v>
      </c>
      <c r="BD198" s="7" t="s">
        <v>545</v>
      </c>
    </row>
    <row r="199" spans="1:56" ht="19.149999999999999" customHeight="1" x14ac:dyDescent="0.25">
      <c r="A199" s="57">
        <v>73</v>
      </c>
      <c r="B199" s="6">
        <v>190</v>
      </c>
      <c r="C199" s="7" t="s">
        <v>546</v>
      </c>
      <c r="D199" s="7" t="s">
        <v>524</v>
      </c>
      <c r="E199" s="8">
        <v>9</v>
      </c>
      <c r="F199" s="8">
        <v>4</v>
      </c>
      <c r="G199" s="9" t="s">
        <v>230</v>
      </c>
      <c r="H199" s="41" t="s">
        <v>685</v>
      </c>
      <c r="I199" s="36" t="s">
        <v>213</v>
      </c>
      <c r="J199" s="10">
        <v>10141.9</v>
      </c>
      <c r="K199" s="10">
        <v>1154.3099999999988</v>
      </c>
      <c r="L199" s="10">
        <v>8934.7900000000009</v>
      </c>
      <c r="M199" s="10">
        <v>52.8</v>
      </c>
      <c r="N199" s="58">
        <v>0.2301</v>
      </c>
      <c r="O199" s="58">
        <v>6.88E-2</v>
      </c>
      <c r="P199" s="58">
        <v>0.1991</v>
      </c>
      <c r="Q199" s="58">
        <v>5.4100000000000002E-2</v>
      </c>
      <c r="R199" s="58">
        <v>2.9100000000000001E-2</v>
      </c>
      <c r="S199" s="58">
        <v>0.22209999999999999</v>
      </c>
      <c r="T199" s="58">
        <v>0</v>
      </c>
      <c r="U199" s="58">
        <v>0.42680000000000001</v>
      </c>
      <c r="V199" s="58">
        <v>1.5866</v>
      </c>
      <c r="W199" s="58">
        <v>2.2200000000000001E-2</v>
      </c>
      <c r="X199" s="58">
        <v>0.10349999999999999</v>
      </c>
      <c r="Y199" s="58">
        <v>0</v>
      </c>
      <c r="Z199" s="58">
        <v>2.3954</v>
      </c>
      <c r="AA199" s="58">
        <v>0.1449</v>
      </c>
      <c r="AB199" s="58">
        <v>0.15609999999999999</v>
      </c>
      <c r="AC199" s="58">
        <v>6.3399999999999998E-2</v>
      </c>
      <c r="AD199" s="58">
        <v>5.5300000000000002E-2</v>
      </c>
      <c r="AE199" s="58">
        <v>7.7799999999999994E-2</v>
      </c>
      <c r="AF199" s="58">
        <v>0.10920000000000001</v>
      </c>
      <c r="AG199" s="58">
        <v>9.4000000000000004E-3</v>
      </c>
      <c r="AH199" s="58">
        <v>0</v>
      </c>
      <c r="AI199" s="58">
        <v>0.61339999999999995</v>
      </c>
      <c r="AJ199" s="58">
        <v>0.80089999999999995</v>
      </c>
      <c r="AK199" s="58">
        <v>4.3999999999999997E-2</v>
      </c>
      <c r="AL199" s="58">
        <v>0.2291</v>
      </c>
      <c r="AM199" s="58">
        <v>2.8299999999999999E-2</v>
      </c>
      <c r="AN199" s="58">
        <v>4.8999999999999998E-3</v>
      </c>
      <c r="AO199" s="58">
        <v>0.59050000000000002</v>
      </c>
      <c r="AP199" s="58">
        <v>0.69120000000000004</v>
      </c>
      <c r="AQ199" s="58">
        <v>0.26550000000000001</v>
      </c>
      <c r="AR199" s="59">
        <v>0.34610000000000002</v>
      </c>
      <c r="AS199" s="11">
        <v>0.46110000000000001</v>
      </c>
      <c r="AT199" s="60">
        <v>0.2344</v>
      </c>
      <c r="AU199" s="61">
        <v>7.2678000000000003</v>
      </c>
      <c r="AV199" s="61">
        <v>9.6828000000000003</v>
      </c>
      <c r="AW199" s="61">
        <v>4.922200000000001</v>
      </c>
      <c r="AX199" s="62"/>
      <c r="AY199" s="58">
        <v>5.4942999999999991</v>
      </c>
      <c r="AZ199" s="58">
        <v>6.7637999999999989</v>
      </c>
      <c r="BA199" s="63"/>
      <c r="BB199" s="64">
        <v>1.3227890723113047</v>
      </c>
      <c r="BC199" s="64">
        <v>1.4315621396256546</v>
      </c>
      <c r="BD199" s="7" t="s">
        <v>546</v>
      </c>
    </row>
    <row r="200" spans="1:56" ht="19.149999999999999" customHeight="1" x14ac:dyDescent="0.25">
      <c r="A200" s="57">
        <v>81</v>
      </c>
      <c r="B200" s="6">
        <v>191</v>
      </c>
      <c r="C200" s="7" t="s">
        <v>547</v>
      </c>
      <c r="D200" s="7" t="s">
        <v>524</v>
      </c>
      <c r="E200" s="8">
        <v>9</v>
      </c>
      <c r="F200" s="8">
        <v>4</v>
      </c>
      <c r="G200" s="9" t="s">
        <v>231</v>
      </c>
      <c r="H200" s="43" t="s">
        <v>687</v>
      </c>
      <c r="I200" s="36" t="s">
        <v>213</v>
      </c>
      <c r="J200" s="10">
        <v>10175.4</v>
      </c>
      <c r="K200" s="10">
        <v>1125.599999999999</v>
      </c>
      <c r="L200" s="10">
        <v>8956.2000000000007</v>
      </c>
      <c r="M200" s="10">
        <v>93.6</v>
      </c>
      <c r="N200" s="58">
        <v>0.23039999999999999</v>
      </c>
      <c r="O200" s="58">
        <v>6.3500000000000001E-2</v>
      </c>
      <c r="P200" s="58">
        <v>0.20619999999999999</v>
      </c>
      <c r="Q200" s="58">
        <v>5.4100000000000002E-2</v>
      </c>
      <c r="R200" s="58">
        <v>2.9000000000000001E-2</v>
      </c>
      <c r="S200" s="58">
        <v>0.22209999999999999</v>
      </c>
      <c r="T200" s="58">
        <v>0</v>
      </c>
      <c r="U200" s="58">
        <v>0.42680000000000001</v>
      </c>
      <c r="V200" s="58">
        <v>1.4492</v>
      </c>
      <c r="W200" s="58">
        <v>4.4400000000000002E-2</v>
      </c>
      <c r="X200" s="58">
        <v>0.1031</v>
      </c>
      <c r="Y200" s="58">
        <v>0</v>
      </c>
      <c r="Z200" s="58">
        <v>2.3885999999999998</v>
      </c>
      <c r="AA200" s="58">
        <v>0.14410000000000001</v>
      </c>
      <c r="AB200" s="58">
        <v>0.14419999999999999</v>
      </c>
      <c r="AC200" s="58">
        <v>7.2700000000000001E-2</v>
      </c>
      <c r="AD200" s="58">
        <v>5.7099999999999998E-2</v>
      </c>
      <c r="AE200" s="58">
        <v>7.7600000000000002E-2</v>
      </c>
      <c r="AF200" s="58">
        <v>0.1094</v>
      </c>
      <c r="AG200" s="58">
        <v>9.4999999999999998E-3</v>
      </c>
      <c r="AH200" s="58">
        <v>0</v>
      </c>
      <c r="AI200" s="58">
        <v>0.82969999999999999</v>
      </c>
      <c r="AJ200" s="58">
        <v>0.93840000000000001</v>
      </c>
      <c r="AK200" s="58">
        <v>5.2900000000000003E-2</v>
      </c>
      <c r="AL200" s="58">
        <v>0.22939999999999999</v>
      </c>
      <c r="AM200" s="58">
        <v>3.3599999999999998E-2</v>
      </c>
      <c r="AN200" s="58">
        <v>5.7999999999999996E-3</v>
      </c>
      <c r="AO200" s="58">
        <v>0.76319999999999999</v>
      </c>
      <c r="AP200" s="58">
        <v>1.0109999999999999</v>
      </c>
      <c r="AQ200" s="58">
        <v>0.26669999999999999</v>
      </c>
      <c r="AR200" s="59">
        <v>0.37290000000000001</v>
      </c>
      <c r="AS200" s="11">
        <v>0.49809999999999999</v>
      </c>
      <c r="AT200" s="60">
        <v>0.2349</v>
      </c>
      <c r="AU200" s="61">
        <v>7.8309999999999995</v>
      </c>
      <c r="AV200" s="61">
        <v>10.460799999999999</v>
      </c>
      <c r="AW200" s="61">
        <v>4.9322999999999997</v>
      </c>
      <c r="AX200" s="62"/>
      <c r="AY200" s="58">
        <v>5.8944999999999999</v>
      </c>
      <c r="AZ200" s="58">
        <v>7.2810000000000006</v>
      </c>
      <c r="BA200" s="63"/>
      <c r="BB200" s="64">
        <v>1.3285265925863092</v>
      </c>
      <c r="BC200" s="64">
        <v>1.4367257244883942</v>
      </c>
      <c r="BD200" s="7" t="s">
        <v>547</v>
      </c>
    </row>
    <row r="201" spans="1:56" ht="19.149999999999999" customHeight="1" x14ac:dyDescent="0.25">
      <c r="A201" s="57">
        <v>82</v>
      </c>
      <c r="B201" s="6">
        <v>192</v>
      </c>
      <c r="C201" s="7" t="s">
        <v>548</v>
      </c>
      <c r="D201" s="7" t="s">
        <v>524</v>
      </c>
      <c r="E201" s="8">
        <v>9</v>
      </c>
      <c r="F201" s="8">
        <v>4</v>
      </c>
      <c r="G201" s="9" t="s">
        <v>232</v>
      </c>
      <c r="H201" s="41" t="s">
        <v>685</v>
      </c>
      <c r="I201" s="36" t="s">
        <v>213</v>
      </c>
      <c r="J201" s="10">
        <v>10251.299999999999</v>
      </c>
      <c r="K201" s="10">
        <v>1233.8999999999996</v>
      </c>
      <c r="L201" s="10">
        <v>9017.4</v>
      </c>
      <c r="M201" s="10"/>
      <c r="N201" s="58">
        <v>0.1988</v>
      </c>
      <c r="O201" s="58">
        <v>6.2100000000000002E-2</v>
      </c>
      <c r="P201" s="58">
        <v>0.1986</v>
      </c>
      <c r="Q201" s="58">
        <v>5.4300000000000001E-2</v>
      </c>
      <c r="R201" s="58">
        <v>2.8799999999999999E-2</v>
      </c>
      <c r="S201" s="58">
        <v>0.2319</v>
      </c>
      <c r="T201" s="58">
        <v>0</v>
      </c>
      <c r="U201" s="58">
        <v>0.42680000000000001</v>
      </c>
      <c r="V201" s="58">
        <v>1.7101</v>
      </c>
      <c r="W201" s="58">
        <v>0</v>
      </c>
      <c r="X201" s="58">
        <v>0.1023</v>
      </c>
      <c r="Y201" s="58">
        <v>0</v>
      </c>
      <c r="Z201" s="58">
        <v>2.3504999999999998</v>
      </c>
      <c r="AA201" s="58">
        <v>0.1196</v>
      </c>
      <c r="AB201" s="58">
        <v>0.14130000000000001</v>
      </c>
      <c r="AC201" s="58">
        <v>7.5399999999999995E-2</v>
      </c>
      <c r="AD201" s="58">
        <v>5.7000000000000002E-2</v>
      </c>
      <c r="AE201" s="58">
        <v>7.6999999999999999E-2</v>
      </c>
      <c r="AF201" s="58">
        <v>0.11550000000000001</v>
      </c>
      <c r="AG201" s="58">
        <v>1.04E-2</v>
      </c>
      <c r="AH201" s="58">
        <v>0</v>
      </c>
      <c r="AI201" s="58">
        <v>0.83430000000000004</v>
      </c>
      <c r="AJ201" s="58">
        <v>0.90680000000000005</v>
      </c>
      <c r="AK201" s="58">
        <v>5.4100000000000002E-2</v>
      </c>
      <c r="AL201" s="58">
        <v>0.22770000000000001</v>
      </c>
      <c r="AM201" s="58">
        <v>2.7E-2</v>
      </c>
      <c r="AN201" s="58">
        <v>4.7000000000000002E-3</v>
      </c>
      <c r="AO201" s="58">
        <v>0.46010000000000001</v>
      </c>
      <c r="AP201" s="58">
        <v>0.59240000000000004</v>
      </c>
      <c r="AQ201" s="58">
        <v>0.26390000000000002</v>
      </c>
      <c r="AR201" s="59">
        <v>0.35139999999999999</v>
      </c>
      <c r="AS201" s="11">
        <v>0.46660000000000001</v>
      </c>
      <c r="AT201" s="60">
        <v>0.23</v>
      </c>
      <c r="AU201" s="61">
        <v>7.3803000000000001</v>
      </c>
      <c r="AV201" s="61">
        <v>9.798</v>
      </c>
      <c r="AW201" s="61">
        <v>4.830000000000001</v>
      </c>
      <c r="AX201" s="62"/>
      <c r="AY201" s="58">
        <v>5.5915000000000008</v>
      </c>
      <c r="AZ201" s="58">
        <v>6.8261000000000012</v>
      </c>
      <c r="BA201" s="63"/>
      <c r="BB201" s="64">
        <v>1.3199141554144682</v>
      </c>
      <c r="BC201" s="64">
        <v>1.4353730534272862</v>
      </c>
      <c r="BD201" s="7" t="s">
        <v>548</v>
      </c>
    </row>
    <row r="202" spans="1:56" ht="19.149999999999999" customHeight="1" x14ac:dyDescent="0.25">
      <c r="A202" s="57">
        <v>83</v>
      </c>
      <c r="B202" s="6">
        <v>193</v>
      </c>
      <c r="C202" s="7" t="s">
        <v>549</v>
      </c>
      <c r="D202" s="7" t="s">
        <v>524</v>
      </c>
      <c r="E202" s="8">
        <v>9</v>
      </c>
      <c r="F202" s="8">
        <v>3</v>
      </c>
      <c r="G202" s="9" t="s">
        <v>233</v>
      </c>
      <c r="H202" s="41" t="s">
        <v>685</v>
      </c>
      <c r="I202" s="36" t="s">
        <v>213</v>
      </c>
      <c r="J202" s="10">
        <v>7620.7</v>
      </c>
      <c r="K202" s="10">
        <v>845.80000000000018</v>
      </c>
      <c r="L202" s="10">
        <v>6774.9</v>
      </c>
      <c r="M202" s="10"/>
      <c r="N202" s="58">
        <v>0.20930000000000001</v>
      </c>
      <c r="O202" s="58">
        <v>6.8099999999999994E-2</v>
      </c>
      <c r="P202" s="58">
        <v>0.18579999999999999</v>
      </c>
      <c r="Q202" s="58">
        <v>0.06</v>
      </c>
      <c r="R202" s="58">
        <v>3.04E-2</v>
      </c>
      <c r="S202" s="58">
        <v>0.18770000000000001</v>
      </c>
      <c r="T202" s="58">
        <v>0</v>
      </c>
      <c r="U202" s="58">
        <v>0.42680000000000001</v>
      </c>
      <c r="V202" s="58">
        <v>1.3098000000000001</v>
      </c>
      <c r="W202" s="58">
        <v>5.8700000000000002E-2</v>
      </c>
      <c r="X202" s="58">
        <v>9.7000000000000003E-2</v>
      </c>
      <c r="Y202" s="58">
        <v>0</v>
      </c>
      <c r="Z202" s="58">
        <v>2.2759</v>
      </c>
      <c r="AA202" s="58">
        <v>0.12529999999999999</v>
      </c>
      <c r="AB202" s="58">
        <v>0.15459999999999999</v>
      </c>
      <c r="AC202" s="58">
        <v>7.3300000000000004E-2</v>
      </c>
      <c r="AD202" s="58">
        <v>8.2100000000000006E-2</v>
      </c>
      <c r="AE202" s="58">
        <v>8.1299999999999997E-2</v>
      </c>
      <c r="AF202" s="58">
        <v>9.8599999999999993E-2</v>
      </c>
      <c r="AG202" s="58">
        <v>9.7000000000000003E-3</v>
      </c>
      <c r="AH202" s="58">
        <v>0</v>
      </c>
      <c r="AI202" s="58">
        <v>1.3181</v>
      </c>
      <c r="AJ202" s="58">
        <v>0.84340000000000004</v>
      </c>
      <c r="AK202" s="58">
        <v>5.1499999999999997E-2</v>
      </c>
      <c r="AL202" s="58">
        <v>0.27779999999999999</v>
      </c>
      <c r="AM202" s="58">
        <v>2.9499999999999998E-2</v>
      </c>
      <c r="AN202" s="58">
        <v>5.1000000000000004E-3</v>
      </c>
      <c r="AO202" s="58">
        <v>0.55369999999999997</v>
      </c>
      <c r="AP202" s="58">
        <v>0.56279999999999997</v>
      </c>
      <c r="AQ202" s="58">
        <v>0.26350000000000001</v>
      </c>
      <c r="AR202" s="59">
        <v>0.37540000000000001</v>
      </c>
      <c r="AS202" s="11">
        <v>0.47199999999999998</v>
      </c>
      <c r="AT202" s="60">
        <v>0.2258</v>
      </c>
      <c r="AU202" s="61">
        <v>7.8838999999999988</v>
      </c>
      <c r="AV202" s="61">
        <v>9.9117999999999977</v>
      </c>
      <c r="AW202" s="61">
        <v>4.741299999999999</v>
      </c>
      <c r="AX202" s="62"/>
      <c r="AY202" s="58">
        <v>5.6338000000000008</v>
      </c>
      <c r="AZ202" s="58">
        <v>7.3042000000000007</v>
      </c>
      <c r="BA202" s="63"/>
      <c r="BB202" s="64">
        <v>1.3993929496964745</v>
      </c>
      <c r="BC202" s="64">
        <v>1.3570000821445192</v>
      </c>
      <c r="BD202" s="7" t="s">
        <v>549</v>
      </c>
    </row>
    <row r="203" spans="1:56" ht="19.149999999999999" customHeight="1" x14ac:dyDescent="0.25">
      <c r="A203" s="57">
        <v>84</v>
      </c>
      <c r="B203" s="6">
        <v>194</v>
      </c>
      <c r="C203" s="7" t="s">
        <v>550</v>
      </c>
      <c r="D203" s="7" t="s">
        <v>524</v>
      </c>
      <c r="E203" s="8">
        <v>9</v>
      </c>
      <c r="F203" s="8">
        <v>3</v>
      </c>
      <c r="G203" s="9" t="s">
        <v>234</v>
      </c>
      <c r="H203" s="41" t="s">
        <v>685</v>
      </c>
      <c r="I203" s="36" t="s">
        <v>213</v>
      </c>
      <c r="J203" s="10">
        <v>7628.6</v>
      </c>
      <c r="K203" s="10">
        <v>845.60000000000036</v>
      </c>
      <c r="L203" s="10">
        <v>6783</v>
      </c>
      <c r="M203" s="10"/>
      <c r="N203" s="58">
        <v>0.20910000000000001</v>
      </c>
      <c r="O203" s="58">
        <v>6.8099999999999994E-2</v>
      </c>
      <c r="P203" s="58">
        <v>0.20219999999999999</v>
      </c>
      <c r="Q203" s="58">
        <v>5.91E-2</v>
      </c>
      <c r="R203" s="58">
        <v>3.0300000000000001E-2</v>
      </c>
      <c r="S203" s="58">
        <v>0.1875</v>
      </c>
      <c r="T203" s="58">
        <v>0</v>
      </c>
      <c r="U203" s="58">
        <v>0.42680000000000001</v>
      </c>
      <c r="V203" s="58">
        <v>1.7222</v>
      </c>
      <c r="W203" s="58">
        <v>0</v>
      </c>
      <c r="X203" s="58">
        <v>9.69E-2</v>
      </c>
      <c r="Y203" s="58">
        <v>0</v>
      </c>
      <c r="Z203" s="58">
        <v>2.0244</v>
      </c>
      <c r="AA203" s="58">
        <v>0.12509999999999999</v>
      </c>
      <c r="AB203" s="58">
        <v>0.15440000000000001</v>
      </c>
      <c r="AC203" s="58">
        <v>6.4100000000000004E-2</v>
      </c>
      <c r="AD203" s="58">
        <v>8.7999999999999995E-2</v>
      </c>
      <c r="AE203" s="58">
        <v>8.1199999999999994E-2</v>
      </c>
      <c r="AF203" s="58">
        <v>9.8500000000000004E-2</v>
      </c>
      <c r="AG203" s="58">
        <v>9.7000000000000003E-3</v>
      </c>
      <c r="AH203" s="58">
        <v>0</v>
      </c>
      <c r="AI203" s="58">
        <v>1.4783999999999999</v>
      </c>
      <c r="AJ203" s="58">
        <v>0.89780000000000004</v>
      </c>
      <c r="AK203" s="58">
        <v>5.1400000000000001E-2</v>
      </c>
      <c r="AL203" s="58">
        <v>0.27800000000000002</v>
      </c>
      <c r="AM203" s="58">
        <v>2.9399999999999999E-2</v>
      </c>
      <c r="AN203" s="58">
        <v>5.1000000000000004E-3</v>
      </c>
      <c r="AO203" s="58">
        <v>0.5857</v>
      </c>
      <c r="AP203" s="58">
        <v>0.61480000000000001</v>
      </c>
      <c r="AQ203" s="58">
        <v>0.25750000000000001</v>
      </c>
      <c r="AR203" s="59">
        <v>0.37540000000000001</v>
      </c>
      <c r="AS203" s="11">
        <v>0.49230000000000002</v>
      </c>
      <c r="AT203" s="60">
        <v>0.21340000000000001</v>
      </c>
      <c r="AU203" s="61">
        <v>7.8841000000000001</v>
      </c>
      <c r="AV203" s="61">
        <v>10.338000000000001</v>
      </c>
      <c r="AW203" s="61">
        <v>4.4821999999999997</v>
      </c>
      <c r="AX203" s="62"/>
      <c r="AY203" s="58">
        <v>5.6350000000000016</v>
      </c>
      <c r="AZ203" s="58">
        <v>7.182100000000001</v>
      </c>
      <c r="BA203" s="63"/>
      <c r="BB203" s="64">
        <v>1.3991304347826083</v>
      </c>
      <c r="BC203" s="64">
        <v>1.4394118711797383</v>
      </c>
      <c r="BD203" s="7" t="s">
        <v>550</v>
      </c>
    </row>
    <row r="204" spans="1:56" ht="19.149999999999999" customHeight="1" x14ac:dyDescent="0.25">
      <c r="A204" s="57">
        <v>85</v>
      </c>
      <c r="B204" s="6">
        <v>195</v>
      </c>
      <c r="C204" s="7" t="s">
        <v>551</v>
      </c>
      <c r="D204" s="7" t="s">
        <v>524</v>
      </c>
      <c r="E204" s="8">
        <v>9</v>
      </c>
      <c r="F204" s="8">
        <v>3</v>
      </c>
      <c r="G204" s="9" t="s">
        <v>235</v>
      </c>
      <c r="H204" s="41" t="s">
        <v>685</v>
      </c>
      <c r="I204" s="36" t="s">
        <v>213</v>
      </c>
      <c r="J204" s="10">
        <v>7608.9</v>
      </c>
      <c r="K204" s="10">
        <v>844.39999999999964</v>
      </c>
      <c r="L204" s="10">
        <v>6764.5</v>
      </c>
      <c r="M204" s="10"/>
      <c r="N204" s="58">
        <v>0.20960000000000001</v>
      </c>
      <c r="O204" s="58">
        <v>6.8199999999999997E-2</v>
      </c>
      <c r="P204" s="58">
        <v>0.1857</v>
      </c>
      <c r="Q204" s="58">
        <v>5.9799999999999999E-2</v>
      </c>
      <c r="R204" s="58">
        <v>3.04E-2</v>
      </c>
      <c r="S204" s="58">
        <v>0.188</v>
      </c>
      <c r="T204" s="58">
        <v>0</v>
      </c>
      <c r="U204" s="58">
        <v>0.42680000000000001</v>
      </c>
      <c r="V204" s="58">
        <v>1.7269000000000001</v>
      </c>
      <c r="W204" s="58">
        <v>0</v>
      </c>
      <c r="X204" s="58">
        <v>9.7199999999999995E-2</v>
      </c>
      <c r="Y204" s="58">
        <v>0</v>
      </c>
      <c r="Z204" s="58">
        <v>2.2646999999999999</v>
      </c>
      <c r="AA204" s="58">
        <v>0.1255</v>
      </c>
      <c r="AB204" s="58">
        <v>0.15479999999999999</v>
      </c>
      <c r="AC204" s="58">
        <v>7.3300000000000004E-2</v>
      </c>
      <c r="AD204" s="58">
        <v>0.08</v>
      </c>
      <c r="AE204" s="58">
        <v>8.14E-2</v>
      </c>
      <c r="AF204" s="58">
        <v>9.8699999999999996E-2</v>
      </c>
      <c r="AG204" s="58">
        <v>9.7000000000000003E-3</v>
      </c>
      <c r="AH204" s="58">
        <v>0</v>
      </c>
      <c r="AI204" s="58">
        <v>1.3031999999999999</v>
      </c>
      <c r="AJ204" s="58">
        <v>0.91439999999999999</v>
      </c>
      <c r="AK204" s="58">
        <v>5.1499999999999997E-2</v>
      </c>
      <c r="AL204" s="58">
        <v>0.2873</v>
      </c>
      <c r="AM204" s="58">
        <v>2.9499999999999998E-2</v>
      </c>
      <c r="AN204" s="58">
        <v>5.1000000000000004E-3</v>
      </c>
      <c r="AO204" s="58">
        <v>0.45669999999999999</v>
      </c>
      <c r="AP204" s="58">
        <v>0.51739999999999997</v>
      </c>
      <c r="AQ204" s="58">
        <v>0.2591</v>
      </c>
      <c r="AR204" s="59">
        <v>0.373</v>
      </c>
      <c r="AS204" s="11">
        <v>0.48520000000000002</v>
      </c>
      <c r="AT204" s="60">
        <v>0.22500000000000001</v>
      </c>
      <c r="AU204" s="61">
        <v>7.8335999999999997</v>
      </c>
      <c r="AV204" s="61">
        <v>10.190100000000001</v>
      </c>
      <c r="AW204" s="61">
        <v>4.7239999999999993</v>
      </c>
      <c r="AX204" s="62"/>
      <c r="AY204" s="58">
        <v>5.5937999999999999</v>
      </c>
      <c r="AZ204" s="58">
        <v>7.0960000000000001</v>
      </c>
      <c r="BA204" s="63"/>
      <c r="BB204" s="64">
        <v>1.4004075941220637</v>
      </c>
      <c r="BC204" s="64">
        <v>1.4360343855693349</v>
      </c>
      <c r="BD204" s="7" t="s">
        <v>551</v>
      </c>
    </row>
    <row r="205" spans="1:56" ht="19.149999999999999" customHeight="1" x14ac:dyDescent="0.25">
      <c r="A205" s="57">
        <v>90</v>
      </c>
      <c r="B205" s="6">
        <v>196</v>
      </c>
      <c r="C205" s="7" t="s">
        <v>576</v>
      </c>
      <c r="D205" s="7" t="s">
        <v>553</v>
      </c>
      <c r="E205" s="8">
        <v>9</v>
      </c>
      <c r="F205" s="8">
        <v>1</v>
      </c>
      <c r="G205" s="9" t="s">
        <v>236</v>
      </c>
      <c r="H205" s="41" t="s">
        <v>685</v>
      </c>
      <c r="I205" s="36" t="s">
        <v>199</v>
      </c>
      <c r="J205" s="10">
        <v>2111.8000000000002</v>
      </c>
      <c r="K205" s="10">
        <v>115.40000000000018</v>
      </c>
      <c r="L205" s="10">
        <v>1873</v>
      </c>
      <c r="M205" s="10">
        <v>123.4</v>
      </c>
      <c r="N205" s="58">
        <v>0.32179999999999997</v>
      </c>
      <c r="O205" s="58">
        <v>0.12640000000000001</v>
      </c>
      <c r="P205" s="58">
        <v>0.19400000000000001</v>
      </c>
      <c r="Q205" s="58">
        <v>5.4800000000000001E-2</v>
      </c>
      <c r="R205" s="58">
        <v>1.0699999999999999E-2</v>
      </c>
      <c r="S205" s="58">
        <v>0.1401</v>
      </c>
      <c r="T205" s="58">
        <v>0</v>
      </c>
      <c r="U205" s="58">
        <v>0.42680000000000001</v>
      </c>
      <c r="V205" s="58">
        <v>2.0790000000000002</v>
      </c>
      <c r="W205" s="58">
        <v>0</v>
      </c>
      <c r="X205" s="58">
        <v>0.1077</v>
      </c>
      <c r="Y205" s="58">
        <v>0</v>
      </c>
      <c r="Z205" s="58">
        <v>1.6039000000000001</v>
      </c>
      <c r="AA205" s="58">
        <v>0.19159999999999999</v>
      </c>
      <c r="AB205" s="58">
        <v>0.2666</v>
      </c>
      <c r="AC205" s="58">
        <v>6.59E-2</v>
      </c>
      <c r="AD205" s="58">
        <v>6.5000000000000002E-2</v>
      </c>
      <c r="AE205" s="58">
        <v>2.87E-2</v>
      </c>
      <c r="AF205" s="58">
        <v>3.95E-2</v>
      </c>
      <c r="AG205" s="58">
        <v>1.12E-2</v>
      </c>
      <c r="AH205" s="58">
        <v>0</v>
      </c>
      <c r="AI205" s="58">
        <v>0.64100000000000001</v>
      </c>
      <c r="AJ205" s="58">
        <v>0.90820000000000001</v>
      </c>
      <c r="AK205" s="58">
        <v>5.4699999999999999E-2</v>
      </c>
      <c r="AL205" s="58">
        <v>0.1663</v>
      </c>
      <c r="AM205" s="58">
        <v>2.9700000000000001E-2</v>
      </c>
      <c r="AN205" s="58">
        <v>5.1999999999999998E-3</v>
      </c>
      <c r="AO205" s="58">
        <v>0.99870000000000003</v>
      </c>
      <c r="AP205" s="58">
        <v>0.71560000000000001</v>
      </c>
      <c r="AQ205" s="58">
        <v>0.2631</v>
      </c>
      <c r="AR205" s="59">
        <v>0.33610000000000001</v>
      </c>
      <c r="AS205" s="11">
        <v>0.4758</v>
      </c>
      <c r="AT205" s="60">
        <v>0.20039999999999999</v>
      </c>
      <c r="AU205" s="61">
        <v>7.0577000000000005</v>
      </c>
      <c r="AV205" s="61">
        <v>9.9920000000000009</v>
      </c>
      <c r="AW205" s="61">
        <v>4.2078000000000007</v>
      </c>
      <c r="AX205" s="62"/>
      <c r="AY205" s="58">
        <v>5.1272000000000011</v>
      </c>
      <c r="AZ205" s="58">
        <v>7.1558000000000019</v>
      </c>
      <c r="BA205" s="63"/>
      <c r="BB205" s="64">
        <v>1.3765212981744419</v>
      </c>
      <c r="BC205" s="64">
        <v>1.3963498141367838</v>
      </c>
      <c r="BD205" s="7" t="s">
        <v>576</v>
      </c>
    </row>
    <row r="206" spans="1:56" ht="19.149999999999999" customHeight="1" x14ac:dyDescent="0.25">
      <c r="A206" s="57">
        <v>91</v>
      </c>
      <c r="B206" s="6">
        <v>197</v>
      </c>
      <c r="C206" s="7" t="s">
        <v>577</v>
      </c>
      <c r="D206" s="7" t="s">
        <v>553</v>
      </c>
      <c r="E206" s="8">
        <v>9</v>
      </c>
      <c r="F206" s="8">
        <v>5</v>
      </c>
      <c r="G206" s="9" t="s">
        <v>237</v>
      </c>
      <c r="H206" s="41" t="s">
        <v>685</v>
      </c>
      <c r="I206" s="36" t="s">
        <v>193</v>
      </c>
      <c r="J206" s="10">
        <v>9669.5</v>
      </c>
      <c r="K206" s="10">
        <v>970.69999999999925</v>
      </c>
      <c r="L206" s="10">
        <v>8564.2000000000007</v>
      </c>
      <c r="M206" s="10">
        <v>134.6</v>
      </c>
      <c r="N206" s="58">
        <v>0.38779999999999998</v>
      </c>
      <c r="O206" s="58">
        <v>0.12609999999999999</v>
      </c>
      <c r="P206" s="58">
        <v>0.19539999999999999</v>
      </c>
      <c r="Q206" s="58">
        <v>5.1400000000000001E-2</v>
      </c>
      <c r="R206" s="58">
        <v>1.47E-2</v>
      </c>
      <c r="S206" s="58">
        <v>0.18509999999999999</v>
      </c>
      <c r="T206" s="58">
        <v>0</v>
      </c>
      <c r="U206" s="58">
        <v>0.42680000000000001</v>
      </c>
      <c r="V206" s="58">
        <v>2.2734000000000001</v>
      </c>
      <c r="W206" s="58">
        <v>0</v>
      </c>
      <c r="X206" s="58">
        <v>0.11700000000000001</v>
      </c>
      <c r="Y206" s="58">
        <v>0</v>
      </c>
      <c r="Z206" s="58">
        <v>1.6946000000000001</v>
      </c>
      <c r="AA206" s="58">
        <v>0.23419999999999999</v>
      </c>
      <c r="AB206" s="58">
        <v>0.28439999999999999</v>
      </c>
      <c r="AC206" s="58">
        <v>7.51E-2</v>
      </c>
      <c r="AD206" s="58">
        <v>4.8500000000000001E-2</v>
      </c>
      <c r="AE206" s="58">
        <v>3.9199999999999999E-2</v>
      </c>
      <c r="AF206" s="58">
        <v>5.62E-2</v>
      </c>
      <c r="AG206" s="58">
        <v>0.01</v>
      </c>
      <c r="AH206" s="58">
        <v>0</v>
      </c>
      <c r="AI206" s="58">
        <v>1.0410999999999999</v>
      </c>
      <c r="AJ206" s="58">
        <v>0.88619999999999999</v>
      </c>
      <c r="AK206" s="58">
        <v>4.6100000000000002E-2</v>
      </c>
      <c r="AL206" s="58">
        <v>0.24940000000000001</v>
      </c>
      <c r="AM206" s="58">
        <v>2.1999999999999999E-2</v>
      </c>
      <c r="AN206" s="58">
        <v>3.8E-3</v>
      </c>
      <c r="AO206" s="58">
        <v>0.43740000000000001</v>
      </c>
      <c r="AP206" s="58">
        <v>0.55359999999999998</v>
      </c>
      <c r="AQ206" s="58">
        <v>0.28439999999999999</v>
      </c>
      <c r="AR206" s="59">
        <v>0.3458</v>
      </c>
      <c r="AS206" s="11">
        <v>0.48720000000000002</v>
      </c>
      <c r="AT206" s="60">
        <v>0.21510000000000001</v>
      </c>
      <c r="AU206" s="61">
        <v>7.2626999999999997</v>
      </c>
      <c r="AV206" s="61">
        <v>10.2311</v>
      </c>
      <c r="AW206" s="61">
        <v>4.5179</v>
      </c>
      <c r="AX206" s="62"/>
      <c r="AY206" s="58">
        <v>5.2762000000000002</v>
      </c>
      <c r="AZ206" s="58">
        <v>7.2680999999999996</v>
      </c>
      <c r="BA206" s="63"/>
      <c r="BB206" s="64">
        <v>1.3765020279746787</v>
      </c>
      <c r="BC206" s="64">
        <v>1.4076718812344355</v>
      </c>
      <c r="BD206" s="7" t="s">
        <v>577</v>
      </c>
    </row>
    <row r="207" spans="1:56" ht="19.149999999999999" customHeight="1" x14ac:dyDescent="0.25">
      <c r="A207" s="57">
        <v>100</v>
      </c>
      <c r="B207" s="6">
        <v>198</v>
      </c>
      <c r="C207" s="7" t="s">
        <v>578</v>
      </c>
      <c r="D207" s="7" t="s">
        <v>553</v>
      </c>
      <c r="E207" s="8">
        <v>9</v>
      </c>
      <c r="F207" s="8">
        <v>1</v>
      </c>
      <c r="G207" s="9" t="s">
        <v>238</v>
      </c>
      <c r="H207" s="43" t="s">
        <v>686</v>
      </c>
      <c r="I207" s="36" t="s">
        <v>199</v>
      </c>
      <c r="J207" s="10">
        <v>2065.02</v>
      </c>
      <c r="K207" s="10">
        <v>49.21999999999997</v>
      </c>
      <c r="L207" s="10">
        <v>1829.5</v>
      </c>
      <c r="M207" s="10">
        <v>186.3</v>
      </c>
      <c r="N207" s="58">
        <v>0.33439999999999998</v>
      </c>
      <c r="O207" s="58">
        <v>0.14019999999999999</v>
      </c>
      <c r="P207" s="58">
        <v>0.18729999999999999</v>
      </c>
      <c r="Q207" s="58">
        <v>5.2999999999999999E-2</v>
      </c>
      <c r="R207" s="58">
        <v>1.21E-2</v>
      </c>
      <c r="S207" s="58">
        <v>0.14499999999999999</v>
      </c>
      <c r="T207" s="58">
        <v>0</v>
      </c>
      <c r="U207" s="58">
        <v>0.42680000000000001</v>
      </c>
      <c r="V207" s="58">
        <v>2.1284000000000001</v>
      </c>
      <c r="W207" s="58">
        <v>0</v>
      </c>
      <c r="X207" s="58">
        <v>0.1071</v>
      </c>
      <c r="Y207" s="58">
        <v>0</v>
      </c>
      <c r="Z207" s="58">
        <v>1.5336000000000001</v>
      </c>
      <c r="AA207" s="58">
        <v>0.2011</v>
      </c>
      <c r="AB207" s="58">
        <v>0.307</v>
      </c>
      <c r="AC207" s="58">
        <v>6.2399999999999997E-2</v>
      </c>
      <c r="AD207" s="58">
        <v>6.5299999999999997E-2</v>
      </c>
      <c r="AE207" s="58">
        <v>3.2300000000000002E-2</v>
      </c>
      <c r="AF207" s="58">
        <v>4.0399999999999998E-2</v>
      </c>
      <c r="AG207" s="58">
        <v>8.2000000000000007E-3</v>
      </c>
      <c r="AH207" s="58">
        <v>0</v>
      </c>
      <c r="AI207" s="58">
        <v>0.80579999999999996</v>
      </c>
      <c r="AJ207" s="58">
        <v>0.95479999999999998</v>
      </c>
      <c r="AK207" s="58">
        <v>5.3600000000000002E-2</v>
      </c>
      <c r="AL207" s="58">
        <v>0.27650000000000002</v>
      </c>
      <c r="AM207" s="58">
        <v>2.2700000000000001E-2</v>
      </c>
      <c r="AN207" s="58">
        <v>3.8999999999999998E-3</v>
      </c>
      <c r="AO207" s="58">
        <v>0.60780000000000001</v>
      </c>
      <c r="AP207" s="58">
        <v>0.81410000000000005</v>
      </c>
      <c r="AQ207" s="58">
        <v>0.2621</v>
      </c>
      <c r="AR207" s="59">
        <v>0.3322</v>
      </c>
      <c r="AS207" s="11">
        <v>0.4793</v>
      </c>
      <c r="AT207" s="60">
        <v>0.19989999999999999</v>
      </c>
      <c r="AU207" s="61">
        <v>6.9756000000000009</v>
      </c>
      <c r="AV207" s="61">
        <v>10.065200000000001</v>
      </c>
      <c r="AW207" s="61">
        <v>4.1984000000000012</v>
      </c>
      <c r="AX207" s="62"/>
      <c r="AY207" s="58">
        <v>5.2765000000000004</v>
      </c>
      <c r="AZ207" s="58">
        <v>8.1540999999999997</v>
      </c>
      <c r="BA207" s="63"/>
      <c r="BB207" s="64">
        <v>1.3220126978110491</v>
      </c>
      <c r="BC207" s="64">
        <v>1.2343728921646779</v>
      </c>
      <c r="BD207" s="7" t="s">
        <v>578</v>
      </c>
    </row>
    <row r="208" spans="1:56" ht="19.149999999999999" customHeight="1" x14ac:dyDescent="0.25">
      <c r="A208" s="57">
        <v>101</v>
      </c>
      <c r="B208" s="6">
        <v>199</v>
      </c>
      <c r="C208" s="7" t="s">
        <v>579</v>
      </c>
      <c r="D208" s="7" t="s">
        <v>553</v>
      </c>
      <c r="E208" s="8">
        <v>9</v>
      </c>
      <c r="F208" s="8">
        <v>1</v>
      </c>
      <c r="G208" s="9" t="s">
        <v>239</v>
      </c>
      <c r="H208" s="104" t="s">
        <v>686</v>
      </c>
      <c r="I208" s="36" t="s">
        <v>193</v>
      </c>
      <c r="J208" s="10">
        <v>1885.9</v>
      </c>
      <c r="K208" s="10">
        <v>32.900000000000091</v>
      </c>
      <c r="L208" s="10">
        <v>1677</v>
      </c>
      <c r="M208" s="10">
        <v>176</v>
      </c>
      <c r="N208" s="58">
        <v>0.35399999999999998</v>
      </c>
      <c r="O208" s="58">
        <v>0.1295</v>
      </c>
      <c r="P208" s="58">
        <v>0.2059</v>
      </c>
      <c r="Q208" s="58">
        <v>5.62E-2</v>
      </c>
      <c r="R208" s="58">
        <v>1.32E-2</v>
      </c>
      <c r="S208" s="58">
        <v>0.1583</v>
      </c>
      <c r="T208" s="58">
        <v>0</v>
      </c>
      <c r="U208" s="58">
        <v>0.42680000000000001</v>
      </c>
      <c r="V208" s="58">
        <v>2.3220000000000001</v>
      </c>
      <c r="W208" s="58">
        <v>0</v>
      </c>
      <c r="X208" s="58">
        <v>0.1207</v>
      </c>
      <c r="Y208" s="58">
        <v>0</v>
      </c>
      <c r="Z208" s="58">
        <v>1.9009</v>
      </c>
      <c r="AA208" s="58">
        <v>0.2102</v>
      </c>
      <c r="AB208" s="58">
        <v>0.29189999999999999</v>
      </c>
      <c r="AC208" s="58">
        <v>5.5100000000000003E-2</v>
      </c>
      <c r="AD208" s="58">
        <v>7.0800000000000002E-2</v>
      </c>
      <c r="AE208" s="58">
        <v>3.5400000000000001E-2</v>
      </c>
      <c r="AF208" s="58">
        <v>4.2500000000000003E-2</v>
      </c>
      <c r="AG208" s="58">
        <v>1.09E-2</v>
      </c>
      <c r="AH208" s="58">
        <v>0</v>
      </c>
      <c r="AI208" s="58">
        <v>0.9849</v>
      </c>
      <c r="AJ208" s="58">
        <v>1.0819000000000001</v>
      </c>
      <c r="AK208" s="58">
        <v>5.04E-2</v>
      </c>
      <c r="AL208" s="58">
        <v>0.2797</v>
      </c>
      <c r="AM208" s="58">
        <v>2.7699999999999999E-2</v>
      </c>
      <c r="AN208" s="58">
        <v>4.7999999999999996E-3</v>
      </c>
      <c r="AO208" s="58">
        <v>0.49359999999999998</v>
      </c>
      <c r="AP208" s="58">
        <v>0.54769999999999996</v>
      </c>
      <c r="AQ208" s="58">
        <v>0.28010000000000002</v>
      </c>
      <c r="AR208" s="59">
        <v>0.36430000000000001</v>
      </c>
      <c r="AS208" s="11">
        <v>0.50780000000000003</v>
      </c>
      <c r="AT208" s="60">
        <v>0.2223</v>
      </c>
      <c r="AU208" s="61">
        <v>7.6497000000000011</v>
      </c>
      <c r="AV208" s="61">
        <v>10.662900000000002</v>
      </c>
      <c r="AW208" s="61">
        <v>4.6676000000000011</v>
      </c>
      <c r="AX208" s="62"/>
      <c r="AY208" s="58">
        <v>5.5038</v>
      </c>
      <c r="AZ208" s="58">
        <v>7.569</v>
      </c>
      <c r="BA208" s="63"/>
      <c r="BB208" s="64">
        <v>1.3898942548784479</v>
      </c>
      <c r="BC208" s="64">
        <v>1.4087594133967503</v>
      </c>
      <c r="BD208" s="7" t="s">
        <v>579</v>
      </c>
    </row>
    <row r="209" spans="1:56" ht="19.149999999999999" customHeight="1" x14ac:dyDescent="0.25">
      <c r="A209" s="57">
        <v>103</v>
      </c>
      <c r="B209" s="6">
        <v>200</v>
      </c>
      <c r="C209" s="7" t="s">
        <v>580</v>
      </c>
      <c r="D209" s="7" t="s">
        <v>553</v>
      </c>
      <c r="E209" s="8">
        <v>9</v>
      </c>
      <c r="F209" s="8">
        <v>1</v>
      </c>
      <c r="G209" s="9" t="s">
        <v>240</v>
      </c>
      <c r="H209" s="41" t="s">
        <v>685</v>
      </c>
      <c r="I209" s="36" t="s">
        <v>199</v>
      </c>
      <c r="J209" s="10">
        <v>2108.9499999999998</v>
      </c>
      <c r="K209" s="10">
        <v>115.19999999999986</v>
      </c>
      <c r="L209" s="10">
        <v>1884.05</v>
      </c>
      <c r="M209" s="10">
        <v>109.7</v>
      </c>
      <c r="N209" s="58">
        <v>0.35639999999999999</v>
      </c>
      <c r="O209" s="58">
        <v>0.14899999999999999</v>
      </c>
      <c r="P209" s="58">
        <v>0.1661</v>
      </c>
      <c r="Q209" s="58">
        <v>5.0200000000000002E-2</v>
      </c>
      <c r="R209" s="58">
        <v>1.18E-2</v>
      </c>
      <c r="S209" s="58">
        <v>0.13869999999999999</v>
      </c>
      <c r="T209" s="58">
        <v>0</v>
      </c>
      <c r="U209" s="58">
        <v>0.42680000000000001</v>
      </c>
      <c r="V209" s="58">
        <v>1.4059999999999999</v>
      </c>
      <c r="W209" s="58">
        <v>0.1055</v>
      </c>
      <c r="X209" s="58">
        <v>0.1019</v>
      </c>
      <c r="Y209" s="58">
        <v>0</v>
      </c>
      <c r="Z209" s="58">
        <v>1.6013999999999999</v>
      </c>
      <c r="AA209" s="58">
        <v>0.21290000000000001</v>
      </c>
      <c r="AB209" s="58">
        <v>0.32279999999999998</v>
      </c>
      <c r="AC209" s="58">
        <v>6.0499999999999998E-2</v>
      </c>
      <c r="AD209" s="58">
        <v>6.4399999999999999E-2</v>
      </c>
      <c r="AE209" s="58">
        <v>3.1699999999999999E-2</v>
      </c>
      <c r="AF209" s="58">
        <v>3.73E-2</v>
      </c>
      <c r="AG209" s="58">
        <v>6.4999999999999997E-3</v>
      </c>
      <c r="AH209" s="58">
        <v>0</v>
      </c>
      <c r="AI209" s="58">
        <v>0.79169999999999996</v>
      </c>
      <c r="AJ209" s="58">
        <v>0.76270000000000004</v>
      </c>
      <c r="AK209" s="58">
        <v>6.1499999999999999E-2</v>
      </c>
      <c r="AL209" s="58">
        <v>0.33129999999999998</v>
      </c>
      <c r="AM209" s="58">
        <v>2.75E-2</v>
      </c>
      <c r="AN209" s="58">
        <v>4.7999999999999996E-3</v>
      </c>
      <c r="AO209" s="58">
        <v>0.79459999999999997</v>
      </c>
      <c r="AP209" s="58">
        <v>0.64290000000000003</v>
      </c>
      <c r="AQ209" s="58">
        <v>0.26329999999999998</v>
      </c>
      <c r="AR209" s="59">
        <v>0.33879999999999999</v>
      </c>
      <c r="AS209" s="11">
        <v>0.44650000000000001</v>
      </c>
      <c r="AT209" s="60">
        <v>0.20480000000000001</v>
      </c>
      <c r="AU209" s="61">
        <v>7.1145999999999985</v>
      </c>
      <c r="AV209" s="61">
        <v>9.3766999999999996</v>
      </c>
      <c r="AW209" s="61">
        <v>4.3002999999999991</v>
      </c>
      <c r="AX209" s="62"/>
      <c r="AY209" s="58">
        <v>5.1409000000000002</v>
      </c>
      <c r="AZ209" s="58">
        <v>6.5532999999999992</v>
      </c>
      <c r="BA209" s="63"/>
      <c r="BB209" s="64">
        <v>1.3839211033087588</v>
      </c>
      <c r="BC209" s="64">
        <v>1.4308363725146112</v>
      </c>
      <c r="BD209" s="7" t="s">
        <v>580</v>
      </c>
    </row>
    <row r="210" spans="1:56" ht="19.149999999999999" customHeight="1" x14ac:dyDescent="0.25">
      <c r="A210" s="57">
        <v>104</v>
      </c>
      <c r="B210" s="6">
        <v>201</v>
      </c>
      <c r="C210" s="7" t="s">
        <v>581</v>
      </c>
      <c r="D210" s="7" t="s">
        <v>553</v>
      </c>
      <c r="E210" s="8">
        <v>9</v>
      </c>
      <c r="F210" s="8">
        <v>1</v>
      </c>
      <c r="G210" s="9" t="s">
        <v>241</v>
      </c>
      <c r="H210" s="43" t="s">
        <v>687</v>
      </c>
      <c r="I210" s="36" t="s">
        <v>193</v>
      </c>
      <c r="J210" s="10">
        <v>1853.1</v>
      </c>
      <c r="K210" s="10">
        <v>165.49999999999983</v>
      </c>
      <c r="L210" s="10">
        <v>1655.4</v>
      </c>
      <c r="M210" s="10">
        <v>32.200000000000003</v>
      </c>
      <c r="N210" s="58">
        <v>0.25369999999999998</v>
      </c>
      <c r="O210" s="58">
        <v>8.8099999999999998E-2</v>
      </c>
      <c r="P210" s="58">
        <v>0.20469999999999999</v>
      </c>
      <c r="Q210" s="58">
        <v>5.7099999999999998E-2</v>
      </c>
      <c r="R210" s="58">
        <v>1.35E-2</v>
      </c>
      <c r="S210" s="58">
        <v>0.15029999999999999</v>
      </c>
      <c r="T210" s="58">
        <v>0</v>
      </c>
      <c r="U210" s="58">
        <v>0.42680000000000001</v>
      </c>
      <c r="V210" s="58">
        <v>2.3523000000000001</v>
      </c>
      <c r="W210" s="58">
        <v>0</v>
      </c>
      <c r="X210" s="58">
        <v>0.12280000000000001</v>
      </c>
      <c r="Y210" s="58">
        <v>0</v>
      </c>
      <c r="Z210" s="58">
        <v>1.7388999999999999</v>
      </c>
      <c r="AA210" s="58">
        <v>0.15459999999999999</v>
      </c>
      <c r="AB210" s="58">
        <v>0.20019999999999999</v>
      </c>
      <c r="AC210" s="58">
        <v>5.5E-2</v>
      </c>
      <c r="AD210" s="58">
        <v>8.1299999999999997E-2</v>
      </c>
      <c r="AE210" s="58">
        <v>3.5999999999999997E-2</v>
      </c>
      <c r="AF210" s="58">
        <v>2.7400000000000001E-2</v>
      </c>
      <c r="AG210" s="58">
        <v>1.11E-2</v>
      </c>
      <c r="AH210" s="58">
        <v>0</v>
      </c>
      <c r="AI210" s="58">
        <v>1.4899</v>
      </c>
      <c r="AJ210" s="58">
        <v>1.0788</v>
      </c>
      <c r="AK210" s="58">
        <v>4.9700000000000001E-2</v>
      </c>
      <c r="AL210" s="58">
        <v>0.32579999999999998</v>
      </c>
      <c r="AM210" s="58">
        <v>2.64E-2</v>
      </c>
      <c r="AN210" s="58">
        <v>4.5999999999999999E-3</v>
      </c>
      <c r="AO210" s="58">
        <v>0.33260000000000001</v>
      </c>
      <c r="AP210" s="58">
        <v>0.44679999999999997</v>
      </c>
      <c r="AQ210" s="58">
        <v>0.29249999999999998</v>
      </c>
      <c r="AR210" s="59">
        <v>0.36109999999999998</v>
      </c>
      <c r="AS210" s="11">
        <v>0.501</v>
      </c>
      <c r="AT210" s="60">
        <v>0.19969999999999999</v>
      </c>
      <c r="AU210" s="61">
        <v>7.5829000000000004</v>
      </c>
      <c r="AV210" s="61">
        <v>10.521899999999999</v>
      </c>
      <c r="AW210" s="61">
        <v>4.194399999999999</v>
      </c>
      <c r="AX210" s="62"/>
      <c r="AY210" s="58">
        <v>5.2909000000000006</v>
      </c>
      <c r="AZ210" s="58">
        <v>7.3027000000000015</v>
      </c>
      <c r="BA210" s="63"/>
      <c r="BB210" s="64">
        <v>1.4331966206127502</v>
      </c>
      <c r="BC210" s="64">
        <v>1.4408232571514641</v>
      </c>
      <c r="BD210" s="7" t="s">
        <v>581</v>
      </c>
    </row>
    <row r="211" spans="1:56" ht="19.149999999999999" customHeight="1" x14ac:dyDescent="0.25">
      <c r="A211" s="57">
        <v>115</v>
      </c>
      <c r="B211" s="6">
        <v>202</v>
      </c>
      <c r="C211" s="7" t="s">
        <v>582</v>
      </c>
      <c r="D211" s="7" t="s">
        <v>553</v>
      </c>
      <c r="E211" s="8">
        <v>9</v>
      </c>
      <c r="F211" s="8">
        <v>2</v>
      </c>
      <c r="G211" s="9" t="s">
        <v>242</v>
      </c>
      <c r="H211" s="41" t="s">
        <v>685</v>
      </c>
      <c r="I211" s="36" t="s">
        <v>193</v>
      </c>
      <c r="J211" s="10">
        <v>3720.1</v>
      </c>
      <c r="K211" s="10">
        <v>394.59999999999991</v>
      </c>
      <c r="L211" s="10">
        <v>3325.5</v>
      </c>
      <c r="M211" s="10"/>
      <c r="N211" s="58">
        <v>0.35</v>
      </c>
      <c r="O211" s="58">
        <v>0.12889999999999999</v>
      </c>
      <c r="P211" s="58">
        <v>0.19639999999999999</v>
      </c>
      <c r="Q211" s="58">
        <v>5.5E-2</v>
      </c>
      <c r="R211" s="58">
        <v>1.34E-2</v>
      </c>
      <c r="S211" s="58">
        <v>0.13250000000000001</v>
      </c>
      <c r="T211" s="58">
        <v>0</v>
      </c>
      <c r="U211" s="58">
        <v>0.42680000000000001</v>
      </c>
      <c r="V211" s="58">
        <v>1.5931</v>
      </c>
      <c r="W211" s="58">
        <v>0.1195</v>
      </c>
      <c r="X211" s="58">
        <v>0.12230000000000001</v>
      </c>
      <c r="Y211" s="58">
        <v>0</v>
      </c>
      <c r="Z211" s="58">
        <v>1.9380999999999999</v>
      </c>
      <c r="AA211" s="58">
        <v>0.20669999999999999</v>
      </c>
      <c r="AB211" s="58">
        <v>0.29060000000000002</v>
      </c>
      <c r="AC211" s="58">
        <v>6.1800000000000001E-2</v>
      </c>
      <c r="AD211" s="58">
        <v>7.1199999999999999E-2</v>
      </c>
      <c r="AE211" s="58">
        <v>3.5900000000000001E-2</v>
      </c>
      <c r="AF211" s="58">
        <v>3.3700000000000001E-2</v>
      </c>
      <c r="AG211" s="58">
        <v>1.06E-2</v>
      </c>
      <c r="AH211" s="58">
        <v>0</v>
      </c>
      <c r="AI211" s="58">
        <v>0.99060000000000004</v>
      </c>
      <c r="AJ211" s="58">
        <v>0.99870000000000003</v>
      </c>
      <c r="AK211" s="58">
        <v>5.1499999999999997E-2</v>
      </c>
      <c r="AL211" s="58">
        <v>0.25659999999999999</v>
      </c>
      <c r="AM211" s="58">
        <v>2.8199999999999999E-2</v>
      </c>
      <c r="AN211" s="58">
        <v>4.8999999999999998E-3</v>
      </c>
      <c r="AO211" s="58">
        <v>0.57379999999999998</v>
      </c>
      <c r="AP211" s="58">
        <v>0.59709999999999996</v>
      </c>
      <c r="AQ211" s="58">
        <v>0.2918</v>
      </c>
      <c r="AR211" s="59">
        <v>0.36349999999999999</v>
      </c>
      <c r="AS211" s="11">
        <v>0.47899999999999998</v>
      </c>
      <c r="AT211" s="60">
        <v>0.2225</v>
      </c>
      <c r="AU211" s="61">
        <v>7.6335000000000006</v>
      </c>
      <c r="AV211" s="61">
        <v>10.0587</v>
      </c>
      <c r="AW211" s="61">
        <v>4.6728000000000005</v>
      </c>
      <c r="AX211" s="62"/>
      <c r="AY211" s="58">
        <v>5.5422000000000002</v>
      </c>
      <c r="AZ211" s="58">
        <v>7.1003999999999996</v>
      </c>
      <c r="BA211" s="63"/>
      <c r="BB211" s="64">
        <v>1.3773411280718848</v>
      </c>
      <c r="BC211" s="64">
        <v>1.4166384992394796</v>
      </c>
      <c r="BD211" s="7" t="s">
        <v>582</v>
      </c>
    </row>
    <row r="212" spans="1:56" ht="19.149999999999999" customHeight="1" x14ac:dyDescent="0.25">
      <c r="A212" s="57">
        <v>131</v>
      </c>
      <c r="B212" s="6">
        <v>203</v>
      </c>
      <c r="C212" s="7" t="s">
        <v>482</v>
      </c>
      <c r="D212" s="7"/>
      <c r="E212" s="8">
        <v>9</v>
      </c>
      <c r="F212" s="8">
        <v>3</v>
      </c>
      <c r="G212" s="9" t="s">
        <v>243</v>
      </c>
      <c r="H212" s="41" t="s">
        <v>685</v>
      </c>
      <c r="I212" s="36" t="s">
        <v>199</v>
      </c>
      <c r="J212" s="10">
        <v>6221.4</v>
      </c>
      <c r="K212" s="10">
        <v>513.70000000000005</v>
      </c>
      <c r="L212" s="10">
        <v>5640.4</v>
      </c>
      <c r="M212" s="10">
        <v>67.3</v>
      </c>
      <c r="N212" s="58">
        <v>0.2457</v>
      </c>
      <c r="O212" s="58">
        <v>0.1249</v>
      </c>
      <c r="P212" s="58">
        <v>0.1893</v>
      </c>
      <c r="Q212" s="58">
        <v>5.2600000000000001E-2</v>
      </c>
      <c r="R212" s="58">
        <v>1.2E-2</v>
      </c>
      <c r="S212" s="58">
        <v>0.15559999999999999</v>
      </c>
      <c r="T212" s="58">
        <v>0</v>
      </c>
      <c r="U212" s="58">
        <v>0.42680000000000001</v>
      </c>
      <c r="V212" s="58">
        <v>2.0710999999999999</v>
      </c>
      <c r="W212" s="58">
        <v>0</v>
      </c>
      <c r="X212" s="58">
        <v>0.1087</v>
      </c>
      <c r="Y212" s="58">
        <v>0</v>
      </c>
      <c r="Z212" s="58">
        <v>1.5526</v>
      </c>
      <c r="AA212" s="58">
        <v>0.14699999999999999</v>
      </c>
      <c r="AB212" s="58">
        <v>0.28139999999999998</v>
      </c>
      <c r="AC212" s="58">
        <v>6.8099999999999994E-2</v>
      </c>
      <c r="AD212" s="58">
        <v>6.8199999999999997E-2</v>
      </c>
      <c r="AE212" s="58">
        <v>3.2199999999999999E-2</v>
      </c>
      <c r="AF212" s="58">
        <v>6.6600000000000006E-2</v>
      </c>
      <c r="AG212" s="58">
        <v>7.3000000000000001E-3</v>
      </c>
      <c r="AH212" s="58">
        <v>0</v>
      </c>
      <c r="AI212" s="58">
        <v>0.86109999999999998</v>
      </c>
      <c r="AJ212" s="58">
        <v>0.92549999999999999</v>
      </c>
      <c r="AK212" s="58">
        <v>5.0299999999999997E-2</v>
      </c>
      <c r="AL212" s="58">
        <v>0.17499999999999999</v>
      </c>
      <c r="AM212" s="58">
        <v>2.2200000000000001E-2</v>
      </c>
      <c r="AN212" s="58">
        <v>3.8999999999999998E-3</v>
      </c>
      <c r="AO212" s="58">
        <v>0.48399999999999999</v>
      </c>
      <c r="AP212" s="58">
        <v>1.2145999999999999</v>
      </c>
      <c r="AQ212" s="58">
        <v>0.2742</v>
      </c>
      <c r="AR212" s="59">
        <v>0.31680000000000003</v>
      </c>
      <c r="AS212" s="11">
        <v>0.48099999999999998</v>
      </c>
      <c r="AT212" s="60">
        <v>0.19450000000000001</v>
      </c>
      <c r="AU212" s="61">
        <v>6.6519999999999984</v>
      </c>
      <c r="AV212" s="61">
        <v>10.101899999999999</v>
      </c>
      <c r="AW212" s="61">
        <v>4.0840999999999985</v>
      </c>
      <c r="AX212" s="62"/>
      <c r="AY212" s="58">
        <v>4.7632999999999992</v>
      </c>
      <c r="AZ212" s="58">
        <v>7.0528999999999984</v>
      </c>
      <c r="BA212" s="63"/>
      <c r="BB212" s="64">
        <v>1.3965108223290574</v>
      </c>
      <c r="BC212" s="64">
        <v>1.4323044421443663</v>
      </c>
      <c r="BD212" s="7" t="s">
        <v>482</v>
      </c>
    </row>
    <row r="213" spans="1:56" ht="19.149999999999999" customHeight="1" x14ac:dyDescent="0.25">
      <c r="A213" s="57">
        <v>132</v>
      </c>
      <c r="B213" s="6">
        <v>204</v>
      </c>
      <c r="C213" s="7" t="s">
        <v>483</v>
      </c>
      <c r="D213" s="7"/>
      <c r="E213" s="8">
        <v>9</v>
      </c>
      <c r="F213" s="8">
        <v>3</v>
      </c>
      <c r="G213" s="9" t="s">
        <v>244</v>
      </c>
      <c r="H213" s="41" t="s">
        <v>685</v>
      </c>
      <c r="I213" s="36" t="s">
        <v>199</v>
      </c>
      <c r="J213" s="10">
        <v>5939.65</v>
      </c>
      <c r="K213" s="10">
        <v>422.35999999999967</v>
      </c>
      <c r="L213" s="10">
        <v>5517.29</v>
      </c>
      <c r="M213" s="10"/>
      <c r="N213" s="58">
        <v>0.25159999999999999</v>
      </c>
      <c r="O213" s="58">
        <v>0.1203</v>
      </c>
      <c r="P213" s="58">
        <v>0.19489999999999999</v>
      </c>
      <c r="Q213" s="58">
        <v>5.2600000000000001E-2</v>
      </c>
      <c r="R213" s="58">
        <v>1.26E-2</v>
      </c>
      <c r="S213" s="58">
        <v>0.1706</v>
      </c>
      <c r="T213" s="58">
        <v>0</v>
      </c>
      <c r="U213" s="58">
        <v>0.42680000000000001</v>
      </c>
      <c r="V213" s="58">
        <v>2.1173000000000002</v>
      </c>
      <c r="W213" s="58">
        <v>0</v>
      </c>
      <c r="X213" s="58">
        <v>0.11070000000000001</v>
      </c>
      <c r="Y213" s="58">
        <v>0</v>
      </c>
      <c r="Z213" s="58">
        <v>1.5918000000000001</v>
      </c>
      <c r="AA213" s="58">
        <v>0.1507</v>
      </c>
      <c r="AB213" s="58">
        <v>0.27139999999999997</v>
      </c>
      <c r="AC213" s="58">
        <v>6.9400000000000003E-2</v>
      </c>
      <c r="AD213" s="58">
        <v>4.24E-2</v>
      </c>
      <c r="AE213" s="58">
        <v>3.3700000000000001E-2</v>
      </c>
      <c r="AF213" s="58">
        <v>7.4800000000000005E-2</v>
      </c>
      <c r="AG213" s="58">
        <v>8.6E-3</v>
      </c>
      <c r="AH213" s="58">
        <v>0</v>
      </c>
      <c r="AI213" s="58">
        <v>0.72030000000000005</v>
      </c>
      <c r="AJ213" s="58">
        <v>0.90690000000000004</v>
      </c>
      <c r="AK213" s="58">
        <v>4.9099999999999998E-2</v>
      </c>
      <c r="AL213" s="58">
        <v>0.1694</v>
      </c>
      <c r="AM213" s="58">
        <v>2.3199999999999998E-2</v>
      </c>
      <c r="AN213" s="58">
        <v>4.0000000000000001E-3</v>
      </c>
      <c r="AO213" s="58">
        <v>0.9194</v>
      </c>
      <c r="AP213" s="58">
        <v>0.6452</v>
      </c>
      <c r="AQ213" s="58">
        <v>0.27560000000000001</v>
      </c>
      <c r="AR213" s="59">
        <v>0.33250000000000002</v>
      </c>
      <c r="AS213" s="11">
        <v>0.47070000000000001</v>
      </c>
      <c r="AT213" s="60">
        <v>0.19670000000000001</v>
      </c>
      <c r="AU213" s="61">
        <v>6.9833000000000016</v>
      </c>
      <c r="AV213" s="61">
        <v>9.8840000000000003</v>
      </c>
      <c r="AW213" s="61">
        <v>4.1315000000000008</v>
      </c>
      <c r="AX213" s="62"/>
      <c r="AY213" s="58">
        <v>5.0879000000000003</v>
      </c>
      <c r="AZ213" s="58">
        <v>7.0497999999999994</v>
      </c>
      <c r="BA213" s="63"/>
      <c r="BB213" s="64">
        <v>1.3725309066609015</v>
      </c>
      <c r="BC213" s="64">
        <v>1.4020255893784221</v>
      </c>
      <c r="BD213" s="7" t="s">
        <v>483</v>
      </c>
    </row>
    <row r="214" spans="1:56" ht="19.149999999999999" customHeight="1" x14ac:dyDescent="0.25">
      <c r="A214" s="57">
        <v>139</v>
      </c>
      <c r="B214" s="6">
        <v>205</v>
      </c>
      <c r="C214" s="7" t="s">
        <v>484</v>
      </c>
      <c r="D214" s="7"/>
      <c r="E214" s="8">
        <v>9</v>
      </c>
      <c r="F214" s="8">
        <v>6</v>
      </c>
      <c r="G214" s="9" t="s">
        <v>245</v>
      </c>
      <c r="H214" s="41" t="s">
        <v>685</v>
      </c>
      <c r="I214" s="36" t="s">
        <v>193</v>
      </c>
      <c r="J214" s="10">
        <v>11084.7</v>
      </c>
      <c r="K214" s="10">
        <v>1169.5</v>
      </c>
      <c r="L214" s="10">
        <v>9915.2000000000007</v>
      </c>
      <c r="M214" s="10"/>
      <c r="N214" s="58">
        <v>0.3291</v>
      </c>
      <c r="O214" s="58">
        <v>0.121</v>
      </c>
      <c r="P214" s="58">
        <v>0.19520000000000001</v>
      </c>
      <c r="Q214" s="58">
        <v>5.3900000000000003E-2</v>
      </c>
      <c r="R214" s="58">
        <v>1.06E-2</v>
      </c>
      <c r="S214" s="58">
        <v>0.2248</v>
      </c>
      <c r="T214" s="58">
        <v>0</v>
      </c>
      <c r="U214" s="58">
        <v>0.42680000000000001</v>
      </c>
      <c r="V214" s="58">
        <v>2.1052</v>
      </c>
      <c r="W214" s="58">
        <v>4.0099999999999997E-2</v>
      </c>
      <c r="X214" s="58">
        <v>0.1215</v>
      </c>
      <c r="Y214" s="58">
        <v>0</v>
      </c>
      <c r="Z214" s="58">
        <v>1.8722000000000001</v>
      </c>
      <c r="AA214" s="58">
        <v>0.19370000000000001</v>
      </c>
      <c r="AB214" s="58">
        <v>0.27329999999999999</v>
      </c>
      <c r="AC214" s="58">
        <v>7.5399999999999995E-2</v>
      </c>
      <c r="AD214" s="58">
        <v>6.0299999999999999E-2</v>
      </c>
      <c r="AE214" s="58">
        <v>2.8500000000000001E-2</v>
      </c>
      <c r="AF214" s="58">
        <v>0.10780000000000001</v>
      </c>
      <c r="AG214" s="58">
        <v>0.01</v>
      </c>
      <c r="AH214" s="58">
        <v>0</v>
      </c>
      <c r="AI214" s="58">
        <v>1.0241</v>
      </c>
      <c r="AJ214" s="58">
        <v>1.0375000000000001</v>
      </c>
      <c r="AK214" s="58">
        <v>4.7899999999999998E-2</v>
      </c>
      <c r="AL214" s="58">
        <v>0.17680000000000001</v>
      </c>
      <c r="AM214" s="58">
        <v>2.3400000000000001E-2</v>
      </c>
      <c r="AN214" s="58">
        <v>4.1000000000000003E-3</v>
      </c>
      <c r="AO214" s="58">
        <v>0.38069999999999998</v>
      </c>
      <c r="AP214" s="58">
        <v>0.49569999999999997</v>
      </c>
      <c r="AQ214" s="58">
        <v>0.29220000000000002</v>
      </c>
      <c r="AR214" s="59">
        <v>0.35449999999999998</v>
      </c>
      <c r="AS214" s="11">
        <v>0.48659999999999998</v>
      </c>
      <c r="AT214" s="60">
        <v>0.22359999999999999</v>
      </c>
      <c r="AU214" s="61">
        <v>7.4452999999999996</v>
      </c>
      <c r="AV214" s="61">
        <v>10.218399999999999</v>
      </c>
      <c r="AW214" s="61">
        <v>4.6952999999999996</v>
      </c>
      <c r="AX214" s="62"/>
      <c r="AY214" s="58">
        <v>5.6308999999999987</v>
      </c>
      <c r="AZ214" s="58">
        <v>7.3177999999999983</v>
      </c>
      <c r="BA214" s="63"/>
      <c r="BB214" s="64">
        <v>1.3222220248983292</v>
      </c>
      <c r="BC214" s="64">
        <v>1.3963759599879748</v>
      </c>
      <c r="BD214" s="7" t="s">
        <v>484</v>
      </c>
    </row>
    <row r="215" spans="1:56" ht="19.149999999999999" customHeight="1" x14ac:dyDescent="0.25">
      <c r="A215" s="57">
        <v>140</v>
      </c>
      <c r="B215" s="6">
        <v>206</v>
      </c>
      <c r="C215" s="7" t="s">
        <v>504</v>
      </c>
      <c r="D215" s="7"/>
      <c r="E215" s="8">
        <v>9</v>
      </c>
      <c r="F215" s="8">
        <v>1</v>
      </c>
      <c r="G215" s="9" t="s">
        <v>246</v>
      </c>
      <c r="H215" s="43" t="s">
        <v>686</v>
      </c>
      <c r="I215" s="36" t="s">
        <v>205</v>
      </c>
      <c r="J215" s="10">
        <v>6354.7</v>
      </c>
      <c r="K215" s="10">
        <v>476.69999999999982</v>
      </c>
      <c r="L215" s="10">
        <v>5878</v>
      </c>
      <c r="M215" s="10"/>
      <c r="N215" s="58">
        <v>0.16689999999999999</v>
      </c>
      <c r="O215" s="58">
        <v>5.0900000000000001E-2</v>
      </c>
      <c r="P215" s="58">
        <v>0.1943</v>
      </c>
      <c r="Q215" s="58">
        <v>5.3900000000000003E-2</v>
      </c>
      <c r="R215" s="58">
        <v>1.29E-2</v>
      </c>
      <c r="S215" s="58">
        <v>0.126</v>
      </c>
      <c r="T215" s="58">
        <v>0</v>
      </c>
      <c r="U215" s="58">
        <v>0.42680000000000001</v>
      </c>
      <c r="V215" s="58">
        <v>1.3249</v>
      </c>
      <c r="W215" s="58">
        <v>0</v>
      </c>
      <c r="X215" s="58">
        <v>9.5500000000000002E-2</v>
      </c>
      <c r="Y215" s="58">
        <v>0</v>
      </c>
      <c r="Z215" s="58">
        <v>1.2470000000000001</v>
      </c>
      <c r="AA215" s="58">
        <v>0.11070000000000001</v>
      </c>
      <c r="AB215" s="58">
        <v>0.11559999999999999</v>
      </c>
      <c r="AC215" s="58">
        <v>7.2099999999999997E-2</v>
      </c>
      <c r="AD215" s="58">
        <v>5.33E-2</v>
      </c>
      <c r="AE215" s="58">
        <v>3.44E-2</v>
      </c>
      <c r="AF215" s="58">
        <v>2.9899999999999999E-2</v>
      </c>
      <c r="AG215" s="58">
        <v>0</v>
      </c>
      <c r="AH215" s="58">
        <v>0</v>
      </c>
      <c r="AI215" s="58">
        <v>1.1696</v>
      </c>
      <c r="AJ215" s="58">
        <v>0.75600000000000001</v>
      </c>
      <c r="AK215" s="58">
        <v>5.8500000000000003E-2</v>
      </c>
      <c r="AL215" s="58">
        <v>0.221</v>
      </c>
      <c r="AM215" s="58">
        <v>3.0300000000000001E-2</v>
      </c>
      <c r="AN215" s="58">
        <v>5.3E-3</v>
      </c>
      <c r="AO215" s="58">
        <v>0.2344</v>
      </c>
      <c r="AP215" s="58">
        <v>0.59970000000000001</v>
      </c>
      <c r="AQ215" s="58">
        <v>0.87629999999999997</v>
      </c>
      <c r="AR215" s="59">
        <v>0.30709999999999998</v>
      </c>
      <c r="AS215" s="11">
        <v>0.40329999999999999</v>
      </c>
      <c r="AT215" s="60">
        <v>0.188</v>
      </c>
      <c r="AU215" s="61">
        <v>6.4487000000000014</v>
      </c>
      <c r="AV215" s="61">
        <v>8.4695000000000018</v>
      </c>
      <c r="AW215" s="61">
        <v>3.9486000000000012</v>
      </c>
      <c r="AX215" s="62"/>
      <c r="AY215" s="58">
        <v>4.75</v>
      </c>
      <c r="AZ215" s="58">
        <v>5.7656000000000001</v>
      </c>
      <c r="BA215" s="63"/>
      <c r="BB215" s="64">
        <v>1.3576210526315793</v>
      </c>
      <c r="BC215" s="64">
        <v>1.4689711391702513</v>
      </c>
      <c r="BD215" s="7"/>
    </row>
    <row r="216" spans="1:56" ht="19.149999999999999" customHeight="1" x14ac:dyDescent="0.25">
      <c r="A216" s="57">
        <v>174</v>
      </c>
      <c r="B216" s="6">
        <v>207</v>
      </c>
      <c r="C216" s="7" t="s">
        <v>500</v>
      </c>
      <c r="D216" s="7"/>
      <c r="E216" s="8">
        <v>9</v>
      </c>
      <c r="F216" s="8">
        <v>3</v>
      </c>
      <c r="G216" s="9" t="s">
        <v>247</v>
      </c>
      <c r="H216" s="41" t="s">
        <v>685</v>
      </c>
      <c r="I216" s="36" t="s">
        <v>193</v>
      </c>
      <c r="J216" s="10">
        <v>5633.9</v>
      </c>
      <c r="K216" s="10">
        <v>610.39999999999964</v>
      </c>
      <c r="L216" s="10">
        <v>5023.5</v>
      </c>
      <c r="M216" s="10"/>
      <c r="N216" s="58">
        <v>0.34260000000000002</v>
      </c>
      <c r="O216" s="58">
        <v>0.13300000000000001</v>
      </c>
      <c r="P216" s="58">
        <v>0.18790000000000001</v>
      </c>
      <c r="Q216" s="58">
        <v>5.9299999999999999E-2</v>
      </c>
      <c r="R216" s="58">
        <v>1.3299999999999999E-2</v>
      </c>
      <c r="S216" s="58">
        <v>0.1638</v>
      </c>
      <c r="T216" s="58">
        <v>0</v>
      </c>
      <c r="U216" s="58">
        <v>0.42680000000000001</v>
      </c>
      <c r="V216" s="58">
        <v>2.3254000000000001</v>
      </c>
      <c r="W216" s="58">
        <v>0</v>
      </c>
      <c r="X216" s="58">
        <v>0.1212</v>
      </c>
      <c r="Y216" s="58">
        <v>0</v>
      </c>
      <c r="Z216" s="58">
        <v>2.1223999999999998</v>
      </c>
      <c r="AA216" s="58">
        <v>0.20200000000000001</v>
      </c>
      <c r="AB216" s="58">
        <v>0.29099999999999998</v>
      </c>
      <c r="AC216" s="58">
        <v>6.6299999999999998E-2</v>
      </c>
      <c r="AD216" s="58">
        <v>8.3299999999999999E-2</v>
      </c>
      <c r="AE216" s="58">
        <v>3.56E-2</v>
      </c>
      <c r="AF216" s="58">
        <v>6.83E-2</v>
      </c>
      <c r="AG216" s="58">
        <v>1.0200000000000001E-2</v>
      </c>
      <c r="AH216" s="58">
        <v>0</v>
      </c>
      <c r="AI216" s="58">
        <v>0.77059999999999995</v>
      </c>
      <c r="AJ216" s="58">
        <v>0.9637</v>
      </c>
      <c r="AK216" s="58">
        <v>5.4600000000000003E-2</v>
      </c>
      <c r="AL216" s="58">
        <v>0.2893</v>
      </c>
      <c r="AM216" s="58">
        <v>2.8000000000000001E-2</v>
      </c>
      <c r="AN216" s="58">
        <v>4.8999999999999998E-3</v>
      </c>
      <c r="AO216" s="58">
        <v>0.48459999999999998</v>
      </c>
      <c r="AP216" s="58">
        <v>0.61960000000000004</v>
      </c>
      <c r="AQ216" s="58">
        <v>0.29020000000000001</v>
      </c>
      <c r="AR216" s="59">
        <v>0.36059999999999998</v>
      </c>
      <c r="AS216" s="11">
        <v>0.50790000000000002</v>
      </c>
      <c r="AT216" s="60">
        <v>0.23519999999999999</v>
      </c>
      <c r="AU216" s="61">
        <v>7.5734999999999992</v>
      </c>
      <c r="AV216" s="61">
        <v>10.665799999999999</v>
      </c>
      <c r="AW216" s="61">
        <v>4.9398999999999988</v>
      </c>
      <c r="AX216" s="62"/>
      <c r="AY216" s="58">
        <v>5.5078999999999994</v>
      </c>
      <c r="AZ216" s="58">
        <v>7.5878999999999994</v>
      </c>
      <c r="BA216" s="63"/>
      <c r="BB216" s="64">
        <v>1.3750249641424137</v>
      </c>
      <c r="BC216" s="64">
        <v>1.4056326519853979</v>
      </c>
      <c r="BD216" s="7"/>
    </row>
    <row r="217" spans="1:56" ht="19.149999999999999" customHeight="1" x14ac:dyDescent="0.25">
      <c r="A217" s="57">
        <v>175</v>
      </c>
      <c r="B217" s="6">
        <v>208</v>
      </c>
      <c r="C217" s="7" t="s">
        <v>501</v>
      </c>
      <c r="D217" s="7"/>
      <c r="E217" s="8">
        <v>9</v>
      </c>
      <c r="F217" s="8">
        <v>3</v>
      </c>
      <c r="G217" s="9" t="s">
        <v>248</v>
      </c>
      <c r="H217" s="41" t="s">
        <v>685</v>
      </c>
      <c r="I217" s="36" t="s">
        <v>193</v>
      </c>
      <c r="J217" s="10">
        <v>5640.4</v>
      </c>
      <c r="K217" s="10">
        <v>613</v>
      </c>
      <c r="L217" s="10">
        <v>5027.3999999999996</v>
      </c>
      <c r="M217" s="10"/>
      <c r="N217" s="58">
        <v>0.33650000000000002</v>
      </c>
      <c r="O217" s="58">
        <v>8.5000000000000006E-2</v>
      </c>
      <c r="P217" s="58">
        <v>0.18859999999999999</v>
      </c>
      <c r="Q217" s="58">
        <v>5.9400000000000001E-2</v>
      </c>
      <c r="R217" s="58">
        <v>1.3299999999999999E-2</v>
      </c>
      <c r="S217" s="58">
        <v>0.14419999999999999</v>
      </c>
      <c r="T217" s="58">
        <v>0</v>
      </c>
      <c r="U217" s="58">
        <v>0.42680000000000001</v>
      </c>
      <c r="V217" s="58">
        <v>2.3235999999999999</v>
      </c>
      <c r="W217" s="58">
        <v>0</v>
      </c>
      <c r="X217" s="58">
        <v>0.121</v>
      </c>
      <c r="Y217" s="58">
        <v>0</v>
      </c>
      <c r="Z217" s="58">
        <v>1.6667000000000001</v>
      </c>
      <c r="AA217" s="58">
        <v>0.19850000000000001</v>
      </c>
      <c r="AB217" s="58">
        <v>0.1933</v>
      </c>
      <c r="AC217" s="58">
        <v>6.6500000000000004E-2</v>
      </c>
      <c r="AD217" s="58">
        <v>8.3299999999999999E-2</v>
      </c>
      <c r="AE217" s="58">
        <v>3.5499999999999997E-2</v>
      </c>
      <c r="AF217" s="58">
        <v>3.9800000000000002E-2</v>
      </c>
      <c r="AG217" s="58">
        <v>1.0200000000000001E-2</v>
      </c>
      <c r="AH217" s="58">
        <v>0</v>
      </c>
      <c r="AI217" s="58">
        <v>1.3736999999999999</v>
      </c>
      <c r="AJ217" s="58">
        <v>1.0315000000000001</v>
      </c>
      <c r="AK217" s="58">
        <v>5.3900000000000003E-2</v>
      </c>
      <c r="AL217" s="58">
        <v>0.25559999999999999</v>
      </c>
      <c r="AM217" s="58">
        <v>2.8199999999999999E-2</v>
      </c>
      <c r="AN217" s="58">
        <v>4.8999999999999998E-3</v>
      </c>
      <c r="AO217" s="58">
        <v>0.59850000000000003</v>
      </c>
      <c r="AP217" s="58">
        <v>0.66949999999999998</v>
      </c>
      <c r="AQ217" s="58">
        <v>0.28999999999999998</v>
      </c>
      <c r="AR217" s="59">
        <v>0.36520000000000002</v>
      </c>
      <c r="AS217" s="11">
        <v>0.51490000000000002</v>
      </c>
      <c r="AT217" s="60">
        <v>0.20230000000000001</v>
      </c>
      <c r="AU217" s="61">
        <v>7.6701000000000006</v>
      </c>
      <c r="AV217" s="61">
        <v>10.812900000000001</v>
      </c>
      <c r="AW217" s="61">
        <v>4.2479000000000005</v>
      </c>
      <c r="AX217" s="62"/>
      <c r="AY217" s="58">
        <v>5.6639999999999997</v>
      </c>
      <c r="AZ217" s="58">
        <v>7.8460999999999999</v>
      </c>
      <c r="BA217" s="63"/>
      <c r="BB217" s="64">
        <v>1.3541843220338985</v>
      </c>
      <c r="BC217" s="64">
        <v>1.3781241635972012</v>
      </c>
      <c r="BD217" s="7"/>
    </row>
    <row r="218" spans="1:56" ht="19.149999999999999" customHeight="1" x14ac:dyDescent="0.25">
      <c r="A218" s="57">
        <v>193</v>
      </c>
      <c r="B218" s="6">
        <v>209</v>
      </c>
      <c r="C218" s="7" t="s">
        <v>614</v>
      </c>
      <c r="D218" s="7" t="s">
        <v>523</v>
      </c>
      <c r="E218" s="8">
        <v>9</v>
      </c>
      <c r="F218" s="8">
        <v>3</v>
      </c>
      <c r="G218" s="9" t="s">
        <v>249</v>
      </c>
      <c r="H218" s="41" t="s">
        <v>685</v>
      </c>
      <c r="I218" s="36" t="s">
        <v>199</v>
      </c>
      <c r="J218" s="10">
        <v>6015.4000000000005</v>
      </c>
      <c r="K218" s="10">
        <v>118.30000000000052</v>
      </c>
      <c r="L218" s="10">
        <v>5590</v>
      </c>
      <c r="M218" s="10">
        <v>307.10000000000002</v>
      </c>
      <c r="N218" s="58">
        <v>0.24840000000000001</v>
      </c>
      <c r="O218" s="58">
        <v>0.1188</v>
      </c>
      <c r="P218" s="58">
        <v>0.19980000000000001</v>
      </c>
      <c r="Q218" s="58">
        <v>6.7000000000000004E-2</v>
      </c>
      <c r="R218" s="58">
        <v>1.24E-2</v>
      </c>
      <c r="S218" s="58">
        <v>0.161</v>
      </c>
      <c r="T218" s="58">
        <v>0</v>
      </c>
      <c r="U218" s="58">
        <v>0.42680000000000001</v>
      </c>
      <c r="V218" s="58">
        <v>1.5827</v>
      </c>
      <c r="W218" s="58">
        <v>3.56E-2</v>
      </c>
      <c r="X218" s="58">
        <v>0.1072</v>
      </c>
      <c r="Y218" s="58">
        <v>0</v>
      </c>
      <c r="Z218" s="58">
        <v>1.4220999999999999</v>
      </c>
      <c r="AA218" s="58">
        <v>0.15210000000000001</v>
      </c>
      <c r="AB218" s="58">
        <v>0.28199999999999997</v>
      </c>
      <c r="AC218" s="58">
        <v>6.9199999999999998E-2</v>
      </c>
      <c r="AD218" s="58">
        <v>9.11E-2</v>
      </c>
      <c r="AE218" s="58">
        <v>3.3300000000000003E-2</v>
      </c>
      <c r="AF218" s="58">
        <v>6.8900000000000003E-2</v>
      </c>
      <c r="AG218" s="58">
        <v>7.6E-3</v>
      </c>
      <c r="AH218" s="58">
        <v>0</v>
      </c>
      <c r="AI218" s="58">
        <v>0.81189999999999996</v>
      </c>
      <c r="AJ218" s="58">
        <v>0.94889999999999997</v>
      </c>
      <c r="AK218" s="58">
        <v>4.5699999999999998E-2</v>
      </c>
      <c r="AL218" s="58">
        <v>0.19289999999999999</v>
      </c>
      <c r="AM218" s="58">
        <v>1.03E-2</v>
      </c>
      <c r="AN218" s="58">
        <v>1.8E-3</v>
      </c>
      <c r="AO218" s="58">
        <v>0.95669999999999999</v>
      </c>
      <c r="AP218" s="58">
        <v>1.0657000000000001</v>
      </c>
      <c r="AQ218" s="58">
        <v>0.2707</v>
      </c>
      <c r="AR218" s="59">
        <v>0.33529999999999999</v>
      </c>
      <c r="AS218" s="11">
        <v>0.46949999999999997</v>
      </c>
      <c r="AT218" s="60">
        <v>0.1898</v>
      </c>
      <c r="AU218" s="61">
        <v>7.0419</v>
      </c>
      <c r="AV218" s="61">
        <v>9.860100000000001</v>
      </c>
      <c r="AW218" s="61">
        <v>3.9860000000000002</v>
      </c>
      <c r="AX218" s="62"/>
      <c r="AY218" s="58">
        <v>4.9246000000000008</v>
      </c>
      <c r="AZ218" s="58">
        <v>6.158500000000001</v>
      </c>
      <c r="BA218" s="63"/>
      <c r="BB218" s="64">
        <v>1.4299435487146162</v>
      </c>
      <c r="BC218" s="64">
        <v>1.6010554518145652</v>
      </c>
      <c r="BD218" s="7" t="s">
        <v>523</v>
      </c>
    </row>
    <row r="219" spans="1:56" ht="19.149999999999999" customHeight="1" x14ac:dyDescent="0.25">
      <c r="A219" s="57">
        <v>197</v>
      </c>
      <c r="B219" s="6">
        <v>210</v>
      </c>
      <c r="C219" s="7" t="s">
        <v>615</v>
      </c>
      <c r="D219" s="7" t="s">
        <v>523</v>
      </c>
      <c r="E219" s="8">
        <v>9</v>
      </c>
      <c r="F219" s="8">
        <v>3</v>
      </c>
      <c r="G219" s="9" t="s">
        <v>250</v>
      </c>
      <c r="H219" s="41" t="s">
        <v>685</v>
      </c>
      <c r="I219" s="36" t="s">
        <v>199</v>
      </c>
      <c r="J219" s="10">
        <v>5416.8</v>
      </c>
      <c r="K219" s="10">
        <v>0</v>
      </c>
      <c r="L219" s="10">
        <v>5374.3</v>
      </c>
      <c r="M219" s="10">
        <v>42.5</v>
      </c>
      <c r="N219" s="58">
        <v>0.26579999999999998</v>
      </c>
      <c r="O219" s="58">
        <v>9.8199999999999996E-2</v>
      </c>
      <c r="P219" s="58">
        <v>0.18920000000000001</v>
      </c>
      <c r="Q219" s="58">
        <v>6.3600000000000004E-2</v>
      </c>
      <c r="R219" s="58">
        <v>1.0500000000000001E-2</v>
      </c>
      <c r="S219" s="58">
        <v>0.1754</v>
      </c>
      <c r="T219" s="58">
        <v>0</v>
      </c>
      <c r="U219" s="58">
        <v>0.42680000000000001</v>
      </c>
      <c r="V219" s="58">
        <v>2.1736</v>
      </c>
      <c r="W219" s="58">
        <v>0</v>
      </c>
      <c r="X219" s="58">
        <v>0.112</v>
      </c>
      <c r="Y219" s="58">
        <v>0</v>
      </c>
      <c r="Z219" s="58">
        <v>1.6918</v>
      </c>
      <c r="AA219" s="58">
        <v>0.159</v>
      </c>
      <c r="AB219" s="58">
        <v>0.22270000000000001</v>
      </c>
      <c r="AC219" s="58">
        <v>6.0199999999999997E-2</v>
      </c>
      <c r="AD219" s="58">
        <v>0.10489999999999999</v>
      </c>
      <c r="AE219" s="58">
        <v>2.8000000000000001E-2</v>
      </c>
      <c r="AF219" s="58">
        <v>7.4300000000000005E-2</v>
      </c>
      <c r="AG219" s="58">
        <v>8.0000000000000002E-3</v>
      </c>
      <c r="AH219" s="58">
        <v>0</v>
      </c>
      <c r="AI219" s="58">
        <v>0.77500000000000002</v>
      </c>
      <c r="AJ219" s="58">
        <v>1.0590999999999999</v>
      </c>
      <c r="AK219" s="58">
        <v>5.21E-2</v>
      </c>
      <c r="AL219" s="58">
        <v>0.22209999999999999</v>
      </c>
      <c r="AM219" s="58">
        <v>2.4199999999999999E-2</v>
      </c>
      <c r="AN219" s="58">
        <v>4.1999999999999997E-3</v>
      </c>
      <c r="AO219" s="58">
        <v>0.53669999999999995</v>
      </c>
      <c r="AP219" s="58">
        <v>0.74819999999999998</v>
      </c>
      <c r="AQ219" s="58">
        <v>0.27739999999999998</v>
      </c>
      <c r="AR219" s="59">
        <v>0.33210000000000001</v>
      </c>
      <c r="AS219" s="11">
        <v>0.47820000000000001</v>
      </c>
      <c r="AT219" s="60">
        <v>0.2024</v>
      </c>
      <c r="AU219" s="61">
        <v>6.9733000000000001</v>
      </c>
      <c r="AV219" s="61">
        <v>10.0412</v>
      </c>
      <c r="AW219" s="61">
        <v>4.2507000000000001</v>
      </c>
      <c r="AX219" s="62"/>
      <c r="AY219" s="58">
        <v>5.1799999999999988</v>
      </c>
      <c r="AZ219" s="58">
        <v>7.2852999999999986</v>
      </c>
      <c r="BA219" s="63"/>
      <c r="BB219" s="64">
        <v>1.3461969111969114</v>
      </c>
      <c r="BC219" s="64">
        <v>1.3782822944834121</v>
      </c>
      <c r="BD219" s="7" t="s">
        <v>523</v>
      </c>
    </row>
    <row r="220" spans="1:56" ht="19.149999999999999" customHeight="1" x14ac:dyDescent="0.25">
      <c r="A220" s="57">
        <v>198</v>
      </c>
      <c r="B220" s="6">
        <v>211</v>
      </c>
      <c r="C220" s="7" t="s">
        <v>616</v>
      </c>
      <c r="D220" s="7" t="s">
        <v>523</v>
      </c>
      <c r="E220" s="8">
        <v>9</v>
      </c>
      <c r="F220" s="8">
        <v>5</v>
      </c>
      <c r="G220" s="9" t="s">
        <v>251</v>
      </c>
      <c r="H220" s="43" t="s">
        <v>686</v>
      </c>
      <c r="I220" s="36" t="s">
        <v>199</v>
      </c>
      <c r="J220" s="10">
        <v>11072.94</v>
      </c>
      <c r="K220" s="10">
        <v>296.54000000000087</v>
      </c>
      <c r="L220" s="10">
        <v>9480.4</v>
      </c>
      <c r="M220" s="10">
        <v>1296</v>
      </c>
      <c r="N220" s="58">
        <v>0.30149999999999999</v>
      </c>
      <c r="O220" s="58">
        <v>0.1239</v>
      </c>
      <c r="P220" s="58">
        <v>0.2155</v>
      </c>
      <c r="Q220" s="58">
        <v>5.8200000000000002E-2</v>
      </c>
      <c r="R220" s="58">
        <v>1.7500000000000002E-2</v>
      </c>
      <c r="S220" s="58">
        <v>0.18490000000000001</v>
      </c>
      <c r="T220" s="58">
        <v>0</v>
      </c>
      <c r="U220" s="58">
        <v>0.42680000000000001</v>
      </c>
      <c r="V220" s="58">
        <v>1.5284</v>
      </c>
      <c r="W220" s="58">
        <v>8.3900000000000002E-2</v>
      </c>
      <c r="X220" s="58">
        <v>9.8199999999999996E-2</v>
      </c>
      <c r="Y220" s="58">
        <v>0</v>
      </c>
      <c r="Z220" s="58">
        <v>1.6168</v>
      </c>
      <c r="AA220" s="58">
        <v>0.17710000000000001</v>
      </c>
      <c r="AB220" s="58">
        <v>0.2717</v>
      </c>
      <c r="AC220" s="58">
        <v>8.3400000000000002E-2</v>
      </c>
      <c r="AD220" s="58">
        <v>6.1699999999999998E-2</v>
      </c>
      <c r="AE220" s="58">
        <v>4.6699999999999998E-2</v>
      </c>
      <c r="AF220" s="58">
        <v>8.4000000000000005E-2</v>
      </c>
      <c r="AG220" s="58">
        <v>6.7999999999999996E-3</v>
      </c>
      <c r="AH220" s="58">
        <v>0</v>
      </c>
      <c r="AI220" s="58">
        <v>0.66930000000000001</v>
      </c>
      <c r="AJ220" s="58">
        <v>0.89770000000000005</v>
      </c>
      <c r="AK220" s="58">
        <v>5.3900000000000003E-2</v>
      </c>
      <c r="AL220" s="58">
        <v>0.19189999999999999</v>
      </c>
      <c r="AM220" s="58">
        <v>7.9000000000000008E-3</v>
      </c>
      <c r="AN220" s="58">
        <v>1.4E-3</v>
      </c>
      <c r="AO220" s="58">
        <v>0.3301</v>
      </c>
      <c r="AP220" s="58">
        <v>0.62580000000000002</v>
      </c>
      <c r="AQ220" s="58">
        <v>0.25490000000000002</v>
      </c>
      <c r="AR220" s="59">
        <v>0.30909999999999999</v>
      </c>
      <c r="AS220" s="11">
        <v>0.42099999999999999</v>
      </c>
      <c r="AT220" s="60">
        <v>0.2046</v>
      </c>
      <c r="AU220" s="61">
        <v>6.4909000000000017</v>
      </c>
      <c r="AV220" s="61">
        <v>8.8409000000000013</v>
      </c>
      <c r="AW220" s="61">
        <v>4.2974000000000014</v>
      </c>
      <c r="AX220" s="62"/>
      <c r="AY220" s="58">
        <v>4.8423000000000016</v>
      </c>
      <c r="AZ220" s="58">
        <v>6.2127000000000017</v>
      </c>
      <c r="BA220" s="63"/>
      <c r="BB220" s="64">
        <v>1.3404580467959439</v>
      </c>
      <c r="BC220" s="64">
        <v>1.4230366829236885</v>
      </c>
      <c r="BD220" s="7" t="s">
        <v>523</v>
      </c>
    </row>
    <row r="221" spans="1:56" ht="19.149999999999999" customHeight="1" x14ac:dyDescent="0.25">
      <c r="A221" s="57">
        <v>207</v>
      </c>
      <c r="B221" s="6">
        <v>212</v>
      </c>
      <c r="C221" s="7" t="s">
        <v>617</v>
      </c>
      <c r="D221" s="7" t="s">
        <v>523</v>
      </c>
      <c r="E221" s="8">
        <v>9</v>
      </c>
      <c r="F221" s="8">
        <v>4</v>
      </c>
      <c r="G221" s="9" t="s">
        <v>252</v>
      </c>
      <c r="H221" s="41" t="s">
        <v>685</v>
      </c>
      <c r="I221" s="36" t="s">
        <v>199</v>
      </c>
      <c r="J221" s="10">
        <v>7401.03</v>
      </c>
      <c r="K221" s="10">
        <v>886.02999999999975</v>
      </c>
      <c r="L221" s="10">
        <v>6515</v>
      </c>
      <c r="M221" s="10"/>
      <c r="N221" s="58">
        <v>0.26150000000000001</v>
      </c>
      <c r="O221" s="58">
        <v>8.5999999999999993E-2</v>
      </c>
      <c r="P221" s="58">
        <v>0.17299999999999999</v>
      </c>
      <c r="Q221" s="58">
        <v>5.5599999999999997E-2</v>
      </c>
      <c r="R221" s="58">
        <v>1.35E-2</v>
      </c>
      <c r="S221" s="58">
        <v>0.14760000000000001</v>
      </c>
      <c r="T221" s="58">
        <v>0</v>
      </c>
      <c r="U221" s="58">
        <v>0.42680000000000001</v>
      </c>
      <c r="V221" s="58">
        <v>2.3906999999999998</v>
      </c>
      <c r="W221" s="58">
        <v>0</v>
      </c>
      <c r="X221" s="58">
        <v>0.11269999999999999</v>
      </c>
      <c r="Y221" s="58">
        <v>0</v>
      </c>
      <c r="Z221" s="58">
        <v>1.8828</v>
      </c>
      <c r="AA221" s="58">
        <v>0.15620000000000001</v>
      </c>
      <c r="AB221" s="58">
        <v>0.19550000000000001</v>
      </c>
      <c r="AC221" s="58">
        <v>6.8099999999999994E-2</v>
      </c>
      <c r="AD221" s="58">
        <v>6.8699999999999997E-2</v>
      </c>
      <c r="AE221" s="58">
        <v>3.61E-2</v>
      </c>
      <c r="AF221" s="58">
        <v>4.1700000000000001E-2</v>
      </c>
      <c r="AG221" s="58">
        <v>5.7999999999999996E-3</v>
      </c>
      <c r="AH221" s="58">
        <v>0</v>
      </c>
      <c r="AI221" s="58">
        <v>1.0024</v>
      </c>
      <c r="AJ221" s="58">
        <v>0.99260000000000004</v>
      </c>
      <c r="AK221" s="58">
        <v>9.4200000000000006E-2</v>
      </c>
      <c r="AL221" s="58">
        <v>0.26219999999999999</v>
      </c>
      <c r="AM221" s="58">
        <v>4.2700000000000002E-2</v>
      </c>
      <c r="AN221" s="58">
        <v>7.4000000000000003E-3</v>
      </c>
      <c r="AO221" s="58">
        <v>0.34210000000000002</v>
      </c>
      <c r="AP221" s="58">
        <v>0.67059999999999997</v>
      </c>
      <c r="AQ221" s="58">
        <v>0.27839999999999998</v>
      </c>
      <c r="AR221" s="59">
        <v>0.3377</v>
      </c>
      <c r="AS221" s="11">
        <v>0.49070000000000003</v>
      </c>
      <c r="AT221" s="60">
        <v>0.2077</v>
      </c>
      <c r="AU221" s="61">
        <v>7.0913000000000004</v>
      </c>
      <c r="AV221" s="61">
        <v>10.305600000000002</v>
      </c>
      <c r="AW221" s="61">
        <v>4.3620000000000001</v>
      </c>
      <c r="AX221" s="62"/>
      <c r="AY221" s="58">
        <v>5.2775999999999996</v>
      </c>
      <c r="AZ221" s="58">
        <v>7.2798999999999996</v>
      </c>
      <c r="BA221" s="63"/>
      <c r="BB221" s="64">
        <v>1.3436599969683192</v>
      </c>
      <c r="BC221" s="64">
        <v>1.4156238409868271</v>
      </c>
      <c r="BD221" s="7" t="s">
        <v>523</v>
      </c>
    </row>
    <row r="222" spans="1:56" ht="19.149999999999999" customHeight="1" x14ac:dyDescent="0.25">
      <c r="A222" s="57">
        <v>213</v>
      </c>
      <c r="B222" s="6">
        <v>213</v>
      </c>
      <c r="C222" s="7" t="s">
        <v>618</v>
      </c>
      <c r="D222" s="7" t="s">
        <v>523</v>
      </c>
      <c r="E222" s="8">
        <v>9</v>
      </c>
      <c r="F222" s="8">
        <v>1</v>
      </c>
      <c r="G222" s="9" t="s">
        <v>253</v>
      </c>
      <c r="H222" s="41" t="s">
        <v>685</v>
      </c>
      <c r="I222" s="36" t="s">
        <v>199</v>
      </c>
      <c r="J222" s="10">
        <v>3407.23</v>
      </c>
      <c r="K222" s="10">
        <v>431.13000000000011</v>
      </c>
      <c r="L222" s="10">
        <v>2976.1</v>
      </c>
      <c r="M222" s="10"/>
      <c r="N222" s="58">
        <v>0.35980000000000001</v>
      </c>
      <c r="O222" s="58">
        <v>9.11E-2</v>
      </c>
      <c r="P222" s="58">
        <v>0.17399999999999999</v>
      </c>
      <c r="Q222" s="58">
        <v>5.2299999999999999E-2</v>
      </c>
      <c r="R222" s="58">
        <v>1.83E-2</v>
      </c>
      <c r="S222" s="58">
        <v>8.8300000000000003E-2</v>
      </c>
      <c r="T222" s="58">
        <v>0</v>
      </c>
      <c r="U222" s="58">
        <v>0.42680000000000001</v>
      </c>
      <c r="V222" s="58">
        <v>1.3084</v>
      </c>
      <c r="W222" s="58">
        <v>0</v>
      </c>
      <c r="X222" s="58">
        <v>8.1600000000000006E-2</v>
      </c>
      <c r="Y222" s="58">
        <v>0</v>
      </c>
      <c r="Z222" s="58">
        <v>1.2378</v>
      </c>
      <c r="AA222" s="58">
        <v>0.22570000000000001</v>
      </c>
      <c r="AB222" s="58">
        <v>0.20480000000000001</v>
      </c>
      <c r="AC222" s="58">
        <v>6.6500000000000004E-2</v>
      </c>
      <c r="AD222" s="58">
        <v>7.7600000000000002E-2</v>
      </c>
      <c r="AE222" s="58">
        <v>4.9000000000000002E-2</v>
      </c>
      <c r="AF222" s="58">
        <v>2.6700000000000002E-2</v>
      </c>
      <c r="AG222" s="58">
        <v>6.4000000000000003E-3</v>
      </c>
      <c r="AH222" s="58">
        <v>0</v>
      </c>
      <c r="AI222" s="58">
        <v>1.347</v>
      </c>
      <c r="AJ222" s="58">
        <v>0.9325</v>
      </c>
      <c r="AK222" s="58">
        <v>6.9800000000000001E-2</v>
      </c>
      <c r="AL222" s="58">
        <v>0.28889999999999999</v>
      </c>
      <c r="AM222" s="58">
        <v>3.6400000000000002E-2</v>
      </c>
      <c r="AN222" s="58">
        <v>6.3E-3</v>
      </c>
      <c r="AO222" s="58">
        <v>0.42249999999999999</v>
      </c>
      <c r="AP222" s="58">
        <v>0.40870000000000001</v>
      </c>
      <c r="AQ222" s="58">
        <v>0.23499999999999999</v>
      </c>
      <c r="AR222" s="59">
        <v>0.32629999999999998</v>
      </c>
      <c r="AS222" s="11">
        <v>0.41210000000000002</v>
      </c>
      <c r="AT222" s="60">
        <v>0.1767</v>
      </c>
      <c r="AU222" s="61">
        <v>6.8514000000000008</v>
      </c>
      <c r="AV222" s="61">
        <v>8.654300000000001</v>
      </c>
      <c r="AW222" s="61">
        <v>3.7109000000000005</v>
      </c>
      <c r="AX222" s="62"/>
      <c r="AY222" s="58">
        <v>5.0527999999999995</v>
      </c>
      <c r="AZ222" s="58">
        <v>6.2330999999999994</v>
      </c>
      <c r="BA222" s="63"/>
      <c r="BB222" s="64">
        <v>1.3559610512982903</v>
      </c>
      <c r="BC222" s="64">
        <v>1.3884423481092878</v>
      </c>
      <c r="BD222" s="7" t="s">
        <v>523</v>
      </c>
    </row>
    <row r="223" spans="1:56" ht="19.149999999999999" customHeight="1" x14ac:dyDescent="0.25">
      <c r="A223" s="57">
        <v>218</v>
      </c>
      <c r="B223" s="6">
        <v>214</v>
      </c>
      <c r="C223" s="7" t="s">
        <v>619</v>
      </c>
      <c r="D223" s="7" t="s">
        <v>523</v>
      </c>
      <c r="E223" s="8">
        <v>9</v>
      </c>
      <c r="F223" s="8">
        <v>1</v>
      </c>
      <c r="G223" s="9" t="s">
        <v>254</v>
      </c>
      <c r="H223" s="41" t="s">
        <v>685</v>
      </c>
      <c r="I223" s="36" t="s">
        <v>255</v>
      </c>
      <c r="J223" s="10">
        <v>4345.34</v>
      </c>
      <c r="K223" s="10">
        <v>464.19999999999982</v>
      </c>
      <c r="L223" s="10">
        <v>3881.1400000000003</v>
      </c>
      <c r="M223" s="10"/>
      <c r="N223" s="58">
        <v>0.33550000000000002</v>
      </c>
      <c r="O223" s="58">
        <v>6.5299999999999997E-2</v>
      </c>
      <c r="P223" s="58">
        <v>0.19159999999999999</v>
      </c>
      <c r="Q223" s="58">
        <v>4.8099999999999997E-2</v>
      </c>
      <c r="R223" s="58">
        <v>7.6E-3</v>
      </c>
      <c r="S223" s="58">
        <v>0.1389</v>
      </c>
      <c r="T223" s="58">
        <v>0</v>
      </c>
      <c r="U223" s="58">
        <v>0.42680000000000001</v>
      </c>
      <c r="V223" s="58">
        <v>1.0033000000000001</v>
      </c>
      <c r="W223" s="58">
        <v>0</v>
      </c>
      <c r="X223" s="58">
        <v>0.2487</v>
      </c>
      <c r="Y223" s="58">
        <v>0</v>
      </c>
      <c r="Z223" s="58">
        <v>1.3177000000000001</v>
      </c>
      <c r="AA223" s="58">
        <v>0.20730000000000001</v>
      </c>
      <c r="AB223" s="58">
        <v>0.14699999999999999</v>
      </c>
      <c r="AC223" s="58">
        <v>5.7500000000000002E-2</v>
      </c>
      <c r="AD223" s="58">
        <v>2.8299999999999999E-2</v>
      </c>
      <c r="AE223" s="58">
        <v>2.0299999999999999E-2</v>
      </c>
      <c r="AF223" s="58">
        <v>4.9799999999999997E-2</v>
      </c>
      <c r="AG223" s="58">
        <v>7.9000000000000008E-3</v>
      </c>
      <c r="AH223" s="58">
        <v>0</v>
      </c>
      <c r="AI223" s="58">
        <v>0.9758</v>
      </c>
      <c r="AJ223" s="58">
        <v>1.5417000000000001</v>
      </c>
      <c r="AK223" s="58">
        <v>6.2700000000000006E-2</v>
      </c>
      <c r="AL223" s="58">
        <v>0.28820000000000001</v>
      </c>
      <c r="AM223" s="58">
        <v>3.2000000000000001E-2</v>
      </c>
      <c r="AN223" s="58">
        <v>5.5999999999999999E-3</v>
      </c>
      <c r="AO223" s="58">
        <v>0.5141</v>
      </c>
      <c r="AP223" s="58">
        <v>0.51800000000000002</v>
      </c>
      <c r="AQ223" s="58">
        <v>0.46829999999999999</v>
      </c>
      <c r="AR223" s="59">
        <v>0.35930000000000001</v>
      </c>
      <c r="AS223" s="11">
        <v>0.43540000000000001</v>
      </c>
      <c r="AT223" s="60">
        <v>0.1933</v>
      </c>
      <c r="AU223" s="61">
        <v>7.546000000000002</v>
      </c>
      <c r="AV223" s="61">
        <v>9.1434000000000015</v>
      </c>
      <c r="AW223" s="61">
        <v>4.0602000000000018</v>
      </c>
      <c r="AX223" s="62"/>
      <c r="AY223" s="58">
        <v>5.6747000000000005</v>
      </c>
      <c r="AZ223" s="58">
        <v>6.8519000000000005</v>
      </c>
      <c r="BA223" s="63"/>
      <c r="BB223" s="64">
        <v>1.329761925740568</v>
      </c>
      <c r="BC223" s="64">
        <v>1.3344327850669158</v>
      </c>
      <c r="BD223" s="7" t="s">
        <v>523</v>
      </c>
    </row>
    <row r="224" spans="1:56" ht="19.149999999999999" customHeight="1" x14ac:dyDescent="0.25">
      <c r="A224" s="57">
        <v>221</v>
      </c>
      <c r="B224" s="6">
        <v>215</v>
      </c>
      <c r="C224" s="7" t="s">
        <v>620</v>
      </c>
      <c r="D224" s="7" t="s">
        <v>523</v>
      </c>
      <c r="E224" s="8">
        <v>9</v>
      </c>
      <c r="F224" s="8">
        <v>1</v>
      </c>
      <c r="G224" s="9" t="s">
        <v>256</v>
      </c>
      <c r="H224" s="41" t="s">
        <v>685</v>
      </c>
      <c r="I224" s="36" t="s">
        <v>193</v>
      </c>
      <c r="J224" s="10">
        <v>1882.17</v>
      </c>
      <c r="K224" s="10">
        <v>196.86000000000013</v>
      </c>
      <c r="L224" s="10">
        <v>1685.31</v>
      </c>
      <c r="M224" s="10"/>
      <c r="N224" s="58">
        <v>0.35589999999999999</v>
      </c>
      <c r="O224" s="58">
        <v>0.109</v>
      </c>
      <c r="P224" s="58">
        <v>0.20300000000000001</v>
      </c>
      <c r="Q224" s="58">
        <v>5.9900000000000002E-2</v>
      </c>
      <c r="R224" s="58">
        <v>1.4200000000000001E-2</v>
      </c>
      <c r="S224" s="58">
        <v>0.13139999999999999</v>
      </c>
      <c r="T224" s="58">
        <v>0</v>
      </c>
      <c r="U224" s="58">
        <v>0.42680000000000001</v>
      </c>
      <c r="V224" s="58">
        <v>2.3105000000000002</v>
      </c>
      <c r="W224" s="58">
        <v>0</v>
      </c>
      <c r="X224" s="58">
        <v>0.12089999999999999</v>
      </c>
      <c r="Y224" s="58">
        <v>0</v>
      </c>
      <c r="Z224" s="58">
        <v>1.7937000000000001</v>
      </c>
      <c r="AA224" s="58">
        <v>0.21179999999999999</v>
      </c>
      <c r="AB224" s="58">
        <v>0.24640000000000001</v>
      </c>
      <c r="AC224" s="58">
        <v>5.6399999999999999E-2</v>
      </c>
      <c r="AD224" s="58">
        <v>7.3999999999999996E-2</v>
      </c>
      <c r="AE224" s="58">
        <v>3.7900000000000003E-2</v>
      </c>
      <c r="AF224" s="58">
        <v>2.7E-2</v>
      </c>
      <c r="AG224" s="58">
        <v>1.09E-2</v>
      </c>
      <c r="AH224" s="58">
        <v>0</v>
      </c>
      <c r="AI224" s="58">
        <v>1.2597</v>
      </c>
      <c r="AJ224" s="58">
        <v>0.99809999999999999</v>
      </c>
      <c r="AK224" s="58">
        <v>4.6100000000000002E-2</v>
      </c>
      <c r="AL224" s="58">
        <v>0.25240000000000001</v>
      </c>
      <c r="AM224" s="58">
        <v>2.6599999999999999E-2</v>
      </c>
      <c r="AN224" s="58">
        <v>4.5999999999999999E-3</v>
      </c>
      <c r="AO224" s="58">
        <v>0.44840000000000002</v>
      </c>
      <c r="AP224" s="58">
        <v>0.54790000000000005</v>
      </c>
      <c r="AQ224" s="58">
        <v>0.2898</v>
      </c>
      <c r="AR224" s="59">
        <v>0.36020000000000002</v>
      </c>
      <c r="AS224" s="11">
        <v>0.50319999999999998</v>
      </c>
      <c r="AT224" s="60">
        <v>0.21229999999999999</v>
      </c>
      <c r="AU224" s="61">
        <v>7.5650999999999993</v>
      </c>
      <c r="AV224" s="61">
        <v>10.5665</v>
      </c>
      <c r="AW224" s="61">
        <v>4.4585999999999997</v>
      </c>
      <c r="AX224" s="62"/>
      <c r="AY224" s="58">
        <v>5.6124000000000018</v>
      </c>
      <c r="AZ224" s="58">
        <v>7.6761000000000017</v>
      </c>
      <c r="BA224" s="63"/>
      <c r="BB224" s="64">
        <v>1.3479260209536021</v>
      </c>
      <c r="BC224" s="64">
        <v>1.3765453811180153</v>
      </c>
      <c r="BD224" s="7" t="s">
        <v>523</v>
      </c>
    </row>
    <row r="225" spans="1:56" ht="19.149999999999999" customHeight="1" x14ac:dyDescent="0.25">
      <c r="A225" s="57">
        <v>222</v>
      </c>
      <c r="B225" s="6">
        <v>216</v>
      </c>
      <c r="C225" s="7" t="s">
        <v>621</v>
      </c>
      <c r="D225" s="7" t="s">
        <v>523</v>
      </c>
      <c r="E225" s="8">
        <v>9</v>
      </c>
      <c r="F225" s="8">
        <v>2</v>
      </c>
      <c r="G225" s="9" t="s">
        <v>257</v>
      </c>
      <c r="H225" s="41" t="s">
        <v>685</v>
      </c>
      <c r="I225" s="36" t="s">
        <v>193</v>
      </c>
      <c r="J225" s="10">
        <v>3774.05</v>
      </c>
      <c r="K225" s="10">
        <v>396.65999999999985</v>
      </c>
      <c r="L225" s="10">
        <v>3377.3900000000003</v>
      </c>
      <c r="M225" s="10"/>
      <c r="N225" s="58">
        <v>0.314</v>
      </c>
      <c r="O225" s="58">
        <v>9.9400000000000002E-2</v>
      </c>
      <c r="P225" s="58">
        <v>0.20080000000000001</v>
      </c>
      <c r="Q225" s="58">
        <v>4.9299999999999997E-2</v>
      </c>
      <c r="R225" s="58">
        <v>1.32E-2</v>
      </c>
      <c r="S225" s="58">
        <v>0.13059999999999999</v>
      </c>
      <c r="T225" s="58">
        <v>0</v>
      </c>
      <c r="U225" s="58">
        <v>0.42680000000000001</v>
      </c>
      <c r="V225" s="58">
        <v>2.3058999999999998</v>
      </c>
      <c r="W225" s="58">
        <v>0</v>
      </c>
      <c r="X225" s="58">
        <v>0.1206</v>
      </c>
      <c r="Y225" s="58">
        <v>0</v>
      </c>
      <c r="Z225" s="58">
        <v>1.8324</v>
      </c>
      <c r="AA225" s="58">
        <v>0.1867</v>
      </c>
      <c r="AB225" s="58">
        <v>0.22509999999999999</v>
      </c>
      <c r="AC225" s="58">
        <v>5.7099999999999998E-2</v>
      </c>
      <c r="AD225" s="58">
        <v>3.7499999999999999E-2</v>
      </c>
      <c r="AE225" s="58">
        <v>3.5400000000000001E-2</v>
      </c>
      <c r="AF225" s="58">
        <v>3.3300000000000003E-2</v>
      </c>
      <c r="AG225" s="58">
        <v>7.4000000000000003E-3</v>
      </c>
      <c r="AH225" s="58">
        <v>0</v>
      </c>
      <c r="AI225" s="58">
        <v>1.1343000000000001</v>
      </c>
      <c r="AJ225" s="58">
        <v>0.98909999999999998</v>
      </c>
      <c r="AK225" s="58">
        <v>5.0200000000000002E-2</v>
      </c>
      <c r="AL225" s="58">
        <v>0.24809999999999999</v>
      </c>
      <c r="AM225" s="58">
        <v>2.8000000000000001E-2</v>
      </c>
      <c r="AN225" s="58">
        <v>4.8999999999999998E-3</v>
      </c>
      <c r="AO225" s="58">
        <v>0.50639999999999996</v>
      </c>
      <c r="AP225" s="58">
        <v>0.58799999999999997</v>
      </c>
      <c r="AQ225" s="58">
        <v>0.28939999999999999</v>
      </c>
      <c r="AR225" s="59">
        <v>0.35099999999999998</v>
      </c>
      <c r="AS225" s="11">
        <v>0.49569999999999997</v>
      </c>
      <c r="AT225" s="60">
        <v>0.20710000000000001</v>
      </c>
      <c r="AU225" s="61">
        <v>7.3709999999999996</v>
      </c>
      <c r="AV225" s="61">
        <v>10.409599999999998</v>
      </c>
      <c r="AW225" s="61">
        <v>4.3491999999999997</v>
      </c>
      <c r="AX225" s="62"/>
      <c r="AY225" s="58">
        <v>5.3428999999999993</v>
      </c>
      <c r="AZ225" s="58">
        <v>7.4059999999999997</v>
      </c>
      <c r="BA225" s="63"/>
      <c r="BB225" s="64">
        <v>1.3795878642684685</v>
      </c>
      <c r="BC225" s="64">
        <v>1.4055630569808262</v>
      </c>
      <c r="BD225" s="7" t="s">
        <v>523</v>
      </c>
    </row>
    <row r="226" spans="1:56" ht="19.149999999999999" customHeight="1" x14ac:dyDescent="0.25">
      <c r="A226" s="57">
        <v>224</v>
      </c>
      <c r="B226" s="6">
        <v>217</v>
      </c>
      <c r="C226" s="7" t="s">
        <v>622</v>
      </c>
      <c r="D226" s="7" t="s">
        <v>523</v>
      </c>
      <c r="E226" s="8">
        <v>9</v>
      </c>
      <c r="F226" s="8">
        <v>2</v>
      </c>
      <c r="G226" s="9" t="s">
        <v>258</v>
      </c>
      <c r="H226" s="43" t="s">
        <v>687</v>
      </c>
      <c r="I226" s="36" t="s">
        <v>199</v>
      </c>
      <c r="J226" s="10">
        <v>3924.5</v>
      </c>
      <c r="K226" s="10">
        <v>354.30999999999995</v>
      </c>
      <c r="L226" s="10">
        <v>3570.19</v>
      </c>
      <c r="M226" s="10"/>
      <c r="N226" s="58">
        <v>0.21920000000000001</v>
      </c>
      <c r="O226" s="58">
        <v>8.2299999999999998E-2</v>
      </c>
      <c r="P226" s="58">
        <v>0.18099999999999999</v>
      </c>
      <c r="Q226" s="58">
        <v>5.28E-2</v>
      </c>
      <c r="R226" s="58">
        <v>1.1599999999999999E-2</v>
      </c>
      <c r="S226" s="58">
        <v>0.15809999999999999</v>
      </c>
      <c r="T226" s="58">
        <v>0</v>
      </c>
      <c r="U226" s="58">
        <v>0.42680000000000001</v>
      </c>
      <c r="V226" s="58">
        <v>2.1814</v>
      </c>
      <c r="W226" s="58">
        <v>0</v>
      </c>
      <c r="X226" s="58">
        <v>0.17069999999999999</v>
      </c>
      <c r="Y226" s="58">
        <v>0</v>
      </c>
      <c r="Z226" s="58">
        <v>1.4458</v>
      </c>
      <c r="AA226" s="58">
        <v>0.1231</v>
      </c>
      <c r="AB226" s="58">
        <v>0.187</v>
      </c>
      <c r="AC226" s="58">
        <v>7.0800000000000002E-2</v>
      </c>
      <c r="AD226" s="58">
        <v>8.0799999999999997E-2</v>
      </c>
      <c r="AE226" s="58">
        <v>3.09E-2</v>
      </c>
      <c r="AF226" s="58">
        <v>3.1800000000000002E-2</v>
      </c>
      <c r="AG226" s="58">
        <v>7.9000000000000008E-3</v>
      </c>
      <c r="AH226" s="58">
        <v>0</v>
      </c>
      <c r="AI226" s="58">
        <v>1.0742</v>
      </c>
      <c r="AJ226" s="58">
        <v>1.0562</v>
      </c>
      <c r="AK226" s="58">
        <v>5.5E-2</v>
      </c>
      <c r="AL226" s="58">
        <v>0.20269999999999999</v>
      </c>
      <c r="AM226" s="58">
        <v>3.1399999999999997E-2</v>
      </c>
      <c r="AN226" s="58">
        <v>5.4999999999999997E-3</v>
      </c>
      <c r="AO226" s="58">
        <v>0.94869999999999999</v>
      </c>
      <c r="AP226" s="58">
        <v>0.67300000000000004</v>
      </c>
      <c r="AQ226" s="58">
        <v>0.3594</v>
      </c>
      <c r="AR226" s="59">
        <v>0.35070000000000001</v>
      </c>
      <c r="AS226" s="11">
        <v>0.49340000000000001</v>
      </c>
      <c r="AT226" s="60">
        <v>0.18659999999999999</v>
      </c>
      <c r="AU226" s="61">
        <v>7.3643999999999981</v>
      </c>
      <c r="AV226" s="61">
        <v>10.361499999999998</v>
      </c>
      <c r="AW226" s="61">
        <v>3.9184999999999981</v>
      </c>
      <c r="AX226" s="62"/>
      <c r="AY226" s="58">
        <v>5.4843999999999999</v>
      </c>
      <c r="AZ226" s="58">
        <v>6.9375999999999998</v>
      </c>
      <c r="BA226" s="63"/>
      <c r="BB226" s="64">
        <v>1.3427904602144261</v>
      </c>
      <c r="BC226" s="64">
        <v>1.493528021217712</v>
      </c>
      <c r="BD226" s="7" t="s">
        <v>523</v>
      </c>
    </row>
    <row r="227" spans="1:56" s="81" customFormat="1" ht="19.149999999999999" customHeight="1" x14ac:dyDescent="0.25">
      <c r="A227" s="73">
        <v>229</v>
      </c>
      <c r="B227" s="74">
        <v>220</v>
      </c>
      <c r="C227" s="75" t="s">
        <v>505</v>
      </c>
      <c r="D227" s="75"/>
      <c r="E227" s="76">
        <v>9</v>
      </c>
      <c r="F227" s="76">
        <v>1</v>
      </c>
      <c r="G227" s="77" t="s">
        <v>409</v>
      </c>
      <c r="H227" s="41" t="s">
        <v>685</v>
      </c>
      <c r="I227" s="36" t="s">
        <v>410</v>
      </c>
      <c r="J227" s="78">
        <v>5643.75</v>
      </c>
      <c r="K227" s="78">
        <v>856.38000000000011</v>
      </c>
      <c r="L227" s="78">
        <v>4787.37</v>
      </c>
      <c r="M227" s="78"/>
      <c r="N227" s="58">
        <v>0.18790000000000001</v>
      </c>
      <c r="O227" s="58">
        <v>5.7299999999999997E-2</v>
      </c>
      <c r="P227" s="58">
        <v>0.21879999999999999</v>
      </c>
      <c r="Q227" s="58">
        <v>6.0699999999999997E-2</v>
      </c>
      <c r="R227" s="58">
        <v>1.4500000000000001E-2</v>
      </c>
      <c r="S227" s="58">
        <v>0.1419</v>
      </c>
      <c r="T227" s="58">
        <v>0</v>
      </c>
      <c r="U227" s="58">
        <v>0.42680000000000001</v>
      </c>
      <c r="V227" s="58">
        <v>2.4401000000000002</v>
      </c>
      <c r="W227" s="58">
        <v>0</v>
      </c>
      <c r="X227" s="58">
        <v>0.12429999999999999</v>
      </c>
      <c r="Y227" s="58">
        <v>0</v>
      </c>
      <c r="Z227" s="58">
        <v>1.9194</v>
      </c>
      <c r="AA227" s="58">
        <v>0.1246</v>
      </c>
      <c r="AB227" s="58">
        <v>0.13020000000000001</v>
      </c>
      <c r="AC227" s="58">
        <v>8.1199999999999994E-2</v>
      </c>
      <c r="AD227" s="58">
        <v>0.06</v>
      </c>
      <c r="AE227" s="58">
        <v>3.8699999999999998E-2</v>
      </c>
      <c r="AF227" s="58">
        <v>3.3700000000000001E-2</v>
      </c>
      <c r="AG227" s="58">
        <v>0</v>
      </c>
      <c r="AH227" s="58">
        <v>0</v>
      </c>
      <c r="AI227" s="58">
        <v>0.65720000000000001</v>
      </c>
      <c r="AJ227" s="58">
        <v>2.4952999999999999</v>
      </c>
      <c r="AK227" s="58">
        <v>6.6900000000000001E-2</v>
      </c>
      <c r="AL227" s="58">
        <v>0.52900000000000003</v>
      </c>
      <c r="AM227" s="58">
        <v>3.09E-2</v>
      </c>
      <c r="AN227" s="58">
        <v>5.4000000000000003E-3</v>
      </c>
      <c r="AO227" s="58">
        <v>0.61570000000000003</v>
      </c>
      <c r="AP227" s="58">
        <v>1.0888</v>
      </c>
      <c r="AQ227" s="58">
        <v>0.54630000000000001</v>
      </c>
      <c r="AR227" s="59">
        <v>0.42830000000000001</v>
      </c>
      <c r="AS227" s="79">
        <v>0.6048</v>
      </c>
      <c r="AT227" s="60">
        <v>0.2135</v>
      </c>
      <c r="AU227" s="61">
        <v>8.995000000000001</v>
      </c>
      <c r="AV227" s="61">
        <v>12.700400000000002</v>
      </c>
      <c r="AW227" s="61">
        <v>4.4830000000000005</v>
      </c>
      <c r="AX227" s="80"/>
      <c r="AY227" s="58">
        <v>7.5102000000000002</v>
      </c>
      <c r="AZ227" s="58">
        <v>8.9263999999999992</v>
      </c>
      <c r="BA227" s="63"/>
      <c r="BB227" s="64">
        <v>1.1977044552741605</v>
      </c>
      <c r="BC227" s="84">
        <v>1.4227908227280879</v>
      </c>
      <c r="BD227" s="75" t="s">
        <v>505</v>
      </c>
    </row>
    <row r="228" spans="1:56" ht="19.149999999999999" customHeight="1" x14ac:dyDescent="0.25">
      <c r="A228" s="57">
        <v>230</v>
      </c>
      <c r="B228" s="6">
        <v>218</v>
      </c>
      <c r="C228" s="7" t="s">
        <v>506</v>
      </c>
      <c r="D228" s="7"/>
      <c r="E228" s="8">
        <v>9</v>
      </c>
      <c r="F228" s="8">
        <v>2</v>
      </c>
      <c r="G228" s="9" t="s">
        <v>259</v>
      </c>
      <c r="H228" s="41" t="s">
        <v>685</v>
      </c>
      <c r="I228" s="36" t="s">
        <v>199</v>
      </c>
      <c r="J228" s="10">
        <v>4203.3999999999996</v>
      </c>
      <c r="K228" s="10">
        <v>452.39999999999964</v>
      </c>
      <c r="L228" s="10">
        <v>3751</v>
      </c>
      <c r="M228" s="10"/>
      <c r="N228" s="58">
        <v>0.315</v>
      </c>
      <c r="O228" s="58">
        <v>0.1353</v>
      </c>
      <c r="P228" s="58">
        <v>0.1779</v>
      </c>
      <c r="Q228" s="58">
        <v>0</v>
      </c>
      <c r="R228" s="58">
        <v>1.1900000000000001E-2</v>
      </c>
      <c r="S228" s="58">
        <v>0.13450000000000001</v>
      </c>
      <c r="T228" s="58">
        <v>0</v>
      </c>
      <c r="U228" s="58">
        <v>0.42130000000000001</v>
      </c>
      <c r="V228" s="58">
        <v>1.4124000000000001</v>
      </c>
      <c r="W228" s="58">
        <v>0.106</v>
      </c>
      <c r="X228" s="58">
        <v>0.10829999999999999</v>
      </c>
      <c r="Y228" s="58">
        <v>0</v>
      </c>
      <c r="Z228" s="58">
        <v>1.5403</v>
      </c>
      <c r="AA228" s="58">
        <v>0.18729999999999999</v>
      </c>
      <c r="AB228" s="58">
        <v>0.3044</v>
      </c>
      <c r="AC228" s="58">
        <v>7.1800000000000003E-2</v>
      </c>
      <c r="AD228" s="58">
        <v>0</v>
      </c>
      <c r="AE228" s="58">
        <v>3.1800000000000002E-2</v>
      </c>
      <c r="AF228" s="58">
        <v>5.2699999999999997E-2</v>
      </c>
      <c r="AG228" s="58">
        <v>7.4999999999999997E-3</v>
      </c>
      <c r="AH228" s="58">
        <v>0</v>
      </c>
      <c r="AI228" s="58">
        <v>1.5868</v>
      </c>
      <c r="AJ228" s="58">
        <v>0.76939999999999997</v>
      </c>
      <c r="AK228" s="58">
        <v>5.0500000000000003E-2</v>
      </c>
      <c r="AL228" s="58">
        <v>0.17319999999999999</v>
      </c>
      <c r="AM228" s="58">
        <v>2.9899999999999999E-2</v>
      </c>
      <c r="AN228" s="58">
        <v>5.1999999999999998E-3</v>
      </c>
      <c r="AO228" s="58">
        <v>0.59050000000000002</v>
      </c>
      <c r="AP228" s="58">
        <v>0.87350000000000005</v>
      </c>
      <c r="AQ228" s="58">
        <v>0.2722</v>
      </c>
      <c r="AR228" s="59">
        <v>0.34889999999999999</v>
      </c>
      <c r="AS228" s="11">
        <v>0.46850000000000003</v>
      </c>
      <c r="AT228" s="60">
        <v>0.19289999999999999</v>
      </c>
      <c r="AU228" s="61">
        <v>7.3266000000000009</v>
      </c>
      <c r="AV228" s="61">
        <v>9.8381000000000007</v>
      </c>
      <c r="AW228" s="61">
        <v>4.0507000000000009</v>
      </c>
      <c r="AX228" s="62"/>
      <c r="AY228" s="58">
        <v>5.3649000000000004</v>
      </c>
      <c r="AZ228" s="58">
        <v>6.7120000000000015</v>
      </c>
      <c r="BA228" s="63"/>
      <c r="BB228" s="64">
        <v>1.3656545322373204</v>
      </c>
      <c r="BC228" s="64">
        <v>1.4657479141835517</v>
      </c>
      <c r="BD228" s="7" t="s">
        <v>506</v>
      </c>
    </row>
    <row r="229" spans="1:56" ht="19.149999999999999" customHeight="1" x14ac:dyDescent="0.25">
      <c r="A229" s="57">
        <v>5</v>
      </c>
      <c r="B229" s="6">
        <v>219</v>
      </c>
      <c r="C229" s="7" t="s">
        <v>641</v>
      </c>
      <c r="D229" s="7" t="s">
        <v>627</v>
      </c>
      <c r="E229" s="8">
        <v>10</v>
      </c>
      <c r="F229" s="8">
        <v>1</v>
      </c>
      <c r="G229" s="9" t="s">
        <v>260</v>
      </c>
      <c r="H229" s="41" t="s">
        <v>685</v>
      </c>
      <c r="I229" s="36" t="s">
        <v>261</v>
      </c>
      <c r="J229" s="10">
        <v>2441.3000000000002</v>
      </c>
      <c r="K229" s="10">
        <v>233.70000000000027</v>
      </c>
      <c r="L229" s="10">
        <v>2207.6</v>
      </c>
      <c r="M229" s="10"/>
      <c r="N229" s="58">
        <v>0.30520000000000003</v>
      </c>
      <c r="O229" s="58">
        <v>0.1255</v>
      </c>
      <c r="P229" s="58">
        <v>0.21</v>
      </c>
      <c r="Q229" s="58">
        <v>5.4899999999999997E-2</v>
      </c>
      <c r="R229" s="58">
        <v>1.09E-2</v>
      </c>
      <c r="S229" s="58">
        <v>0.16619999999999999</v>
      </c>
      <c r="T229" s="58">
        <v>0</v>
      </c>
      <c r="U229" s="58">
        <v>0.42680000000000001</v>
      </c>
      <c r="V229" s="58">
        <v>1.2239</v>
      </c>
      <c r="W229" s="58">
        <v>0.09</v>
      </c>
      <c r="X229" s="58">
        <v>0.1036</v>
      </c>
      <c r="Y229" s="58">
        <v>0</v>
      </c>
      <c r="Z229" s="58">
        <v>1.444</v>
      </c>
      <c r="AA229" s="58">
        <v>0.18110000000000001</v>
      </c>
      <c r="AB229" s="58">
        <v>0.27510000000000001</v>
      </c>
      <c r="AC229" s="58">
        <v>6.8099999999999994E-2</v>
      </c>
      <c r="AD229" s="58">
        <v>5.6899999999999999E-2</v>
      </c>
      <c r="AE229" s="58">
        <v>2.92E-2</v>
      </c>
      <c r="AF229" s="58">
        <v>4.7300000000000002E-2</v>
      </c>
      <c r="AG229" s="58">
        <v>9.7000000000000003E-3</v>
      </c>
      <c r="AH229" s="58">
        <v>0</v>
      </c>
      <c r="AI229" s="58">
        <v>2.0406</v>
      </c>
      <c r="AJ229" s="58">
        <v>0.75580000000000003</v>
      </c>
      <c r="AK229" s="58">
        <v>5.0099999999999999E-2</v>
      </c>
      <c r="AL229" s="58">
        <v>0.2198</v>
      </c>
      <c r="AM229" s="58">
        <v>2.87E-2</v>
      </c>
      <c r="AN229" s="58">
        <v>5.0000000000000001E-3</v>
      </c>
      <c r="AO229" s="58">
        <v>0.56940000000000002</v>
      </c>
      <c r="AP229" s="58">
        <v>0.65210000000000001</v>
      </c>
      <c r="AQ229" s="58">
        <v>0.2656</v>
      </c>
      <c r="AR229" s="59">
        <v>0.3725</v>
      </c>
      <c r="AS229" s="11">
        <v>0.4708</v>
      </c>
      <c r="AT229" s="60">
        <v>0.19320000000000001</v>
      </c>
      <c r="AU229" s="61">
        <v>7.8219999999999983</v>
      </c>
      <c r="AV229" s="61">
        <v>9.8863000000000003</v>
      </c>
      <c r="AW229" s="61">
        <v>4.0570999999999993</v>
      </c>
      <c r="AX229" s="62"/>
      <c r="AY229" s="58">
        <v>5.9580999999999982</v>
      </c>
      <c r="AZ229" s="58">
        <v>7.0149999999999979</v>
      </c>
      <c r="BA229" s="63"/>
      <c r="BB229" s="64">
        <v>1.3128346284889478</v>
      </c>
      <c r="BC229" s="64">
        <v>1.4093086243763369</v>
      </c>
      <c r="BD229" s="7" t="s">
        <v>641</v>
      </c>
    </row>
    <row r="230" spans="1:56" ht="19.149999999999999" customHeight="1" x14ac:dyDescent="0.25">
      <c r="A230" s="57">
        <v>86</v>
      </c>
      <c r="B230" s="6">
        <v>220</v>
      </c>
      <c r="C230" s="7" t="s">
        <v>552</v>
      </c>
      <c r="D230" s="7" t="s">
        <v>524</v>
      </c>
      <c r="E230" s="8">
        <v>10</v>
      </c>
      <c r="F230" s="8">
        <v>1</v>
      </c>
      <c r="G230" s="9" t="s">
        <v>262</v>
      </c>
      <c r="H230" s="41" t="s">
        <v>685</v>
      </c>
      <c r="I230" s="36" t="s">
        <v>261</v>
      </c>
      <c r="J230" s="10">
        <v>2340.6999999999998</v>
      </c>
      <c r="K230" s="10">
        <v>232.59999999999991</v>
      </c>
      <c r="L230" s="10">
        <v>2108.1</v>
      </c>
      <c r="M230" s="10"/>
      <c r="N230" s="58">
        <v>0.27189999999999998</v>
      </c>
      <c r="O230" s="58">
        <v>0.10879999999999999</v>
      </c>
      <c r="P230" s="58">
        <v>0.20610000000000001</v>
      </c>
      <c r="Q230" s="58">
        <v>5.4199999999999998E-2</v>
      </c>
      <c r="R230" s="58">
        <v>9.9000000000000008E-3</v>
      </c>
      <c r="S230" s="58">
        <v>0.1731</v>
      </c>
      <c r="T230" s="58">
        <v>0</v>
      </c>
      <c r="U230" s="58">
        <v>0.42680000000000001</v>
      </c>
      <c r="V230" s="58">
        <v>0.77600000000000002</v>
      </c>
      <c r="W230" s="58">
        <v>0</v>
      </c>
      <c r="X230" s="58">
        <v>0.108</v>
      </c>
      <c r="Y230" s="58">
        <v>0</v>
      </c>
      <c r="Z230" s="58">
        <v>1.4854000000000001</v>
      </c>
      <c r="AA230" s="58">
        <v>0.16350000000000001</v>
      </c>
      <c r="AB230" s="58">
        <v>0.2452</v>
      </c>
      <c r="AC230" s="58">
        <v>6.0600000000000001E-2</v>
      </c>
      <c r="AD230" s="58">
        <v>5.8700000000000002E-2</v>
      </c>
      <c r="AE230" s="58">
        <v>2.6599999999999999E-2</v>
      </c>
      <c r="AF230" s="58">
        <v>4.8899999999999999E-2</v>
      </c>
      <c r="AG230" s="58">
        <v>9.7999999999999997E-3</v>
      </c>
      <c r="AH230" s="58">
        <v>0</v>
      </c>
      <c r="AI230" s="58">
        <v>1.8557999999999999</v>
      </c>
      <c r="AJ230" s="58">
        <v>0.89810000000000001</v>
      </c>
      <c r="AK230" s="58">
        <v>5.0099999999999999E-2</v>
      </c>
      <c r="AL230" s="58">
        <v>0.33160000000000001</v>
      </c>
      <c r="AM230" s="58">
        <v>2.8899999999999999E-2</v>
      </c>
      <c r="AN230" s="58">
        <v>5.0000000000000001E-3</v>
      </c>
      <c r="AO230" s="58">
        <v>0.5726</v>
      </c>
      <c r="AP230" s="58">
        <v>0.61229999999999996</v>
      </c>
      <c r="AQ230" s="58">
        <v>0.27560000000000001</v>
      </c>
      <c r="AR230" s="59">
        <v>0.37380000000000002</v>
      </c>
      <c r="AS230" s="11">
        <v>0.44319999999999998</v>
      </c>
      <c r="AT230" s="60">
        <v>0.19089999999999999</v>
      </c>
      <c r="AU230" s="61">
        <v>7.8490000000000002</v>
      </c>
      <c r="AV230" s="61">
        <v>9.3066999999999993</v>
      </c>
      <c r="AW230" s="61">
        <v>4.008</v>
      </c>
      <c r="AX230" s="62"/>
      <c r="AY230" s="58">
        <v>5.6317000000000021</v>
      </c>
      <c r="AZ230" s="58">
        <v>7.1955000000000009</v>
      </c>
      <c r="BA230" s="63"/>
      <c r="BB230" s="64">
        <v>1.3937177051334406</v>
      </c>
      <c r="BC230" s="64">
        <v>1.2934056007226737</v>
      </c>
      <c r="BD230" s="7" t="s">
        <v>552</v>
      </c>
    </row>
    <row r="231" spans="1:56" ht="19.149999999999999" customHeight="1" x14ac:dyDescent="0.25">
      <c r="A231" s="57">
        <v>225</v>
      </c>
      <c r="B231" s="6">
        <v>221</v>
      </c>
      <c r="C231" s="7" t="s">
        <v>623</v>
      </c>
      <c r="D231" s="7" t="s">
        <v>523</v>
      </c>
      <c r="E231" s="8">
        <v>10</v>
      </c>
      <c r="F231" s="8">
        <v>4</v>
      </c>
      <c r="G231" s="9" t="s">
        <v>263</v>
      </c>
      <c r="H231" s="41" t="s">
        <v>685</v>
      </c>
      <c r="I231" s="36" t="s">
        <v>261</v>
      </c>
      <c r="J231" s="10">
        <v>9477.56</v>
      </c>
      <c r="K231" s="10">
        <v>356.86000000000024</v>
      </c>
      <c r="L231" s="10">
        <v>8752.2999999999993</v>
      </c>
      <c r="M231" s="10">
        <v>368.4</v>
      </c>
      <c r="N231" s="58">
        <v>0.2999</v>
      </c>
      <c r="O231" s="58">
        <v>0.11070000000000001</v>
      </c>
      <c r="P231" s="58">
        <v>0.20219999999999999</v>
      </c>
      <c r="Q231" s="58">
        <v>5.8700000000000002E-2</v>
      </c>
      <c r="R231" s="58">
        <v>1.12E-2</v>
      </c>
      <c r="S231" s="58">
        <v>0.17899999999999999</v>
      </c>
      <c r="T231" s="58">
        <v>0</v>
      </c>
      <c r="U231" s="58">
        <v>0.42680000000000001</v>
      </c>
      <c r="V231" s="58">
        <v>1.8154999999999999</v>
      </c>
      <c r="W231" s="58">
        <v>0</v>
      </c>
      <c r="X231" s="58">
        <v>0.10340000000000001</v>
      </c>
      <c r="Y231" s="58">
        <v>0</v>
      </c>
      <c r="Z231" s="58">
        <v>1.6275999999999999</v>
      </c>
      <c r="AA231" s="58">
        <v>0.17560000000000001</v>
      </c>
      <c r="AB231" s="58">
        <v>0.2465</v>
      </c>
      <c r="AC231" s="58">
        <v>6.6299999999999998E-2</v>
      </c>
      <c r="AD231" s="58">
        <v>5.5100000000000003E-2</v>
      </c>
      <c r="AE231" s="58">
        <v>3.0099999999999998E-2</v>
      </c>
      <c r="AF231" s="58">
        <v>7.6600000000000001E-2</v>
      </c>
      <c r="AG231" s="58">
        <v>9.1999999999999998E-3</v>
      </c>
      <c r="AH231" s="58">
        <v>0</v>
      </c>
      <c r="AI231" s="58">
        <v>0.58520000000000005</v>
      </c>
      <c r="AJ231" s="58">
        <v>0.87970000000000004</v>
      </c>
      <c r="AK231" s="58">
        <v>4.6800000000000001E-2</v>
      </c>
      <c r="AL231" s="58">
        <v>0.14219999999999999</v>
      </c>
      <c r="AM231" s="58">
        <v>2.3400000000000001E-2</v>
      </c>
      <c r="AN231" s="58">
        <v>4.1000000000000003E-3</v>
      </c>
      <c r="AO231" s="58">
        <v>0.59950000000000003</v>
      </c>
      <c r="AP231" s="58">
        <v>0.1792</v>
      </c>
      <c r="AQ231" s="58">
        <v>0.26069999999999999</v>
      </c>
      <c r="AR231" s="59">
        <v>0.311</v>
      </c>
      <c r="AS231" s="11">
        <v>0.4108</v>
      </c>
      <c r="AT231" s="60">
        <v>0.20069999999999999</v>
      </c>
      <c r="AU231" s="61">
        <v>6.5314999999999994</v>
      </c>
      <c r="AV231" s="61">
        <v>8.6259999999999994</v>
      </c>
      <c r="AW231" s="61">
        <v>4.2145999999999999</v>
      </c>
      <c r="AX231" s="62"/>
      <c r="AY231" s="58">
        <v>4.948500000000001</v>
      </c>
      <c r="AZ231" s="58">
        <v>6.0468000000000002</v>
      </c>
      <c r="BA231" s="63"/>
      <c r="BB231" s="64">
        <v>1.3198949176518133</v>
      </c>
      <c r="BC231" s="64">
        <v>1.4265396573394191</v>
      </c>
      <c r="BD231" s="7" t="s">
        <v>523</v>
      </c>
    </row>
    <row r="232" spans="1:56" ht="19.149999999999999" customHeight="1" x14ac:dyDescent="0.25">
      <c r="A232" s="57">
        <v>226</v>
      </c>
      <c r="B232" s="6">
        <v>222</v>
      </c>
      <c r="C232" s="7" t="s">
        <v>624</v>
      </c>
      <c r="D232" s="7" t="s">
        <v>523</v>
      </c>
      <c r="E232" s="8">
        <v>10</v>
      </c>
      <c r="F232" s="8">
        <v>1</v>
      </c>
      <c r="G232" s="9" t="s">
        <v>264</v>
      </c>
      <c r="H232" s="41" t="s">
        <v>685</v>
      </c>
      <c r="I232" s="36" t="s">
        <v>261</v>
      </c>
      <c r="J232" s="10">
        <v>2444.4499999999998</v>
      </c>
      <c r="K232" s="10">
        <v>234.04999999999973</v>
      </c>
      <c r="L232" s="10">
        <v>2210.4</v>
      </c>
      <c r="M232" s="10"/>
      <c r="N232" s="58">
        <v>0.30480000000000002</v>
      </c>
      <c r="O232" s="58">
        <v>0.12540000000000001</v>
      </c>
      <c r="P232" s="58">
        <v>0.19980000000000001</v>
      </c>
      <c r="Q232" s="58">
        <v>5.5599999999999997E-2</v>
      </c>
      <c r="R232" s="58">
        <v>1.09E-2</v>
      </c>
      <c r="S232" s="58">
        <v>0.16900000000000001</v>
      </c>
      <c r="T232" s="58">
        <v>0</v>
      </c>
      <c r="U232" s="58">
        <v>0.42680000000000001</v>
      </c>
      <c r="V232" s="58">
        <v>1.7970999999999999</v>
      </c>
      <c r="W232" s="58">
        <v>0</v>
      </c>
      <c r="X232" s="58">
        <v>0.10340000000000001</v>
      </c>
      <c r="Y232" s="58">
        <v>0</v>
      </c>
      <c r="Z232" s="58">
        <v>1.4173</v>
      </c>
      <c r="AA232" s="58">
        <v>0.18090000000000001</v>
      </c>
      <c r="AB232" s="58">
        <v>0.2747</v>
      </c>
      <c r="AC232" s="58">
        <v>7.1900000000000006E-2</v>
      </c>
      <c r="AD232" s="58">
        <v>7.4200000000000002E-2</v>
      </c>
      <c r="AE232" s="58">
        <v>2.92E-2</v>
      </c>
      <c r="AF232" s="58">
        <v>4.7199999999999999E-2</v>
      </c>
      <c r="AG232" s="58">
        <v>9.7000000000000003E-3</v>
      </c>
      <c r="AH232" s="58">
        <v>0</v>
      </c>
      <c r="AI232" s="58">
        <v>1.4798</v>
      </c>
      <c r="AJ232" s="58">
        <v>1.1818</v>
      </c>
      <c r="AK232" s="58">
        <v>4.8599999999999997E-2</v>
      </c>
      <c r="AL232" s="58">
        <v>0.2132</v>
      </c>
      <c r="AM232" s="58">
        <v>2.7099999999999999E-2</v>
      </c>
      <c r="AN232" s="58">
        <v>4.7000000000000002E-3</v>
      </c>
      <c r="AO232" s="58">
        <v>0.2031</v>
      </c>
      <c r="AP232" s="58">
        <v>0.59519999999999995</v>
      </c>
      <c r="AQ232" s="58">
        <v>0.26540000000000002</v>
      </c>
      <c r="AR232" s="59">
        <v>0.34620000000000001</v>
      </c>
      <c r="AS232" s="11">
        <v>0.46579999999999999</v>
      </c>
      <c r="AT232" s="60">
        <v>0.1923</v>
      </c>
      <c r="AU232" s="61">
        <v>7.2706999999999979</v>
      </c>
      <c r="AV232" s="61">
        <v>9.7825999999999986</v>
      </c>
      <c r="AW232" s="61">
        <v>4.038899999999999</v>
      </c>
      <c r="AX232" s="62"/>
      <c r="AY232" s="58">
        <v>5.609</v>
      </c>
      <c r="AZ232" s="58">
        <v>6.8881000000000006</v>
      </c>
      <c r="BA232" s="63"/>
      <c r="BB232" s="64">
        <v>1.2962560171153499</v>
      </c>
      <c r="BC232" s="64">
        <v>1.4202174765174718</v>
      </c>
      <c r="BD232" s="7" t="s">
        <v>523</v>
      </c>
    </row>
    <row r="233" spans="1:56" ht="19.149999999999999" customHeight="1" x14ac:dyDescent="0.25">
      <c r="A233" s="57">
        <v>227</v>
      </c>
      <c r="B233" s="6">
        <v>223</v>
      </c>
      <c r="C233" s="7" t="s">
        <v>625</v>
      </c>
      <c r="D233" s="7" t="s">
        <v>523</v>
      </c>
      <c r="E233" s="8">
        <v>10</v>
      </c>
      <c r="F233" s="8">
        <v>2</v>
      </c>
      <c r="G233" s="9" t="s">
        <v>265</v>
      </c>
      <c r="H233" s="41" t="s">
        <v>685</v>
      </c>
      <c r="I233" s="36" t="s">
        <v>261</v>
      </c>
      <c r="J233" s="10">
        <v>4682.6000000000004</v>
      </c>
      <c r="K233" s="10">
        <v>67.000000000000341</v>
      </c>
      <c r="L233" s="10">
        <v>4227</v>
      </c>
      <c r="M233" s="10">
        <v>388.6</v>
      </c>
      <c r="N233" s="58">
        <v>0.30690000000000001</v>
      </c>
      <c r="O233" s="58">
        <v>0.12839999999999999</v>
      </c>
      <c r="P233" s="58">
        <v>0.1918</v>
      </c>
      <c r="Q233" s="58">
        <v>5.3699999999999998E-2</v>
      </c>
      <c r="R233" s="58">
        <v>1.14E-2</v>
      </c>
      <c r="S233" s="58">
        <v>0.14610000000000001</v>
      </c>
      <c r="T233" s="58">
        <v>0</v>
      </c>
      <c r="U233" s="58">
        <v>0.42680000000000001</v>
      </c>
      <c r="V233" s="58">
        <v>1.3635999999999999</v>
      </c>
      <c r="W233" s="58">
        <v>0</v>
      </c>
      <c r="X233" s="58">
        <v>0.108</v>
      </c>
      <c r="Y233" s="58">
        <v>0</v>
      </c>
      <c r="Z233" s="58">
        <v>1.4475</v>
      </c>
      <c r="AA233" s="58">
        <v>0.18029999999999999</v>
      </c>
      <c r="AB233" s="58">
        <v>0.28139999999999998</v>
      </c>
      <c r="AC233" s="58">
        <v>7.1300000000000002E-2</v>
      </c>
      <c r="AD233" s="58">
        <v>6.1499999999999999E-2</v>
      </c>
      <c r="AE233" s="58">
        <v>3.0499999999999999E-2</v>
      </c>
      <c r="AF233" s="58">
        <v>5.0099999999999999E-2</v>
      </c>
      <c r="AG233" s="58">
        <v>9.4000000000000004E-3</v>
      </c>
      <c r="AH233" s="58">
        <v>0</v>
      </c>
      <c r="AI233" s="58">
        <v>1.1071</v>
      </c>
      <c r="AJ233" s="58">
        <v>0.85370000000000001</v>
      </c>
      <c r="AK233" s="58">
        <v>4.2200000000000001E-2</v>
      </c>
      <c r="AL233" s="58">
        <v>0.16059999999999999</v>
      </c>
      <c r="AM233" s="58">
        <v>2.6200000000000001E-2</v>
      </c>
      <c r="AN233" s="58">
        <v>4.5999999999999999E-3</v>
      </c>
      <c r="AO233" s="58">
        <v>0.32950000000000002</v>
      </c>
      <c r="AP233" s="58">
        <v>0.56369999999999998</v>
      </c>
      <c r="AQ233" s="58">
        <v>0.2586</v>
      </c>
      <c r="AR233" s="59">
        <v>0.31440000000000001</v>
      </c>
      <c r="AS233" s="11">
        <v>0.41070000000000001</v>
      </c>
      <c r="AT233" s="60">
        <v>0.1918</v>
      </c>
      <c r="AU233" s="61">
        <v>6.6020000000000003</v>
      </c>
      <c r="AV233" s="61">
        <v>8.6256000000000004</v>
      </c>
      <c r="AW233" s="61">
        <v>4.0285000000000011</v>
      </c>
      <c r="AX233" s="62"/>
      <c r="AY233" s="58">
        <v>4.8836999999999993</v>
      </c>
      <c r="AZ233" s="58">
        <v>6.0341999999999985</v>
      </c>
      <c r="BA233" s="63"/>
      <c r="BB233" s="64">
        <v>1.3518438888547619</v>
      </c>
      <c r="BC233" s="64">
        <v>1.4294521228994734</v>
      </c>
      <c r="BD233" s="7" t="s">
        <v>523</v>
      </c>
    </row>
    <row r="234" spans="1:56" ht="19.149999999999999" customHeight="1" x14ac:dyDescent="0.25">
      <c r="A234" s="57">
        <v>34</v>
      </c>
      <c r="B234" s="6">
        <v>224</v>
      </c>
      <c r="C234" s="7" t="s">
        <v>460</v>
      </c>
      <c r="D234" s="7" t="s">
        <v>522</v>
      </c>
      <c r="E234" s="8">
        <v>13</v>
      </c>
      <c r="F234" s="8">
        <v>1</v>
      </c>
      <c r="G234" s="9" t="s">
        <v>266</v>
      </c>
      <c r="H234" s="41" t="s">
        <v>685</v>
      </c>
      <c r="I234" s="36" t="s">
        <v>267</v>
      </c>
      <c r="J234" s="10">
        <v>4158.3</v>
      </c>
      <c r="K234" s="10">
        <v>272</v>
      </c>
      <c r="L234" s="10">
        <v>3886.3</v>
      </c>
      <c r="M234" s="10"/>
      <c r="N234" s="58">
        <v>0.2039</v>
      </c>
      <c r="O234" s="58">
        <v>8.9399999999999993E-2</v>
      </c>
      <c r="P234" s="58">
        <v>0.19500000000000001</v>
      </c>
      <c r="Q234" s="58">
        <v>5.62E-2</v>
      </c>
      <c r="R234" s="58">
        <v>1.3100000000000001E-2</v>
      </c>
      <c r="S234" s="58">
        <v>0.1338</v>
      </c>
      <c r="T234" s="58">
        <v>0</v>
      </c>
      <c r="U234" s="58">
        <v>0.42680000000000001</v>
      </c>
      <c r="V234" s="58">
        <v>1.6754</v>
      </c>
      <c r="W234" s="58">
        <v>0</v>
      </c>
      <c r="X234" s="58">
        <v>0.11700000000000001</v>
      </c>
      <c r="Y234" s="58">
        <v>0</v>
      </c>
      <c r="Z234" s="58">
        <v>1.4618</v>
      </c>
      <c r="AA234" s="58">
        <v>0.1278</v>
      </c>
      <c r="AB234" s="58">
        <v>0.2006</v>
      </c>
      <c r="AC234" s="58">
        <v>6.1400000000000003E-2</v>
      </c>
      <c r="AD234" s="58">
        <v>7.5399999999999995E-2</v>
      </c>
      <c r="AE234" s="58">
        <v>3.5000000000000003E-2</v>
      </c>
      <c r="AF234" s="58">
        <v>4.9799999999999997E-2</v>
      </c>
      <c r="AG234" s="58">
        <v>0</v>
      </c>
      <c r="AH234" s="58">
        <v>0</v>
      </c>
      <c r="AI234" s="58">
        <v>1.8789</v>
      </c>
      <c r="AJ234" s="58">
        <v>1.0322</v>
      </c>
      <c r="AK234" s="58">
        <v>4.0399999999999998E-2</v>
      </c>
      <c r="AL234" s="58">
        <v>0.26769999999999999</v>
      </c>
      <c r="AM234" s="58">
        <v>2.06E-2</v>
      </c>
      <c r="AN234" s="58">
        <v>3.5999999999999999E-3</v>
      </c>
      <c r="AO234" s="58">
        <v>0.39400000000000002</v>
      </c>
      <c r="AP234" s="58">
        <v>0.87380000000000002</v>
      </c>
      <c r="AQ234" s="58">
        <v>0.28439999999999999</v>
      </c>
      <c r="AR234" s="59">
        <v>0.3584</v>
      </c>
      <c r="AS234" s="11">
        <v>0.4859</v>
      </c>
      <c r="AT234" s="60">
        <v>0.17979999999999999</v>
      </c>
      <c r="AU234" s="61">
        <v>7.5271999999999997</v>
      </c>
      <c r="AV234" s="61">
        <v>10.203900000000001</v>
      </c>
      <c r="AW234" s="61">
        <v>3.7757999999999998</v>
      </c>
      <c r="AX234" s="62"/>
      <c r="AY234" s="58">
        <v>5.5845000000000002</v>
      </c>
      <c r="AZ234" s="58">
        <v>7.19</v>
      </c>
      <c r="BA234" s="63"/>
      <c r="BB234" s="64">
        <v>1.3478735786552063</v>
      </c>
      <c r="BC234" s="64">
        <v>1.4191794158553548</v>
      </c>
      <c r="BD234" s="7" t="s">
        <v>522</v>
      </c>
    </row>
    <row r="235" spans="1:56" ht="19.149999999999999" customHeight="1" x14ac:dyDescent="0.25">
      <c r="A235" s="57">
        <v>47</v>
      </c>
      <c r="B235" s="6">
        <v>225</v>
      </c>
      <c r="C235" s="7" t="s">
        <v>461</v>
      </c>
      <c r="D235" s="7" t="s">
        <v>522</v>
      </c>
      <c r="E235" s="8">
        <v>14</v>
      </c>
      <c r="F235" s="8">
        <v>1</v>
      </c>
      <c r="G235" s="9" t="s">
        <v>268</v>
      </c>
      <c r="H235" s="41" t="s">
        <v>685</v>
      </c>
      <c r="I235" s="36" t="s">
        <v>269</v>
      </c>
      <c r="J235" s="10">
        <v>5370.5</v>
      </c>
      <c r="K235" s="10">
        <v>336</v>
      </c>
      <c r="L235" s="10">
        <v>5034.5</v>
      </c>
      <c r="M235" s="10"/>
      <c r="N235" s="58">
        <v>0.23780000000000001</v>
      </c>
      <c r="O235" s="58">
        <v>9.69E-2</v>
      </c>
      <c r="P235" s="58">
        <v>0.18779999999999999</v>
      </c>
      <c r="Q235" s="58">
        <v>5.79E-2</v>
      </c>
      <c r="R235" s="58">
        <v>9.4999999999999998E-3</v>
      </c>
      <c r="S235" s="58">
        <v>0.15140000000000001</v>
      </c>
      <c r="T235" s="58">
        <v>0</v>
      </c>
      <c r="U235" s="58">
        <v>0.42680000000000001</v>
      </c>
      <c r="V235" s="58">
        <v>0.94920000000000004</v>
      </c>
      <c r="W235" s="58">
        <v>7.9000000000000001E-2</v>
      </c>
      <c r="X235" s="58">
        <v>7.4099999999999999E-2</v>
      </c>
      <c r="Y235" s="58">
        <v>0</v>
      </c>
      <c r="Z235" s="58">
        <v>1.3360000000000001</v>
      </c>
      <c r="AA235" s="58">
        <v>0.14119999999999999</v>
      </c>
      <c r="AB235" s="58">
        <v>0.21340000000000001</v>
      </c>
      <c r="AC235" s="58">
        <v>6.93E-2</v>
      </c>
      <c r="AD235" s="58">
        <v>8.43E-2</v>
      </c>
      <c r="AE235" s="58">
        <v>2.5399999999999999E-2</v>
      </c>
      <c r="AF235" s="58">
        <v>7.8700000000000006E-2</v>
      </c>
      <c r="AG235" s="58">
        <v>0</v>
      </c>
      <c r="AH235" s="58">
        <v>0</v>
      </c>
      <c r="AI235" s="58">
        <v>0.63929999999999998</v>
      </c>
      <c r="AJ235" s="58">
        <v>1.0259</v>
      </c>
      <c r="AK235" s="58">
        <v>3.6900000000000002E-2</v>
      </c>
      <c r="AL235" s="58">
        <v>0.21679999999999999</v>
      </c>
      <c r="AM235" s="58">
        <v>2.07E-2</v>
      </c>
      <c r="AN235" s="58">
        <v>3.5999999999999999E-3</v>
      </c>
      <c r="AO235" s="58">
        <v>0.65629999999999999</v>
      </c>
      <c r="AP235" s="58">
        <v>0.69030000000000002</v>
      </c>
      <c r="AQ235" s="58">
        <v>0.22289999999999999</v>
      </c>
      <c r="AR235" s="59">
        <v>0.30059999999999998</v>
      </c>
      <c r="AS235" s="11">
        <v>0.3866</v>
      </c>
      <c r="AT235" s="60">
        <v>0.17369999999999999</v>
      </c>
      <c r="AU235" s="61">
        <v>6.3134999999999994</v>
      </c>
      <c r="AV235" s="61">
        <v>8.1179999999999986</v>
      </c>
      <c r="AW235" s="61">
        <v>3.6482999999999999</v>
      </c>
      <c r="AX235" s="62"/>
      <c r="AY235" s="58">
        <v>4.7130000000000001</v>
      </c>
      <c r="AZ235" s="58">
        <v>5.7947000000000006</v>
      </c>
      <c r="BA235" s="63"/>
      <c r="BB235" s="64">
        <v>1.3395926161680456</v>
      </c>
      <c r="BC235" s="64">
        <v>1.4009353374635438</v>
      </c>
      <c r="BD235" s="7" t="s">
        <v>522</v>
      </c>
    </row>
    <row r="236" spans="1:56" ht="19.149999999999999" customHeight="1" x14ac:dyDescent="0.25">
      <c r="A236" s="57">
        <v>48</v>
      </c>
      <c r="B236" s="6">
        <v>226</v>
      </c>
      <c r="C236" s="7" t="s">
        <v>462</v>
      </c>
      <c r="D236" s="7" t="s">
        <v>522</v>
      </c>
      <c r="E236" s="8">
        <v>14</v>
      </c>
      <c r="F236" s="8">
        <v>1</v>
      </c>
      <c r="G236" s="9" t="s">
        <v>270</v>
      </c>
      <c r="H236" s="41" t="s">
        <v>685</v>
      </c>
      <c r="I236" s="36" t="s">
        <v>269</v>
      </c>
      <c r="J236" s="10">
        <v>5397.5</v>
      </c>
      <c r="K236" s="10">
        <v>333.60000000000036</v>
      </c>
      <c r="L236" s="10">
        <v>5063.8999999999996</v>
      </c>
      <c r="M236" s="10"/>
      <c r="N236" s="58">
        <v>0.23769999999999999</v>
      </c>
      <c r="O236" s="58">
        <v>9.64E-2</v>
      </c>
      <c r="P236" s="58">
        <v>0.18759999999999999</v>
      </c>
      <c r="Q236" s="58">
        <v>5.7700000000000001E-2</v>
      </c>
      <c r="R236" s="58">
        <v>9.4999999999999998E-3</v>
      </c>
      <c r="S236" s="58">
        <v>0.1507</v>
      </c>
      <c r="T236" s="58">
        <v>0</v>
      </c>
      <c r="U236" s="58">
        <v>0.42680000000000001</v>
      </c>
      <c r="V236" s="58">
        <v>1.0149999999999999</v>
      </c>
      <c r="W236" s="58">
        <v>0</v>
      </c>
      <c r="X236" s="58">
        <v>8.0799999999999997E-2</v>
      </c>
      <c r="Y236" s="58">
        <v>0</v>
      </c>
      <c r="Z236" s="58">
        <v>1.3493999999999999</v>
      </c>
      <c r="AA236" s="58">
        <v>0.13969999999999999</v>
      </c>
      <c r="AB236" s="58">
        <v>0.21240000000000001</v>
      </c>
      <c r="AC236" s="58">
        <v>6.93E-2</v>
      </c>
      <c r="AD236" s="58">
        <v>8.3900000000000002E-2</v>
      </c>
      <c r="AE236" s="58">
        <v>2.53E-2</v>
      </c>
      <c r="AF236" s="58">
        <v>7.8299999999999995E-2</v>
      </c>
      <c r="AG236" s="58">
        <v>0</v>
      </c>
      <c r="AH236" s="58">
        <v>0</v>
      </c>
      <c r="AI236" s="58">
        <v>1.0323</v>
      </c>
      <c r="AJ236" s="58">
        <v>0.94620000000000004</v>
      </c>
      <c r="AK236" s="58">
        <v>3.7600000000000001E-2</v>
      </c>
      <c r="AL236" s="58">
        <v>0.2404</v>
      </c>
      <c r="AM236" s="58">
        <v>2.1000000000000001E-2</v>
      </c>
      <c r="AN236" s="58">
        <v>3.7000000000000002E-3</v>
      </c>
      <c r="AO236" s="58">
        <v>0.37890000000000001</v>
      </c>
      <c r="AP236" s="58">
        <v>0.64900000000000002</v>
      </c>
      <c r="AQ236" s="58">
        <v>0.2339</v>
      </c>
      <c r="AR236" s="59">
        <v>0.30499999999999999</v>
      </c>
      <c r="AS236" s="11">
        <v>0.38819999999999999</v>
      </c>
      <c r="AT236" s="60">
        <v>0.17510000000000001</v>
      </c>
      <c r="AU236" s="61">
        <v>6.4045000000000005</v>
      </c>
      <c r="AV236" s="61">
        <v>8.1516999999999999</v>
      </c>
      <c r="AW236" s="61">
        <v>3.6768000000000005</v>
      </c>
      <c r="AX236" s="62"/>
      <c r="AY236" s="58">
        <v>4.742700000000001</v>
      </c>
      <c r="AZ236" s="58">
        <v>5.8596000000000004</v>
      </c>
      <c r="BA236" s="63"/>
      <c r="BB236" s="64">
        <v>1.3503911274168721</v>
      </c>
      <c r="BC236" s="64">
        <v>1.3911700457369103</v>
      </c>
      <c r="BD236" s="7" t="s">
        <v>522</v>
      </c>
    </row>
    <row r="237" spans="1:56" ht="19.149999999999999" customHeight="1" x14ac:dyDescent="0.25">
      <c r="A237" s="57">
        <v>206</v>
      </c>
      <c r="B237" s="6">
        <v>227</v>
      </c>
      <c r="C237" s="7" t="s">
        <v>626</v>
      </c>
      <c r="D237" s="7" t="s">
        <v>523</v>
      </c>
      <c r="E237" s="8">
        <v>14</v>
      </c>
      <c r="F237" s="8">
        <v>1</v>
      </c>
      <c r="G237" s="9" t="s">
        <v>271</v>
      </c>
      <c r="H237" s="41" t="s">
        <v>685</v>
      </c>
      <c r="I237" s="36" t="s">
        <v>269</v>
      </c>
      <c r="J237" s="10">
        <v>4252.0200000000004</v>
      </c>
      <c r="K237" s="10">
        <v>184.52000000000035</v>
      </c>
      <c r="L237" s="10">
        <v>3949.9</v>
      </c>
      <c r="M237" s="10">
        <v>117.6</v>
      </c>
      <c r="N237" s="58">
        <v>0.31509999999999999</v>
      </c>
      <c r="O237" s="58">
        <v>0.12959999999999999</v>
      </c>
      <c r="P237" s="58">
        <v>0.19209999999999999</v>
      </c>
      <c r="Q237" s="58">
        <v>5.6800000000000003E-2</v>
      </c>
      <c r="R237" s="58">
        <v>1.2E-2</v>
      </c>
      <c r="S237" s="58">
        <v>0.18609999999999999</v>
      </c>
      <c r="T237" s="58">
        <v>0</v>
      </c>
      <c r="U237" s="58">
        <v>0.42680000000000001</v>
      </c>
      <c r="V237" s="58">
        <v>2.3858000000000001</v>
      </c>
      <c r="W237" s="58">
        <v>0</v>
      </c>
      <c r="X237" s="58">
        <v>0.1249</v>
      </c>
      <c r="Y237" s="58">
        <v>0</v>
      </c>
      <c r="Z237" s="58">
        <v>1.4624999999999999</v>
      </c>
      <c r="AA237" s="58">
        <v>0.183</v>
      </c>
      <c r="AB237" s="58">
        <v>0.2853</v>
      </c>
      <c r="AC237" s="58">
        <v>6.9800000000000001E-2</v>
      </c>
      <c r="AD237" s="58">
        <v>8.6599999999999996E-2</v>
      </c>
      <c r="AE237" s="58">
        <v>3.2099999999999997E-2</v>
      </c>
      <c r="AF237" s="58">
        <v>6.9199999999999998E-2</v>
      </c>
      <c r="AG237" s="58">
        <v>0</v>
      </c>
      <c r="AH237" s="58">
        <v>0</v>
      </c>
      <c r="AI237" s="58">
        <v>1.1221000000000001</v>
      </c>
      <c r="AJ237" s="58">
        <v>1.1275999999999999</v>
      </c>
      <c r="AK237" s="58">
        <v>3.6299999999999999E-2</v>
      </c>
      <c r="AL237" s="58">
        <v>0.2225</v>
      </c>
      <c r="AM237" s="58">
        <v>2.06E-2</v>
      </c>
      <c r="AN237" s="58">
        <v>3.5999999999999999E-3</v>
      </c>
      <c r="AO237" s="58">
        <v>1.0807</v>
      </c>
      <c r="AP237" s="58">
        <v>0.87980000000000003</v>
      </c>
      <c r="AQ237" s="58">
        <v>0.2954</v>
      </c>
      <c r="AR237" s="59">
        <v>0.377</v>
      </c>
      <c r="AS237" s="11">
        <v>0.5403</v>
      </c>
      <c r="AT237" s="60">
        <v>0.19939999999999999</v>
      </c>
      <c r="AU237" s="61">
        <v>7.9176999999999991</v>
      </c>
      <c r="AV237" s="61">
        <v>11.346599999999999</v>
      </c>
      <c r="AW237" s="61">
        <v>4.1871999999999989</v>
      </c>
      <c r="AX237" s="62"/>
      <c r="AY237" s="58">
        <v>6.0333000000000006</v>
      </c>
      <c r="AZ237" s="58">
        <v>8.0806000000000004</v>
      </c>
      <c r="BA237" s="63"/>
      <c r="BB237" s="64">
        <v>1.3123332173105926</v>
      </c>
      <c r="BC237" s="64">
        <v>1.40417790758112</v>
      </c>
      <c r="BD237" s="7" t="s">
        <v>523</v>
      </c>
    </row>
    <row r="238" spans="1:56" ht="15.75" x14ac:dyDescent="0.25">
      <c r="A238" s="88"/>
      <c r="B238" s="29"/>
      <c r="C238" s="30" t="s">
        <v>411</v>
      </c>
      <c r="D238" s="30"/>
      <c r="E238" s="31">
        <v>1365</v>
      </c>
      <c r="F238" s="32">
        <v>766</v>
      </c>
      <c r="G238" s="32">
        <v>0</v>
      </c>
      <c r="H238" s="42"/>
      <c r="I238" s="33">
        <v>0</v>
      </c>
      <c r="J238" s="32">
        <f>SUM(J4:J237)</f>
        <v>839188.4600000002</v>
      </c>
      <c r="K238" s="32">
        <f t="shared" ref="K238:M238" si="0">SUM(K4:K237)</f>
        <v>448581.56000000011</v>
      </c>
      <c r="L238" s="32">
        <f t="shared" si="0"/>
        <v>382491.17000000004</v>
      </c>
      <c r="M238" s="32">
        <f t="shared" si="0"/>
        <v>8161.7300000000014</v>
      </c>
      <c r="N238" s="89">
        <v>40.000599999999977</v>
      </c>
      <c r="O238" s="89">
        <v>26.0581</v>
      </c>
      <c r="P238" s="89">
        <v>45.166600000000017</v>
      </c>
      <c r="Q238" s="89">
        <v>11.613700000000003</v>
      </c>
      <c r="R238" s="89">
        <v>2.794699999999998</v>
      </c>
      <c r="S238" s="89">
        <v>60.012700000000002</v>
      </c>
      <c r="T238" s="89">
        <v>0</v>
      </c>
      <c r="U238" s="89">
        <v>97.530100000000203</v>
      </c>
      <c r="V238" s="89">
        <v>143.09300000000002</v>
      </c>
      <c r="W238" s="89">
        <v>1.0170000000000001</v>
      </c>
      <c r="X238" s="89">
        <v>34.830199999999977</v>
      </c>
      <c r="Y238" s="89">
        <v>0</v>
      </c>
      <c r="Z238" s="89">
        <v>361.56859999999995</v>
      </c>
      <c r="AA238" s="89">
        <v>34.978799999999985</v>
      </c>
      <c r="AB238" s="89">
        <v>47.214599999999997</v>
      </c>
      <c r="AC238" s="89">
        <v>7.8871999999999982</v>
      </c>
      <c r="AD238" s="89">
        <v>14.461499999999997</v>
      </c>
      <c r="AE238" s="89">
        <v>7.1340000000000048</v>
      </c>
      <c r="AF238" s="89">
        <v>16.589799999999997</v>
      </c>
      <c r="AG238" s="89">
        <v>2.6585999999999976</v>
      </c>
      <c r="AH238" s="89">
        <v>0</v>
      </c>
      <c r="AI238" s="89">
        <v>313.71389999999997</v>
      </c>
      <c r="AJ238" s="89">
        <v>196.20579999999995</v>
      </c>
      <c r="AK238" s="89">
        <v>12.756099999999995</v>
      </c>
      <c r="AL238" s="89">
        <v>85.389600000000101</v>
      </c>
      <c r="AM238" s="89">
        <v>9.3660999999999959</v>
      </c>
      <c r="AN238" s="89">
        <v>1.4924999999999995</v>
      </c>
      <c r="AO238" s="89">
        <v>91.119700000000066</v>
      </c>
      <c r="AP238" s="89">
        <v>38.80810000000001</v>
      </c>
      <c r="AQ238" s="89">
        <v>76.217399999999984</v>
      </c>
      <c r="AR238" s="90">
        <v>79.838599999999957</v>
      </c>
      <c r="AS238" s="89">
        <v>88.984200000000001</v>
      </c>
      <c r="AT238" s="89"/>
      <c r="AU238" s="89">
        <v>1676.5995</v>
      </c>
      <c r="AV238" s="89">
        <v>1868.6631999999991</v>
      </c>
      <c r="AW238" s="89"/>
      <c r="AX238" s="90"/>
      <c r="AY238" s="58">
        <v>0</v>
      </c>
      <c r="AZ238" s="58">
        <v>0</v>
      </c>
      <c r="BA238" s="63"/>
      <c r="BB238" s="64"/>
      <c r="BC238" s="64"/>
    </row>
    <row r="239" spans="1:56" ht="15.75" x14ac:dyDescent="0.25">
      <c r="A239" s="57">
        <v>0</v>
      </c>
      <c r="B239" s="6"/>
      <c r="C239" s="7" t="s">
        <v>412</v>
      </c>
      <c r="D239" s="7"/>
      <c r="E239" s="8">
        <v>1365</v>
      </c>
      <c r="F239" s="8">
        <v>766</v>
      </c>
      <c r="G239" s="8"/>
      <c r="H239" s="41"/>
      <c r="I239" s="37"/>
      <c r="J239" s="10">
        <v>839171.46</v>
      </c>
      <c r="K239" s="10"/>
      <c r="L239" s="10"/>
      <c r="M239" s="10"/>
      <c r="N239" s="91">
        <v>40.000599999999977</v>
      </c>
      <c r="O239" s="91">
        <v>26.0581</v>
      </c>
      <c r="P239" s="91">
        <v>45.166600000000017</v>
      </c>
      <c r="Q239" s="91">
        <v>11.613700000000003</v>
      </c>
      <c r="R239" s="91">
        <v>2.794699999999998</v>
      </c>
      <c r="S239" s="91">
        <v>60.012700000000002</v>
      </c>
      <c r="T239" s="91">
        <v>0</v>
      </c>
      <c r="U239" s="91">
        <v>97.530100000000203</v>
      </c>
      <c r="V239" s="91">
        <v>143.09300000000002</v>
      </c>
      <c r="W239" s="91">
        <v>1.0170000000000001</v>
      </c>
      <c r="X239" s="91">
        <v>34.830199999999977</v>
      </c>
      <c r="Y239" s="91">
        <v>0</v>
      </c>
      <c r="Z239" s="91">
        <v>361.56859999999995</v>
      </c>
      <c r="AA239" s="91">
        <v>34.978799999999985</v>
      </c>
      <c r="AB239" s="91">
        <v>47.214599999999997</v>
      </c>
      <c r="AC239" s="91">
        <v>7.8871999999999982</v>
      </c>
      <c r="AD239" s="91">
        <v>14.461499999999997</v>
      </c>
      <c r="AE239" s="91">
        <v>7.1340000000000048</v>
      </c>
      <c r="AF239" s="91">
        <v>16.589799999999997</v>
      </c>
      <c r="AG239" s="91">
        <v>2.6585999999999976</v>
      </c>
      <c r="AH239" s="91">
        <v>0</v>
      </c>
      <c r="AI239" s="91">
        <v>313.71389999999997</v>
      </c>
      <c r="AJ239" s="91">
        <v>196.20579999999995</v>
      </c>
      <c r="AK239" s="91">
        <v>12.756099999999995</v>
      </c>
      <c r="AL239" s="91">
        <v>85.389600000000101</v>
      </c>
      <c r="AM239" s="91">
        <v>9.3660999999999959</v>
      </c>
      <c r="AN239" s="91">
        <v>1.4924999999999995</v>
      </c>
      <c r="AO239" s="91">
        <v>91.119700000000066</v>
      </c>
      <c r="AP239" s="92">
        <v>38.80810000000001</v>
      </c>
      <c r="AQ239" s="91">
        <v>76.217399999999984</v>
      </c>
      <c r="AR239" s="93">
        <v>79.84</v>
      </c>
      <c r="AS239" s="91">
        <v>88.983999999999995</v>
      </c>
      <c r="AT239" s="91"/>
      <c r="AU239" s="94">
        <v>1676.6008999999997</v>
      </c>
      <c r="AV239" s="94">
        <v>1868.6629999999998</v>
      </c>
      <c r="AW239" s="94"/>
      <c r="AX239" s="62"/>
      <c r="AY239" s="95"/>
      <c r="AZ239" s="95"/>
      <c r="BA239" s="95"/>
      <c r="BB239" s="95"/>
      <c r="BC239" s="95"/>
    </row>
    <row r="240" spans="1:56" ht="15.75" x14ac:dyDescent="0.25">
      <c r="A240" s="57"/>
      <c r="B240" s="6"/>
      <c r="C240" s="7"/>
      <c r="D240" s="7"/>
      <c r="E240" s="8"/>
      <c r="F240" s="8"/>
      <c r="G240" s="9"/>
      <c r="H240" s="41"/>
      <c r="I240" s="36"/>
      <c r="J240" s="10"/>
      <c r="K240" s="10"/>
      <c r="L240" s="10"/>
      <c r="M240" s="10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7"/>
      <c r="AS240" s="96"/>
      <c r="AT240" s="96"/>
      <c r="AU240" s="94"/>
      <c r="AV240" s="94"/>
      <c r="AW240" s="94"/>
      <c r="AX240" s="62"/>
      <c r="AY240" s="96"/>
      <c r="AZ240" s="96"/>
      <c r="BA240" s="98"/>
      <c r="BB240" s="99"/>
      <c r="BC240" s="99"/>
    </row>
    <row r="241" spans="1:55" ht="15.75" x14ac:dyDescent="0.25">
      <c r="A241" s="57"/>
      <c r="B241" s="6"/>
      <c r="C241" s="7"/>
      <c r="D241" s="7"/>
      <c r="E241" s="8"/>
      <c r="F241" s="8"/>
      <c r="G241" s="9"/>
      <c r="H241" s="41"/>
      <c r="I241" s="36"/>
      <c r="J241" s="10"/>
      <c r="K241" s="10"/>
      <c r="L241" s="10"/>
      <c r="M241" s="10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  <c r="AR241" s="97"/>
      <c r="AS241" s="96"/>
      <c r="AT241" s="96"/>
      <c r="AU241" s="94"/>
      <c r="AV241" s="94"/>
      <c r="AW241" s="94"/>
      <c r="AX241" s="62"/>
      <c r="AY241" s="96"/>
      <c r="AZ241" s="96"/>
      <c r="BA241" s="98"/>
      <c r="BB241" s="99"/>
      <c r="BC241" s="99"/>
    </row>
    <row r="242" spans="1:55" s="101" customFormat="1" ht="15.75" x14ac:dyDescent="0.25">
      <c r="A242" s="57"/>
      <c r="B242" s="6"/>
      <c r="C242" s="7"/>
      <c r="D242" s="7"/>
      <c r="E242" s="8"/>
      <c r="F242" s="8"/>
      <c r="G242" s="9"/>
      <c r="H242" s="41"/>
      <c r="I242" s="36"/>
      <c r="J242" s="10"/>
      <c r="K242" s="10"/>
      <c r="L242" s="10"/>
      <c r="M242" s="10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  <c r="AR242" s="100"/>
      <c r="AS242" s="96"/>
      <c r="AT242" s="96"/>
      <c r="AU242" s="94"/>
      <c r="AV242" s="94"/>
      <c r="AW242" s="94"/>
      <c r="AX242" s="94"/>
      <c r="AY242" s="96"/>
      <c r="AZ242" s="96"/>
      <c r="BA242" s="98"/>
      <c r="BB242" s="99"/>
      <c r="BC242" s="99"/>
    </row>
    <row r="243" spans="1:55" ht="15.75" x14ac:dyDescent="0.25">
      <c r="A243" s="57"/>
      <c r="B243" s="6"/>
      <c r="C243" s="7"/>
      <c r="D243" s="7"/>
      <c r="E243" s="8"/>
      <c r="F243" s="8"/>
      <c r="G243" s="9"/>
      <c r="H243" s="41"/>
      <c r="I243" s="36"/>
      <c r="J243" s="10"/>
      <c r="K243" s="10"/>
      <c r="L243" s="10"/>
      <c r="M243" s="10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1"/>
      <c r="AR243" s="93"/>
      <c r="AS243" s="91"/>
      <c r="AT243" s="91"/>
      <c r="AU243" s="94"/>
      <c r="AV243" s="94"/>
      <c r="AW243" s="94"/>
      <c r="AX243" s="94"/>
      <c r="AY243" s="96"/>
      <c r="AZ243" s="96"/>
      <c r="BA243" s="98"/>
      <c r="BB243" s="99"/>
      <c r="BC243" s="99"/>
    </row>
    <row r="244" spans="1:55" x14ac:dyDescent="0.25">
      <c r="C244" s="13" t="s">
        <v>413</v>
      </c>
      <c r="J244" s="34">
        <v>0</v>
      </c>
      <c r="K244" s="34"/>
      <c r="L244" s="34"/>
      <c r="M244" s="34"/>
      <c r="N244" s="102">
        <v>0</v>
      </c>
      <c r="O244" s="102">
        <v>0</v>
      </c>
      <c r="P244" s="102">
        <v>0</v>
      </c>
      <c r="Q244" s="102">
        <v>0</v>
      </c>
      <c r="R244" s="102">
        <v>0</v>
      </c>
      <c r="S244" s="102">
        <v>0</v>
      </c>
      <c r="T244" s="102">
        <v>0</v>
      </c>
      <c r="U244" s="102">
        <v>0</v>
      </c>
      <c r="V244" s="102">
        <v>0</v>
      </c>
      <c r="W244" s="102">
        <v>0</v>
      </c>
      <c r="X244" s="102">
        <v>0</v>
      </c>
      <c r="Y244" s="102">
        <v>0</v>
      </c>
      <c r="Z244" s="102">
        <v>0</v>
      </c>
      <c r="AA244" s="102">
        <v>0</v>
      </c>
      <c r="AB244" s="102">
        <v>0</v>
      </c>
      <c r="AC244" s="102">
        <v>0</v>
      </c>
      <c r="AD244" s="102">
        <v>0</v>
      </c>
      <c r="AE244" s="102">
        <v>0</v>
      </c>
      <c r="AF244" s="102">
        <v>0</v>
      </c>
      <c r="AG244" s="102">
        <v>0</v>
      </c>
      <c r="AH244" s="102">
        <v>0</v>
      </c>
      <c r="AI244" s="102">
        <v>0</v>
      </c>
      <c r="AJ244" s="102">
        <v>0</v>
      </c>
      <c r="AK244" s="102">
        <v>0</v>
      </c>
      <c r="AL244" s="102">
        <v>0</v>
      </c>
      <c r="AM244" s="102">
        <v>0</v>
      </c>
      <c r="AN244" s="102">
        <v>0</v>
      </c>
      <c r="AO244" s="102">
        <v>0</v>
      </c>
      <c r="AP244" s="102">
        <v>0</v>
      </c>
      <c r="AQ244" s="102">
        <v>0</v>
      </c>
      <c r="AR244" s="102"/>
      <c r="AS244" s="102">
        <v>-2.0000000000663931E-4</v>
      </c>
      <c r="AT244" s="102"/>
      <c r="AU244" s="102">
        <v>1.4000000003306923E-3</v>
      </c>
      <c r="AV244" s="102">
        <v>-1.9999999926767487E-4</v>
      </c>
      <c r="AW244" s="102"/>
      <c r="AX244" s="102"/>
    </row>
    <row r="245" spans="1:55" ht="14.45" customHeight="1" x14ac:dyDescent="0.25"/>
    <row r="246" spans="1:55" ht="51" customHeight="1" x14ac:dyDescent="0.25"/>
    <row r="251" spans="1:55" s="101" customFormat="1" ht="14.25" x14ac:dyDescent="0.2">
      <c r="B251" s="14"/>
      <c r="C251" s="14" t="s">
        <v>272</v>
      </c>
      <c r="D251" s="14"/>
      <c r="E251" s="14"/>
      <c r="F251" s="14"/>
      <c r="G251" s="14"/>
      <c r="H251" s="39"/>
      <c r="I251" s="35"/>
      <c r="J251" s="14"/>
      <c r="K251" s="14"/>
      <c r="L251" s="14"/>
      <c r="M251" s="14"/>
      <c r="O251" s="101" t="s">
        <v>273</v>
      </c>
    </row>
    <row r="252" spans="1:55" s="101" customFormat="1" ht="14.25" x14ac:dyDescent="0.2">
      <c r="B252" s="14"/>
      <c r="C252" s="14"/>
      <c r="D252" s="14"/>
      <c r="E252" s="14"/>
      <c r="F252" s="14"/>
      <c r="G252" s="14"/>
      <c r="H252" s="39"/>
      <c r="I252" s="35"/>
      <c r="J252" s="14"/>
      <c r="K252" s="14"/>
      <c r="L252" s="14"/>
      <c r="M252" s="14"/>
    </row>
    <row r="253" spans="1:55" s="101" customFormat="1" ht="14.25" x14ac:dyDescent="0.2">
      <c r="B253" s="14"/>
      <c r="C253" s="14" t="s">
        <v>274</v>
      </c>
      <c r="D253" s="14"/>
      <c r="E253" s="14"/>
      <c r="F253" s="14"/>
      <c r="G253" s="14"/>
      <c r="H253" s="39"/>
      <c r="I253" s="35"/>
      <c r="J253" s="14"/>
      <c r="K253" s="14"/>
      <c r="L253" s="14"/>
      <c r="M253" s="14"/>
      <c r="O253" s="101" t="s">
        <v>275</v>
      </c>
    </row>
    <row r="264" spans="1:71" s="152" customFormat="1" ht="15.6" customHeight="1" x14ac:dyDescent="0.25">
      <c r="A264" s="431" t="s">
        <v>353</v>
      </c>
      <c r="B264" s="148"/>
      <c r="C264" s="433" t="s">
        <v>354</v>
      </c>
      <c r="D264" s="149"/>
      <c r="E264" s="433" t="s">
        <v>651</v>
      </c>
      <c r="F264" s="433" t="s">
        <v>356</v>
      </c>
      <c r="G264" s="150"/>
      <c r="I264" s="433"/>
      <c r="J264" s="428" t="s">
        <v>652</v>
      </c>
      <c r="K264" s="149"/>
      <c r="L264" s="149"/>
      <c r="M264" s="149"/>
      <c r="N264" s="151"/>
      <c r="O264" s="151"/>
      <c r="P264" s="151"/>
      <c r="Q264" s="151"/>
      <c r="R264" s="151"/>
      <c r="S264" s="151"/>
      <c r="T264" s="151"/>
      <c r="U264" s="151"/>
      <c r="V264" s="194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Y264" s="153"/>
      <c r="BB264" s="151"/>
      <c r="BC264" s="152">
        <v>13</v>
      </c>
      <c r="BE264" s="152">
        <v>0.05</v>
      </c>
    </row>
    <row r="265" spans="1:71" s="152" customFormat="1" ht="39.6" customHeight="1" thickBot="1" x14ac:dyDescent="0.3">
      <c r="A265" s="431"/>
      <c r="B265" s="148"/>
      <c r="C265" s="433"/>
      <c r="D265" s="149"/>
      <c r="E265" s="433"/>
      <c r="F265" s="433"/>
      <c r="G265" s="150"/>
      <c r="I265" s="433"/>
      <c r="J265" s="429"/>
      <c r="K265" s="149"/>
      <c r="L265" s="149"/>
      <c r="M265" s="149"/>
      <c r="N265" s="436" t="s">
        <v>360</v>
      </c>
      <c r="O265" s="437"/>
      <c r="P265" s="437"/>
      <c r="Q265" s="437"/>
      <c r="R265" s="437"/>
      <c r="S265" s="437"/>
      <c r="T265" s="437"/>
      <c r="U265" s="438"/>
      <c r="V265" s="194"/>
      <c r="W265" s="191"/>
      <c r="X265" s="192"/>
      <c r="Y265" s="192"/>
      <c r="Z265" s="192"/>
      <c r="AA265" s="436" t="s">
        <v>366</v>
      </c>
      <c r="AB265" s="437"/>
      <c r="AC265" s="437"/>
      <c r="AD265" s="437"/>
      <c r="AE265" s="437"/>
      <c r="AF265" s="437"/>
      <c r="AG265" s="438"/>
      <c r="AH265" s="191"/>
      <c r="AI265" s="192"/>
      <c r="AJ265" s="192"/>
      <c r="AK265" s="192"/>
      <c r="AL265" s="192"/>
      <c r="AM265" s="192"/>
      <c r="AN265" s="193"/>
      <c r="AO265" s="154"/>
      <c r="AP265" s="154"/>
      <c r="AQ265" s="154"/>
      <c r="AR265" s="154"/>
      <c r="AS265" s="154"/>
      <c r="AT265" s="154"/>
      <c r="AU265" s="154"/>
      <c r="AV265" s="154"/>
      <c r="AW265" s="154"/>
      <c r="AX265" s="154"/>
      <c r="AY265" s="155"/>
      <c r="AZ265" s="435" t="s">
        <v>375</v>
      </c>
      <c r="BA265" s="435"/>
      <c r="BB265" s="412" t="s">
        <v>376</v>
      </c>
      <c r="BC265" s="412"/>
      <c r="BD265" s="154"/>
      <c r="BE265" s="156">
        <v>0.05</v>
      </c>
      <c r="BF265" s="154"/>
      <c r="BG265" s="154"/>
      <c r="BQ265" s="157"/>
      <c r="BR265" s="435" t="s">
        <v>376</v>
      </c>
      <c r="BS265" s="435"/>
    </row>
    <row r="266" spans="1:71" s="152" customFormat="1" ht="142.9" customHeight="1" thickBot="1" x14ac:dyDescent="0.3">
      <c r="A266" s="432"/>
      <c r="B266" s="158"/>
      <c r="C266" s="434"/>
      <c r="D266" s="159"/>
      <c r="E266" s="434"/>
      <c r="F266" s="434"/>
      <c r="G266" s="160" t="s">
        <v>357</v>
      </c>
      <c r="I266" s="434"/>
      <c r="J266" s="430"/>
      <c r="K266" s="145" t="s">
        <v>377</v>
      </c>
      <c r="L266" s="145" t="s">
        <v>378</v>
      </c>
      <c r="M266" s="161" t="s">
        <v>653</v>
      </c>
      <c r="N266" s="162" t="s">
        <v>380</v>
      </c>
      <c r="O266" s="163" t="s">
        <v>381</v>
      </c>
      <c r="P266" s="163" t="s">
        <v>382</v>
      </c>
      <c r="Q266" s="163" t="s">
        <v>383</v>
      </c>
      <c r="R266" s="163" t="s">
        <v>384</v>
      </c>
      <c r="S266" s="163" t="s">
        <v>385</v>
      </c>
      <c r="T266" s="163" t="s">
        <v>386</v>
      </c>
      <c r="U266" s="163" t="s">
        <v>387</v>
      </c>
      <c r="V266" s="163" t="s">
        <v>361</v>
      </c>
      <c r="W266" s="168" t="s">
        <v>362</v>
      </c>
      <c r="X266" s="163" t="s">
        <v>363</v>
      </c>
      <c r="Y266" s="163" t="s">
        <v>364</v>
      </c>
      <c r="Z266" s="164" t="s">
        <v>365</v>
      </c>
      <c r="AA266" s="163" t="s">
        <v>388</v>
      </c>
      <c r="AB266" s="163" t="s">
        <v>389</v>
      </c>
      <c r="AC266" s="163" t="s">
        <v>390</v>
      </c>
      <c r="AD266" s="163" t="s">
        <v>391</v>
      </c>
      <c r="AE266" s="163" t="s">
        <v>392</v>
      </c>
      <c r="AF266" s="163" t="s">
        <v>393</v>
      </c>
      <c r="AG266" s="163" t="s">
        <v>394</v>
      </c>
      <c r="AH266" s="163" t="s">
        <v>367</v>
      </c>
      <c r="AI266" s="163" t="s">
        <v>368</v>
      </c>
      <c r="AJ266" s="163" t="s">
        <v>654</v>
      </c>
      <c r="AK266" s="163" t="s">
        <v>655</v>
      </c>
      <c r="AL266" s="163" t="s">
        <v>370</v>
      </c>
      <c r="AM266" s="163" t="s">
        <v>329</v>
      </c>
      <c r="AN266" s="163" t="s">
        <v>331</v>
      </c>
      <c r="AO266" s="165" t="s">
        <v>397</v>
      </c>
      <c r="AP266" s="163" t="s">
        <v>398</v>
      </c>
      <c r="AQ266" s="162" t="s">
        <v>656</v>
      </c>
      <c r="AR266" s="166" t="s">
        <v>657</v>
      </c>
      <c r="AS266" s="169" t="s">
        <v>659</v>
      </c>
      <c r="AT266" s="169" t="s">
        <v>661</v>
      </c>
      <c r="AU266" s="167" t="s">
        <v>658</v>
      </c>
      <c r="AV266" s="170" t="s">
        <v>660</v>
      </c>
      <c r="AW266" s="170" t="s">
        <v>662</v>
      </c>
      <c r="AX266" s="154"/>
      <c r="AY266" s="155"/>
      <c r="AZ266" s="171" t="s">
        <v>403</v>
      </c>
      <c r="BA266" s="171" t="s">
        <v>404</v>
      </c>
      <c r="BB266" s="9" t="s">
        <v>405</v>
      </c>
      <c r="BC266" s="9" t="s">
        <v>406</v>
      </c>
      <c r="BQ266" s="172"/>
      <c r="BR266" s="171" t="s">
        <v>405</v>
      </c>
      <c r="BS266" s="171" t="s">
        <v>406</v>
      </c>
    </row>
    <row r="267" spans="1:71" x14ac:dyDescent="0.25">
      <c r="F267" s="40"/>
      <c r="J267" s="65"/>
      <c r="M267" s="65"/>
      <c r="AX267" s="154"/>
      <c r="AY267" s="155"/>
      <c r="BB267" s="154"/>
    </row>
    <row r="268" spans="1:71" s="152" customFormat="1" ht="19.149999999999999" customHeight="1" x14ac:dyDescent="0.25">
      <c r="A268" s="173">
        <v>163</v>
      </c>
      <c r="B268" s="173">
        <v>22</v>
      </c>
      <c r="C268" s="174" t="s">
        <v>663</v>
      </c>
      <c r="D268" s="174"/>
      <c r="E268" s="175">
        <v>2</v>
      </c>
      <c r="F268" s="175">
        <v>3</v>
      </c>
      <c r="G268" s="177" t="s">
        <v>407</v>
      </c>
      <c r="I268" s="176"/>
      <c r="J268" s="179">
        <v>951.8</v>
      </c>
      <c r="K268" s="178">
        <v>951.8</v>
      </c>
      <c r="L268" s="178">
        <v>0</v>
      </c>
      <c r="M268" s="178">
        <v>0</v>
      </c>
      <c r="N268" s="180">
        <v>0.28910000000000002</v>
      </c>
      <c r="O268" s="180">
        <v>0.11940000000000001</v>
      </c>
      <c r="P268" s="181">
        <v>0</v>
      </c>
      <c r="Q268" s="181">
        <v>0</v>
      </c>
      <c r="R268" s="180">
        <v>0</v>
      </c>
      <c r="S268" s="182">
        <v>0.36109999999999998</v>
      </c>
      <c r="T268" s="180">
        <v>0</v>
      </c>
      <c r="U268" s="180">
        <v>0.4148</v>
      </c>
      <c r="V268" s="180">
        <v>0</v>
      </c>
      <c r="W268" s="180">
        <v>0</v>
      </c>
      <c r="X268" s="180">
        <v>0.31869999999999998</v>
      </c>
      <c r="Y268" s="180">
        <v>0</v>
      </c>
      <c r="Z268" s="182">
        <v>1.4486000000000001</v>
      </c>
      <c r="AA268" s="180">
        <v>0.17080000000000001</v>
      </c>
      <c r="AB268" s="182">
        <v>0.34279999999999999</v>
      </c>
      <c r="AC268" s="182">
        <v>0</v>
      </c>
      <c r="AD268" s="182">
        <v>0</v>
      </c>
      <c r="AE268" s="180">
        <v>0</v>
      </c>
      <c r="AF268" s="182">
        <v>9.5500000000000002E-2</v>
      </c>
      <c r="AG268" s="180">
        <v>1.89E-2</v>
      </c>
      <c r="AH268" s="180">
        <v>0</v>
      </c>
      <c r="AI268" s="182">
        <v>1.5941000000000001</v>
      </c>
      <c r="AJ268" s="182">
        <v>0.75900000000000001</v>
      </c>
      <c r="AK268" s="182">
        <v>5.5100000000000003E-2</v>
      </c>
      <c r="AL268" s="182">
        <v>0.7944</v>
      </c>
      <c r="AM268" s="180">
        <v>0.12640000000000001</v>
      </c>
      <c r="AN268" s="180">
        <v>2.1999999999999999E-2</v>
      </c>
      <c r="AO268" s="182">
        <v>0.93889999999999996</v>
      </c>
      <c r="AP268" s="180">
        <v>0</v>
      </c>
      <c r="AQ268" s="180">
        <v>0.26939999999999997</v>
      </c>
      <c r="AR268" s="183">
        <v>0.40699999999999997</v>
      </c>
      <c r="AS268" s="184">
        <v>0.40699999999999997</v>
      </c>
      <c r="AT268" s="185">
        <v>0.2026</v>
      </c>
      <c r="AU268" s="61">
        <v>8.5460000000000012</v>
      </c>
      <c r="AV268" s="61">
        <v>8.5460000000000012</v>
      </c>
      <c r="AW268" s="61">
        <v>4.2552000000000003</v>
      </c>
      <c r="AX268" s="154"/>
      <c r="AY268" s="155"/>
      <c r="AZ268" s="180">
        <v>6.5987999999999998</v>
      </c>
      <c r="BA268" s="180">
        <v>0</v>
      </c>
      <c r="BB268" s="195">
        <f>AU268/AZ268</f>
        <v>1.295083954658423</v>
      </c>
      <c r="BC268" s="196" t="e">
        <f>AV268/BA268</f>
        <v>#DIV/0!</v>
      </c>
      <c r="BQ268" s="151"/>
      <c r="BR268" s="186">
        <v>1.295083954658423</v>
      </c>
      <c r="BS268" s="187"/>
    </row>
    <row r="269" spans="1:71" s="152" customFormat="1" ht="19.149999999999999" customHeight="1" x14ac:dyDescent="0.25">
      <c r="A269" s="173">
        <v>0</v>
      </c>
      <c r="B269" s="173">
        <v>37</v>
      </c>
      <c r="C269" s="174" t="s">
        <v>664</v>
      </c>
      <c r="D269" s="174"/>
      <c r="E269" s="175">
        <v>3</v>
      </c>
      <c r="F269" s="175">
        <v>4</v>
      </c>
      <c r="G269" s="177" t="s">
        <v>408</v>
      </c>
      <c r="I269" s="188"/>
      <c r="J269" s="179">
        <v>1564.2</v>
      </c>
      <c r="K269" s="178">
        <v>1564.2</v>
      </c>
      <c r="L269" s="178">
        <v>0</v>
      </c>
      <c r="M269" s="178">
        <v>0</v>
      </c>
      <c r="N269" s="182">
        <v>0.38429999999999997</v>
      </c>
      <c r="O269" s="182">
        <v>0.1835</v>
      </c>
      <c r="P269" s="180">
        <v>0.22450000000000001</v>
      </c>
      <c r="Q269" s="180">
        <v>6.3E-2</v>
      </c>
      <c r="R269" s="182">
        <v>0</v>
      </c>
      <c r="S269" s="182">
        <v>0.3846</v>
      </c>
      <c r="T269" s="180">
        <v>0</v>
      </c>
      <c r="U269" s="180">
        <v>0.42680000000000001</v>
      </c>
      <c r="V269" s="184">
        <v>0</v>
      </c>
      <c r="W269" s="184">
        <v>0</v>
      </c>
      <c r="X269" s="180">
        <v>9.7000000000000003E-2</v>
      </c>
      <c r="Y269" s="180">
        <v>0</v>
      </c>
      <c r="Z269" s="182">
        <v>1.4312</v>
      </c>
      <c r="AA269" s="182">
        <v>0.24990000000000001</v>
      </c>
      <c r="AB269" s="182">
        <v>0.40720000000000001</v>
      </c>
      <c r="AC269" s="182">
        <v>4.9500000000000002E-2</v>
      </c>
      <c r="AD269" s="182">
        <v>6.4299999999999996E-2</v>
      </c>
      <c r="AE269" s="182">
        <v>0</v>
      </c>
      <c r="AF269" s="182">
        <v>0.16470000000000001</v>
      </c>
      <c r="AG269" s="180">
        <v>1.24E-2</v>
      </c>
      <c r="AH269" s="182">
        <v>0</v>
      </c>
      <c r="AI269" s="182">
        <v>0.75360000000000005</v>
      </c>
      <c r="AJ269" s="182">
        <v>0.96060000000000001</v>
      </c>
      <c r="AK269" s="182">
        <v>5.5199999999999999E-2</v>
      </c>
      <c r="AL269" s="182">
        <v>0.60660000000000003</v>
      </c>
      <c r="AM269" s="180">
        <v>7.3599999999999999E-2</v>
      </c>
      <c r="AN269" s="180">
        <v>1.2800000000000001E-2</v>
      </c>
      <c r="AO269" s="182">
        <v>0.77759999999999996</v>
      </c>
      <c r="AP269" s="184">
        <v>0</v>
      </c>
      <c r="AQ269" s="180">
        <v>0.25640000000000002</v>
      </c>
      <c r="AR269" s="183">
        <v>0.38200000000000001</v>
      </c>
      <c r="AS269" s="184">
        <v>0.38200000000000001</v>
      </c>
      <c r="AT269" s="185">
        <v>0.22700000000000001</v>
      </c>
      <c r="AU269" s="61">
        <v>8.0213000000000001</v>
      </c>
      <c r="AV269" s="61">
        <v>8.0213000000000001</v>
      </c>
      <c r="AW269" s="61">
        <v>4.7679</v>
      </c>
      <c r="AX269" s="154"/>
      <c r="AY269" s="155"/>
      <c r="AZ269" s="180">
        <v>5.6166000000000018</v>
      </c>
      <c r="BA269" s="180">
        <v>5.6166000000000018</v>
      </c>
      <c r="BB269" s="195">
        <f t="shared" ref="BB269:BB270" si="1">AU269/AZ269</f>
        <v>1.4281415803154929</v>
      </c>
      <c r="BC269" s="196">
        <f t="shared" ref="BC269:BC270" si="2">AV269/BA269</f>
        <v>1.4281415803154929</v>
      </c>
      <c r="BQ269" s="151"/>
      <c r="BR269" s="186">
        <v>1.4281415803154929</v>
      </c>
      <c r="BS269" s="187"/>
    </row>
    <row r="270" spans="1:71" s="152" customFormat="1" ht="19.149999999999999" customHeight="1" x14ac:dyDescent="0.25">
      <c r="A270" s="173">
        <v>229</v>
      </c>
      <c r="B270" s="173">
        <v>220</v>
      </c>
      <c r="C270" s="189" t="s">
        <v>665</v>
      </c>
      <c r="D270" s="189"/>
      <c r="E270" s="175">
        <v>9</v>
      </c>
      <c r="F270" s="175">
        <v>1</v>
      </c>
      <c r="G270" s="197" t="s">
        <v>409</v>
      </c>
      <c r="I270" s="188"/>
      <c r="J270" s="179">
        <v>5643.75</v>
      </c>
      <c r="K270" s="178">
        <v>856.38000000000011</v>
      </c>
      <c r="L270" s="178">
        <v>4787.37</v>
      </c>
      <c r="M270" s="178">
        <v>0</v>
      </c>
      <c r="N270" s="182">
        <v>0.18790000000000001</v>
      </c>
      <c r="O270" s="182">
        <v>5.7299999999999997E-2</v>
      </c>
      <c r="P270" s="180">
        <v>0.21879999999999999</v>
      </c>
      <c r="Q270" s="180">
        <v>6.0699999999999997E-2</v>
      </c>
      <c r="R270" s="182">
        <v>1.4500000000000001E-2</v>
      </c>
      <c r="S270" s="182">
        <v>0.1419</v>
      </c>
      <c r="T270" s="180">
        <v>0</v>
      </c>
      <c r="U270" s="180">
        <v>0.42680000000000001</v>
      </c>
      <c r="V270" s="180">
        <v>2.4401000000000002</v>
      </c>
      <c r="W270" s="180">
        <v>0</v>
      </c>
      <c r="X270" s="180">
        <v>0.12429999999999999</v>
      </c>
      <c r="Y270" s="180">
        <v>0</v>
      </c>
      <c r="Z270" s="182">
        <v>1.9194</v>
      </c>
      <c r="AA270" s="182">
        <v>0.1246</v>
      </c>
      <c r="AB270" s="182">
        <v>0.13020000000000001</v>
      </c>
      <c r="AC270" s="182">
        <v>8.1199999999999994E-2</v>
      </c>
      <c r="AD270" s="182">
        <v>0.06</v>
      </c>
      <c r="AE270" s="182">
        <v>3.8699999999999998E-2</v>
      </c>
      <c r="AF270" s="182">
        <v>3.3700000000000001E-2</v>
      </c>
      <c r="AG270" s="180">
        <v>0</v>
      </c>
      <c r="AH270" s="182">
        <v>0</v>
      </c>
      <c r="AI270" s="182">
        <v>0.65720000000000001</v>
      </c>
      <c r="AJ270" s="182">
        <v>2.4952999999999999</v>
      </c>
      <c r="AK270" s="182">
        <v>6.6900000000000001E-2</v>
      </c>
      <c r="AL270" s="182">
        <v>0.52900000000000003</v>
      </c>
      <c r="AM270" s="180">
        <v>3.09E-2</v>
      </c>
      <c r="AN270" s="180">
        <v>5.4000000000000003E-3</v>
      </c>
      <c r="AO270" s="182">
        <v>0.61570000000000003</v>
      </c>
      <c r="AP270" s="180">
        <v>1.0888</v>
      </c>
      <c r="AQ270" s="180">
        <v>0.54630000000000001</v>
      </c>
      <c r="AR270" s="183">
        <v>0.42830000000000001</v>
      </c>
      <c r="AS270" s="184">
        <v>0.6048</v>
      </c>
      <c r="AT270" s="185">
        <v>0.2135</v>
      </c>
      <c r="AU270" s="61">
        <v>8.995000000000001</v>
      </c>
      <c r="AV270" s="61">
        <v>12.700400000000002</v>
      </c>
      <c r="AW270" s="61">
        <v>4.4830000000000005</v>
      </c>
      <c r="AX270" s="154"/>
      <c r="AY270" s="155"/>
      <c r="AZ270" s="180">
        <v>7.5102000000000002</v>
      </c>
      <c r="BA270" s="180">
        <v>8.9263999999999992</v>
      </c>
      <c r="BB270" s="195">
        <f t="shared" si="1"/>
        <v>1.1977044552741605</v>
      </c>
      <c r="BC270" s="196">
        <f t="shared" si="2"/>
        <v>1.4227908227280879</v>
      </c>
      <c r="BQ270" s="151"/>
      <c r="BR270" s="186">
        <v>1.1977044552741605</v>
      </c>
      <c r="BS270" s="190">
        <v>1.4227908227280879</v>
      </c>
    </row>
    <row r="271" spans="1:71" x14ac:dyDescent="0.25">
      <c r="AX271" s="154"/>
      <c r="AY271" s="155"/>
      <c r="AZ271" s="152"/>
      <c r="BA271" s="154"/>
      <c r="BB271" s="154"/>
    </row>
    <row r="272" spans="1:71" x14ac:dyDescent="0.25">
      <c r="AX272" s="154"/>
      <c r="AY272" s="155"/>
      <c r="AZ272" s="152"/>
      <c r="BA272" s="154"/>
      <c r="BB272" s="154"/>
    </row>
  </sheetData>
  <sheetProtection sheet="1" objects="1" scenarios="1"/>
  <autoFilter ref="B7:BD239"/>
  <mergeCells count="39">
    <mergeCell ref="AZ265:BA265"/>
    <mergeCell ref="BR265:BS265"/>
    <mergeCell ref="N265:U265"/>
    <mergeCell ref="AA265:AG265"/>
    <mergeCell ref="BB265:BC265"/>
    <mergeCell ref="J264:J266"/>
    <mergeCell ref="A264:A266"/>
    <mergeCell ref="C264:C266"/>
    <mergeCell ref="E264:E266"/>
    <mergeCell ref="F264:F266"/>
    <mergeCell ref="I264:I266"/>
    <mergeCell ref="V5:V6"/>
    <mergeCell ref="A5:A6"/>
    <mergeCell ref="B5:B6"/>
    <mergeCell ref="C5:C6"/>
    <mergeCell ref="E5:E6"/>
    <mergeCell ref="F5:F6"/>
    <mergeCell ref="G5:G6"/>
    <mergeCell ref="J5:J6"/>
    <mergeCell ref="K5:M5"/>
    <mergeCell ref="N5:U5"/>
    <mergeCell ref="H5:H6"/>
    <mergeCell ref="AO5:AP5"/>
    <mergeCell ref="W5:W6"/>
    <mergeCell ref="X5:X6"/>
    <mergeCell ref="Y5:Y6"/>
    <mergeCell ref="Z5:Z6"/>
    <mergeCell ref="AA5:AG5"/>
    <mergeCell ref="AH5:AH6"/>
    <mergeCell ref="AI5:AI6"/>
    <mergeCell ref="AJ5:AK5"/>
    <mergeCell ref="AL5:AL6"/>
    <mergeCell ref="AM5:AM6"/>
    <mergeCell ref="AN5:AN6"/>
    <mergeCell ref="AQ5:AQ6"/>
    <mergeCell ref="AR5:AT5"/>
    <mergeCell ref="AU5:AW5"/>
    <mergeCell ref="AY5:AZ5"/>
    <mergeCell ref="BB5:B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кошториси будинків без ліфтів </vt:lpstr>
      <vt:lpstr>кошториси будинків з ліфтами </vt:lpstr>
      <vt:lpstr>відом з 01.10.24</vt:lpstr>
      <vt:lpstr>'кошториси будинків без ліфтів '!Область_печати</vt:lpstr>
      <vt:lpstr>'кошториси будинків з ліфтами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2024-10-03T15:54:48Z</cp:lastPrinted>
  <dcterms:created xsi:type="dcterms:W3CDTF">2015-06-05T18:17:20Z</dcterms:created>
  <dcterms:modified xsi:type="dcterms:W3CDTF">2024-11-07T09:30:57Z</dcterms:modified>
</cp:coreProperties>
</file>