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ика\Downloads\"/>
    </mc:Choice>
  </mc:AlternateContent>
  <bookViews>
    <workbookView xWindow="0" yWindow="0" windowWidth="20490" windowHeight="7320" tabRatio="837" activeTab="4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пок.'!$26:$28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фін.плану'!$A$1:$O$116</definedName>
    <definedName name="_xlnm.Print_Area" localSheetId="5">'VI-VII джер.кап.інв.'!$A$1:$AE$46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пок.'!$A$1:$J$124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0" i="20" l="1"/>
  <c r="I22" i="23" l="1"/>
  <c r="M9" i="23"/>
  <c r="L22" i="23"/>
  <c r="L9" i="23"/>
  <c r="K9" i="23"/>
  <c r="J9" i="23"/>
  <c r="I9" i="23"/>
  <c r="F72" i="20" l="1"/>
  <c r="M19" i="20"/>
  <c r="F79" i="14" l="1"/>
  <c r="F70" i="14"/>
  <c r="F71" i="14"/>
  <c r="F76" i="14" s="1"/>
  <c r="F86" i="14" l="1"/>
  <c r="J19" i="20"/>
  <c r="G19" i="20"/>
  <c r="E60" i="20" l="1"/>
  <c r="E105" i="14" l="1"/>
  <c r="C52" i="14" l="1"/>
  <c r="C48" i="14"/>
  <c r="I24" i="26" l="1"/>
  <c r="H11" i="23" l="1"/>
  <c r="D105" i="14"/>
  <c r="C105" i="14"/>
  <c r="E68" i="14" l="1"/>
  <c r="F118" i="14" l="1"/>
  <c r="E118" i="14"/>
  <c r="D118" i="14"/>
  <c r="E116" i="14"/>
  <c r="C93" i="14"/>
  <c r="D99" i="14" l="1"/>
  <c r="D111" i="14" s="1"/>
  <c r="E99" i="14"/>
  <c r="E111" i="14" s="1"/>
  <c r="F99" i="14"/>
  <c r="C99" i="14"/>
  <c r="C111" i="14" s="1"/>
  <c r="D68" i="14"/>
  <c r="D117" i="14"/>
  <c r="E117" i="14"/>
  <c r="F117" i="14"/>
  <c r="D119" i="14"/>
  <c r="E119" i="14"/>
  <c r="F119" i="14"/>
  <c r="C119" i="14"/>
  <c r="C116" i="14"/>
  <c r="D116" i="14"/>
  <c r="C118" i="14"/>
  <c r="C117" i="14"/>
  <c r="D19" i="20" l="1"/>
  <c r="H52" i="14"/>
  <c r="C54" i="14"/>
  <c r="D54" i="14"/>
  <c r="E54" i="14"/>
  <c r="F54" i="14"/>
  <c r="K38" i="23"/>
  <c r="L38" i="23"/>
  <c r="M38" i="23"/>
  <c r="J38" i="23"/>
  <c r="G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AB16" i="25"/>
  <c r="M29" i="25"/>
  <c r="M30" i="25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G7" i="24"/>
  <c r="D43" i="14" s="1"/>
  <c r="H7" i="24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B29" i="24"/>
  <c r="L29" i="24"/>
  <c r="M29" i="24"/>
  <c r="B30" i="24"/>
  <c r="L30" i="24"/>
  <c r="M30" i="24"/>
  <c r="K30" i="24" s="1"/>
  <c r="B31" i="24"/>
  <c r="L31" i="24"/>
  <c r="M31" i="24"/>
  <c r="B32" i="24"/>
  <c r="L32" i="24"/>
  <c r="M32" i="24"/>
  <c r="B33" i="24"/>
  <c r="L33" i="24"/>
  <c r="M33" i="24"/>
  <c r="B34" i="24"/>
  <c r="L34" i="24"/>
  <c r="M34" i="24"/>
  <c r="B35" i="24"/>
  <c r="L35" i="24"/>
  <c r="M35" i="24"/>
  <c r="B36" i="24"/>
  <c r="L36" i="24"/>
  <c r="M36" i="24"/>
  <c r="C37" i="24"/>
  <c r="F88" i="14" s="1"/>
  <c r="D37" i="24"/>
  <c r="E37" i="24"/>
  <c r="F37" i="24"/>
  <c r="G37" i="24"/>
  <c r="H37" i="24"/>
  <c r="I37" i="24"/>
  <c r="J37" i="24"/>
  <c r="F8" i="26"/>
  <c r="F9" i="26"/>
  <c r="F10" i="26"/>
  <c r="F11" i="26"/>
  <c r="F12" i="26"/>
  <c r="F13" i="26"/>
  <c r="F14" i="26"/>
  <c r="C15" i="26"/>
  <c r="C7" i="26" s="1"/>
  <c r="D15" i="26"/>
  <c r="D7" i="26" s="1"/>
  <c r="E15" i="26"/>
  <c r="E7" i="26" s="1"/>
  <c r="G15" i="26"/>
  <c r="G7" i="26" s="1"/>
  <c r="H15" i="26"/>
  <c r="H7" i="26" s="1"/>
  <c r="I15" i="26"/>
  <c r="I7" i="26"/>
  <c r="J15" i="26"/>
  <c r="J7" i="26" s="1"/>
  <c r="F16" i="26"/>
  <c r="F17" i="26"/>
  <c r="F18" i="26"/>
  <c r="F19" i="26"/>
  <c r="F21" i="26"/>
  <c r="F22" i="26"/>
  <c r="F23" i="26"/>
  <c r="C24" i="26"/>
  <c r="D24" i="26"/>
  <c r="E24" i="26"/>
  <c r="G24" i="26"/>
  <c r="H24" i="26"/>
  <c r="J24" i="26"/>
  <c r="F25" i="26"/>
  <c r="F26" i="26"/>
  <c r="F27" i="26"/>
  <c r="F29" i="26"/>
  <c r="F30" i="26"/>
  <c r="F31" i="26"/>
  <c r="F32" i="26"/>
  <c r="F33" i="26"/>
  <c r="C34" i="26"/>
  <c r="C28" i="26" s="1"/>
  <c r="D34" i="26"/>
  <c r="D28" i="26" s="1"/>
  <c r="E34" i="26"/>
  <c r="E28" i="26" s="1"/>
  <c r="G34" i="26"/>
  <c r="G28" i="26" s="1"/>
  <c r="H34" i="26"/>
  <c r="H28" i="26" s="1"/>
  <c r="I34" i="26"/>
  <c r="I28" i="26" s="1"/>
  <c r="J34" i="26"/>
  <c r="J28" i="26" s="1"/>
  <c r="F36" i="26"/>
  <c r="F34" i="26" s="1"/>
  <c r="F37" i="26"/>
  <c r="F38" i="26"/>
  <c r="F39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E53" i="26"/>
  <c r="E50" i="26" s="1"/>
  <c r="E60" i="26" s="1"/>
  <c r="G53" i="26"/>
  <c r="G50" i="26" s="1"/>
  <c r="G60" i="26" s="1"/>
  <c r="H53" i="26"/>
  <c r="H50" i="26" s="1"/>
  <c r="H60" i="26" s="1"/>
  <c r="I53" i="26"/>
  <c r="I50" i="26" s="1"/>
  <c r="I60" i="26" s="1"/>
  <c r="J53" i="26"/>
  <c r="J5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 s="1"/>
  <c r="G64" i="26"/>
  <c r="G62" i="26" s="1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D79" i="26" s="1"/>
  <c r="E71" i="26"/>
  <c r="E69" i="26" s="1"/>
  <c r="G71" i="26"/>
  <c r="G69" i="26" s="1"/>
  <c r="H71" i="26"/>
  <c r="H69" i="26" s="1"/>
  <c r="I71" i="26"/>
  <c r="I69" i="26" s="1"/>
  <c r="J71" i="26"/>
  <c r="J69" i="26" s="1"/>
  <c r="F72" i="26"/>
  <c r="F73" i="26"/>
  <c r="F74" i="26"/>
  <c r="F75" i="26"/>
  <c r="F76" i="26"/>
  <c r="F77" i="26"/>
  <c r="F78" i="26"/>
  <c r="F82" i="26"/>
  <c r="I10" i="23"/>
  <c r="I11" i="23" s="1"/>
  <c r="F11" i="23"/>
  <c r="G11" i="23"/>
  <c r="J11" i="23"/>
  <c r="K11" i="23"/>
  <c r="L11" i="23"/>
  <c r="F12" i="23"/>
  <c r="G12" i="23"/>
  <c r="H12" i="23"/>
  <c r="J12" i="23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5" i="23"/>
  <c r="F36" i="14" s="1"/>
  <c r="I26" i="23"/>
  <c r="F37" i="14" s="1"/>
  <c r="I27" i="23"/>
  <c r="I28" i="23"/>
  <c r="I39" i="23"/>
  <c r="F39" i="14" s="1"/>
  <c r="I29" i="23"/>
  <c r="I30" i="23"/>
  <c r="I31" i="23"/>
  <c r="I32" i="23"/>
  <c r="F33" i="23"/>
  <c r="G33" i="23"/>
  <c r="H33" i="23"/>
  <c r="J33" i="23"/>
  <c r="K33" i="23"/>
  <c r="L33" i="23"/>
  <c r="M33" i="23"/>
  <c r="I34" i="23"/>
  <c r="I35" i="23"/>
  <c r="I36" i="23"/>
  <c r="I37" i="23"/>
  <c r="I40" i="23"/>
  <c r="F40" i="14" s="1"/>
  <c r="I42" i="23"/>
  <c r="I43" i="23"/>
  <c r="F44" i="23"/>
  <c r="F47" i="23" s="1"/>
  <c r="C41" i="14" s="1"/>
  <c r="G44" i="23"/>
  <c r="H44" i="23"/>
  <c r="I44" i="23"/>
  <c r="I45" i="23"/>
  <c r="I46" i="23"/>
  <c r="F26" i="20"/>
  <c r="F30" i="14" s="1"/>
  <c r="C27" i="20"/>
  <c r="C31" i="14" s="1"/>
  <c r="C64" i="14" s="1"/>
  <c r="D27" i="20"/>
  <c r="E27" i="20"/>
  <c r="G27" i="20"/>
  <c r="H27" i="20"/>
  <c r="H37" i="20" s="1"/>
  <c r="I27" i="20"/>
  <c r="J27" i="20"/>
  <c r="F28" i="20"/>
  <c r="F29" i="20"/>
  <c r="F30" i="20"/>
  <c r="F31" i="20"/>
  <c r="F32" i="20"/>
  <c r="F33" i="20"/>
  <c r="F34" i="20"/>
  <c r="F36" i="20"/>
  <c r="C38" i="20"/>
  <c r="D38" i="20"/>
  <c r="E38" i="20"/>
  <c r="G38" i="20"/>
  <c r="H38" i="20"/>
  <c r="I38" i="20"/>
  <c r="J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C61" i="20"/>
  <c r="D61" i="20"/>
  <c r="E61" i="20"/>
  <c r="G61" i="20"/>
  <c r="H61" i="20"/>
  <c r="I61" i="20"/>
  <c r="J61" i="20"/>
  <c r="F62" i="20"/>
  <c r="F63" i="20"/>
  <c r="F64" i="20"/>
  <c r="F65" i="20"/>
  <c r="F66" i="20"/>
  <c r="F67" i="20"/>
  <c r="F68" i="20"/>
  <c r="C69" i="20"/>
  <c r="D69" i="20"/>
  <c r="E69" i="20"/>
  <c r="G69" i="20"/>
  <c r="H69" i="20"/>
  <c r="I69" i="20"/>
  <c r="J69" i="20"/>
  <c r="F70" i="20"/>
  <c r="F71" i="20"/>
  <c r="C73" i="20"/>
  <c r="D73" i="20"/>
  <c r="E73" i="20"/>
  <c r="G73" i="20"/>
  <c r="H73" i="20"/>
  <c r="I73" i="20"/>
  <c r="J73" i="20"/>
  <c r="F74" i="20"/>
  <c r="F75" i="20"/>
  <c r="F76" i="20"/>
  <c r="F77" i="20"/>
  <c r="F78" i="20"/>
  <c r="F79" i="20"/>
  <c r="F81" i="20"/>
  <c r="F82" i="20"/>
  <c r="F83" i="20"/>
  <c r="F84" i="20"/>
  <c r="C85" i="20"/>
  <c r="D85" i="20"/>
  <c r="E85" i="20"/>
  <c r="G85" i="20"/>
  <c r="H85" i="20"/>
  <c r="I85" i="20"/>
  <c r="J85" i="20"/>
  <c r="F86" i="20"/>
  <c r="F87" i="20"/>
  <c r="C88" i="20"/>
  <c r="D88" i="20"/>
  <c r="E88" i="20"/>
  <c r="G88" i="20"/>
  <c r="H88" i="20"/>
  <c r="I88" i="20"/>
  <c r="J88" i="20"/>
  <c r="F89" i="20"/>
  <c r="F90" i="20"/>
  <c r="F92" i="20"/>
  <c r="F93" i="20"/>
  <c r="F94" i="20"/>
  <c r="F95" i="20"/>
  <c r="F101" i="20"/>
  <c r="F104" i="20"/>
  <c r="F105" i="20"/>
  <c r="F106" i="20"/>
  <c r="F107" i="20"/>
  <c r="F105" i="14" s="1"/>
  <c r="F111" i="14" s="1"/>
  <c r="F108" i="20"/>
  <c r="F109" i="20"/>
  <c r="F110" i="20"/>
  <c r="C111" i="20"/>
  <c r="D111" i="20"/>
  <c r="E111" i="20"/>
  <c r="G111" i="20"/>
  <c r="H111" i="20"/>
  <c r="I111" i="20"/>
  <c r="J111" i="20"/>
  <c r="C30" i="14"/>
  <c r="C63" i="14" s="1"/>
  <c r="D30" i="14"/>
  <c r="E30" i="14"/>
  <c r="D31" i="14"/>
  <c r="D64" i="14" s="1"/>
  <c r="G32" i="14"/>
  <c r="H32" i="14"/>
  <c r="I32" i="14"/>
  <c r="J32" i="14"/>
  <c r="C36" i="14"/>
  <c r="D36" i="14"/>
  <c r="E36" i="14"/>
  <c r="C37" i="14"/>
  <c r="D37" i="14"/>
  <c r="E37" i="14"/>
  <c r="C38" i="14"/>
  <c r="D38" i="14"/>
  <c r="E38" i="14"/>
  <c r="F38" i="14"/>
  <c r="C39" i="14"/>
  <c r="D39" i="14"/>
  <c r="E39" i="14"/>
  <c r="C40" i="14"/>
  <c r="D40" i="14"/>
  <c r="E40" i="14"/>
  <c r="C43" i="14"/>
  <c r="E43" i="14"/>
  <c r="G46" i="14"/>
  <c r="H46" i="14"/>
  <c r="I46" i="14"/>
  <c r="J46" i="14"/>
  <c r="C57" i="14"/>
  <c r="D57" i="14"/>
  <c r="E57" i="14"/>
  <c r="F57" i="14"/>
  <c r="C58" i="14"/>
  <c r="D58" i="14"/>
  <c r="E58" i="14"/>
  <c r="F58" i="14"/>
  <c r="C60" i="14"/>
  <c r="D60" i="14"/>
  <c r="E60" i="14"/>
  <c r="F60" i="14"/>
  <c r="C61" i="14"/>
  <c r="D61" i="14"/>
  <c r="E61" i="14"/>
  <c r="F61" i="14"/>
  <c r="C62" i="14"/>
  <c r="D62" i="14"/>
  <c r="E62" i="14"/>
  <c r="F62" i="14"/>
  <c r="C68" i="14"/>
  <c r="C89" i="14"/>
  <c r="D89" i="14"/>
  <c r="E89" i="14"/>
  <c r="F90" i="14"/>
  <c r="F91" i="14"/>
  <c r="F92" i="14"/>
  <c r="D93" i="14"/>
  <c r="E93" i="14"/>
  <c r="F94" i="14"/>
  <c r="F95" i="14"/>
  <c r="F96" i="14"/>
  <c r="G111" i="14"/>
  <c r="H111" i="14"/>
  <c r="I111" i="14"/>
  <c r="J111" i="14"/>
  <c r="C112" i="14"/>
  <c r="D112" i="14"/>
  <c r="E112" i="14"/>
  <c r="F112" i="14"/>
  <c r="F116" i="14"/>
  <c r="I12" i="23"/>
  <c r="I37" i="20"/>
  <c r="F42" i="26"/>
  <c r="AA14" i="25"/>
  <c r="AD16" i="25"/>
  <c r="Q16" i="25"/>
  <c r="I38" i="23"/>
  <c r="E37" i="20"/>
  <c r="G47" i="23"/>
  <c r="D41" i="14" s="1"/>
  <c r="AA15" i="25"/>
  <c r="AA10" i="25"/>
  <c r="D20" i="26"/>
  <c r="D40" i="26" s="1"/>
  <c r="AC16" i="25"/>
  <c r="L16" i="25" l="1"/>
  <c r="I33" i="23"/>
  <c r="G20" i="26"/>
  <c r="G40" i="26" s="1"/>
  <c r="D52" i="14"/>
  <c r="M47" i="23"/>
  <c r="L47" i="23"/>
  <c r="K47" i="23"/>
  <c r="AA13" i="25"/>
  <c r="AA11" i="25"/>
  <c r="K33" i="24"/>
  <c r="K29" i="24"/>
  <c r="I24" i="23"/>
  <c r="F111" i="20"/>
  <c r="F71" i="26"/>
  <c r="F53" i="26"/>
  <c r="D48" i="14"/>
  <c r="M36" i="25"/>
  <c r="D60" i="26"/>
  <c r="M37" i="24"/>
  <c r="D80" i="26"/>
  <c r="D83" i="26" s="1"/>
  <c r="H47" i="23"/>
  <c r="E41" i="14" s="1"/>
  <c r="K35" i="24"/>
  <c r="L37" i="24"/>
  <c r="F97" i="14" s="1"/>
  <c r="K31" i="24"/>
  <c r="J79" i="26"/>
  <c r="B37" i="24"/>
  <c r="K32" i="24"/>
  <c r="K28" i="24"/>
  <c r="G79" i="26"/>
  <c r="F62" i="26"/>
  <c r="E79" i="26"/>
  <c r="I79" i="26"/>
  <c r="J60" i="26"/>
  <c r="F60" i="26" s="1"/>
  <c r="F50" i="26"/>
  <c r="D37" i="20"/>
  <c r="D80" i="20" s="1"/>
  <c r="D102" i="20" s="1"/>
  <c r="H20" i="26"/>
  <c r="H40" i="26" s="1"/>
  <c r="E20" i="26"/>
  <c r="E40" i="26" s="1"/>
  <c r="E31" i="14"/>
  <c r="E64" i="14" s="1"/>
  <c r="E48" i="14"/>
  <c r="C37" i="20"/>
  <c r="C80" i="20" s="1"/>
  <c r="C102" i="20" s="1"/>
  <c r="K36" i="24"/>
  <c r="F7" i="26"/>
  <c r="E99" i="20"/>
  <c r="D32" i="14"/>
  <c r="I99" i="20"/>
  <c r="D99" i="20"/>
  <c r="G99" i="20"/>
  <c r="F89" i="14"/>
  <c r="K34" i="24"/>
  <c r="C20" i="26"/>
  <c r="C40" i="26" s="1"/>
  <c r="C99" i="20"/>
  <c r="J100" i="20"/>
  <c r="E80" i="20"/>
  <c r="J37" i="20"/>
  <c r="J80" i="20" s="1"/>
  <c r="J102" i="20" s="1"/>
  <c r="F27" i="20"/>
  <c r="F31" i="14" s="1"/>
  <c r="F64" i="14" s="1"/>
  <c r="E52" i="14"/>
  <c r="H100" i="20"/>
  <c r="I100" i="20"/>
  <c r="C100" i="20"/>
  <c r="I80" i="20"/>
  <c r="I102" i="20" s="1"/>
  <c r="C32" i="14"/>
  <c r="F85" i="20"/>
  <c r="H99" i="20"/>
  <c r="G100" i="20"/>
  <c r="J99" i="20"/>
  <c r="F73" i="20"/>
  <c r="D100" i="20"/>
  <c r="F63" i="14"/>
  <c r="G37" i="20"/>
  <c r="G80" i="20" s="1"/>
  <c r="G102" i="20" s="1"/>
  <c r="E63" i="14"/>
  <c r="D63" i="14"/>
  <c r="F93" i="14"/>
  <c r="F88" i="20"/>
  <c r="F69" i="20"/>
  <c r="H80" i="20"/>
  <c r="H102" i="20" s="1"/>
  <c r="F61" i="20"/>
  <c r="F38" i="20"/>
  <c r="G52" i="14"/>
  <c r="F52" i="14"/>
  <c r="J47" i="23"/>
  <c r="F69" i="26"/>
  <c r="H79" i="26"/>
  <c r="F64" i="26"/>
  <c r="C79" i="26"/>
  <c r="F28" i="26"/>
  <c r="J20" i="26"/>
  <c r="J40" i="26" s="1"/>
  <c r="J80" i="26" s="1"/>
  <c r="J83" i="26" s="1"/>
  <c r="I20" i="26"/>
  <c r="I40" i="26" s="1"/>
  <c r="F24" i="26"/>
  <c r="F15" i="26"/>
  <c r="I7" i="24"/>
  <c r="F43" i="14" s="1"/>
  <c r="AE16" i="25"/>
  <c r="AA16" i="25" s="1"/>
  <c r="G16" i="25"/>
  <c r="AA12" i="25"/>
  <c r="V16" i="25"/>
  <c r="I47" i="23" l="1"/>
  <c r="F41" i="14" s="1"/>
  <c r="G80" i="26"/>
  <c r="G83" i="26" s="1"/>
  <c r="K37" i="24"/>
  <c r="E32" i="14"/>
  <c r="E80" i="26"/>
  <c r="E83" i="26" s="1"/>
  <c r="F40" i="26"/>
  <c r="V17" i="25"/>
  <c r="G17" i="25"/>
  <c r="AA17" i="25" s="1"/>
  <c r="E102" i="20"/>
  <c r="E33" i="14" s="1"/>
  <c r="C91" i="20"/>
  <c r="C96" i="20" s="1"/>
  <c r="C98" i="20" s="1"/>
  <c r="C33" i="14"/>
  <c r="F37" i="20"/>
  <c r="F80" i="20" s="1"/>
  <c r="D47" i="14"/>
  <c r="D33" i="14"/>
  <c r="D49" i="14" s="1"/>
  <c r="C80" i="26"/>
  <c r="C83" i="26" s="1"/>
  <c r="J91" i="20"/>
  <c r="J96" i="20" s="1"/>
  <c r="M8" i="23" s="1"/>
  <c r="E91" i="20"/>
  <c r="E96" i="20" s="1"/>
  <c r="H8" i="23" s="1"/>
  <c r="H22" i="23" s="1"/>
  <c r="E47" i="14"/>
  <c r="F32" i="14"/>
  <c r="D91" i="20"/>
  <c r="C47" i="14"/>
  <c r="F99" i="20"/>
  <c r="I91" i="20"/>
  <c r="I96" i="20" s="1"/>
  <c r="L17" i="25"/>
  <c r="Q17" i="25"/>
  <c r="F20" i="26"/>
  <c r="F79" i="26"/>
  <c r="H80" i="26"/>
  <c r="H83" i="26" s="1"/>
  <c r="G91" i="20"/>
  <c r="G96" i="20" s="1"/>
  <c r="F100" i="20"/>
  <c r="F48" i="14"/>
  <c r="H91" i="20"/>
  <c r="H96" i="20" s="1"/>
  <c r="F80" i="26" l="1"/>
  <c r="F83" i="26" s="1"/>
  <c r="E49" i="14"/>
  <c r="E55" i="14"/>
  <c r="E56" i="14"/>
  <c r="D96" i="20"/>
  <c r="D97" i="20" s="1"/>
  <c r="C34" i="14"/>
  <c r="C97" i="20"/>
  <c r="F8" i="23"/>
  <c r="F22" i="23" s="1"/>
  <c r="E34" i="14"/>
  <c r="E51" i="14" s="1"/>
  <c r="D56" i="14"/>
  <c r="E98" i="20"/>
  <c r="D55" i="14"/>
  <c r="E97" i="20"/>
  <c r="C50" i="14"/>
  <c r="J97" i="20"/>
  <c r="J98" i="20"/>
  <c r="C49" i="14"/>
  <c r="C56" i="14"/>
  <c r="C55" i="14"/>
  <c r="I97" i="20"/>
  <c r="I98" i="20"/>
  <c r="L8" i="23"/>
  <c r="K8" i="23"/>
  <c r="K22" i="23" s="1"/>
  <c r="H97" i="20"/>
  <c r="H98" i="20"/>
  <c r="F47" i="14"/>
  <c r="F102" i="20"/>
  <c r="F33" i="14" s="1"/>
  <c r="F91" i="20"/>
  <c r="F96" i="20" s="1"/>
  <c r="J8" i="23"/>
  <c r="J22" i="23" s="1"/>
  <c r="G98" i="20"/>
  <c r="G97" i="20"/>
  <c r="I80" i="26"/>
  <c r="I83" i="26" s="1"/>
  <c r="C51" i="14" l="1"/>
  <c r="C46" i="14"/>
  <c r="D98" i="20"/>
  <c r="G8" i="23"/>
  <c r="G22" i="23" s="1"/>
  <c r="D34" i="14"/>
  <c r="D51" i="14" s="1"/>
  <c r="E46" i="14"/>
  <c r="E50" i="14"/>
  <c r="I8" i="23"/>
  <c r="F97" i="20"/>
  <c r="F98" i="20"/>
  <c r="F34" i="14"/>
  <c r="F56" i="14"/>
  <c r="F55" i="14"/>
  <c r="F49" i="14"/>
  <c r="D46" i="14" l="1"/>
  <c r="D50" i="14"/>
  <c r="F50" i="14"/>
  <c r="F51" i="14"/>
  <c r="F46" i="14"/>
  <c r="M11" i="23"/>
  <c r="M22" i="23"/>
</calcChain>
</file>

<file path=xl/sharedStrings.xml><?xml version="1.0" encoding="utf-8"?>
<sst xmlns="http://schemas.openxmlformats.org/spreadsheetml/2006/main" count="1296" uniqueCount="444">
  <si>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</si>
  <si>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</si>
  <si>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</si>
  <si>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</si>
  <si>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</si>
  <si>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</si>
  <si>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</si>
  <si>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</si>
  <si>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</si>
  <si>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</si>
  <si>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</si>
  <si>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</si>
  <si>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</si>
  <si>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</si>
  <si>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</si>
  <si>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</si>
  <si>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</si>
  <si>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</si>
  <si>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</si>
  <si>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</si>
  <si>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</si>
  <si>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</si>
  <si>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</si>
  <si>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</si>
  <si>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</si>
  <si>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</si>
  <si>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</si>
  <si>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</si>
  <si>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</si>
  <si>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</si>
  <si>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</si>
  <si>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</si>
  <si>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</si>
  <si>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</si>
  <si>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</si>
  <si>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</si>
  <si>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</si>
  <si>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</si>
  <si>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</si>
  <si>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</si>
  <si>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</si>
  <si>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</si>
  <si>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</si>
  <si>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</si>
  <si>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</si>
  <si>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</si>
  <si>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</si>
  <si>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</si>
  <si>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</si>
  <si>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</si>
  <si>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</si>
  <si>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</si>
  <si>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</si>
  <si>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</si>
  <si>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</si>
  <si>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</si>
  <si>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</si>
  <si>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</si>
  <si>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</si>
  <si>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</si>
  <si>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</si>
  <si>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</si>
  <si>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</si>
  <si>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</si>
  <si>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</si>
  <si>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</si>
  <si>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</si>
  <si>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</si>
  <si>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</si>
  <si>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</si>
  <si>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</si>
  <si>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</si>
  <si>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</si>
  <si>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</si>
  <si>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</si>
  <si>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</si>
  <si>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</si>
  <si>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</si>
  <si>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</si>
  <si>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</si>
  <si>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</si>
  <si>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</si>
  <si>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</si>
  <si>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</si>
  <si>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</si>
  <si>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</si>
  <si>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</si>
  <si>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</si>
  <si>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</si>
  <si>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</si>
  <si>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</si>
  <si>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</si>
  <si>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</si>
  <si>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</si>
  <si>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</si>
  <si>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</si>
  <si>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</si>
  <si>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</si>
  <si>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</si>
  <si>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</si>
  <si>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</si>
  <si>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</si>
  <si>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</si>
  <si>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</si>
  <si>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</si>
  <si>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</si>
  <si>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</si>
  <si>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</si>
  <si>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</si>
  <si>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</si>
  <si>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</si>
  <si>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</si>
  <si>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</si>
  <si>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</si>
  <si>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</si>
  <si>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</si>
  <si>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</si>
  <si>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</si>
  <si>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</si>
  <si>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</si>
  <si>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</si>
  <si>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</si>
  <si>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</si>
  <si>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</si>
  <si>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</si>
  <si>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</si>
  <si>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</si>
  <si>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</si>
  <si>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</si>
  <si>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</si>
  <si>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</si>
  <si>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</si>
  <si>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</si>
  <si>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</si>
  <si>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</si>
  <si>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</si>
  <si>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</si>
  <si>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</si>
  <si>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</si>
  <si>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</si>
  <si>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</si>
  <si>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</si>
  <si>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</si>
  <si>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</si>
  <si>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</si>
  <si>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</si>
  <si>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</si>
  <si>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</si>
  <si>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</si>
  <si>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</si>
  <si>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</si>
  <si>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</si>
  <si>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</si>
  <si>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</si>
  <si>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</si>
  <si>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</si>
  <si>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</si>
  <si>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</si>
  <si>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</si>
  <si>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</si>
  <si>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</si>
  <si>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</si>
  <si>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</si>
  <si>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</si>
  <si>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</si>
  <si>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</si>
  <si>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</si>
  <si>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</si>
  <si>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</si>
  <si>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</si>
  <si>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</si>
  <si>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</si>
  <si>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</si>
  <si>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</si>
  <si>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</si>
  <si>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</si>
  <si>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</si>
  <si>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</si>
  <si>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</si>
  <si>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</si>
  <si>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</si>
  <si>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</si>
  <si>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</si>
  <si>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</si>
  <si>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</si>
  <si>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</si>
  <si>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</si>
  <si>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</si>
  <si>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</si>
  <si>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</si>
  <si>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</si>
  <si>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</si>
  <si>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</si>
  <si>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</si>
  <si>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</si>
  <si>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</si>
  <si>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</si>
  <si>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</si>
  <si>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</si>
  <si>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</si>
  <si>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</si>
  <si>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</si>
  <si>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</si>
  <si>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</si>
  <si>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</si>
  <si>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</si>
  <si>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</si>
  <si>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</si>
  <si>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</si>
  <si>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</si>
  <si>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</si>
  <si>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</si>
  <si>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</si>
  <si>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</si>
  <si>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</si>
  <si>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</si>
  <si>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</si>
  <si>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</si>
  <si>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</si>
  <si>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</si>
  <si>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</si>
  <si>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</si>
  <si>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</si>
  <si>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</si>
  <si>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</si>
  <si>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</si>
  <si>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</si>
  <si>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</si>
  <si>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</si>
  <si>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</si>
  <si>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</si>
  <si>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</si>
  <si>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</si>
  <si>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</si>
  <si>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</si>
  <si>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</si>
  <si>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</si>
  <si>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</si>
  <si>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</si>
  <si>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</si>
  <si>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</si>
  <si>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</si>
  <si>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</si>
  <si>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</si>
  <si>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</si>
  <si>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</si>
  <si>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</si>
  <si>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</si>
  <si>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</si>
  <si>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</si>
  <si>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</si>
  <si>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</si>
  <si>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</si>
  <si>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</si>
  <si>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</si>
  <si>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</si>
  <si>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</si>
  <si>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</si>
  <si>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</si>
  <si>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</si>
  <si>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</si>
  <si>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</si>
  <si>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</si>
  <si>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</si>
  <si>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</si>
  <si>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</si>
  <si>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</si>
  <si>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</si>
  <si>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</si>
  <si>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</si>
  <si>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</si>
  <si>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</si>
  <si>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</si>
  <si>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</si>
  <si>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</si>
  <si>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</si>
  <si>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</si>
  <si>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</si>
  <si>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</si>
  <si>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</si>
  <si>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</si>
  <si>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</si>
  <si>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</si>
  <si>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</si>
  <si>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</si>
  <si>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</si>
  <si>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</si>
  <si>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</si>
  <si>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</si>
  <si>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</si>
  <si>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</si>
  <si>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</si>
  <si>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</si>
  <si>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</si>
  <si>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</si>
  <si>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</si>
  <si>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</si>
  <si>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</si>
  <si>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</si>
  <si>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</si>
  <si>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</si>
  <si>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</si>
  <si>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</si>
  <si>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</si>
  <si>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</si>
  <si>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</si>
  <si>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</si>
  <si>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</si>
  <si>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</si>
  <si>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</si>
  <si>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</si>
  <si>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</si>
  <si>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</si>
  <si>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</si>
  <si>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</si>
  <si>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</si>
  <si>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</si>
  <si>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</si>
  <si>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</si>
  <si>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</si>
  <si>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</si>
  <si>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</si>
  <si>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</si>
  <si>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</si>
  <si>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</si>
  <si>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</si>
  <si>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</si>
  <si>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</si>
  <si>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</si>
  <si>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</si>
  <si>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</si>
  <si>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</si>
  <si>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</si>
  <si>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</si>
  <si>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</si>
  <si>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</si>
  <si>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</si>
  <si>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</si>
  <si>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</si>
  <si>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</si>
  <si>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</si>
  <si>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</si>
  <si>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</si>
  <si>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</si>
  <si>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</si>
  <si>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</si>
  <si>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</si>
  <si>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</si>
  <si>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</si>
  <si>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r>
      <t xml:space="preserve">Керівник   </t>
    </r>
    <r>
      <rPr>
        <sz val="14"/>
        <rFont val="Times New Roman"/>
        <family val="1"/>
        <charset val="204"/>
      </rPr>
      <t>______________________________</t>
    </r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</si>
  <si>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</si>
  <si>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</si>
  <si>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</si>
  <si>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</si>
  <si>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</si>
  <si>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</si>
  <si>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</si>
  <si>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</si>
  <si>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</si>
  <si>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</si>
  <si>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</si>
  <si>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</si>
  <si>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</si>
  <si>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</si>
  <si>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</si>
  <si>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</si>
  <si>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</si>
  <si>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</si>
  <si>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</si>
  <si>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</si>
  <si>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</si>
  <si>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</si>
  <si>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</si>
  <si>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</si>
  <si>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</si>
  <si>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</si>
  <si>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</si>
  <si>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</si>
  <si>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</si>
  <si>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</si>
  <si>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</si>
  <si>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</si>
  <si>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</si>
  <si>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</si>
  <si>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</si>
  <si>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</si>
  <si>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</si>
  <si>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</si>
  <si>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</si>
  <si>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</si>
  <si>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</si>
  <si>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</si>
  <si>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</si>
  <si>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</si>
  <si>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</si>
  <si>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</si>
  <si>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</si>
  <si>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</si>
  <si>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</si>
  <si>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</si>
  <si>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56.29</t>
  </si>
  <si>
    <t>постачання інших готових страв</t>
  </si>
  <si>
    <t>14000 м. Чернігів, Проспект Миру 35-Б</t>
  </si>
  <si>
    <t>Лосєв Віталій Анатолійович</t>
  </si>
  <si>
    <t>на   2026   рік</t>
  </si>
  <si>
    <t>Фактичний показник за 2024 минулий рік</t>
  </si>
  <si>
    <t>Плановий показник поточного 2025 року</t>
  </si>
  <si>
    <t>Фактичний показник поточного року за останній звітний період 9 місяців 2025 р.</t>
  </si>
  <si>
    <t>Плановий 2026 рік</t>
  </si>
  <si>
    <t>Харчування учнів бюджетних коштів УО</t>
  </si>
  <si>
    <t>Харчування учнів за кошти батьків</t>
  </si>
  <si>
    <t>ЧАЄС</t>
  </si>
  <si>
    <t>Реалізація продукції з буфетів</t>
  </si>
  <si>
    <t>Організація харчування учасників зі зкалолазання в закритих приміщеннях</t>
  </si>
  <si>
    <t>-</t>
  </si>
  <si>
    <t>Прогноз
на поточний 2026
 рік</t>
  </si>
  <si>
    <t>Факт
минулого 2024 року</t>
  </si>
  <si>
    <t>План
поточного 2025 року</t>
  </si>
  <si>
    <t>Плановий 2026 рік 
(усього)</t>
  </si>
  <si>
    <t>відрахування ЄСВ</t>
  </si>
  <si>
    <t>витрати на оплату праці (кол.договір, лікарняні)</t>
  </si>
  <si>
    <t>інші податки та збори (розшифрувати), військовий збір</t>
  </si>
  <si>
    <t>інші податки, збори та платежі (розшифрувати), військовий збір</t>
  </si>
  <si>
    <t>юрист</t>
  </si>
  <si>
    <t>ЦПХ</t>
  </si>
  <si>
    <t>8006</t>
  </si>
  <si>
    <t>8007</t>
  </si>
  <si>
    <t>8016</t>
  </si>
  <si>
    <t>8017</t>
  </si>
  <si>
    <t>8026</t>
  </si>
  <si>
    <t>8027</t>
  </si>
  <si>
    <t>Заборгованість за кредитами на початок 2026 року</t>
  </si>
  <si>
    <t>Комунальне підприємство "Шкільне" Чернігівської міської ради</t>
  </si>
  <si>
    <t>Директор підприємства</t>
  </si>
  <si>
    <t>Віталій ЛОСЄВ</t>
  </si>
  <si>
    <t>Віталій  ЛОСЄВ</t>
  </si>
  <si>
    <t xml:space="preserve">                                                                (посада)</t>
  </si>
  <si>
    <t xml:space="preserve">                                                        (посада)</t>
  </si>
  <si>
    <t xml:space="preserve">                                        (посада)</t>
  </si>
  <si>
    <t xml:space="preserve">   _____________________________</t>
  </si>
  <si>
    <t xml:space="preserve">                         (посада)</t>
  </si>
  <si>
    <t xml:space="preserve">           (підпис)</t>
  </si>
  <si>
    <t>інші платежі (розшифрувати), військовий збір</t>
  </si>
  <si>
    <t>Рішення виконавчого комітету Чернігівської міської ради "___" січня 2026 року                       № 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</si>
</sst>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7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54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173" fontId="5" fillId="0" borderId="3" xfId="0" applyNumberFormat="1" applyFont="1" applyBorder="1" applyAlignment="1">
      <alignment horizontal="center" vertical="center" wrapText="1"/>
    </xf>
    <xf numFmtId="17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5" fillId="0" borderId="3" xfId="243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3" xfId="243" applyFont="1" applyBorder="1" applyAlignment="1">
      <alignment horizontal="center" vertical="center"/>
    </xf>
    <xf numFmtId="17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173" fontId="4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8" fillId="0" borderId="1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/>
    </xf>
    <xf numFmtId="173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0" fontId="69" fillId="0" borderId="0" xfId="0" applyFont="1" applyAlignment="1">
      <alignment horizontal="right" vertical="center"/>
    </xf>
    <xf numFmtId="0" fontId="69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Alignment="1">
      <alignment horizontal="center" vertical="center"/>
    </xf>
    <xf numFmtId="0" fontId="5" fillId="0" borderId="0" xfId="243" applyFont="1" applyAlignment="1">
      <alignment horizontal="left" vertical="center" wrapText="1"/>
    </xf>
    <xf numFmtId="173" fontId="5" fillId="0" borderId="0" xfId="243" applyNumberFormat="1" applyFont="1" applyAlignment="1">
      <alignment horizontal="center" vertical="center" wrapText="1"/>
    </xf>
    <xf numFmtId="173" fontId="5" fillId="0" borderId="0" xfId="243" applyNumberFormat="1" applyFont="1" applyAlignment="1">
      <alignment horizontal="right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Font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14" xfId="0" quotePrefix="1" applyFont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Border="1" applyAlignment="1">
      <alignment horizontal="left" vertical="center" wrapText="1"/>
    </xf>
    <xf numFmtId="172" fontId="5" fillId="0" borderId="3" xfId="0" applyNumberFormat="1" applyFont="1" applyBorder="1" applyAlignment="1">
      <alignment horizontal="center" vertical="center" wrapText="1"/>
    </xf>
    <xf numFmtId="172" fontId="5" fillId="0" borderId="3" xfId="0" applyNumberFormat="1" applyFont="1" applyBorder="1" applyAlignment="1">
      <alignment horizontal="right" vertical="center" wrapText="1"/>
    </xf>
    <xf numFmtId="0" fontId="4" fillId="0" borderId="0" xfId="0" quotePrefix="1" applyFont="1" applyAlignment="1">
      <alignment horizontal="center" vertical="center"/>
    </xf>
    <xf numFmtId="172" fontId="4" fillId="0" borderId="0" xfId="0" applyNumberFormat="1" applyFont="1" applyAlignment="1">
      <alignment horizontal="center" vertical="center" wrapText="1"/>
    </xf>
    <xf numFmtId="172" fontId="4" fillId="0" borderId="0" xfId="0" applyNumberFormat="1" applyFont="1" applyAlignment="1">
      <alignment horizontal="right" vertical="center" wrapText="1"/>
    </xf>
    <xf numFmtId="172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67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0" fontId="69" fillId="0" borderId="0" xfId="0" applyFont="1" applyAlignment="1">
      <alignment vertical="center" wrapText="1"/>
    </xf>
    <xf numFmtId="178" fontId="5" fillId="0" borderId="3" xfId="0" applyNumberFormat="1" applyFont="1" applyBorder="1" applyAlignment="1">
      <alignment horizontal="center" wrapText="1"/>
    </xf>
    <xf numFmtId="0" fontId="69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top"/>
    </xf>
    <xf numFmtId="173" fontId="6" fillId="0" borderId="0" xfId="0" applyNumberFormat="1" applyFont="1"/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vertical="top"/>
    </xf>
    <xf numFmtId="0" fontId="4" fillId="0" borderId="17" xfId="0" applyFont="1" applyBorder="1" applyAlignment="1">
      <alignment vertical="center" wrapText="1"/>
    </xf>
    <xf numFmtId="173" fontId="5" fillId="0" borderId="0" xfId="0" applyNumberFormat="1" applyFont="1" applyAlignment="1">
      <alignment wrapText="1"/>
    </xf>
    <xf numFmtId="0" fontId="4" fillId="0" borderId="3" xfId="0" applyFont="1" applyBorder="1" applyAlignment="1">
      <alignment horizontal="left" vertical="center" wrapText="1" shrinkToFit="1"/>
    </xf>
    <xf numFmtId="164" fontId="4" fillId="0" borderId="3" xfId="0" applyNumberFormat="1" applyFont="1" applyBorder="1" applyAlignment="1">
      <alignment horizontal="center" wrapText="1"/>
    </xf>
    <xf numFmtId="0" fontId="69" fillId="0" borderId="0" xfId="0" quotePrefix="1" applyFont="1" applyAlignment="1">
      <alignment horizontal="left" vertical="center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left" vertical="center"/>
    </xf>
    <xf numFmtId="0" fontId="69" fillId="0" borderId="0" xfId="0" applyFont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49" fontId="4" fillId="0" borderId="14" xfId="0" quotePrefix="1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49" fontId="4" fillId="0" borderId="3" xfId="0" quotePrefix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173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9" fillId="0" borderId="3" xfId="0" applyFont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18" xfId="0" applyBorder="1"/>
    <xf numFmtId="0" fontId="4" fillId="0" borderId="16" xfId="235" applyFont="1" applyBorder="1" applyAlignment="1">
      <alignment horizontal="center" vertical="center" wrapText="1"/>
    </xf>
    <xf numFmtId="0" fontId="4" fillId="0" borderId="21" xfId="235" applyFont="1" applyBorder="1" applyAlignment="1">
      <alignment horizontal="left" vertical="center" wrapText="1"/>
    </xf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right" vertical="center" wrapText="1"/>
    </xf>
    <xf numFmtId="181" fontId="5" fillId="0" borderId="3" xfId="0" applyNumberFormat="1" applyFont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4" fillId="0" borderId="20" xfId="235" applyFont="1" applyBorder="1" applyAlignment="1">
      <alignment horizontal="center" vertical="center" wrapText="1"/>
    </xf>
    <xf numFmtId="0" fontId="5" fillId="30" borderId="0" xfId="0" applyFont="1" applyFill="1" applyAlignment="1">
      <alignment horizontal="center"/>
    </xf>
    <xf numFmtId="0" fontId="4" fillId="0" borderId="0" xfId="0" quotePrefix="1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/>
    </xf>
    <xf numFmtId="0" fontId="4" fillId="0" borderId="13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73" fontId="5" fillId="0" borderId="0" xfId="0" applyNumberFormat="1" applyFont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243" applyFont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69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3" fontId="5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 wrapText="1"/>
    </xf>
    <xf numFmtId="2" fontId="5" fillId="0" borderId="3" xfId="0" applyNumberFormat="1" applyFont="1" applyBorder="1" applyAlignment="1">
      <alignment horizontal="right" vertical="center"/>
    </xf>
    <xf numFmtId="179" fontId="5" fillId="0" borderId="3" xfId="226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69" fillId="30" borderId="3" xfId="0" applyFont="1" applyFill="1" applyBorder="1" applyAlignment="1" applyProtection="1">
      <alignment horizontal="left" vertical="center" wrapText="1"/>
      <protection locked="0"/>
    </xf>
    <xf numFmtId="0" fontId="72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14" xfId="0" applyFont="1" applyFill="1" applyBorder="1" applyAlignment="1">
      <alignment horizontal="left" vertical="center"/>
    </xf>
    <xf numFmtId="0" fontId="4" fillId="30" borderId="14" xfId="0" applyFont="1" applyFill="1" applyBorder="1" applyAlignment="1" applyProtection="1">
      <alignment horizontal="left" vertical="center" wrapText="1"/>
      <protection locked="0"/>
    </xf>
    <xf numFmtId="0" fontId="4" fillId="30" borderId="14" xfId="0" quotePrefix="1" applyFont="1" applyFill="1" applyBorder="1" applyAlignment="1">
      <alignment horizontal="left" vertical="center"/>
    </xf>
    <xf numFmtId="173" fontId="4" fillId="0" borderId="3" xfId="0" applyNumberFormat="1" applyFont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right" vertical="center" wrapText="1"/>
    </xf>
    <xf numFmtId="164" fontId="5" fillId="30" borderId="3" xfId="0" applyNumberFormat="1" applyFont="1" applyFill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4" fillId="30" borderId="3" xfId="0" applyFont="1" applyFill="1" applyBorder="1" applyAlignment="1">
      <alignment horizontal="right" vertical="center"/>
    </xf>
    <xf numFmtId="164" fontId="4" fillId="30" borderId="3" xfId="0" applyNumberFormat="1" applyFont="1" applyFill="1" applyBorder="1" applyAlignment="1">
      <alignment horizontal="right" vertical="center" wrapText="1"/>
    </xf>
    <xf numFmtId="180" fontId="5" fillId="0" borderId="3" xfId="0" applyNumberFormat="1" applyFont="1" applyBorder="1" applyAlignment="1">
      <alignment horizontal="center" vertical="center" wrapText="1"/>
    </xf>
    <xf numFmtId="181" fontId="5" fillId="31" borderId="3" xfId="0" applyNumberFormat="1" applyFont="1" applyFill="1" applyBorder="1" applyAlignment="1">
      <alignment horizontal="right" vertical="center" wrapText="1"/>
    </xf>
    <xf numFmtId="0" fontId="74" fillId="0" borderId="0" xfId="0" applyFont="1" applyAlignment="1">
      <alignment horizontal="center" wrapText="1"/>
    </xf>
    <xf numFmtId="0" fontId="74" fillId="30" borderId="0" xfId="0" applyFont="1" applyFill="1" applyAlignment="1">
      <alignment horizontal="center" wrapText="1"/>
    </xf>
    <xf numFmtId="0" fontId="75" fillId="0" borderId="0" xfId="0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4" fillId="0" borderId="0" xfId="0" applyFont="1" applyAlignment="1">
      <alignment horizontal="center" vertical="center" wrapText="1"/>
    </xf>
    <xf numFmtId="0" fontId="75" fillId="0" borderId="0" xfId="0" applyFont="1"/>
    <xf numFmtId="3" fontId="5" fillId="30" borderId="3" xfId="0" applyNumberFormat="1" applyFont="1" applyFill="1" applyBorder="1" applyAlignment="1">
      <alignment horizontal="right" vertical="center"/>
    </xf>
    <xf numFmtId="3" fontId="5" fillId="30" borderId="3" xfId="0" applyNumberFormat="1" applyFont="1" applyFill="1" applyBorder="1" applyAlignment="1">
      <alignment horizontal="right" vertical="center" wrapText="1"/>
    </xf>
    <xf numFmtId="179" fontId="5" fillId="30" borderId="3" xfId="226" applyNumberFormat="1" applyFont="1" applyFill="1" applyBorder="1" applyAlignment="1">
      <alignment horizontal="right" vertical="center" wrapText="1"/>
    </xf>
    <xf numFmtId="172" fontId="5" fillId="30" borderId="3" xfId="0" applyNumberFormat="1" applyFont="1" applyFill="1" applyBorder="1" applyAlignment="1">
      <alignment horizontal="right" vertical="center" wrapText="1"/>
    </xf>
    <xf numFmtId="0" fontId="76" fillId="0" borderId="0" xfId="0" applyFont="1" applyAlignment="1">
      <alignment horizontal="left" vertical="center"/>
    </xf>
    <xf numFmtId="0" fontId="76" fillId="0" borderId="0" xfId="0" applyFont="1" applyAlignment="1">
      <alignment vertical="center"/>
    </xf>
    <xf numFmtId="0" fontId="69" fillId="0" borderId="0" xfId="0" applyFont="1" applyBorder="1" applyAlignment="1">
      <alignment horizontal="left" vertical="center"/>
    </xf>
    <xf numFmtId="0" fontId="6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9" fillId="0" borderId="0" xfId="0" applyFont="1" applyAlignment="1">
      <alignment horizontal="left" vertical="center"/>
    </xf>
    <xf numFmtId="0" fontId="76" fillId="0" borderId="0" xfId="0" applyFont="1" applyBorder="1" applyAlignment="1">
      <alignment horizontal="left" vertical="center" wrapText="1"/>
    </xf>
    <xf numFmtId="0" fontId="69" fillId="0" borderId="13" xfId="0" applyFont="1" applyBorder="1" applyAlignment="1">
      <alignment horizontal="center" vertical="center" wrapText="1"/>
    </xf>
    <xf numFmtId="0" fontId="69" fillId="0" borderId="19" xfId="0" applyFont="1" applyBorder="1" applyAlignment="1">
      <alignment horizontal="center" vertical="center" wrapText="1"/>
    </xf>
    <xf numFmtId="0" fontId="69" fillId="0" borderId="20" xfId="0" applyFont="1" applyBorder="1" applyAlignment="1">
      <alignment horizontal="center" vertical="center" wrapText="1"/>
    </xf>
    <xf numFmtId="0" fontId="69" fillId="0" borderId="15" xfId="0" applyFont="1" applyBorder="1" applyAlignment="1">
      <alignment horizontal="left" vertical="center" wrapText="1"/>
    </xf>
    <xf numFmtId="0" fontId="69" fillId="0" borderId="14" xfId="0" applyFont="1" applyBorder="1" applyAlignment="1">
      <alignment horizontal="left" vertical="center" wrapText="1"/>
    </xf>
    <xf numFmtId="0" fontId="69" fillId="0" borderId="13" xfId="0" applyFont="1" applyBorder="1" applyAlignment="1">
      <alignment horizontal="left" vertical="center" wrapText="1"/>
    </xf>
    <xf numFmtId="0" fontId="69" fillId="0" borderId="19" xfId="0" applyFont="1" applyBorder="1" applyAlignment="1">
      <alignment horizontal="left" vertical="center" wrapText="1"/>
    </xf>
    <xf numFmtId="0" fontId="69" fillId="0" borderId="2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173" fontId="5" fillId="0" borderId="0" xfId="0" applyNumberFormat="1" applyFont="1" applyAlignment="1">
      <alignment horizontal="center" wrapText="1"/>
    </xf>
    <xf numFmtId="173" fontId="5" fillId="0" borderId="0" xfId="0" quotePrefix="1" applyNumberFormat="1" applyFont="1" applyAlignment="1">
      <alignment horizontal="center" wrapText="1"/>
    </xf>
    <xf numFmtId="0" fontId="72" fillId="0" borderId="0" xfId="0" applyFont="1" applyAlignment="1">
      <alignment horizontal="center" vertical="center"/>
    </xf>
    <xf numFmtId="0" fontId="4" fillId="0" borderId="13" xfId="235" applyFont="1" applyBorder="1" applyAlignment="1">
      <alignment horizontal="center" vertical="center" wrapText="1"/>
    </xf>
    <xf numFmtId="0" fontId="4" fillId="0" borderId="19" xfId="235" applyFont="1" applyBorder="1" applyAlignment="1">
      <alignment horizontal="center" vertical="center" wrapText="1"/>
    </xf>
    <xf numFmtId="0" fontId="4" fillId="0" borderId="20" xfId="235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243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69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left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14" fontId="69" fillId="0" borderId="3" xfId="0" applyNumberFormat="1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0" fontId="5" fillId="30" borderId="0" xfId="0" applyFont="1" applyFill="1" applyAlignment="1">
      <alignment horizont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9" xfId="0" quotePrefix="1" applyFont="1" applyBorder="1" applyAlignment="1">
      <alignment horizontal="left" vertical="center"/>
    </xf>
    <xf numFmtId="0" fontId="4" fillId="0" borderId="20" xfId="0" quotePrefix="1" applyFont="1" applyBorder="1" applyAlignment="1">
      <alignment horizontal="left" vertical="center"/>
    </xf>
    <xf numFmtId="0" fontId="73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243" applyFont="1" applyAlignment="1">
      <alignment horizontal="center" vertical="center"/>
    </xf>
    <xf numFmtId="0" fontId="5" fillId="0" borderId="3" xfId="243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3" xfId="243" applyFont="1" applyBorder="1" applyAlignment="1">
      <alignment horizontal="left" vertical="center" wrapText="1"/>
    </xf>
    <xf numFmtId="0" fontId="5" fillId="0" borderId="19" xfId="243" applyFont="1" applyBorder="1" applyAlignment="1">
      <alignment horizontal="left" vertical="center" wrapText="1"/>
    </xf>
    <xf numFmtId="0" fontId="5" fillId="0" borderId="20" xfId="243" applyFont="1" applyBorder="1" applyAlignment="1">
      <alignment horizontal="left" vertical="center" wrapText="1"/>
    </xf>
    <xf numFmtId="0" fontId="4" fillId="0" borderId="13" xfId="243" applyFont="1" applyBorder="1" applyAlignment="1">
      <alignment horizontal="left" vertical="center" wrapText="1"/>
    </xf>
    <xf numFmtId="0" fontId="4" fillId="0" borderId="19" xfId="243" applyFont="1" applyBorder="1" applyAlignment="1">
      <alignment horizontal="left" vertical="center" wrapText="1"/>
    </xf>
    <xf numFmtId="0" fontId="4" fillId="0" borderId="20" xfId="243" applyFont="1" applyBorder="1" applyAlignment="1">
      <alignment horizontal="left" vertical="center" wrapText="1"/>
    </xf>
    <xf numFmtId="0" fontId="4" fillId="0" borderId="3" xfId="243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3" xfId="243" applyFont="1" applyBorder="1" applyAlignment="1">
      <alignment horizontal="center" vertical="center"/>
    </xf>
    <xf numFmtId="0" fontId="5" fillId="0" borderId="19" xfId="243" applyFont="1" applyBorder="1" applyAlignment="1">
      <alignment horizontal="center" vertical="center"/>
    </xf>
    <xf numFmtId="0" fontId="5" fillId="0" borderId="20" xfId="243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5" fillId="0" borderId="13" xfId="243" applyFont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5" xfId="243" applyFont="1" applyBorder="1" applyAlignment="1">
      <alignment horizontal="center" vertical="center" wrapText="1"/>
    </xf>
    <xf numFmtId="0" fontId="5" fillId="0" borderId="14" xfId="243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73" fontId="5" fillId="0" borderId="0" xfId="0" applyNumberFormat="1" applyFont="1" applyAlignment="1">
      <alignment horizontal="center" vertical="center" wrapText="1"/>
    </xf>
    <xf numFmtId="173" fontId="5" fillId="0" borderId="0" xfId="0" quotePrefix="1" applyNumberFormat="1" applyFont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74" fillId="0" borderId="0" xfId="0" applyFont="1" applyAlignment="1">
      <alignment horizontal="center" wrapText="1"/>
    </xf>
    <xf numFmtId="0" fontId="4" fillId="0" borderId="0" xfId="243" applyFont="1" applyAlignment="1">
      <alignment horizontal="center" vertical="center" wrapText="1"/>
    </xf>
    <xf numFmtId="0" fontId="5" fillId="0" borderId="25" xfId="243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49" fontId="5" fillId="0" borderId="13" xfId="0" applyNumberFormat="1" applyFont="1" applyBorder="1" applyAlignment="1">
      <alignment vertical="center" wrapText="1"/>
    </xf>
    <xf numFmtId="49" fontId="5" fillId="0" borderId="19" xfId="0" applyNumberFormat="1" applyFont="1" applyBorder="1" applyAlignment="1">
      <alignment vertical="center" wrapText="1"/>
    </xf>
    <xf numFmtId="49" fontId="5" fillId="0" borderId="20" xfId="0" applyNumberFormat="1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7" fillId="0" borderId="0" xfId="0" applyFont="1" applyAlignment="1">
      <alignment horizontal="center" vertical="center"/>
    </xf>
    <xf numFmtId="3" fontId="4" fillId="0" borderId="13" xfId="0" applyNumberFormat="1" applyFont="1" applyBorder="1" applyAlignment="1">
      <alignment horizontal="left" vertical="center" wrapText="1"/>
    </xf>
    <xf numFmtId="3" fontId="4" fillId="0" borderId="19" xfId="0" applyNumberFormat="1" applyFont="1" applyBorder="1" applyAlignment="1">
      <alignment horizontal="left" vertical="center" wrapText="1"/>
    </xf>
    <xf numFmtId="3" fontId="4" fillId="0" borderId="20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164" fontId="4" fillId="30" borderId="17" xfId="0" applyNumberFormat="1" applyFont="1" applyFill="1" applyBorder="1" applyAlignment="1">
      <alignment vertical="center" wrapText="1"/>
    </xf>
    <xf numFmtId="164" fontId="4" fillId="30" borderId="0" xfId="0" applyNumberFormat="1" applyFont="1" applyFill="1" applyAlignment="1">
      <alignment vertical="center" wrapText="1"/>
    </xf>
    <xf numFmtId="164" fontId="4" fillId="32" borderId="3" xfId="0" applyNumberFormat="1" applyFont="1" applyFill="1" applyBorder="1" applyAlignment="1">
      <alignment horizontal="center" vertical="center" wrapText="1"/>
    </xf>
    <xf numFmtId="173" fontId="5" fillId="32" borderId="3" xfId="0" applyNumberFormat="1" applyFont="1" applyFill="1" applyBorder="1" applyAlignment="1">
      <alignment horizontal="right" vertical="center" wrapText="1"/>
    </xf>
  </cellXfs>
  <cellStyles count="351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Звичайний" xfId="0" builtinId="0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  <sheetName val="Ener 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4"/>
  <sheetViews>
    <sheetView topLeftCell="A106" zoomScale="60" zoomScaleNormal="60" zoomScaleSheetLayoutView="65" workbookViewId="0">
      <selection activeCell="C125" sqref="C125"/>
    </sheetView>
  </sheetViews>
  <sheetFormatPr defaultRowHeight="18.75"/>
  <cols>
    <col min="1" max="1" width="83.28515625" style="2" customWidth="1"/>
    <col min="2" max="2" width="10.85546875" style="3" customWidth="1"/>
    <col min="3" max="5" width="23" style="3" customWidth="1"/>
    <col min="6" max="6" width="23" style="2" customWidth="1"/>
    <col min="7" max="8" width="24.85546875" style="2" customWidth="1"/>
    <col min="9" max="9" width="24.5703125" style="2" customWidth="1"/>
    <col min="10" max="10" width="26.140625" style="2" customWidth="1"/>
    <col min="11" max="11" width="9.140625" style="2"/>
    <col min="12" max="12" width="10.5703125" style="2" customWidth="1"/>
    <col min="13" max="16384" width="9.140625" style="2"/>
  </cols>
  <sheetData>
    <row r="1" spans="1:10" ht="18" customHeight="1">
      <c r="A1" s="103"/>
      <c r="B1" s="45"/>
      <c r="C1" s="45"/>
      <c r="D1" s="45"/>
      <c r="E1" s="104"/>
      <c r="F1" s="202" t="s">
        <v>0</v>
      </c>
      <c r="G1" s="202"/>
      <c r="H1" s="202"/>
      <c r="I1" s="202"/>
    </row>
    <row r="2" spans="1:10" ht="18" customHeight="1">
      <c r="A2" s="103"/>
      <c r="B2" s="45"/>
      <c r="C2" s="45"/>
      <c r="D2" s="45"/>
      <c r="E2" s="104"/>
      <c r="F2" s="105"/>
      <c r="G2" s="201"/>
      <c r="H2" s="201"/>
      <c r="I2" s="201"/>
      <c r="J2" s="201"/>
    </row>
    <row r="3" spans="1:10" ht="48" customHeight="1">
      <c r="A3" s="204"/>
      <c r="B3" s="205"/>
      <c r="C3" s="138"/>
      <c r="D3" s="138"/>
      <c r="E3" s="45"/>
      <c r="F3" s="207" t="s">
        <v>443</v>
      </c>
      <c r="G3" s="207"/>
      <c r="H3" s="207"/>
      <c r="I3" s="207"/>
      <c r="J3" s="207"/>
    </row>
    <row r="4" spans="1:10" ht="18" customHeight="1">
      <c r="A4" s="206"/>
      <c r="B4" s="206"/>
      <c r="C4" s="206"/>
      <c r="D4" s="206"/>
      <c r="E4" s="47"/>
      <c r="F4" s="46"/>
      <c r="G4" s="203"/>
      <c r="H4" s="203"/>
      <c r="I4" s="203"/>
      <c r="J4" s="203"/>
    </row>
    <row r="5" spans="1:10" ht="18" customHeight="1">
      <c r="A5" s="138"/>
      <c r="B5" s="139"/>
      <c r="C5" s="138"/>
      <c r="D5" s="139"/>
      <c r="E5" s="47"/>
      <c r="F5" s="46"/>
      <c r="G5" s="138"/>
      <c r="H5" s="138"/>
      <c r="I5" s="138"/>
      <c r="J5" s="138"/>
    </row>
    <row r="6" spans="1:10" ht="18" customHeight="1">
      <c r="A6" s="138"/>
      <c r="B6" s="139"/>
      <c r="C6" s="138"/>
      <c r="D6" s="139"/>
      <c r="E6" s="47"/>
      <c r="F6" s="46"/>
      <c r="G6" s="106"/>
      <c r="H6" s="106"/>
      <c r="I6" s="106"/>
      <c r="J6" s="106"/>
    </row>
    <row r="7" spans="1:10" ht="43.5" customHeight="1">
      <c r="A7" s="204"/>
      <c r="B7" s="204"/>
      <c r="C7" s="204"/>
      <c r="D7" s="204"/>
      <c r="E7" s="46"/>
      <c r="F7" s="46"/>
      <c r="G7" s="208" t="s">
        <v>1</v>
      </c>
      <c r="H7" s="210"/>
      <c r="I7" s="245" t="s">
        <v>2</v>
      </c>
      <c r="J7" s="245"/>
    </row>
    <row r="8" spans="1:10" ht="28.5" customHeight="1">
      <c r="A8" s="241" t="s">
        <v>3</v>
      </c>
      <c r="B8" s="241" t="s">
        <v>432</v>
      </c>
      <c r="C8" s="241"/>
      <c r="D8" s="241"/>
      <c r="E8" s="241"/>
      <c r="F8" s="241"/>
      <c r="G8" s="211" t="s">
        <v>4</v>
      </c>
      <c r="H8" s="211">
        <v>32601378</v>
      </c>
      <c r="I8" s="216" t="s">
        <v>5</v>
      </c>
      <c r="J8" s="244"/>
    </row>
    <row r="9" spans="1:10" ht="28.5" customHeight="1">
      <c r="A9" s="241"/>
      <c r="B9" s="241"/>
      <c r="C9" s="241"/>
      <c r="D9" s="241"/>
      <c r="E9" s="241"/>
      <c r="F9" s="241"/>
      <c r="G9" s="212"/>
      <c r="H9" s="212"/>
      <c r="I9" s="216"/>
      <c r="J9" s="245"/>
    </row>
    <row r="10" spans="1:10" ht="28.5" customHeight="1">
      <c r="A10" s="116" t="s">
        <v>6</v>
      </c>
      <c r="B10" s="208"/>
      <c r="C10" s="209"/>
      <c r="D10" s="209"/>
      <c r="E10" s="209"/>
      <c r="F10" s="210"/>
      <c r="G10" s="116" t="s">
        <v>7</v>
      </c>
      <c r="H10" s="164">
        <v>150</v>
      </c>
      <c r="I10" s="216" t="s">
        <v>5</v>
      </c>
      <c r="J10" s="244"/>
    </row>
    <row r="11" spans="1:10" ht="28.5" customHeight="1">
      <c r="A11" s="116" t="s">
        <v>8</v>
      </c>
      <c r="B11" s="208"/>
      <c r="C11" s="209"/>
      <c r="D11" s="209"/>
      <c r="E11" s="209"/>
      <c r="F11" s="210"/>
      <c r="G11" s="116" t="s">
        <v>9</v>
      </c>
      <c r="H11" s="164">
        <v>740136300</v>
      </c>
      <c r="I11" s="216"/>
      <c r="J11" s="245"/>
    </row>
    <row r="12" spans="1:10" ht="28.5" customHeight="1">
      <c r="A12" s="116" t="s">
        <v>10</v>
      </c>
      <c r="B12" s="213" t="s">
        <v>401</v>
      </c>
      <c r="C12" s="214"/>
      <c r="D12" s="214"/>
      <c r="E12" s="214"/>
      <c r="F12" s="215"/>
      <c r="G12" s="116" t="s">
        <v>11</v>
      </c>
      <c r="H12" s="164" t="s">
        <v>400</v>
      </c>
      <c r="I12" s="216" t="s">
        <v>5</v>
      </c>
      <c r="J12" s="242"/>
    </row>
    <row r="13" spans="1:10" ht="28.5" customHeight="1">
      <c r="A13" s="116" t="s">
        <v>12</v>
      </c>
      <c r="B13" s="208"/>
      <c r="C13" s="209"/>
      <c r="D13" s="209"/>
      <c r="E13" s="209"/>
      <c r="F13" s="209"/>
      <c r="G13" s="209"/>
      <c r="H13" s="210"/>
      <c r="I13" s="216"/>
      <c r="J13" s="243"/>
    </row>
    <row r="14" spans="1:10" ht="28.5" customHeight="1">
      <c r="A14" s="116" t="s">
        <v>13</v>
      </c>
      <c r="B14" s="213"/>
      <c r="C14" s="214"/>
      <c r="D14" s="214"/>
      <c r="E14" s="214"/>
      <c r="F14" s="214"/>
      <c r="G14" s="214"/>
      <c r="H14" s="215"/>
      <c r="I14" s="216" t="s">
        <v>5</v>
      </c>
      <c r="J14" s="237"/>
    </row>
    <row r="15" spans="1:10" ht="28.5" customHeight="1">
      <c r="A15" s="116" t="s">
        <v>14</v>
      </c>
      <c r="B15" s="213"/>
      <c r="C15" s="214"/>
      <c r="D15" s="214"/>
      <c r="E15" s="214"/>
      <c r="F15" s="214"/>
      <c r="G15" s="214"/>
      <c r="H15" s="215"/>
      <c r="I15" s="216"/>
      <c r="J15" s="237"/>
    </row>
    <row r="16" spans="1:10" ht="28.5" customHeight="1">
      <c r="A16" s="116" t="s">
        <v>15</v>
      </c>
      <c r="B16" s="213">
        <v>175</v>
      </c>
      <c r="C16" s="214"/>
      <c r="D16" s="214"/>
      <c r="E16" s="214"/>
      <c r="F16" s="214"/>
      <c r="G16" s="214"/>
      <c r="H16" s="215"/>
      <c r="I16" s="216" t="s">
        <v>5</v>
      </c>
      <c r="J16" s="237"/>
    </row>
    <row r="17" spans="1:10" ht="28.5" customHeight="1">
      <c r="A17" s="116" t="s">
        <v>16</v>
      </c>
      <c r="B17" s="213" t="s">
        <v>402</v>
      </c>
      <c r="C17" s="214"/>
      <c r="D17" s="214"/>
      <c r="E17" s="214"/>
      <c r="F17" s="214"/>
      <c r="G17" s="214"/>
      <c r="H17" s="215"/>
      <c r="I17" s="216"/>
      <c r="J17" s="237"/>
    </row>
    <row r="18" spans="1:10" ht="28.5" customHeight="1">
      <c r="A18" s="116" t="s">
        <v>17</v>
      </c>
      <c r="B18" s="208"/>
      <c r="C18" s="209"/>
      <c r="D18" s="209"/>
      <c r="E18" s="209"/>
      <c r="F18" s="209"/>
      <c r="G18" s="210"/>
      <c r="H18" s="241" t="s">
        <v>18</v>
      </c>
      <c r="I18" s="241"/>
      <c r="J18" s="48"/>
    </row>
    <row r="19" spans="1:10" ht="28.5" customHeight="1">
      <c r="A19" s="116" t="s">
        <v>19</v>
      </c>
      <c r="B19" s="213" t="s">
        <v>403</v>
      </c>
      <c r="C19" s="214"/>
      <c r="D19" s="214"/>
      <c r="E19" s="214"/>
      <c r="F19" s="214"/>
      <c r="G19" s="215"/>
      <c r="H19" s="241" t="s">
        <v>20</v>
      </c>
      <c r="I19" s="241"/>
      <c r="J19" s="48"/>
    </row>
    <row r="20" spans="1:10" ht="18.75" customHeight="1">
      <c r="A20" s="93"/>
      <c r="B20" s="93"/>
      <c r="C20" s="93"/>
      <c r="D20" s="93"/>
      <c r="E20" s="93"/>
      <c r="F20" s="93"/>
      <c r="G20" s="93"/>
      <c r="H20" s="91"/>
      <c r="I20" s="45"/>
      <c r="J20" s="47"/>
    </row>
    <row r="21" spans="1:10" ht="18.95" customHeight="1"/>
    <row r="22" spans="1:10" ht="24" customHeight="1">
      <c r="A22" s="221" t="s">
        <v>21</v>
      </c>
      <c r="B22" s="221"/>
      <c r="C22" s="221"/>
      <c r="D22" s="221"/>
      <c r="E22" s="221"/>
      <c r="F22" s="221"/>
      <c r="G22" s="221"/>
      <c r="H22" s="221"/>
      <c r="I22" s="221"/>
      <c r="J22" s="221"/>
    </row>
    <row r="23" spans="1:10" ht="18" customHeight="1">
      <c r="A23" s="221" t="s">
        <v>404</v>
      </c>
      <c r="B23" s="221"/>
      <c r="C23" s="221"/>
      <c r="D23" s="221"/>
      <c r="E23" s="221"/>
      <c r="F23" s="221"/>
      <c r="G23" s="221"/>
      <c r="H23" s="221"/>
      <c r="I23" s="221"/>
      <c r="J23" s="221"/>
    </row>
    <row r="24" spans="1:10" ht="18" customHeight="1">
      <c r="A24" s="221" t="s">
        <v>22</v>
      </c>
      <c r="B24" s="221"/>
      <c r="C24" s="221"/>
      <c r="D24" s="221"/>
      <c r="E24" s="221"/>
      <c r="F24" s="221"/>
      <c r="G24" s="221"/>
      <c r="H24" s="221"/>
      <c r="I24" s="221"/>
      <c r="J24" s="221"/>
    </row>
    <row r="25" spans="1:10" ht="13.5" customHeight="1">
      <c r="B25" s="13"/>
      <c r="D25" s="13"/>
      <c r="E25" s="13"/>
      <c r="F25" s="13"/>
      <c r="G25" s="13"/>
      <c r="H25" s="13"/>
      <c r="I25" s="13"/>
      <c r="J25" s="13"/>
    </row>
    <row r="26" spans="1:10" ht="31.5" customHeight="1">
      <c r="A26" s="230" t="s">
        <v>23</v>
      </c>
      <c r="B26" s="216" t="s">
        <v>24</v>
      </c>
      <c r="C26" s="226" t="s">
        <v>25</v>
      </c>
      <c r="D26" s="226" t="s">
        <v>26</v>
      </c>
      <c r="E26" s="232" t="s">
        <v>27</v>
      </c>
      <c r="F26" s="216" t="s">
        <v>28</v>
      </c>
      <c r="G26" s="238" t="s">
        <v>29</v>
      </c>
      <c r="H26" s="239"/>
      <c r="I26" s="239"/>
      <c r="J26" s="240"/>
    </row>
    <row r="27" spans="1:10" ht="54.75" customHeight="1">
      <c r="A27" s="230"/>
      <c r="B27" s="216"/>
      <c r="C27" s="227"/>
      <c r="D27" s="227"/>
      <c r="E27" s="233"/>
      <c r="F27" s="216"/>
      <c r="G27" s="61" t="s">
        <v>30</v>
      </c>
      <c r="H27" s="61" t="s">
        <v>31</v>
      </c>
      <c r="I27" s="61" t="s">
        <v>32</v>
      </c>
      <c r="J27" s="61" t="s">
        <v>33</v>
      </c>
    </row>
    <row r="28" spans="1:10" ht="20.100000000000001" customHeight="1">
      <c r="A28" s="62">
        <v>1</v>
      </c>
      <c r="B28" s="61">
        <v>2</v>
      </c>
      <c r="C28" s="61">
        <v>3</v>
      </c>
      <c r="D28" s="61">
        <v>4</v>
      </c>
      <c r="E28" s="61">
        <v>5</v>
      </c>
      <c r="F28" s="61">
        <v>6</v>
      </c>
      <c r="G28" s="61">
        <v>7</v>
      </c>
      <c r="H28" s="61">
        <v>8</v>
      </c>
      <c r="I28" s="61">
        <v>9</v>
      </c>
      <c r="J28" s="61">
        <v>10</v>
      </c>
    </row>
    <row r="29" spans="1:10" ht="24.95" customHeight="1">
      <c r="A29" s="229" t="s">
        <v>34</v>
      </c>
      <c r="B29" s="229"/>
      <c r="C29" s="229"/>
      <c r="D29" s="229"/>
      <c r="E29" s="229"/>
      <c r="F29" s="229"/>
      <c r="G29" s="229"/>
      <c r="H29" s="229"/>
      <c r="I29" s="229"/>
      <c r="J29" s="229"/>
    </row>
    <row r="30" spans="1:10" ht="18.75" customHeight="1">
      <c r="A30" s="24" t="s">
        <v>35</v>
      </c>
      <c r="B30" s="50">
        <v>1000</v>
      </c>
      <c r="C30" s="41">
        <f>'I. Інф. до фін.плану'!C26</f>
        <v>85499</v>
      </c>
      <c r="D30" s="41">
        <f>'I. Інф. до фін.плану'!D26</f>
        <v>158698</v>
      </c>
      <c r="E30" s="41">
        <f>'I. Інф. до фін.плану'!E26</f>
        <v>123520</v>
      </c>
      <c r="F30" s="41">
        <f>'I. Інф. до фін.плану'!F26</f>
        <v>265962</v>
      </c>
      <c r="G30" s="52">
        <v>363495</v>
      </c>
      <c r="H30" s="52">
        <v>364595</v>
      </c>
      <c r="I30" s="52">
        <v>373495</v>
      </c>
      <c r="J30" s="52">
        <v>382041</v>
      </c>
    </row>
    <row r="31" spans="1:10" ht="18.75" customHeight="1">
      <c r="A31" s="24" t="s">
        <v>36</v>
      </c>
      <c r="B31" s="62">
        <v>1010</v>
      </c>
      <c r="C31" s="41">
        <f>'I. Інф. до фін.плану'!C27</f>
        <v>-51616</v>
      </c>
      <c r="D31" s="41">
        <f>'I. Інф. до фін.плану'!D27</f>
        <v>-111115</v>
      </c>
      <c r="E31" s="41">
        <f>'I. Інф. до фін.плану'!E27</f>
        <v>-77971</v>
      </c>
      <c r="F31" s="41">
        <f>'I. Інф. до фін.плану'!F27</f>
        <v>-183903</v>
      </c>
      <c r="G31" s="28">
        <v>-252281</v>
      </c>
      <c r="H31" s="28">
        <v>-253998</v>
      </c>
      <c r="I31" s="28">
        <v>-262891</v>
      </c>
      <c r="J31" s="28">
        <v>-270108</v>
      </c>
    </row>
    <row r="32" spans="1:10" ht="18.75" customHeight="1">
      <c r="A32" s="25" t="s">
        <v>37</v>
      </c>
      <c r="B32" s="141">
        <v>1020</v>
      </c>
      <c r="C32" s="41">
        <f t="shared" ref="C32:J32" si="0">SUM(C30,C31)</f>
        <v>33883</v>
      </c>
      <c r="D32" s="41">
        <f t="shared" si="0"/>
        <v>47583</v>
      </c>
      <c r="E32" s="41">
        <f t="shared" si="0"/>
        <v>45549</v>
      </c>
      <c r="F32" s="41">
        <f t="shared" si="0"/>
        <v>82059</v>
      </c>
      <c r="G32" s="41">
        <f t="shared" si="0"/>
        <v>111214</v>
      </c>
      <c r="H32" s="41">
        <f t="shared" si="0"/>
        <v>110597</v>
      </c>
      <c r="I32" s="41">
        <f t="shared" si="0"/>
        <v>110604</v>
      </c>
      <c r="J32" s="41">
        <f t="shared" si="0"/>
        <v>111933</v>
      </c>
    </row>
    <row r="33" spans="1:10" ht="18.75" customHeight="1">
      <c r="A33" s="26" t="s">
        <v>38</v>
      </c>
      <c r="B33" s="141">
        <v>1300</v>
      </c>
      <c r="C33" s="41">
        <f>'I. Інф. до фін.плану'!C102</f>
        <v>-5530</v>
      </c>
      <c r="D33" s="41">
        <f>'I. Інф. до фін.плану'!D102</f>
        <v>462</v>
      </c>
      <c r="E33" s="41">
        <f>'I. Інф. до фін.плану'!E102</f>
        <v>5090</v>
      </c>
      <c r="F33" s="41">
        <f>'I. Інф. до фін.плану'!F102</f>
        <v>22002</v>
      </c>
      <c r="G33" s="102" t="s">
        <v>39</v>
      </c>
      <c r="H33" s="102" t="s">
        <v>39</v>
      </c>
      <c r="I33" s="102" t="s">
        <v>39</v>
      </c>
      <c r="J33" s="102" t="s">
        <v>39</v>
      </c>
    </row>
    <row r="34" spans="1:10" ht="18.75" customHeight="1">
      <c r="A34" s="14" t="s">
        <v>40</v>
      </c>
      <c r="B34" s="51">
        <v>1200</v>
      </c>
      <c r="C34" s="41">
        <f>'I. Інф. до фін.плану'!C96</f>
        <v>-3128</v>
      </c>
      <c r="D34" s="41">
        <f>'I. Інф. до фін.плану'!D96</f>
        <v>379</v>
      </c>
      <c r="E34" s="41">
        <f>'I. Інф. до фін.плану'!E96</f>
        <v>4157</v>
      </c>
      <c r="F34" s="41">
        <f>'I. Інф. до фін.плану'!F96</f>
        <v>18058</v>
      </c>
      <c r="G34" s="182">
        <v>42879</v>
      </c>
      <c r="H34" s="182">
        <v>42937</v>
      </c>
      <c r="I34" s="182">
        <v>43042</v>
      </c>
      <c r="J34" s="182">
        <v>43376</v>
      </c>
    </row>
    <row r="35" spans="1:10" ht="24" customHeight="1">
      <c r="A35" s="231" t="s">
        <v>41</v>
      </c>
      <c r="B35" s="231"/>
      <c r="C35" s="231"/>
      <c r="D35" s="231"/>
      <c r="E35" s="231"/>
      <c r="F35" s="231"/>
      <c r="G35" s="231"/>
      <c r="H35" s="231"/>
      <c r="I35" s="231"/>
      <c r="J35" s="231"/>
    </row>
    <row r="36" spans="1:10" ht="18.75" customHeight="1">
      <c r="A36" s="54" t="s">
        <v>42</v>
      </c>
      <c r="B36" s="62">
        <v>2111</v>
      </c>
      <c r="C36" s="41">
        <f>'ІІ. Розп. ч.п. та розр. з бюд.'!F25</f>
        <v>0</v>
      </c>
      <c r="D36" s="41">
        <f>'ІІ. Розп. ч.п. та розр. з бюд.'!G25</f>
        <v>-83</v>
      </c>
      <c r="E36" s="41">
        <f>'ІІ. Розп. ч.п. та розр. з бюд.'!H25</f>
        <v>0</v>
      </c>
      <c r="F36" s="41">
        <f>'ІІ. Розп. ч.п. та розр. з бюд.'!I25</f>
        <v>-3965</v>
      </c>
      <c r="G36" s="28" t="s">
        <v>39</v>
      </c>
      <c r="H36" s="28" t="s">
        <v>39</v>
      </c>
      <c r="I36" s="28" t="s">
        <v>39</v>
      </c>
      <c r="J36" s="28" t="s">
        <v>39</v>
      </c>
    </row>
    <row r="37" spans="1:10" ht="37.5" customHeight="1">
      <c r="A37" s="54" t="s">
        <v>43</v>
      </c>
      <c r="B37" s="62">
        <v>2112</v>
      </c>
      <c r="C37" s="41">
        <f>'ІІ. Розп. ч.п. та розр. з бюд.'!F26</f>
        <v>-597</v>
      </c>
      <c r="D37" s="41">
        <f>'ІІ. Розп. ч.п. та розр. з бюд.'!G26</f>
        <v>-2850</v>
      </c>
      <c r="E37" s="41">
        <f>'ІІ. Розп. ч.п. та розр. з бюд.'!H26</f>
        <v>-399</v>
      </c>
      <c r="F37" s="41">
        <f>'ІІ. Розп. ч.п. та розр. з бюд.'!I26</f>
        <v>-4481</v>
      </c>
      <c r="G37" s="28" t="s">
        <v>39</v>
      </c>
      <c r="H37" s="28" t="s">
        <v>39</v>
      </c>
      <c r="I37" s="28" t="s">
        <v>39</v>
      </c>
      <c r="J37" s="28" t="s">
        <v>39</v>
      </c>
    </row>
    <row r="38" spans="1:10" ht="37.5" customHeight="1">
      <c r="A38" s="55" t="s">
        <v>44</v>
      </c>
      <c r="B38" s="17">
        <v>2113</v>
      </c>
      <c r="C38" s="42" t="str">
        <f>'ІІ. Розп. ч.п. та розр. з бюд.'!F27</f>
        <v>(    )</v>
      </c>
      <c r="D38" s="42" t="str">
        <f>'ІІ. Розп. ч.п. та розр. з бюд.'!G27</f>
        <v>(    )</v>
      </c>
      <c r="E38" s="42" t="str">
        <f>'ІІ. Розп. ч.п. та розр. з бюд.'!H27</f>
        <v>(    )</v>
      </c>
      <c r="F38" s="42">
        <f>'ІІ. Розп. ч.п. та розр. з бюд.'!I27</f>
        <v>0</v>
      </c>
      <c r="G38" s="28" t="s">
        <v>39</v>
      </c>
      <c r="H38" s="28" t="s">
        <v>39</v>
      </c>
      <c r="I38" s="28" t="s">
        <v>39</v>
      </c>
      <c r="J38" s="28" t="s">
        <v>39</v>
      </c>
    </row>
    <row r="39" spans="1:10" ht="37.5" customHeight="1">
      <c r="A39" s="55" t="s">
        <v>45</v>
      </c>
      <c r="B39" s="17">
        <v>2131</v>
      </c>
      <c r="C39" s="41">
        <f>'ІІ. Розп. ч.п. та розр. з бюд.'!F39</f>
        <v>0</v>
      </c>
      <c r="D39" s="41">
        <f>'ІІ. Розп. ч.п. та розр. з бюд.'!G39</f>
        <v>0</v>
      </c>
      <c r="E39" s="41">
        <f>'ІІ. Розп. ч.п. та розр. з бюд.'!H39</f>
        <v>0</v>
      </c>
      <c r="F39" s="41">
        <f>'ІІ. Розп. ч.п. та розр. з бюд.'!I39</f>
        <v>0</v>
      </c>
      <c r="G39" s="28" t="s">
        <v>39</v>
      </c>
      <c r="H39" s="28" t="s">
        <v>39</v>
      </c>
      <c r="I39" s="28" t="s">
        <v>39</v>
      </c>
      <c r="J39" s="28" t="s">
        <v>39</v>
      </c>
    </row>
    <row r="40" spans="1:10" ht="63" customHeight="1">
      <c r="A40" s="55" t="s">
        <v>46</v>
      </c>
      <c r="B40" s="17">
        <v>2132</v>
      </c>
      <c r="C40" s="41">
        <f>'ІІ. Розп. ч.п. та розр. з бюд.'!F40</f>
        <v>0</v>
      </c>
      <c r="D40" s="41">
        <f>'ІІ. Розп. ч.п. та розр. з бюд.'!G40</f>
        <v>0</v>
      </c>
      <c r="E40" s="41">
        <f>'ІІ. Розп. ч.п. та розр. з бюд.'!H40</f>
        <v>0</v>
      </c>
      <c r="F40" s="41">
        <f>'ІІ. Розп. ч.п. та розр. з бюд.'!I40</f>
        <v>0</v>
      </c>
      <c r="G40" s="28" t="s">
        <v>39</v>
      </c>
      <c r="H40" s="28" t="s">
        <v>39</v>
      </c>
      <c r="I40" s="28" t="s">
        <v>39</v>
      </c>
      <c r="J40" s="28" t="s">
        <v>39</v>
      </c>
    </row>
    <row r="41" spans="1:10" ht="25.15" customHeight="1">
      <c r="A41" s="53" t="s">
        <v>47</v>
      </c>
      <c r="B41" s="38">
        <v>2200</v>
      </c>
      <c r="C41" s="41">
        <f>'ІІ. Розп. ч.п. та розр. з бюд.'!F47</f>
        <v>-7940</v>
      </c>
      <c r="D41" s="41">
        <f>'ІІ. Розп. ч.п. та розр. з бюд.'!G47</f>
        <v>-11775</v>
      </c>
      <c r="E41" s="41">
        <f>'ІІ. Розп. ч.п. та розр. з бюд.'!H47</f>
        <v>-8607</v>
      </c>
      <c r="F41" s="41">
        <f>'ІІ. Розп. ч.п. та розр. з бюд.'!I47</f>
        <v>-22098</v>
      </c>
      <c r="G41" s="52"/>
      <c r="H41" s="52"/>
      <c r="I41" s="52"/>
      <c r="J41" s="52"/>
    </row>
    <row r="42" spans="1:10" ht="24.95" customHeight="1">
      <c r="A42" s="234" t="s">
        <v>48</v>
      </c>
      <c r="B42" s="235"/>
      <c r="C42" s="235"/>
      <c r="D42" s="235"/>
      <c r="E42" s="235"/>
      <c r="F42" s="235"/>
      <c r="G42" s="235"/>
      <c r="H42" s="235"/>
      <c r="I42" s="235"/>
      <c r="J42" s="236"/>
    </row>
    <row r="43" spans="1:10" s="4" customFormat="1" ht="20.100000000000001" customHeight="1">
      <c r="A43" s="22" t="s">
        <v>49</v>
      </c>
      <c r="B43" s="8">
        <v>4000</v>
      </c>
      <c r="C43" s="41">
        <f>'ІV кап. інвеат. V кред. '!F7</f>
        <v>0</v>
      </c>
      <c r="D43" s="41">
        <f>'ІV кап. інвеат. V кред. '!G7</f>
        <v>0</v>
      </c>
      <c r="E43" s="41">
        <f>'ІV кап. інвеат. V кред. '!H7</f>
        <v>28</v>
      </c>
      <c r="F43" s="41">
        <f>'ІV кап. інвеат. V кред. '!I7</f>
        <v>0</v>
      </c>
      <c r="G43" s="40"/>
      <c r="H43" s="40"/>
      <c r="I43" s="40"/>
      <c r="J43" s="40"/>
    </row>
    <row r="44" spans="1:10" ht="24.95" customHeight="1">
      <c r="A44" s="222" t="s">
        <v>50</v>
      </c>
      <c r="B44" s="223"/>
      <c r="C44" s="223"/>
      <c r="D44" s="223"/>
      <c r="E44" s="223"/>
      <c r="F44" s="223"/>
      <c r="G44" s="223"/>
      <c r="H44" s="223"/>
      <c r="I44" s="223"/>
      <c r="J44" s="224"/>
    </row>
    <row r="45" spans="1:10" ht="19.5" customHeight="1">
      <c r="A45" s="127" t="s">
        <v>51</v>
      </c>
      <c r="B45" s="126"/>
      <c r="C45" s="144"/>
      <c r="D45" s="144"/>
      <c r="E45" s="144"/>
      <c r="F45" s="144"/>
      <c r="G45" s="144"/>
      <c r="H45" s="144"/>
      <c r="I45" s="144"/>
      <c r="J45" s="145"/>
    </row>
    <row r="46" spans="1:10" ht="56.25" customHeight="1">
      <c r="A46" s="35" t="s">
        <v>52</v>
      </c>
      <c r="B46" s="151">
        <v>5010</v>
      </c>
      <c r="C46" s="130">
        <f>C34/C30</f>
        <v>-3.6585223218985018E-2</v>
      </c>
      <c r="D46" s="130">
        <f t="shared" ref="D46:J46" si="1">D34/D30</f>
        <v>2.3881838460472092E-3</v>
      </c>
      <c r="E46" s="130">
        <f t="shared" si="1"/>
        <v>3.3654468911917097E-2</v>
      </c>
      <c r="F46" s="130">
        <f t="shared" si="1"/>
        <v>6.789691760477061E-2</v>
      </c>
      <c r="G46" s="130">
        <f t="shared" si="1"/>
        <v>0.11796310815829654</v>
      </c>
      <c r="H46" s="130">
        <f t="shared" si="1"/>
        <v>0.11776628862162125</v>
      </c>
      <c r="I46" s="130">
        <f t="shared" si="1"/>
        <v>0.11524116788712031</v>
      </c>
      <c r="J46" s="130">
        <f t="shared" si="1"/>
        <v>0.11353755225224518</v>
      </c>
    </row>
    <row r="47" spans="1:10" ht="93.75">
      <c r="A47" s="35" t="s">
        <v>53</v>
      </c>
      <c r="B47" s="151">
        <v>5011</v>
      </c>
      <c r="C47" s="130">
        <f>'I. Інф. до фін.плану'!C80/ABS('I. Інф. до фін.плану'!C27+'I. Інф. до фін.плану'!C38+'I. Інф. до фін.плану'!C61+'I. Інф. до фін.плану'!C73)</f>
        <v>-6.062267046700285E-2</v>
      </c>
      <c r="D47" s="130">
        <f>'I. Інф. до фін.плану'!D80/ABS('I. Інф. до фін.плану'!D27+'I. Інф. до фін.плану'!D38+'I. Інф. до фін.плану'!D61+'I. Інф. до фін.плану'!D73)</f>
        <v>2.9159119167387229E-3</v>
      </c>
      <c r="E47" s="130">
        <f>'I. Інф. до фін.плану'!E80/ABS('I. Інф. до фін.плану'!E27+'I. Інф. до фін.плану'!E38+'I. Інф. до фін.плану'!E61+'I. Інф. до фін.плану'!E73)</f>
        <v>4.2950324447932224E-2</v>
      </c>
      <c r="F47" s="130">
        <f>'I. Інф. до фін.плану'!F80/ABS('I. Інф. до фін.плану'!F27+'I. Інф. до фін.плану'!F38+'I. Інф. до фін.плану'!F61+'I. Інф. до фін.плану'!F73)</f>
        <v>9.0200495607118722E-2</v>
      </c>
      <c r="G47" s="131"/>
      <c r="H47" s="131"/>
      <c r="I47" s="132" t="s">
        <v>39</v>
      </c>
      <c r="J47" s="132" t="s">
        <v>39</v>
      </c>
    </row>
    <row r="48" spans="1:10" ht="234.75" customHeight="1">
      <c r="A48" s="35" t="s">
        <v>54</v>
      </c>
      <c r="B48" s="151">
        <v>5012</v>
      </c>
      <c r="C48" s="190">
        <f>(((51616+3326+29908+6370)-(34026+2659+21504+3337))/(34026+2659+21504+3337))-((112-100)/100)</f>
        <v>0.36262523160940091</v>
      </c>
      <c r="D48" s="130">
        <f>((('I. Інф. до фін.плану'!D27+'I. Інф. до фін.плану'!D38+'I. Інф. до фін.плану'!D61+'I. Інф. до фін.плану'!D73)-('I. Інф. до фін.плану'!C27+'I. Інф. до фін.плану'!C38+'I. Інф. до фін.плану'!C61+'I. Інф. до фін.плану'!C73))/('I. Інф. до фін.плану'!C27+'I. Інф. до фін.плану'!C38+'I. Інф. до фін.плану'!C61+'I. Інф. до фін.плану'!C73))-((D65-100)/100)</f>
        <v>0.64191076518307388</v>
      </c>
      <c r="E48" s="130">
        <f>((('I. Інф. до фін.плану'!E27+'I. Інф. до фін.плану'!E38+'I. Інф. до фін.плану'!E61+'I. Інф. до фін.плану'!E73)-('I. Інф. до фін.плану'!C27+'I. Інф. до фін.плану'!C38+'I. Інф. до фін.плану'!C61+'I. Інф. до фін.плану'!C73))/('I. Інф. до фін.плану'!C27+'I. Інф. до фін.плану'!C38+'I. Інф. до фін.плану'!C61+'I. Інф. до фін.плану'!C73))-((E65-100)/100)</f>
        <v>0.19015588686691509</v>
      </c>
      <c r="F48" s="130">
        <f>((('I. Інф. до фін.плану'!F27+'I. Інф. до фін.плану'!F38+'I. Інф. до фін.плану'!F61+'I. Інф. до фін.плану'!F73)-('I. Інф. до фін.плану'!D27+'I. Інф. до фін.плану'!D38+'I. Інф. до фін.плану'!D61+'I. Інф. до фін.плану'!D73))/('I. Інф. до фін.плану'!D27+'I. Інф. до фін.плану'!D38+'I. Інф. до фін.плану'!D61+'I. Інф. до фін.плану'!D73))-((F65-100)/100)</f>
        <v>0.44192059504799885</v>
      </c>
      <c r="G48" s="131"/>
      <c r="H48" s="131"/>
      <c r="I48" s="132" t="s">
        <v>39</v>
      </c>
      <c r="J48" s="132" t="s">
        <v>39</v>
      </c>
    </row>
    <row r="49" spans="1:10" ht="56.25">
      <c r="A49" s="23" t="s">
        <v>55</v>
      </c>
      <c r="B49" s="151">
        <v>5013</v>
      </c>
      <c r="C49" s="130">
        <f>C33/C30</f>
        <v>-6.4679119054024029E-2</v>
      </c>
      <c r="D49" s="130">
        <f>D33/D30</f>
        <v>2.9111898070549092E-3</v>
      </c>
      <c r="E49" s="130">
        <f>E33/E30</f>
        <v>4.1207901554404146E-2</v>
      </c>
      <c r="F49" s="130">
        <f>F33/F30</f>
        <v>8.2726103729104161E-2</v>
      </c>
      <c r="G49" s="131"/>
      <c r="H49" s="131"/>
      <c r="I49" s="132" t="s">
        <v>39</v>
      </c>
      <c r="J49" s="132" t="s">
        <v>39</v>
      </c>
    </row>
    <row r="50" spans="1:10" ht="45.75" customHeight="1">
      <c r="A50" s="23" t="s">
        <v>56</v>
      </c>
      <c r="B50" s="151">
        <v>5014</v>
      </c>
      <c r="C50" s="130">
        <f>IF(AND(C34&lt;0,C86&lt;0),C34/C86*-1,C34/C86)</f>
        <v>-0.55737704918032782</v>
      </c>
      <c r="D50" s="130">
        <f>IF(AND(D34&lt;0,D86&lt;0),D34/D86*-1,D34/D86)</f>
        <v>-0.12633333333333333</v>
      </c>
      <c r="E50" s="130">
        <f>IF(AND(E34&lt;0,E86&lt;0),E34/E86*-1,E34/E86)</f>
        <v>-0.85729016292018978</v>
      </c>
      <c r="F50" s="130">
        <f>IF(AND(F34&lt;0,F86&lt;0),F34/F86*-1,F34/F86)</f>
        <v>6.4654493376297886</v>
      </c>
      <c r="G50" s="133"/>
      <c r="H50" s="133"/>
      <c r="I50" s="134" t="s">
        <v>39</v>
      </c>
      <c r="J50" s="134" t="s">
        <v>39</v>
      </c>
    </row>
    <row r="51" spans="1:10" ht="45.75" customHeight="1">
      <c r="A51" s="35" t="s">
        <v>57</v>
      </c>
      <c r="B51" s="151">
        <v>5015</v>
      </c>
      <c r="C51" s="130">
        <f>(C34/C76)</f>
        <v>-0.20384490061909416</v>
      </c>
      <c r="D51" s="130">
        <f>(D34/D76)</f>
        <v>0.49093264248704666</v>
      </c>
      <c r="E51" s="130">
        <f>(E34/E76)</f>
        <v>0.18647945451282971</v>
      </c>
      <c r="F51" s="130">
        <f>(F34/F76)</f>
        <v>6.4654493376297886</v>
      </c>
      <c r="G51" s="133"/>
      <c r="H51" s="133"/>
      <c r="I51" s="134" t="s">
        <v>39</v>
      </c>
      <c r="J51" s="134" t="s">
        <v>39</v>
      </c>
    </row>
    <row r="52" spans="1:10" ht="131.25" customHeight="1">
      <c r="A52" s="35" t="s">
        <v>58</v>
      </c>
      <c r="B52" s="151">
        <v>5016</v>
      </c>
      <c r="C52" s="190">
        <f>((48267-54538)/54538)-((112-100)/100)</f>
        <v>-0.2349840478198687</v>
      </c>
      <c r="D52" s="130">
        <f>((D30-C30)/C30)-((D65-100)/100)</f>
        <v>0.76113866828851806</v>
      </c>
      <c r="E52" s="130">
        <f>((E30-C30)/C30)-((E65-100)/100)</f>
        <v>0.33569525959367941</v>
      </c>
      <c r="F52" s="130">
        <f>((F30-D30)/D30)-((F65-100)/100)</f>
        <v>0.57690013736783063</v>
      </c>
      <c r="G52" s="130">
        <f>((G30-F30)/F30)-((G65-100)/100)</f>
        <v>1.3667178017912334</v>
      </c>
      <c r="H52" s="130">
        <f>((H30-G30)/G30)-((H65-100)/100)</f>
        <v>1.0030261764260857</v>
      </c>
      <c r="I52" s="133"/>
      <c r="J52" s="133"/>
    </row>
    <row r="53" spans="1:10">
      <c r="A53" s="34" t="s">
        <v>59</v>
      </c>
      <c r="B53" s="151"/>
      <c r="C53" s="131"/>
      <c r="D53" s="131"/>
      <c r="E53" s="131"/>
      <c r="F53" s="131"/>
      <c r="G53" s="133"/>
      <c r="H53" s="133"/>
      <c r="I53" s="133"/>
      <c r="J53" s="133"/>
    </row>
    <row r="54" spans="1:10" ht="75">
      <c r="A54" s="36" t="s">
        <v>60</v>
      </c>
      <c r="B54" s="150">
        <v>5020</v>
      </c>
      <c r="C54" s="130">
        <f>C86/(C77+C79)</f>
        <v>-0.26778641981199597</v>
      </c>
      <c r="D54" s="130">
        <f>D86/(D77+D79)</f>
        <v>-0.32758244158113126</v>
      </c>
      <c r="E54" s="130">
        <f>E86/(E77+E79)</f>
        <v>-0.29323899371069184</v>
      </c>
      <c r="F54" s="130" t="e">
        <f>F86/(F77+F79)</f>
        <v>#DIV/0!</v>
      </c>
      <c r="G54" s="131"/>
      <c r="H54" s="131"/>
      <c r="I54" s="132" t="s">
        <v>39</v>
      </c>
      <c r="J54" s="132" t="s">
        <v>39</v>
      </c>
    </row>
    <row r="55" spans="1:10" ht="37.5">
      <c r="A55" s="23" t="s">
        <v>61</v>
      </c>
      <c r="B55" s="150">
        <v>5021</v>
      </c>
      <c r="C55" s="130" t="e">
        <f>C33/ABS('I. Інф. до фін.плану'!C84)</f>
        <v>#VALUE!</v>
      </c>
      <c r="D55" s="130" t="e">
        <f>D33/ABS('I. Інф. до фін.плану'!D84)</f>
        <v>#VALUE!</v>
      </c>
      <c r="E55" s="130" t="e">
        <f>E33/ABS('I. Інф. до фін.плану'!E84)</f>
        <v>#VALUE!</v>
      </c>
      <c r="F55" s="130" t="e">
        <f>F33/ABS('I. Інф. до фін.плану'!F84)</f>
        <v>#DIV/0!</v>
      </c>
      <c r="G55" s="131"/>
      <c r="H55" s="131"/>
      <c r="I55" s="132" t="s">
        <v>39</v>
      </c>
      <c r="J55" s="132" t="s">
        <v>39</v>
      </c>
    </row>
    <row r="56" spans="1:10" ht="93.75">
      <c r="A56" s="23" t="s">
        <v>62</v>
      </c>
      <c r="B56" s="150">
        <v>5022</v>
      </c>
      <c r="C56" s="130">
        <f>((C80+C78)-(C75+C74))/C33</f>
        <v>0.39475587703435805</v>
      </c>
      <c r="D56" s="130">
        <f>((D80+D78)-(D75+D74))/D33</f>
        <v>-0.83333333333333337</v>
      </c>
      <c r="E56" s="130">
        <f>((E80+E78)-(E75+E74))/E33</f>
        <v>-6.8762278978389005E-2</v>
      </c>
      <c r="F56" s="130">
        <f>((F80+F78)-(F75+F74))/F33</f>
        <v>-0.11298972820652668</v>
      </c>
      <c r="G56" s="131"/>
      <c r="H56" s="131"/>
      <c r="I56" s="132" t="s">
        <v>39</v>
      </c>
      <c r="J56" s="132" t="s">
        <v>39</v>
      </c>
    </row>
    <row r="57" spans="1:10" ht="63" customHeight="1">
      <c r="A57" s="23" t="s">
        <v>63</v>
      </c>
      <c r="B57" s="150">
        <v>5023</v>
      </c>
      <c r="C57" s="130">
        <f>(C80+C78)/C86</f>
        <v>0</v>
      </c>
      <c r="D57" s="130">
        <f>(D80+D78)/D86</f>
        <v>0</v>
      </c>
      <c r="E57" s="130">
        <f>(E80+E78)/E86</f>
        <v>0</v>
      </c>
      <c r="F57" s="130">
        <f>(F80+F78)/F86</f>
        <v>0</v>
      </c>
      <c r="G57" s="131"/>
      <c r="H57" s="131"/>
      <c r="I57" s="132" t="s">
        <v>39</v>
      </c>
      <c r="J57" s="132" t="s">
        <v>39</v>
      </c>
    </row>
    <row r="58" spans="1:10" ht="75">
      <c r="A58" s="23" t="s">
        <v>64</v>
      </c>
      <c r="B58" s="150">
        <v>5024</v>
      </c>
      <c r="C58" s="130">
        <f>(C77+C79)/C76</f>
        <v>1.3657217334636689</v>
      </c>
      <c r="D58" s="130">
        <f>(D77+D79)/D76</f>
        <v>11.862694300518134</v>
      </c>
      <c r="E58" s="130">
        <f>(E77+E79)/E76</f>
        <v>0.74179077696034457</v>
      </c>
      <c r="F58" s="130">
        <f>(F77+F79)/F76</f>
        <v>0</v>
      </c>
      <c r="G58" s="133"/>
      <c r="H58" s="133"/>
      <c r="I58" s="134" t="s">
        <v>39</v>
      </c>
      <c r="J58" s="134" t="s">
        <v>39</v>
      </c>
    </row>
    <row r="59" spans="1:10">
      <c r="A59" s="34" t="s">
        <v>65</v>
      </c>
      <c r="B59" s="150"/>
      <c r="C59" s="131"/>
      <c r="D59" s="131"/>
      <c r="E59" s="131"/>
      <c r="F59" s="131"/>
      <c r="G59" s="133"/>
      <c r="H59" s="133"/>
      <c r="I59" s="134"/>
      <c r="J59" s="134"/>
    </row>
    <row r="60" spans="1:10" ht="58.5" customHeight="1">
      <c r="A60" s="23" t="s">
        <v>66</v>
      </c>
      <c r="B60" s="150">
        <v>5030</v>
      </c>
      <c r="C60" s="130">
        <f>C71/C79</f>
        <v>0.72534236770530136</v>
      </c>
      <c r="D60" s="130">
        <f>D71/D79</f>
        <v>6.9338283468006121E-2</v>
      </c>
      <c r="E60" s="130">
        <f>E71/E79</f>
        <v>1.3398040638606676</v>
      </c>
      <c r="F60" s="130" t="e">
        <f>F71/F79</f>
        <v>#DIV/0!</v>
      </c>
      <c r="G60" s="133"/>
      <c r="H60" s="133"/>
      <c r="I60" s="134" t="s">
        <v>39</v>
      </c>
      <c r="J60" s="134" t="s">
        <v>39</v>
      </c>
    </row>
    <row r="61" spans="1:10" ht="56.25">
      <c r="A61" s="23" t="s">
        <v>67</v>
      </c>
      <c r="B61" s="150">
        <v>5031</v>
      </c>
      <c r="C61" s="130" t="e">
        <f>(C71-#REF!)/C79</f>
        <v>#REF!</v>
      </c>
      <c r="D61" s="130" t="e">
        <f>(D71-#REF!)/D79</f>
        <v>#REF!</v>
      </c>
      <c r="E61" s="130" t="e">
        <f>(E71-#REF!)/E79</f>
        <v>#REF!</v>
      </c>
      <c r="F61" s="130" t="e">
        <f>(F71-#REF!)/F79</f>
        <v>#REF!</v>
      </c>
      <c r="G61" s="133"/>
      <c r="H61" s="133"/>
      <c r="I61" s="134" t="s">
        <v>39</v>
      </c>
      <c r="J61" s="134" t="s">
        <v>39</v>
      </c>
    </row>
    <row r="62" spans="1:10" ht="75">
      <c r="A62" s="23" t="s">
        <v>68</v>
      </c>
      <c r="B62" s="150">
        <v>5032</v>
      </c>
      <c r="C62" s="130">
        <f>(C75+C74)/C79</f>
        <v>0.10416567256763849</v>
      </c>
      <c r="D62" s="130">
        <f>(D75+D74)/D79</f>
        <v>4.2039746669578514E-2</v>
      </c>
      <c r="E62" s="130">
        <f>(E75+E74)/E79</f>
        <v>2.1165940977261731E-2</v>
      </c>
      <c r="F62" s="130" t="e">
        <f>(F75+F74)/F79</f>
        <v>#DIV/0!</v>
      </c>
      <c r="G62" s="133"/>
      <c r="H62" s="133"/>
      <c r="I62" s="134" t="s">
        <v>39</v>
      </c>
      <c r="J62" s="134" t="s">
        <v>39</v>
      </c>
    </row>
    <row r="63" spans="1:10" ht="75">
      <c r="A63" s="23" t="s">
        <v>69</v>
      </c>
      <c r="B63" s="150">
        <v>5033</v>
      </c>
      <c r="C63" s="130">
        <f>C72*365/C30</f>
        <v>3.342670674510813</v>
      </c>
      <c r="D63" s="130">
        <f>D72*365/D30</f>
        <v>0.3449948959659227</v>
      </c>
      <c r="E63" s="130">
        <f>E72*365/E30</f>
        <v>7.6859213082901556</v>
      </c>
      <c r="F63" s="130">
        <f>F72*365/F30</f>
        <v>0.1646851805897083</v>
      </c>
      <c r="G63" s="133"/>
      <c r="H63" s="133"/>
      <c r="I63" s="134" t="s">
        <v>39</v>
      </c>
      <c r="J63" s="134" t="s">
        <v>39</v>
      </c>
    </row>
    <row r="64" spans="1:10" ht="75">
      <c r="A64" s="23" t="s">
        <v>70</v>
      </c>
      <c r="B64" s="150">
        <v>5034</v>
      </c>
      <c r="C64" s="130">
        <f>C81*365/ABS(C31)</f>
        <v>95.63429944203348</v>
      </c>
      <c r="D64" s="130">
        <f>D81*365/ABS(D31)</f>
        <v>29.892453764118255</v>
      </c>
      <c r="E64" s="130">
        <f>E81*365/ABS(E31)</f>
        <v>76.322735375973124</v>
      </c>
      <c r="F64" s="130">
        <f>F81*365/ABS(F31)</f>
        <v>0</v>
      </c>
      <c r="G64" s="133"/>
      <c r="H64" s="133"/>
      <c r="I64" s="134" t="s">
        <v>39</v>
      </c>
      <c r="J64" s="134" t="s">
        <v>39</v>
      </c>
    </row>
    <row r="65" spans="1:10" ht="37.5">
      <c r="A65" s="23" t="s">
        <v>71</v>
      </c>
      <c r="B65" s="150">
        <v>5040</v>
      </c>
      <c r="C65" s="135">
        <v>112</v>
      </c>
      <c r="D65" s="135">
        <v>109.5</v>
      </c>
      <c r="E65" s="135">
        <v>110.9</v>
      </c>
      <c r="F65" s="135">
        <v>109.9</v>
      </c>
      <c r="G65" s="136"/>
      <c r="H65" s="136"/>
      <c r="I65" s="137" t="s">
        <v>39</v>
      </c>
      <c r="J65" s="137" t="s">
        <v>39</v>
      </c>
    </row>
    <row r="66" spans="1:10" ht="24.95" customHeight="1">
      <c r="A66" s="228" t="s">
        <v>72</v>
      </c>
      <c r="B66" s="225"/>
      <c r="C66" s="225"/>
      <c r="D66" s="225"/>
      <c r="E66" s="225"/>
      <c r="F66" s="225"/>
      <c r="G66" s="225"/>
      <c r="H66" s="225"/>
      <c r="I66" s="225"/>
      <c r="J66" s="225"/>
    </row>
    <row r="67" spans="1:10" ht="18.75" customHeight="1">
      <c r="A67" s="177" t="s">
        <v>73</v>
      </c>
      <c r="B67" s="62">
        <v>6000</v>
      </c>
      <c r="C67" s="44">
        <v>144</v>
      </c>
      <c r="D67" s="44">
        <v>137</v>
      </c>
      <c r="E67" s="28">
        <v>137</v>
      </c>
      <c r="F67" s="28">
        <v>187</v>
      </c>
      <c r="G67" s="9" t="s">
        <v>39</v>
      </c>
      <c r="H67" s="9" t="s">
        <v>39</v>
      </c>
      <c r="I67" s="9" t="s">
        <v>39</v>
      </c>
      <c r="J67" s="9" t="s">
        <v>39</v>
      </c>
    </row>
    <row r="68" spans="1:10" ht="18.75" customHeight="1">
      <c r="A68" s="177" t="s">
        <v>74</v>
      </c>
      <c r="B68" s="62">
        <v>6001</v>
      </c>
      <c r="C68" s="41">
        <f>C69-C70</f>
        <v>140</v>
      </c>
      <c r="D68" s="41">
        <f>D69-D70</f>
        <v>133</v>
      </c>
      <c r="E68" s="41">
        <f>E69-E70</f>
        <v>132</v>
      </c>
      <c r="F68" s="41">
        <v>187</v>
      </c>
      <c r="G68" s="9" t="s">
        <v>39</v>
      </c>
      <c r="H68" s="9" t="s">
        <v>39</v>
      </c>
      <c r="I68" s="9" t="s">
        <v>39</v>
      </c>
      <c r="J68" s="9" t="s">
        <v>39</v>
      </c>
    </row>
    <row r="69" spans="1:10" ht="18.75" customHeight="1">
      <c r="A69" s="177" t="s">
        <v>75</v>
      </c>
      <c r="B69" s="62">
        <v>6002</v>
      </c>
      <c r="C69" s="44">
        <v>1948</v>
      </c>
      <c r="D69" s="44">
        <v>1990</v>
      </c>
      <c r="E69" s="44">
        <v>2597</v>
      </c>
      <c r="F69" s="44">
        <v>2597</v>
      </c>
      <c r="G69" s="9" t="s">
        <v>39</v>
      </c>
      <c r="H69" s="9" t="s">
        <v>39</v>
      </c>
      <c r="I69" s="9" t="s">
        <v>39</v>
      </c>
      <c r="J69" s="9" t="s">
        <v>39</v>
      </c>
    </row>
    <row r="70" spans="1:10" ht="18.75" customHeight="1">
      <c r="A70" s="177" t="s">
        <v>76</v>
      </c>
      <c r="B70" s="62">
        <v>6003</v>
      </c>
      <c r="C70" s="44">
        <v>1808</v>
      </c>
      <c r="D70" s="44">
        <v>1857</v>
      </c>
      <c r="E70" s="44">
        <v>2465</v>
      </c>
      <c r="F70" s="44">
        <f>F69-F68</f>
        <v>2410</v>
      </c>
      <c r="G70" s="9" t="s">
        <v>39</v>
      </c>
      <c r="H70" s="9" t="s">
        <v>39</v>
      </c>
      <c r="I70" s="9" t="s">
        <v>39</v>
      </c>
      <c r="J70" s="9" t="s">
        <v>39</v>
      </c>
    </row>
    <row r="71" spans="1:10" ht="18.75" customHeight="1">
      <c r="A71" s="177" t="s">
        <v>77</v>
      </c>
      <c r="B71" s="62">
        <v>6010</v>
      </c>
      <c r="C71" s="52">
        <v>15201</v>
      </c>
      <c r="D71" s="52">
        <v>635</v>
      </c>
      <c r="E71" s="52">
        <v>22155</v>
      </c>
      <c r="F71" s="52">
        <f>F72+F75</f>
        <v>2606</v>
      </c>
      <c r="G71" s="9" t="s">
        <v>39</v>
      </c>
      <c r="H71" s="9" t="s">
        <v>39</v>
      </c>
      <c r="I71" s="9" t="s">
        <v>39</v>
      </c>
      <c r="J71" s="9" t="s">
        <v>39</v>
      </c>
    </row>
    <row r="72" spans="1:10" ht="18.75" customHeight="1">
      <c r="A72" s="177" t="s">
        <v>78</v>
      </c>
      <c r="B72" s="62">
        <v>6012</v>
      </c>
      <c r="C72" s="44">
        <v>783</v>
      </c>
      <c r="D72" s="44">
        <v>150</v>
      </c>
      <c r="E72" s="44">
        <v>2601</v>
      </c>
      <c r="F72" s="44">
        <v>120</v>
      </c>
      <c r="G72" s="9" t="s">
        <v>39</v>
      </c>
      <c r="H72" s="9" t="s">
        <v>39</v>
      </c>
      <c r="I72" s="9" t="s">
        <v>39</v>
      </c>
      <c r="J72" s="9" t="s">
        <v>39</v>
      </c>
    </row>
    <row r="73" spans="1:10" ht="18.600000000000001" customHeight="1">
      <c r="A73" s="177" t="s">
        <v>79</v>
      </c>
      <c r="B73" s="62">
        <v>6013</v>
      </c>
      <c r="C73" s="44"/>
      <c r="D73" s="44">
        <v>100</v>
      </c>
      <c r="E73" s="44"/>
      <c r="F73" s="44"/>
      <c r="G73" s="9" t="s">
        <v>39</v>
      </c>
      <c r="H73" s="9" t="s">
        <v>39</v>
      </c>
      <c r="I73" s="9" t="s">
        <v>39</v>
      </c>
      <c r="J73" s="9" t="s">
        <v>39</v>
      </c>
    </row>
    <row r="74" spans="1:10" ht="18.600000000000001" customHeight="1">
      <c r="A74" s="177" t="s">
        <v>80</v>
      </c>
      <c r="B74" s="62">
        <v>6014</v>
      </c>
      <c r="C74" s="44"/>
      <c r="D74" s="44"/>
      <c r="E74" s="44"/>
      <c r="F74" s="44"/>
      <c r="G74" s="9" t="s">
        <v>39</v>
      </c>
      <c r="H74" s="9" t="s">
        <v>39</v>
      </c>
      <c r="I74" s="9" t="s">
        <v>39</v>
      </c>
      <c r="J74" s="9" t="s">
        <v>39</v>
      </c>
    </row>
    <row r="75" spans="1:10" ht="18.600000000000001" customHeight="1">
      <c r="A75" s="177" t="s">
        <v>81</v>
      </c>
      <c r="B75" s="62">
        <v>6015</v>
      </c>
      <c r="C75" s="44">
        <v>2183</v>
      </c>
      <c r="D75" s="44">
        <v>385</v>
      </c>
      <c r="E75" s="44">
        <v>350</v>
      </c>
      <c r="F75" s="44">
        <v>2486</v>
      </c>
      <c r="G75" s="9" t="s">
        <v>39</v>
      </c>
      <c r="H75" s="9" t="s">
        <v>39</v>
      </c>
      <c r="I75" s="9" t="s">
        <v>39</v>
      </c>
      <c r="J75" s="9" t="s">
        <v>39</v>
      </c>
    </row>
    <row r="76" spans="1:10" s="4" customFormat="1" ht="20.100000000000001" customHeight="1">
      <c r="A76" s="178" t="s">
        <v>82</v>
      </c>
      <c r="B76" s="141">
        <v>6020</v>
      </c>
      <c r="C76" s="52">
        <v>15345</v>
      </c>
      <c r="D76" s="52">
        <v>772</v>
      </c>
      <c r="E76" s="52">
        <v>22292</v>
      </c>
      <c r="F76" s="52">
        <f>F67+F71</f>
        <v>2793</v>
      </c>
      <c r="G76" s="39" t="s">
        <v>39</v>
      </c>
      <c r="H76" s="39" t="s">
        <v>39</v>
      </c>
      <c r="I76" s="39" t="s">
        <v>39</v>
      </c>
      <c r="J76" s="39" t="s">
        <v>39</v>
      </c>
    </row>
    <row r="77" spans="1:10" ht="18.600000000000001" customHeight="1">
      <c r="A77" s="177" t="s">
        <v>83</v>
      </c>
      <c r="B77" s="62">
        <v>6030</v>
      </c>
      <c r="C77" s="44"/>
      <c r="D77" s="44"/>
      <c r="E77" s="44"/>
      <c r="F77" s="44"/>
      <c r="G77" s="9" t="s">
        <v>39</v>
      </c>
      <c r="H77" s="9" t="s">
        <v>39</v>
      </c>
      <c r="I77" s="9" t="s">
        <v>39</v>
      </c>
      <c r="J77" s="9" t="s">
        <v>39</v>
      </c>
    </row>
    <row r="78" spans="1:10" ht="18.600000000000001" customHeight="1">
      <c r="A78" s="177" t="s">
        <v>84</v>
      </c>
      <c r="B78" s="62">
        <v>6031</v>
      </c>
      <c r="C78" s="44"/>
      <c r="D78" s="44"/>
      <c r="E78" s="44"/>
      <c r="F78" s="44"/>
      <c r="G78" s="9" t="s">
        <v>39</v>
      </c>
      <c r="H78" s="9" t="s">
        <v>39</v>
      </c>
      <c r="I78" s="9" t="s">
        <v>39</v>
      </c>
      <c r="J78" s="9" t="s">
        <v>39</v>
      </c>
    </row>
    <row r="79" spans="1:10" ht="18.600000000000001" customHeight="1">
      <c r="A79" s="178" t="s">
        <v>85</v>
      </c>
      <c r="B79" s="141">
        <v>6040</v>
      </c>
      <c r="C79" s="52">
        <v>20957</v>
      </c>
      <c r="D79" s="52">
        <v>9158</v>
      </c>
      <c r="E79" s="52">
        <v>16536</v>
      </c>
      <c r="F79" s="52">
        <f>F81+F82</f>
        <v>0</v>
      </c>
      <c r="G79" s="9" t="s">
        <v>39</v>
      </c>
      <c r="H79" s="9" t="s">
        <v>39</v>
      </c>
      <c r="I79" s="9" t="s">
        <v>39</v>
      </c>
      <c r="J79" s="9" t="s">
        <v>39</v>
      </c>
    </row>
    <row r="80" spans="1:10" ht="18.600000000000001" customHeight="1">
      <c r="A80" s="177" t="s">
        <v>86</v>
      </c>
      <c r="B80" s="62">
        <v>6041</v>
      </c>
      <c r="C80" s="44"/>
      <c r="D80" s="44"/>
      <c r="E80" s="44"/>
      <c r="F80" s="44"/>
      <c r="G80" s="9" t="s">
        <v>39</v>
      </c>
      <c r="H80" s="9" t="s">
        <v>39</v>
      </c>
      <c r="I80" s="9" t="s">
        <v>39</v>
      </c>
      <c r="J80" s="9" t="s">
        <v>39</v>
      </c>
    </row>
    <row r="81" spans="1:10" ht="18.75" customHeight="1">
      <c r="A81" s="177" t="s">
        <v>87</v>
      </c>
      <c r="B81" s="62">
        <v>6042</v>
      </c>
      <c r="C81" s="44">
        <v>13524</v>
      </c>
      <c r="D81" s="44">
        <v>9100</v>
      </c>
      <c r="E81" s="44">
        <v>16304</v>
      </c>
      <c r="F81" s="44">
        <v>0</v>
      </c>
      <c r="G81" s="9" t="s">
        <v>39</v>
      </c>
      <c r="H81" s="9" t="s">
        <v>39</v>
      </c>
      <c r="I81" s="9" t="s">
        <v>39</v>
      </c>
      <c r="J81" s="9" t="s">
        <v>39</v>
      </c>
    </row>
    <row r="82" spans="1:10" ht="19.5" customHeight="1">
      <c r="A82" s="177" t="s">
        <v>88</v>
      </c>
      <c r="B82" s="62">
        <v>6043</v>
      </c>
      <c r="C82" s="44">
        <v>1592</v>
      </c>
      <c r="D82" s="44">
        <v>58</v>
      </c>
      <c r="E82" s="44">
        <v>232</v>
      </c>
      <c r="F82" s="44">
        <v>0</v>
      </c>
      <c r="G82" s="9" t="s">
        <v>39</v>
      </c>
      <c r="H82" s="9" t="s">
        <v>39</v>
      </c>
      <c r="I82" s="9" t="s">
        <v>39</v>
      </c>
      <c r="J82" s="9" t="s">
        <v>39</v>
      </c>
    </row>
    <row r="83" spans="1:10" s="4" customFormat="1" ht="18.75" customHeight="1">
      <c r="A83" s="178" t="s">
        <v>89</v>
      </c>
      <c r="B83" s="141">
        <v>6050</v>
      </c>
      <c r="C83" s="52">
        <v>20957</v>
      </c>
      <c r="D83" s="52"/>
      <c r="E83" s="52">
        <v>16536</v>
      </c>
      <c r="F83" s="52"/>
      <c r="G83" s="39" t="s">
        <v>39</v>
      </c>
      <c r="H83" s="39" t="s">
        <v>39</v>
      </c>
      <c r="I83" s="39" t="s">
        <v>39</v>
      </c>
      <c r="J83" s="39" t="s">
        <v>39</v>
      </c>
    </row>
    <row r="84" spans="1:10" ht="18.75" customHeight="1">
      <c r="A84" s="177" t="s">
        <v>90</v>
      </c>
      <c r="B84" s="62">
        <v>6060</v>
      </c>
      <c r="C84" s="44"/>
      <c r="D84" s="44"/>
      <c r="E84" s="44"/>
      <c r="F84" s="44"/>
      <c r="G84" s="9" t="s">
        <v>39</v>
      </c>
      <c r="H84" s="9" t="s">
        <v>39</v>
      </c>
      <c r="I84" s="9" t="s">
        <v>39</v>
      </c>
      <c r="J84" s="9" t="s">
        <v>39</v>
      </c>
    </row>
    <row r="85" spans="1:10" ht="18.75" customHeight="1">
      <c r="A85" s="177" t="s">
        <v>91</v>
      </c>
      <c r="B85" s="62">
        <v>6070</v>
      </c>
      <c r="C85" s="44">
        <v>4560</v>
      </c>
      <c r="D85" s="44"/>
      <c r="E85" s="44"/>
      <c r="F85" s="44" t="s">
        <v>414</v>
      </c>
      <c r="G85" s="9" t="s">
        <v>39</v>
      </c>
      <c r="H85" s="9" t="s">
        <v>39</v>
      </c>
      <c r="I85" s="9" t="s">
        <v>39</v>
      </c>
      <c r="J85" s="9" t="s">
        <v>39</v>
      </c>
    </row>
    <row r="86" spans="1:10" s="4" customFormat="1" ht="18.75" customHeight="1">
      <c r="A86" s="178" t="s">
        <v>92</v>
      </c>
      <c r="B86" s="141">
        <v>6080</v>
      </c>
      <c r="C86" s="52">
        <v>-5612</v>
      </c>
      <c r="D86" s="52">
        <v>-3000</v>
      </c>
      <c r="E86" s="52">
        <v>-4849</v>
      </c>
      <c r="F86" s="52">
        <f>F76-F79</f>
        <v>2793</v>
      </c>
      <c r="G86" s="39" t="s">
        <v>39</v>
      </c>
      <c r="H86" s="39" t="s">
        <v>39</v>
      </c>
      <c r="I86" s="39" t="s">
        <v>39</v>
      </c>
      <c r="J86" s="39" t="s">
        <v>39</v>
      </c>
    </row>
    <row r="87" spans="1:10" s="4" customFormat="1" ht="27" customHeight="1">
      <c r="A87" s="225" t="s">
        <v>93</v>
      </c>
      <c r="B87" s="225"/>
      <c r="C87" s="225"/>
      <c r="D87" s="225"/>
      <c r="E87" s="225"/>
      <c r="F87" s="225"/>
      <c r="G87" s="225"/>
      <c r="H87" s="225"/>
      <c r="I87" s="225"/>
      <c r="J87" s="225"/>
    </row>
    <row r="88" spans="1:10" s="4" customFormat="1" ht="18.75" customHeight="1">
      <c r="A88" s="179" t="s">
        <v>94</v>
      </c>
      <c r="B88" s="142">
        <v>7000</v>
      </c>
      <c r="C88" s="187">
        <v>4910</v>
      </c>
      <c r="D88" s="187">
        <v>4560</v>
      </c>
      <c r="E88" s="176">
        <v>4560</v>
      </c>
      <c r="F88" s="183">
        <f>'ІV кап. інвеат. V кред. '!C37</f>
        <v>6560</v>
      </c>
      <c r="G88" s="141"/>
      <c r="H88" s="141"/>
      <c r="I88" s="141"/>
      <c r="J88" s="141"/>
    </row>
    <row r="89" spans="1:10" s="4" customFormat="1" ht="18.75" customHeight="1">
      <c r="A89" s="180" t="s">
        <v>95</v>
      </c>
      <c r="B89" s="108" t="s">
        <v>96</v>
      </c>
      <c r="C89" s="183">
        <f>SUM(C90:C92)</f>
        <v>4910</v>
      </c>
      <c r="D89" s="183">
        <f>SUM(D90:D92)</f>
        <v>0</v>
      </c>
      <c r="E89" s="183">
        <f>SUM(E90:E92)</f>
        <v>0</v>
      </c>
      <c r="F89" s="183">
        <f>SUM(F90:F92)</f>
        <v>0</v>
      </c>
      <c r="G89" s="40"/>
      <c r="H89" s="40"/>
      <c r="I89" s="40"/>
      <c r="J89" s="40"/>
    </row>
    <row r="90" spans="1:10" s="4" customFormat="1" ht="18.75" customHeight="1">
      <c r="A90" s="122" t="s">
        <v>97</v>
      </c>
      <c r="B90" s="109" t="s">
        <v>98</v>
      </c>
      <c r="C90" s="184"/>
      <c r="D90" s="184"/>
      <c r="E90" s="184"/>
      <c r="F90" s="185">
        <f>'ІV кап. інвеат. V кред. '!E28</f>
        <v>0</v>
      </c>
      <c r="G90" s="28" t="s">
        <v>39</v>
      </c>
      <c r="H90" s="28" t="s">
        <v>39</v>
      </c>
      <c r="I90" s="28" t="s">
        <v>39</v>
      </c>
      <c r="J90" s="28" t="s">
        <v>39</v>
      </c>
    </row>
    <row r="91" spans="1:10" s="4" customFormat="1" ht="18.75" customHeight="1">
      <c r="A91" s="122" t="s">
        <v>99</v>
      </c>
      <c r="B91" s="109" t="s">
        <v>100</v>
      </c>
      <c r="C91" s="184"/>
      <c r="D91" s="184"/>
      <c r="E91" s="185"/>
      <c r="F91" s="185">
        <f>'ІV кап. інвеат. V кред. '!E31</f>
        <v>0</v>
      </c>
      <c r="G91" s="28" t="s">
        <v>39</v>
      </c>
      <c r="H91" s="28" t="s">
        <v>39</v>
      </c>
      <c r="I91" s="28" t="s">
        <v>39</v>
      </c>
      <c r="J91" s="28" t="s">
        <v>39</v>
      </c>
    </row>
    <row r="92" spans="1:10" s="4" customFormat="1" ht="18.75" customHeight="1">
      <c r="A92" s="122" t="s">
        <v>101</v>
      </c>
      <c r="B92" s="109" t="s">
        <v>102</v>
      </c>
      <c r="C92" s="184">
        <v>4910</v>
      </c>
      <c r="D92" s="184"/>
      <c r="E92" s="185"/>
      <c r="F92" s="185">
        <f>'ІV кап. інвеат. V кред. '!E34</f>
        <v>0</v>
      </c>
      <c r="G92" s="28" t="s">
        <v>39</v>
      </c>
      <c r="H92" s="28" t="s">
        <v>39</v>
      </c>
      <c r="I92" s="28" t="s">
        <v>39</v>
      </c>
      <c r="J92" s="28" t="s">
        <v>39</v>
      </c>
    </row>
    <row r="93" spans="1:10" s="4" customFormat="1" ht="18.75" customHeight="1">
      <c r="A93" s="121" t="s">
        <v>103</v>
      </c>
      <c r="B93" s="110" t="s">
        <v>104</v>
      </c>
      <c r="C93" s="183">
        <f>SUM(C94:C96)</f>
        <v>-350</v>
      </c>
      <c r="D93" s="183">
        <f>SUM(D94:D96)</f>
        <v>-500</v>
      </c>
      <c r="E93" s="183">
        <f>SUM(E94:E96)</f>
        <v>0</v>
      </c>
      <c r="F93" s="183">
        <f>SUM(F94:F96)</f>
        <v>-3060</v>
      </c>
      <c r="G93" s="40"/>
      <c r="H93" s="40"/>
      <c r="I93" s="40"/>
      <c r="J93" s="40"/>
    </row>
    <row r="94" spans="1:10" s="4" customFormat="1" ht="18.75" customHeight="1">
      <c r="A94" s="122" t="s">
        <v>97</v>
      </c>
      <c r="B94" s="109" t="s">
        <v>105</v>
      </c>
      <c r="C94" s="184"/>
      <c r="D94" s="184"/>
      <c r="E94" s="185"/>
      <c r="F94" s="185" t="str">
        <f>'ІV кап. інвеат. V кред. '!F28</f>
        <v>(    )</v>
      </c>
      <c r="G94" s="28" t="s">
        <v>39</v>
      </c>
      <c r="H94" s="28" t="s">
        <v>39</v>
      </c>
      <c r="I94" s="28" t="s">
        <v>39</v>
      </c>
      <c r="J94" s="28" t="s">
        <v>39</v>
      </c>
    </row>
    <row r="95" spans="1:10" s="4" customFormat="1" ht="18.75" customHeight="1">
      <c r="A95" s="122" t="s">
        <v>99</v>
      </c>
      <c r="B95" s="109" t="s">
        <v>106</v>
      </c>
      <c r="C95" s="184">
        <v>-350</v>
      </c>
      <c r="D95" s="184"/>
      <c r="E95" s="185"/>
      <c r="F95" s="185" t="str">
        <f>'ІV кап. інвеат. V кред. '!F31</f>
        <v>(    )</v>
      </c>
      <c r="G95" s="28" t="s">
        <v>39</v>
      </c>
      <c r="H95" s="28" t="s">
        <v>39</v>
      </c>
      <c r="I95" s="28" t="s">
        <v>39</v>
      </c>
      <c r="J95" s="28" t="s">
        <v>39</v>
      </c>
    </row>
    <row r="96" spans="1:10" ht="18.75" customHeight="1">
      <c r="A96" s="122" t="s">
        <v>101</v>
      </c>
      <c r="B96" s="109" t="s">
        <v>107</v>
      </c>
      <c r="C96" s="184"/>
      <c r="D96" s="184">
        <v>-500</v>
      </c>
      <c r="E96" s="185"/>
      <c r="F96" s="185">
        <f>'ІV кап. інвеат. V кред. '!F34</f>
        <v>-3060</v>
      </c>
      <c r="G96" s="28" t="s">
        <v>39</v>
      </c>
      <c r="H96" s="28" t="s">
        <v>39</v>
      </c>
      <c r="I96" s="28" t="s">
        <v>39</v>
      </c>
      <c r="J96" s="28" t="s">
        <v>39</v>
      </c>
    </row>
    <row r="97" spans="1:10" ht="18.75" customHeight="1">
      <c r="A97" s="181" t="s">
        <v>108</v>
      </c>
      <c r="B97" s="142">
        <v>7030</v>
      </c>
      <c r="C97" s="188">
        <v>-4560</v>
      </c>
      <c r="D97" s="188">
        <v>4060</v>
      </c>
      <c r="E97" s="186">
        <v>-4560</v>
      </c>
      <c r="F97" s="183">
        <f>'ІV кап. інвеат. V кред. '!L37</f>
        <v>3500</v>
      </c>
      <c r="G97" s="40"/>
      <c r="H97" s="40"/>
      <c r="I97" s="40"/>
      <c r="J97" s="40"/>
    </row>
    <row r="98" spans="1:10" ht="27" customHeight="1">
      <c r="A98" s="225" t="s">
        <v>109</v>
      </c>
      <c r="B98" s="225"/>
      <c r="C98" s="225"/>
      <c r="D98" s="225"/>
      <c r="E98" s="225"/>
      <c r="F98" s="225"/>
      <c r="G98" s="225"/>
      <c r="H98" s="225"/>
      <c r="I98" s="225"/>
      <c r="J98" s="225"/>
    </row>
    <row r="99" spans="1:10" s="3" customFormat="1" ht="60.75" customHeight="1">
      <c r="A99" s="121" t="s">
        <v>110</v>
      </c>
      <c r="B99" s="49" t="s">
        <v>111</v>
      </c>
      <c r="C99" s="41">
        <f>SUM(C100:C104)</f>
        <v>161</v>
      </c>
      <c r="D99" s="41">
        <f>SUM(D100:D104)</f>
        <v>175</v>
      </c>
      <c r="E99" s="41">
        <f>SUM(E100:E104)</f>
        <v>169</v>
      </c>
      <c r="F99" s="41">
        <f>SUM(F100:F104)</f>
        <v>196</v>
      </c>
      <c r="G99" s="39"/>
      <c r="H99" s="39"/>
      <c r="I99" s="39"/>
      <c r="J99" s="39"/>
    </row>
    <row r="100" spans="1:10" s="3" customFormat="1" ht="18.75" customHeight="1">
      <c r="A100" s="54" t="s">
        <v>112</v>
      </c>
      <c r="B100" s="37" t="s">
        <v>113</v>
      </c>
      <c r="C100" s="28">
        <v>1</v>
      </c>
      <c r="D100" s="28">
        <v>1</v>
      </c>
      <c r="E100" s="28">
        <v>1</v>
      </c>
      <c r="F100" s="28">
        <v>1</v>
      </c>
      <c r="G100" s="9" t="s">
        <v>39</v>
      </c>
      <c r="H100" s="9" t="s">
        <v>39</v>
      </c>
      <c r="I100" s="9" t="s">
        <v>39</v>
      </c>
      <c r="J100" s="9" t="s">
        <v>39</v>
      </c>
    </row>
    <row r="101" spans="1:10" s="3" customFormat="1" ht="18.75" customHeight="1">
      <c r="A101" s="54" t="s">
        <v>114</v>
      </c>
      <c r="B101" s="37" t="s">
        <v>115</v>
      </c>
      <c r="C101" s="28">
        <v>9</v>
      </c>
      <c r="D101" s="28">
        <v>9</v>
      </c>
      <c r="E101" s="28">
        <v>9</v>
      </c>
      <c r="F101" s="28">
        <v>11</v>
      </c>
      <c r="G101" s="9" t="s">
        <v>39</v>
      </c>
      <c r="H101" s="9" t="s">
        <v>39</v>
      </c>
      <c r="I101" s="9" t="s">
        <v>39</v>
      </c>
      <c r="J101" s="9" t="s">
        <v>39</v>
      </c>
    </row>
    <row r="102" spans="1:10" s="3" customFormat="1" ht="18.75" customHeight="1">
      <c r="A102" s="54" t="s">
        <v>116</v>
      </c>
      <c r="B102" s="37" t="s">
        <v>117</v>
      </c>
      <c r="C102" s="28">
        <v>144</v>
      </c>
      <c r="D102" s="28">
        <v>155</v>
      </c>
      <c r="E102" s="28">
        <v>153</v>
      </c>
      <c r="F102" s="28">
        <v>174</v>
      </c>
      <c r="G102" s="9" t="s">
        <v>39</v>
      </c>
      <c r="H102" s="9" t="s">
        <v>39</v>
      </c>
      <c r="I102" s="9" t="s">
        <v>39</v>
      </c>
      <c r="J102" s="9" t="s">
        <v>39</v>
      </c>
    </row>
    <row r="103" spans="1:10" s="3" customFormat="1" ht="18.75" customHeight="1">
      <c r="A103" s="54" t="s">
        <v>423</v>
      </c>
      <c r="B103" s="37" t="s">
        <v>425</v>
      </c>
      <c r="C103" s="28">
        <v>1</v>
      </c>
      <c r="D103" s="28">
        <v>1</v>
      </c>
      <c r="E103" s="28">
        <v>1</v>
      </c>
      <c r="F103" s="28">
        <v>1</v>
      </c>
      <c r="G103" s="9"/>
      <c r="H103" s="9"/>
      <c r="I103" s="9"/>
      <c r="J103" s="9"/>
    </row>
    <row r="104" spans="1:10" s="3" customFormat="1" ht="18.75" customHeight="1">
      <c r="A104" s="54" t="s">
        <v>424</v>
      </c>
      <c r="B104" s="37" t="s">
        <v>426</v>
      </c>
      <c r="C104" s="28">
        <v>6</v>
      </c>
      <c r="D104" s="28">
        <v>9</v>
      </c>
      <c r="E104" s="28">
        <v>5</v>
      </c>
      <c r="F104" s="28">
        <v>9</v>
      </c>
      <c r="G104" s="9"/>
      <c r="H104" s="9"/>
      <c r="I104" s="9"/>
      <c r="J104" s="9"/>
    </row>
    <row r="105" spans="1:10" s="3" customFormat="1" ht="18.75" customHeight="1">
      <c r="A105" s="121" t="s">
        <v>118</v>
      </c>
      <c r="B105" s="49" t="s">
        <v>119</v>
      </c>
      <c r="C105" s="41">
        <f>'I. Інф. до фін.плану'!C107*-1</f>
        <v>17845</v>
      </c>
      <c r="D105" s="41">
        <f>'I. Інф. до фін.плану'!D107*-1</f>
        <v>21305</v>
      </c>
      <c r="E105" s="41">
        <f>'I. Інф. до фін.плану'!E107*-1</f>
        <v>19136</v>
      </c>
      <c r="F105" s="41">
        <f>'I. Інф. до фін.плану'!F107*-1</f>
        <v>30334</v>
      </c>
      <c r="G105" s="39"/>
      <c r="H105" s="39"/>
      <c r="I105" s="39"/>
      <c r="J105" s="39"/>
    </row>
    <row r="106" spans="1:10" s="3" customFormat="1" ht="18.75" customHeight="1">
      <c r="A106" s="5" t="s">
        <v>112</v>
      </c>
      <c r="B106" s="37" t="s">
        <v>120</v>
      </c>
      <c r="C106" s="189">
        <v>410</v>
      </c>
      <c r="D106" s="28">
        <v>336</v>
      </c>
      <c r="E106" s="28">
        <v>426</v>
      </c>
      <c r="F106" s="28">
        <v>426</v>
      </c>
      <c r="G106" s="9" t="s">
        <v>39</v>
      </c>
      <c r="H106" s="9" t="s">
        <v>39</v>
      </c>
      <c r="I106" s="9" t="s">
        <v>39</v>
      </c>
      <c r="J106" s="9" t="s">
        <v>39</v>
      </c>
    </row>
    <row r="107" spans="1:10" s="3" customFormat="1" ht="18.75" customHeight="1">
      <c r="A107" s="5" t="s">
        <v>114</v>
      </c>
      <c r="B107" s="37" t="s">
        <v>121</v>
      </c>
      <c r="C107" s="189">
        <v>1926</v>
      </c>
      <c r="D107" s="28">
        <v>2170</v>
      </c>
      <c r="E107" s="28">
        <v>2080</v>
      </c>
      <c r="F107" s="28">
        <v>2866</v>
      </c>
      <c r="G107" s="9" t="s">
        <v>39</v>
      </c>
      <c r="H107" s="9" t="s">
        <v>39</v>
      </c>
      <c r="I107" s="9" t="s">
        <v>39</v>
      </c>
      <c r="J107" s="9" t="s">
        <v>39</v>
      </c>
    </row>
    <row r="108" spans="1:10" s="3" customFormat="1" ht="18.75" customHeight="1">
      <c r="A108" s="5" t="s">
        <v>116</v>
      </c>
      <c r="B108" s="37" t="s">
        <v>122</v>
      </c>
      <c r="C108" s="189">
        <v>15397</v>
      </c>
      <c r="D108" s="28">
        <v>18622</v>
      </c>
      <c r="E108" s="28">
        <v>16425</v>
      </c>
      <c r="F108" s="28">
        <v>26796</v>
      </c>
      <c r="G108" s="9" t="s">
        <v>39</v>
      </c>
      <c r="H108" s="9" t="s">
        <v>39</v>
      </c>
      <c r="I108" s="9" t="s">
        <v>39</v>
      </c>
      <c r="J108" s="9" t="s">
        <v>39</v>
      </c>
    </row>
    <row r="109" spans="1:10" s="3" customFormat="1" ht="18.75" customHeight="1">
      <c r="A109" s="5" t="s">
        <v>423</v>
      </c>
      <c r="B109" s="37" t="s">
        <v>427</v>
      </c>
      <c r="C109" s="189">
        <v>98</v>
      </c>
      <c r="D109" s="28">
        <v>168</v>
      </c>
      <c r="E109" s="28">
        <v>201</v>
      </c>
      <c r="F109" s="28">
        <v>234</v>
      </c>
      <c r="G109" s="9"/>
      <c r="H109" s="9"/>
      <c r="I109" s="9"/>
      <c r="J109" s="9"/>
    </row>
    <row r="110" spans="1:10" s="3" customFormat="1" ht="18.75" customHeight="1">
      <c r="A110" s="5" t="s">
        <v>424</v>
      </c>
      <c r="B110" s="37" t="s">
        <v>428</v>
      </c>
      <c r="C110" s="189">
        <v>14</v>
      </c>
      <c r="D110" s="28">
        <v>9</v>
      </c>
      <c r="E110" s="28">
        <v>4</v>
      </c>
      <c r="F110" s="28">
        <v>12</v>
      </c>
      <c r="G110" s="9"/>
      <c r="H110" s="9"/>
      <c r="I110" s="9"/>
      <c r="J110" s="9"/>
    </row>
    <row r="111" spans="1:10" s="3" customFormat="1" ht="37.5">
      <c r="A111" s="22" t="s">
        <v>123</v>
      </c>
      <c r="B111" s="49" t="s">
        <v>124</v>
      </c>
      <c r="C111" s="41">
        <f>((C105-C110-C109)/(C99-C104-C103))/10*1000</f>
        <v>11514.935064935065</v>
      </c>
      <c r="D111" s="41">
        <f>((D105-D110)/(D99-D104))/10*1000</f>
        <v>12828.915662650601</v>
      </c>
      <c r="E111" s="41">
        <f t="shared" ref="E111:F111" si="2">((E105-E110)/(E99-E104))/10*1000</f>
        <v>11665.853658536585</v>
      </c>
      <c r="F111" s="41">
        <f t="shared" si="2"/>
        <v>16214.973262032085</v>
      </c>
      <c r="G111" s="41" t="e">
        <f>(G105/G99)/12*1000</f>
        <v>#DIV/0!</v>
      </c>
      <c r="H111" s="41" t="e">
        <f>(H105/H99)/12*1000</f>
        <v>#DIV/0!</v>
      </c>
      <c r="I111" s="41" t="e">
        <f>(I105/I99)/12*1000</f>
        <v>#DIV/0!</v>
      </c>
      <c r="J111" s="41" t="e">
        <f>(J105/J99)/12*1000</f>
        <v>#DIV/0!</v>
      </c>
    </row>
    <row r="112" spans="1:10" s="3" customFormat="1" ht="18.75" customHeight="1">
      <c r="A112" s="5" t="s">
        <v>125</v>
      </c>
      <c r="B112" s="37" t="s">
        <v>126</v>
      </c>
      <c r="C112" s="128">
        <f>(C106/C100)/12*1000</f>
        <v>34166.666666666664</v>
      </c>
      <c r="D112" s="128">
        <f>(D106/D100)/12*1000</f>
        <v>28000</v>
      </c>
      <c r="E112" s="128">
        <f>(E106/E100)/12*1000</f>
        <v>35500</v>
      </c>
      <c r="F112" s="128">
        <f>(F106/F100)/12*1000</f>
        <v>35500</v>
      </c>
      <c r="G112" s="9" t="s">
        <v>39</v>
      </c>
      <c r="H112" s="9" t="s">
        <v>39</v>
      </c>
      <c r="I112" s="9" t="s">
        <v>39</v>
      </c>
      <c r="J112" s="9" t="s">
        <v>39</v>
      </c>
    </row>
    <row r="113" spans="1:10" s="115" customFormat="1" ht="18.75" customHeight="1">
      <c r="A113" s="112" t="s">
        <v>127</v>
      </c>
      <c r="B113" s="113" t="s">
        <v>128</v>
      </c>
      <c r="C113" s="129">
        <v>20229</v>
      </c>
      <c r="D113" s="129">
        <v>28000</v>
      </c>
      <c r="E113" s="129">
        <v>28000</v>
      </c>
      <c r="F113" s="129">
        <v>28000</v>
      </c>
      <c r="G113" s="114" t="s">
        <v>39</v>
      </c>
      <c r="H113" s="114" t="s">
        <v>39</v>
      </c>
      <c r="I113" s="114" t="s">
        <v>39</v>
      </c>
      <c r="J113" s="114" t="s">
        <v>39</v>
      </c>
    </row>
    <row r="114" spans="1:10" s="115" customFormat="1" ht="18.75" customHeight="1">
      <c r="A114" s="112" t="s">
        <v>129</v>
      </c>
      <c r="B114" s="113" t="s">
        <v>130</v>
      </c>
      <c r="C114" s="129">
        <v>13938</v>
      </c>
      <c r="D114" s="129"/>
      <c r="E114" s="129"/>
      <c r="F114" s="129"/>
      <c r="G114" s="114" t="s">
        <v>39</v>
      </c>
      <c r="H114" s="114" t="s">
        <v>39</v>
      </c>
      <c r="I114" s="114" t="s">
        <v>39</v>
      </c>
      <c r="J114" s="114" t="s">
        <v>39</v>
      </c>
    </row>
    <row r="115" spans="1:10" s="115" customFormat="1" ht="18.75" customHeight="1">
      <c r="A115" s="112" t="s">
        <v>131</v>
      </c>
      <c r="B115" s="113" t="s">
        <v>132</v>
      </c>
      <c r="C115" s="129"/>
      <c r="D115" s="129"/>
      <c r="E115" s="129"/>
      <c r="F115" s="129"/>
      <c r="G115" s="114" t="s">
        <v>39</v>
      </c>
      <c r="H115" s="114" t="s">
        <v>39</v>
      </c>
      <c r="I115" s="114" t="s">
        <v>39</v>
      </c>
      <c r="J115" s="114" t="s">
        <v>39</v>
      </c>
    </row>
    <row r="116" spans="1:10" s="3" customFormat="1" ht="18.75" customHeight="1">
      <c r="A116" s="5" t="s">
        <v>133</v>
      </c>
      <c r="B116" s="37" t="s">
        <v>134</v>
      </c>
      <c r="C116" s="128">
        <f>(C107/C101)/12*1000</f>
        <v>17833.333333333332</v>
      </c>
      <c r="D116" s="128">
        <f>(D107/D101)/12*1000</f>
        <v>20092.592592592591</v>
      </c>
      <c r="E116" s="128">
        <f>(E107/E101)/12*1000</f>
        <v>19259.259259259259</v>
      </c>
      <c r="F116" s="128">
        <f>(F107/F101)/12*1000</f>
        <v>21712.121212121216</v>
      </c>
      <c r="G116" s="9" t="s">
        <v>39</v>
      </c>
      <c r="H116" s="9" t="s">
        <v>39</v>
      </c>
      <c r="I116" s="9" t="s">
        <v>39</v>
      </c>
      <c r="J116" s="9" t="s">
        <v>39</v>
      </c>
    </row>
    <row r="117" spans="1:10" s="3" customFormat="1" ht="18.75" customHeight="1">
      <c r="A117" s="5" t="s">
        <v>135</v>
      </c>
      <c r="B117" s="37" t="s">
        <v>136</v>
      </c>
      <c r="C117" s="128">
        <f>(C108/C102)/10*1000</f>
        <v>10692.361111111111</v>
      </c>
      <c r="D117" s="128">
        <f>(D108/D102)/10*1000</f>
        <v>12014.193548387097</v>
      </c>
      <c r="E117" s="128">
        <f>(E108/E102)/10*1000</f>
        <v>10735.294117647059</v>
      </c>
      <c r="F117" s="128">
        <f>(F108/F102)/10*1000</f>
        <v>15400</v>
      </c>
      <c r="G117" s="9" t="s">
        <v>39</v>
      </c>
      <c r="H117" s="9" t="s">
        <v>39</v>
      </c>
      <c r="I117" s="9" t="s">
        <v>39</v>
      </c>
      <c r="J117" s="9" t="s">
        <v>39</v>
      </c>
    </row>
    <row r="118" spans="1:10" s="3" customFormat="1" ht="18.75" customHeight="1">
      <c r="A118" s="5" t="s">
        <v>423</v>
      </c>
      <c r="B118" s="37" t="s">
        <v>429</v>
      </c>
      <c r="C118" s="128">
        <f>(C109/C103)/7*1000</f>
        <v>14000</v>
      </c>
      <c r="D118" s="128">
        <f>(D109/D103)/7*1000</f>
        <v>24000</v>
      </c>
      <c r="E118" s="128">
        <f>(E109/E103)/11*1000</f>
        <v>18272.727272727272</v>
      </c>
      <c r="F118" s="128">
        <f>(F109/F103)/11*1000</f>
        <v>21272.727272727272</v>
      </c>
      <c r="G118" s="9" t="s">
        <v>39</v>
      </c>
      <c r="H118" s="9" t="s">
        <v>39</v>
      </c>
      <c r="I118" s="9" t="s">
        <v>39</v>
      </c>
      <c r="J118" s="9" t="s">
        <v>39</v>
      </c>
    </row>
    <row r="119" spans="1:10" s="3" customFormat="1" ht="18.75" customHeight="1">
      <c r="A119" s="5" t="s">
        <v>424</v>
      </c>
      <c r="B119" s="37" t="s">
        <v>430</v>
      </c>
      <c r="C119" s="128">
        <f>(C110/C104)/9*1000</f>
        <v>259.2592592592593</v>
      </c>
      <c r="D119" s="128">
        <f>(D110/D104)/9*1000</f>
        <v>111.1111111111111</v>
      </c>
      <c r="E119" s="128">
        <f>(E110/E104)/9*1000</f>
        <v>88.888888888888886</v>
      </c>
      <c r="F119" s="128">
        <f>(F110/F104)/9*1000</f>
        <v>148.14814814814815</v>
      </c>
      <c r="G119" s="9" t="s">
        <v>39</v>
      </c>
      <c r="H119" s="9" t="s">
        <v>39</v>
      </c>
      <c r="I119" s="9" t="s">
        <v>39</v>
      </c>
      <c r="J119" s="9" t="s">
        <v>39</v>
      </c>
    </row>
    <row r="120" spans="1:10" s="3" customFormat="1" ht="18.75" customHeight="1">
      <c r="A120" s="19"/>
      <c r="C120" s="18"/>
      <c r="D120" s="20"/>
      <c r="E120" s="20"/>
      <c r="F120" s="20"/>
      <c r="G120" s="159"/>
      <c r="H120" s="159"/>
      <c r="I120" s="159"/>
      <c r="J120" s="159"/>
    </row>
    <row r="121" spans="1:10" s="3" customFormat="1" ht="18.75" customHeight="1">
      <c r="A121" s="19"/>
      <c r="C121" s="90"/>
      <c r="D121" s="20"/>
      <c r="E121" s="20"/>
      <c r="F121" s="20"/>
      <c r="G121" s="159"/>
      <c r="H121" s="159"/>
      <c r="I121" s="159"/>
      <c r="J121" s="159"/>
    </row>
    <row r="122" spans="1:10" s="3" customFormat="1" ht="18.75" customHeight="1">
      <c r="A122" s="191" t="s">
        <v>433</v>
      </c>
      <c r="B122" s="97"/>
      <c r="C122" s="219" t="s">
        <v>137</v>
      </c>
      <c r="D122" s="220"/>
      <c r="E122" s="220"/>
      <c r="F122" s="220"/>
      <c r="G122" s="96"/>
      <c r="I122" s="193" t="s">
        <v>434</v>
      </c>
    </row>
    <row r="123" spans="1:10" s="3" customFormat="1" ht="18.75" customHeight="1">
      <c r="A123" s="140" t="s">
        <v>138</v>
      </c>
      <c r="B123" s="98"/>
      <c r="C123" s="217" t="s">
        <v>139</v>
      </c>
      <c r="D123" s="217"/>
      <c r="E123" s="217"/>
      <c r="F123" s="217"/>
      <c r="G123" s="95"/>
      <c r="H123" s="218"/>
      <c r="I123" s="218"/>
      <c r="J123" s="218"/>
    </row>
    <row r="124" spans="1:10" s="3" customFormat="1">
      <c r="A124" s="16"/>
      <c r="F124" s="2"/>
      <c r="G124" s="2"/>
      <c r="H124" s="2"/>
      <c r="I124" s="2"/>
      <c r="J124" s="2"/>
    </row>
    <row r="125" spans="1:10" s="3" customFormat="1">
      <c r="A125" s="16"/>
      <c r="F125" s="2"/>
      <c r="G125" s="2"/>
      <c r="H125" s="2"/>
      <c r="I125" s="2"/>
      <c r="J125" s="2"/>
    </row>
    <row r="126" spans="1:10" s="3" customFormat="1">
      <c r="A126" s="16"/>
      <c r="F126" s="2"/>
      <c r="G126" s="2"/>
      <c r="H126" s="2"/>
      <c r="I126" s="2"/>
      <c r="J126" s="2"/>
    </row>
    <row r="127" spans="1:10" s="3" customFormat="1">
      <c r="A127" s="16"/>
      <c r="F127" s="2"/>
      <c r="G127" s="2"/>
      <c r="H127" s="2"/>
      <c r="I127" s="2"/>
      <c r="J127" s="2"/>
    </row>
    <row r="128" spans="1:10" s="3" customFormat="1">
      <c r="A128" s="16"/>
      <c r="F128" s="2"/>
      <c r="G128" s="2"/>
      <c r="H128" s="2"/>
      <c r="I128" s="2"/>
      <c r="J128" s="2"/>
    </row>
    <row r="129" spans="1:10" s="3" customFormat="1">
      <c r="A129" s="16"/>
      <c r="F129" s="2"/>
      <c r="G129" s="2"/>
      <c r="H129" s="2"/>
      <c r="I129" s="2"/>
      <c r="J129" s="2"/>
    </row>
    <row r="130" spans="1:10" s="3" customFormat="1">
      <c r="A130" s="16"/>
      <c r="F130" s="2"/>
      <c r="G130" s="2"/>
      <c r="H130" s="2"/>
      <c r="I130" s="2"/>
      <c r="J130" s="2"/>
    </row>
    <row r="131" spans="1:10" s="3" customFormat="1">
      <c r="A131" s="16"/>
      <c r="F131" s="2"/>
      <c r="G131" s="2"/>
      <c r="H131" s="2"/>
      <c r="I131" s="2"/>
      <c r="J131" s="2"/>
    </row>
    <row r="132" spans="1:10" s="3" customFormat="1">
      <c r="A132" s="16"/>
      <c r="F132" s="2"/>
      <c r="G132" s="2"/>
      <c r="H132" s="2"/>
      <c r="I132" s="2"/>
      <c r="J132" s="2"/>
    </row>
    <row r="133" spans="1:10" s="3" customFormat="1">
      <c r="A133" s="16"/>
      <c r="F133" s="2"/>
      <c r="G133" s="2"/>
      <c r="H133" s="2"/>
      <c r="I133" s="2"/>
      <c r="J133" s="2"/>
    </row>
    <row r="134" spans="1:10" s="3" customFormat="1">
      <c r="A134" s="16"/>
      <c r="F134" s="2"/>
      <c r="G134" s="2"/>
      <c r="H134" s="2"/>
      <c r="I134" s="2"/>
      <c r="J134" s="2"/>
    </row>
    <row r="135" spans="1:10" s="3" customFormat="1">
      <c r="A135" s="16"/>
      <c r="F135" s="2"/>
      <c r="G135" s="2"/>
      <c r="H135" s="2"/>
      <c r="I135" s="2"/>
      <c r="J135" s="2"/>
    </row>
    <row r="136" spans="1:10" s="3" customFormat="1">
      <c r="A136" s="16"/>
      <c r="F136" s="2"/>
      <c r="G136" s="2"/>
      <c r="H136" s="2"/>
      <c r="I136" s="2"/>
      <c r="J136" s="2"/>
    </row>
    <row r="137" spans="1:10" s="3" customFormat="1">
      <c r="A137" s="16"/>
      <c r="F137" s="2"/>
      <c r="G137" s="2"/>
      <c r="H137" s="2"/>
      <c r="I137" s="2"/>
      <c r="J137" s="2"/>
    </row>
    <row r="138" spans="1:10" s="3" customFormat="1">
      <c r="A138" s="16"/>
      <c r="F138" s="2"/>
      <c r="G138" s="2"/>
      <c r="H138" s="2"/>
      <c r="I138" s="2"/>
      <c r="J138" s="2"/>
    </row>
    <row r="139" spans="1:10" s="3" customFormat="1">
      <c r="A139" s="16"/>
      <c r="F139" s="2"/>
      <c r="G139" s="2"/>
      <c r="H139" s="2"/>
      <c r="I139" s="2"/>
      <c r="J139" s="2"/>
    </row>
    <row r="140" spans="1:10" s="3" customFormat="1">
      <c r="A140" s="16"/>
      <c r="F140" s="2"/>
      <c r="G140" s="2"/>
      <c r="H140" s="2"/>
      <c r="I140" s="2"/>
      <c r="J140" s="2"/>
    </row>
    <row r="141" spans="1:10" s="3" customFormat="1">
      <c r="A141" s="16"/>
      <c r="F141" s="2"/>
      <c r="G141" s="2"/>
      <c r="H141" s="2"/>
      <c r="I141" s="2"/>
      <c r="J141" s="2"/>
    </row>
    <row r="142" spans="1:10" s="3" customFormat="1">
      <c r="A142" s="16"/>
      <c r="F142" s="2"/>
      <c r="G142" s="2"/>
      <c r="H142" s="2"/>
      <c r="I142" s="2"/>
      <c r="J142" s="2"/>
    </row>
    <row r="143" spans="1:10" s="3" customFormat="1">
      <c r="A143" s="16"/>
      <c r="F143" s="2"/>
      <c r="G143" s="2"/>
      <c r="H143" s="2"/>
      <c r="I143" s="2"/>
      <c r="J143" s="2"/>
    </row>
    <row r="144" spans="1:10" s="3" customFormat="1">
      <c r="A144" s="16"/>
      <c r="F144" s="2"/>
      <c r="G144" s="2"/>
      <c r="H144" s="2"/>
      <c r="I144" s="2"/>
      <c r="J144" s="2"/>
    </row>
    <row r="145" spans="1:10" s="3" customFormat="1">
      <c r="A145" s="16"/>
      <c r="F145" s="2"/>
      <c r="G145" s="2"/>
      <c r="H145" s="2"/>
      <c r="I145" s="2"/>
      <c r="J145" s="2"/>
    </row>
    <row r="146" spans="1:10" s="3" customFormat="1">
      <c r="A146" s="16"/>
      <c r="F146" s="2"/>
      <c r="G146" s="2"/>
      <c r="H146" s="2"/>
      <c r="I146" s="2"/>
      <c r="J146" s="2"/>
    </row>
    <row r="147" spans="1:10" s="3" customFormat="1">
      <c r="A147" s="16"/>
      <c r="F147" s="2"/>
      <c r="G147" s="2"/>
      <c r="H147" s="2"/>
      <c r="I147" s="2"/>
      <c r="J147" s="2"/>
    </row>
    <row r="148" spans="1:10" s="3" customFormat="1">
      <c r="A148" s="16"/>
      <c r="F148" s="2"/>
      <c r="G148" s="2"/>
      <c r="H148" s="2"/>
      <c r="I148" s="2"/>
      <c r="J148" s="2"/>
    </row>
    <row r="149" spans="1:10" s="3" customFormat="1">
      <c r="A149" s="16"/>
      <c r="F149" s="2"/>
      <c r="G149" s="2"/>
      <c r="H149" s="2"/>
      <c r="I149" s="2"/>
      <c r="J149" s="2"/>
    </row>
    <row r="150" spans="1:10" s="3" customFormat="1">
      <c r="A150" s="16"/>
      <c r="F150" s="2"/>
      <c r="G150" s="2"/>
      <c r="H150" s="2"/>
      <c r="I150" s="2"/>
      <c r="J150" s="2"/>
    </row>
    <row r="151" spans="1:10" s="3" customFormat="1">
      <c r="A151" s="16"/>
      <c r="F151" s="2"/>
      <c r="G151" s="2"/>
      <c r="H151" s="2"/>
      <c r="I151" s="2"/>
      <c r="J151" s="2"/>
    </row>
    <row r="152" spans="1:10" s="3" customFormat="1">
      <c r="A152" s="16"/>
      <c r="F152" s="2"/>
      <c r="G152" s="2"/>
      <c r="H152" s="2"/>
      <c r="I152" s="2"/>
      <c r="J152" s="2"/>
    </row>
    <row r="153" spans="1:10" s="3" customFormat="1">
      <c r="A153" s="16"/>
      <c r="F153" s="2"/>
      <c r="G153" s="2"/>
      <c r="H153" s="2"/>
      <c r="I153" s="2"/>
      <c r="J153" s="2"/>
    </row>
    <row r="154" spans="1:10" s="3" customFormat="1">
      <c r="A154" s="16"/>
      <c r="F154" s="2"/>
      <c r="G154" s="2"/>
      <c r="H154" s="2"/>
      <c r="I154" s="2"/>
      <c r="J154" s="2"/>
    </row>
    <row r="155" spans="1:10" s="3" customFormat="1">
      <c r="A155" s="16"/>
      <c r="F155" s="2"/>
      <c r="G155" s="2"/>
      <c r="H155" s="2"/>
      <c r="I155" s="2"/>
      <c r="J155" s="2"/>
    </row>
    <row r="156" spans="1:10" s="3" customFormat="1">
      <c r="A156" s="16"/>
      <c r="F156" s="2"/>
      <c r="G156" s="2"/>
      <c r="H156" s="2"/>
      <c r="I156" s="2"/>
      <c r="J156" s="2"/>
    </row>
    <row r="157" spans="1:10" s="3" customFormat="1">
      <c r="A157" s="16"/>
      <c r="F157" s="2"/>
      <c r="G157" s="2"/>
      <c r="H157" s="2"/>
      <c r="I157" s="2"/>
      <c r="J157" s="2"/>
    </row>
    <row r="158" spans="1:10" s="3" customFormat="1">
      <c r="A158" s="16"/>
      <c r="F158" s="2"/>
      <c r="G158" s="2"/>
      <c r="H158" s="2"/>
      <c r="I158" s="2"/>
      <c r="J158" s="2"/>
    </row>
    <row r="159" spans="1:10" s="3" customFormat="1">
      <c r="A159" s="16"/>
      <c r="F159" s="2"/>
      <c r="G159" s="2"/>
      <c r="H159" s="2"/>
      <c r="I159" s="2"/>
      <c r="J159" s="2"/>
    </row>
    <row r="160" spans="1:10" s="3" customFormat="1">
      <c r="A160" s="16"/>
      <c r="F160" s="2"/>
      <c r="G160" s="2"/>
      <c r="H160" s="2"/>
      <c r="I160" s="2"/>
      <c r="J160" s="2"/>
    </row>
    <row r="161" spans="1:10" s="3" customFormat="1">
      <c r="A161" s="16"/>
      <c r="F161" s="2"/>
      <c r="G161" s="2"/>
      <c r="H161" s="2"/>
      <c r="I161" s="2"/>
      <c r="J161" s="2"/>
    </row>
    <row r="162" spans="1:10" s="3" customFormat="1">
      <c r="A162" s="16"/>
      <c r="F162" s="2"/>
      <c r="G162" s="2"/>
      <c r="H162" s="2"/>
      <c r="I162" s="2"/>
      <c r="J162" s="2"/>
    </row>
    <row r="163" spans="1:10" s="3" customFormat="1">
      <c r="A163" s="16"/>
      <c r="F163" s="2"/>
      <c r="G163" s="2"/>
      <c r="H163" s="2"/>
      <c r="I163" s="2"/>
      <c r="J163" s="2"/>
    </row>
    <row r="164" spans="1:10" s="3" customFormat="1">
      <c r="A164" s="16"/>
      <c r="F164" s="2"/>
      <c r="G164" s="2"/>
      <c r="H164" s="2"/>
      <c r="I164" s="2"/>
      <c r="J164" s="2"/>
    </row>
    <row r="165" spans="1:10" s="3" customFormat="1">
      <c r="A165" s="16"/>
      <c r="F165" s="2"/>
      <c r="G165" s="2"/>
      <c r="H165" s="2"/>
      <c r="I165" s="2"/>
      <c r="J165" s="2"/>
    </row>
    <row r="166" spans="1:10" s="3" customFormat="1">
      <c r="A166" s="16"/>
      <c r="F166" s="2"/>
      <c r="G166" s="2"/>
      <c r="H166" s="2"/>
      <c r="I166" s="2"/>
      <c r="J166" s="2"/>
    </row>
    <row r="167" spans="1:10" s="3" customFormat="1">
      <c r="A167" s="16"/>
      <c r="F167" s="2"/>
      <c r="G167" s="2"/>
      <c r="H167" s="2"/>
      <c r="I167" s="2"/>
      <c r="J167" s="2"/>
    </row>
    <row r="168" spans="1:10" s="3" customFormat="1">
      <c r="A168" s="16"/>
      <c r="F168" s="2"/>
      <c r="G168" s="2"/>
      <c r="H168" s="2"/>
      <c r="I168" s="2"/>
      <c r="J168" s="2"/>
    </row>
    <row r="169" spans="1:10" s="3" customFormat="1">
      <c r="A169" s="16"/>
      <c r="F169" s="2"/>
      <c r="G169" s="2"/>
      <c r="H169" s="2"/>
      <c r="I169" s="2"/>
      <c r="J169" s="2"/>
    </row>
    <row r="170" spans="1:10" s="3" customFormat="1">
      <c r="A170" s="16"/>
      <c r="F170" s="2"/>
      <c r="G170" s="2"/>
      <c r="H170" s="2"/>
      <c r="I170" s="2"/>
      <c r="J170" s="2"/>
    </row>
    <row r="171" spans="1:10" s="3" customFormat="1">
      <c r="A171" s="16"/>
      <c r="F171" s="2"/>
      <c r="G171" s="2"/>
      <c r="H171" s="2"/>
      <c r="I171" s="2"/>
      <c r="J171" s="2"/>
    </row>
    <row r="172" spans="1:10" s="3" customFormat="1">
      <c r="A172" s="16"/>
      <c r="F172" s="2"/>
      <c r="G172" s="2"/>
      <c r="H172" s="2"/>
      <c r="I172" s="2"/>
      <c r="J172" s="2"/>
    </row>
    <row r="173" spans="1:10" s="3" customFormat="1">
      <c r="A173" s="16"/>
      <c r="F173" s="2"/>
      <c r="G173" s="2"/>
      <c r="H173" s="2"/>
      <c r="I173" s="2"/>
      <c r="J173" s="2"/>
    </row>
    <row r="174" spans="1:10" s="3" customFormat="1">
      <c r="A174" s="16"/>
      <c r="F174" s="2"/>
      <c r="G174" s="2"/>
      <c r="H174" s="2"/>
      <c r="I174" s="2"/>
      <c r="J174" s="2"/>
    </row>
    <row r="175" spans="1:10" s="3" customFormat="1">
      <c r="A175" s="16"/>
      <c r="F175" s="2"/>
      <c r="G175" s="2"/>
      <c r="H175" s="2"/>
      <c r="I175" s="2"/>
      <c r="J175" s="2"/>
    </row>
    <row r="176" spans="1:10" s="3" customFormat="1">
      <c r="A176" s="16"/>
      <c r="F176" s="2"/>
      <c r="G176" s="2"/>
      <c r="H176" s="2"/>
      <c r="I176" s="2"/>
      <c r="J176" s="2"/>
    </row>
    <row r="177" spans="1:10" s="3" customFormat="1">
      <c r="A177" s="16"/>
      <c r="F177" s="2"/>
      <c r="G177" s="2"/>
      <c r="H177" s="2"/>
      <c r="I177" s="2"/>
      <c r="J177" s="2"/>
    </row>
    <row r="178" spans="1:10" s="3" customFormat="1">
      <c r="A178" s="16"/>
      <c r="F178" s="2"/>
      <c r="G178" s="2"/>
      <c r="H178" s="2"/>
      <c r="I178" s="2"/>
      <c r="J178" s="2"/>
    </row>
    <row r="179" spans="1:10" s="3" customFormat="1">
      <c r="A179" s="16"/>
      <c r="F179" s="2"/>
      <c r="G179" s="2"/>
      <c r="H179" s="2"/>
      <c r="I179" s="2"/>
      <c r="J179" s="2"/>
    </row>
    <row r="180" spans="1:10" s="3" customFormat="1">
      <c r="A180" s="16"/>
      <c r="F180" s="2"/>
      <c r="G180" s="2"/>
      <c r="H180" s="2"/>
      <c r="I180" s="2"/>
      <c r="J180" s="2"/>
    </row>
    <row r="181" spans="1:10" s="3" customFormat="1">
      <c r="A181" s="16"/>
      <c r="F181" s="2"/>
      <c r="G181" s="2"/>
      <c r="H181" s="2"/>
      <c r="I181" s="2"/>
      <c r="J181" s="2"/>
    </row>
    <row r="182" spans="1:10" s="3" customFormat="1">
      <c r="A182" s="16"/>
      <c r="F182" s="2"/>
      <c r="G182" s="2"/>
      <c r="H182" s="2"/>
      <c r="I182" s="2"/>
      <c r="J182" s="2"/>
    </row>
    <row r="183" spans="1:10" s="3" customFormat="1">
      <c r="A183" s="16"/>
      <c r="F183" s="2"/>
      <c r="G183" s="2"/>
      <c r="H183" s="2"/>
      <c r="I183" s="2"/>
      <c r="J183" s="2"/>
    </row>
    <row r="184" spans="1:10" s="3" customFormat="1">
      <c r="A184" s="16"/>
      <c r="F184" s="2"/>
      <c r="G184" s="2"/>
      <c r="H184" s="2"/>
      <c r="I184" s="2"/>
      <c r="J184" s="2"/>
    </row>
    <row r="185" spans="1:10" s="3" customFormat="1">
      <c r="A185" s="16"/>
      <c r="F185" s="2"/>
      <c r="G185" s="2"/>
      <c r="H185" s="2"/>
      <c r="I185" s="2"/>
      <c r="J185" s="2"/>
    </row>
    <row r="186" spans="1:10" s="3" customFormat="1">
      <c r="A186" s="16"/>
      <c r="F186" s="2"/>
      <c r="G186" s="2"/>
      <c r="H186" s="2"/>
      <c r="I186" s="2"/>
      <c r="J186" s="2"/>
    </row>
    <row r="187" spans="1:10" s="3" customFormat="1">
      <c r="A187" s="16"/>
      <c r="F187" s="2"/>
      <c r="G187" s="2"/>
      <c r="H187" s="2"/>
      <c r="I187" s="2"/>
      <c r="J187" s="2"/>
    </row>
    <row r="188" spans="1:10" s="3" customFormat="1">
      <c r="A188" s="16"/>
      <c r="F188" s="2"/>
      <c r="G188" s="2"/>
      <c r="H188" s="2"/>
      <c r="I188" s="2"/>
      <c r="J188" s="2"/>
    </row>
    <row r="189" spans="1:10" s="3" customFormat="1">
      <c r="A189" s="16"/>
      <c r="F189" s="2"/>
      <c r="G189" s="2"/>
      <c r="H189" s="2"/>
      <c r="I189" s="2"/>
      <c r="J189" s="2"/>
    </row>
    <row r="190" spans="1:10" s="3" customFormat="1">
      <c r="A190" s="16"/>
      <c r="F190" s="2"/>
      <c r="G190" s="2"/>
      <c r="H190" s="2"/>
      <c r="I190" s="2"/>
      <c r="J190" s="2"/>
    </row>
    <row r="191" spans="1:10" s="3" customFormat="1">
      <c r="A191" s="16"/>
      <c r="F191" s="2"/>
      <c r="G191" s="2"/>
      <c r="H191" s="2"/>
      <c r="I191" s="2"/>
      <c r="J191" s="2"/>
    </row>
    <row r="192" spans="1:10" s="3" customFormat="1">
      <c r="A192" s="16"/>
      <c r="F192" s="2"/>
      <c r="G192" s="2"/>
      <c r="H192" s="2"/>
      <c r="I192" s="2"/>
      <c r="J192" s="2"/>
    </row>
    <row r="193" spans="1:10" s="3" customFormat="1">
      <c r="A193" s="16"/>
      <c r="F193" s="2"/>
      <c r="G193" s="2"/>
      <c r="H193" s="2"/>
      <c r="I193" s="2"/>
      <c r="J193" s="2"/>
    </row>
    <row r="194" spans="1:10" s="3" customFormat="1">
      <c r="A194" s="16"/>
      <c r="F194" s="2"/>
      <c r="G194" s="2"/>
      <c r="H194" s="2"/>
      <c r="I194" s="2"/>
      <c r="J194" s="2"/>
    </row>
    <row r="195" spans="1:10" s="3" customFormat="1">
      <c r="A195" s="16"/>
      <c r="F195" s="2"/>
      <c r="G195" s="2"/>
      <c r="H195" s="2"/>
      <c r="I195" s="2"/>
      <c r="J195" s="2"/>
    </row>
    <row r="196" spans="1:10" s="3" customFormat="1">
      <c r="A196" s="16"/>
      <c r="F196" s="2"/>
      <c r="G196" s="2"/>
      <c r="H196" s="2"/>
      <c r="I196" s="2"/>
      <c r="J196" s="2"/>
    </row>
    <row r="197" spans="1:10" s="3" customFormat="1">
      <c r="A197" s="16"/>
      <c r="F197" s="2"/>
      <c r="G197" s="2"/>
      <c r="H197" s="2"/>
      <c r="I197" s="2"/>
      <c r="J197" s="2"/>
    </row>
    <row r="198" spans="1:10" s="3" customFormat="1">
      <c r="A198" s="16"/>
      <c r="F198" s="2"/>
      <c r="G198" s="2"/>
      <c r="H198" s="2"/>
      <c r="I198" s="2"/>
      <c r="J198" s="2"/>
    </row>
    <row r="199" spans="1:10" s="3" customFormat="1">
      <c r="A199" s="16"/>
      <c r="F199" s="2"/>
      <c r="G199" s="2"/>
      <c r="H199" s="2"/>
      <c r="I199" s="2"/>
      <c r="J199" s="2"/>
    </row>
    <row r="200" spans="1:10" s="3" customFormat="1">
      <c r="A200" s="16"/>
      <c r="F200" s="2"/>
      <c r="G200" s="2"/>
      <c r="H200" s="2"/>
      <c r="I200" s="2"/>
      <c r="J200" s="2"/>
    </row>
    <row r="201" spans="1:10" s="3" customFormat="1">
      <c r="A201" s="16"/>
      <c r="F201" s="2"/>
      <c r="G201" s="2"/>
      <c r="H201" s="2"/>
      <c r="I201" s="2"/>
      <c r="J201" s="2"/>
    </row>
    <row r="202" spans="1:10" s="3" customFormat="1">
      <c r="A202" s="16"/>
      <c r="F202" s="2"/>
      <c r="G202" s="2"/>
      <c r="H202" s="2"/>
      <c r="I202" s="2"/>
      <c r="J202" s="2"/>
    </row>
    <row r="203" spans="1:10" s="3" customFormat="1">
      <c r="A203" s="16"/>
      <c r="F203" s="2"/>
      <c r="G203" s="2"/>
      <c r="H203" s="2"/>
      <c r="I203" s="2"/>
      <c r="J203" s="2"/>
    </row>
    <row r="204" spans="1:10" s="3" customFormat="1">
      <c r="A204" s="16"/>
      <c r="F204" s="2"/>
      <c r="G204" s="2"/>
      <c r="H204" s="2"/>
      <c r="I204" s="2"/>
      <c r="J204" s="2"/>
    </row>
    <row r="205" spans="1:10" s="3" customFormat="1">
      <c r="A205" s="16"/>
      <c r="F205" s="2"/>
      <c r="G205" s="2"/>
      <c r="H205" s="2"/>
      <c r="I205" s="2"/>
      <c r="J205" s="2"/>
    </row>
    <row r="206" spans="1:10" s="3" customFormat="1">
      <c r="A206" s="16"/>
      <c r="F206" s="2"/>
      <c r="G206" s="2"/>
      <c r="H206" s="2"/>
      <c r="I206" s="2"/>
      <c r="J206" s="2"/>
    </row>
    <row r="207" spans="1:10" s="3" customFormat="1">
      <c r="A207" s="16"/>
      <c r="F207" s="2"/>
      <c r="G207" s="2"/>
      <c r="H207" s="2"/>
      <c r="I207" s="2"/>
      <c r="J207" s="2"/>
    </row>
    <row r="208" spans="1:10" s="3" customFormat="1">
      <c r="A208" s="16"/>
      <c r="F208" s="2"/>
      <c r="G208" s="2"/>
      <c r="H208" s="2"/>
      <c r="I208" s="2"/>
      <c r="J208" s="2"/>
    </row>
    <row r="209" spans="1:10" s="3" customFormat="1">
      <c r="A209" s="16"/>
      <c r="F209" s="2"/>
      <c r="G209" s="2"/>
      <c r="H209" s="2"/>
      <c r="I209" s="2"/>
      <c r="J209" s="2"/>
    </row>
    <row r="210" spans="1:10" s="3" customFormat="1">
      <c r="A210" s="16"/>
      <c r="F210" s="2"/>
      <c r="G210" s="2"/>
      <c r="H210" s="2"/>
      <c r="I210" s="2"/>
      <c r="J210" s="2"/>
    </row>
    <row r="211" spans="1:10" s="3" customFormat="1">
      <c r="A211" s="16"/>
      <c r="F211" s="2"/>
      <c r="G211" s="2"/>
      <c r="H211" s="2"/>
      <c r="I211" s="2"/>
      <c r="J211" s="2"/>
    </row>
    <row r="212" spans="1:10" s="3" customFormat="1">
      <c r="A212" s="16"/>
      <c r="F212" s="2"/>
      <c r="G212" s="2"/>
      <c r="H212" s="2"/>
      <c r="I212" s="2"/>
      <c r="J212" s="2"/>
    </row>
    <row r="213" spans="1:10" s="3" customFormat="1">
      <c r="A213" s="16"/>
      <c r="F213" s="2"/>
      <c r="G213" s="2"/>
      <c r="H213" s="2"/>
      <c r="I213" s="2"/>
      <c r="J213" s="2"/>
    </row>
    <row r="214" spans="1:10" s="3" customFormat="1">
      <c r="A214" s="16"/>
      <c r="F214" s="2"/>
      <c r="G214" s="2"/>
      <c r="H214" s="2"/>
      <c r="I214" s="2"/>
      <c r="J214" s="2"/>
    </row>
    <row r="215" spans="1:10" s="3" customFormat="1">
      <c r="A215" s="16"/>
      <c r="F215" s="2"/>
      <c r="G215" s="2"/>
      <c r="H215" s="2"/>
      <c r="I215" s="2"/>
      <c r="J215" s="2"/>
    </row>
    <row r="216" spans="1:10" s="3" customFormat="1">
      <c r="A216" s="16"/>
      <c r="F216" s="2"/>
      <c r="G216" s="2"/>
      <c r="H216" s="2"/>
      <c r="I216" s="2"/>
      <c r="J216" s="2"/>
    </row>
    <row r="217" spans="1:10" s="3" customFormat="1">
      <c r="A217" s="16"/>
      <c r="F217" s="2"/>
      <c r="G217" s="2"/>
      <c r="H217" s="2"/>
      <c r="I217" s="2"/>
      <c r="J217" s="2"/>
    </row>
    <row r="218" spans="1:10" s="3" customFormat="1">
      <c r="A218" s="16"/>
      <c r="F218" s="2"/>
      <c r="G218" s="2"/>
      <c r="H218" s="2"/>
      <c r="I218" s="2"/>
      <c r="J218" s="2"/>
    </row>
    <row r="219" spans="1:10" s="3" customFormat="1">
      <c r="A219" s="16"/>
      <c r="F219" s="2"/>
      <c r="G219" s="2"/>
      <c r="H219" s="2"/>
      <c r="I219" s="2"/>
      <c r="J219" s="2"/>
    </row>
    <row r="220" spans="1:10" s="3" customFormat="1">
      <c r="A220" s="16"/>
      <c r="F220" s="2"/>
      <c r="G220" s="2"/>
      <c r="H220" s="2"/>
      <c r="I220" s="2"/>
      <c r="J220" s="2"/>
    </row>
    <row r="221" spans="1:10" s="3" customFormat="1">
      <c r="A221" s="16"/>
      <c r="F221" s="2"/>
      <c r="G221" s="2"/>
      <c r="H221" s="2"/>
      <c r="I221" s="2"/>
      <c r="J221" s="2"/>
    </row>
    <row r="222" spans="1:10" s="3" customFormat="1">
      <c r="A222" s="16"/>
      <c r="F222" s="2"/>
      <c r="G222" s="2"/>
      <c r="H222" s="2"/>
      <c r="I222" s="2"/>
      <c r="J222" s="2"/>
    </row>
    <row r="223" spans="1:10" s="3" customFormat="1">
      <c r="A223" s="16"/>
      <c r="F223" s="2"/>
      <c r="G223" s="2"/>
      <c r="H223" s="2"/>
      <c r="I223" s="2"/>
      <c r="J223" s="2"/>
    </row>
    <row r="224" spans="1:10" s="3" customFormat="1">
      <c r="A224" s="16"/>
      <c r="F224" s="2"/>
      <c r="G224" s="2"/>
      <c r="H224" s="2"/>
      <c r="I224" s="2"/>
      <c r="J224" s="2"/>
    </row>
    <row r="225" spans="1:10" s="3" customFormat="1">
      <c r="A225" s="16"/>
      <c r="F225" s="2"/>
      <c r="G225" s="2"/>
      <c r="H225" s="2"/>
      <c r="I225" s="2"/>
      <c r="J225" s="2"/>
    </row>
    <row r="226" spans="1:10" s="3" customFormat="1">
      <c r="A226" s="16"/>
      <c r="F226" s="2"/>
      <c r="G226" s="2"/>
      <c r="H226" s="2"/>
      <c r="I226" s="2"/>
      <c r="J226" s="2"/>
    </row>
    <row r="227" spans="1:10" s="3" customFormat="1">
      <c r="A227" s="16"/>
      <c r="F227" s="2"/>
      <c r="G227" s="2"/>
      <c r="H227" s="2"/>
      <c r="I227" s="2"/>
      <c r="J227" s="2"/>
    </row>
    <row r="228" spans="1:10" s="3" customFormat="1">
      <c r="A228" s="16"/>
      <c r="F228" s="2"/>
      <c r="G228" s="2"/>
      <c r="H228" s="2"/>
      <c r="I228" s="2"/>
      <c r="J228" s="2"/>
    </row>
    <row r="229" spans="1:10" s="3" customFormat="1">
      <c r="A229" s="16"/>
      <c r="F229" s="2"/>
      <c r="G229" s="2"/>
      <c r="H229" s="2"/>
      <c r="I229" s="2"/>
      <c r="J229" s="2"/>
    </row>
    <row r="230" spans="1:10" s="3" customFormat="1">
      <c r="A230" s="16"/>
      <c r="F230" s="2"/>
      <c r="G230" s="2"/>
      <c r="H230" s="2"/>
      <c r="I230" s="2"/>
      <c r="J230" s="2"/>
    </row>
    <row r="231" spans="1:10" s="3" customFormat="1">
      <c r="A231" s="16"/>
      <c r="F231" s="2"/>
      <c r="G231" s="2"/>
      <c r="H231" s="2"/>
      <c r="I231" s="2"/>
      <c r="J231" s="2"/>
    </row>
    <row r="232" spans="1:10" s="3" customFormat="1">
      <c r="A232" s="16"/>
      <c r="F232" s="2"/>
      <c r="G232" s="2"/>
      <c r="H232" s="2"/>
      <c r="I232" s="2"/>
      <c r="J232" s="2"/>
    </row>
    <row r="233" spans="1:10" s="3" customFormat="1">
      <c r="A233" s="16"/>
      <c r="F233" s="2"/>
      <c r="G233" s="2"/>
      <c r="H233" s="2"/>
      <c r="I233" s="2"/>
      <c r="J233" s="2"/>
    </row>
    <row r="234" spans="1:10" s="3" customFormat="1">
      <c r="A234" s="16"/>
      <c r="F234" s="2"/>
      <c r="G234" s="2"/>
      <c r="H234" s="2"/>
      <c r="I234" s="2"/>
      <c r="J234" s="2"/>
    </row>
    <row r="235" spans="1:10" s="3" customFormat="1">
      <c r="A235" s="16"/>
      <c r="F235" s="2"/>
      <c r="G235" s="2"/>
      <c r="H235" s="2"/>
      <c r="I235" s="2"/>
      <c r="J235" s="2"/>
    </row>
    <row r="236" spans="1:10" s="3" customFormat="1">
      <c r="A236" s="16"/>
      <c r="F236" s="2"/>
      <c r="G236" s="2"/>
      <c r="H236" s="2"/>
      <c r="I236" s="2"/>
      <c r="J236" s="2"/>
    </row>
    <row r="237" spans="1:10" s="3" customFormat="1">
      <c r="A237" s="16"/>
      <c r="F237" s="2"/>
      <c r="G237" s="2"/>
      <c r="H237" s="2"/>
      <c r="I237" s="2"/>
      <c r="J237" s="2"/>
    </row>
    <row r="238" spans="1:10" s="3" customFormat="1">
      <c r="A238" s="16"/>
      <c r="F238" s="2"/>
      <c r="G238" s="2"/>
      <c r="H238" s="2"/>
      <c r="I238" s="2"/>
      <c r="J238" s="2"/>
    </row>
    <row r="239" spans="1:10" s="3" customFormat="1">
      <c r="A239" s="16"/>
      <c r="F239" s="2"/>
      <c r="G239" s="2"/>
      <c r="H239" s="2"/>
      <c r="I239" s="2"/>
      <c r="J239" s="2"/>
    </row>
    <row r="240" spans="1:10" s="3" customFormat="1">
      <c r="A240" s="16"/>
      <c r="F240" s="2"/>
      <c r="G240" s="2"/>
      <c r="H240" s="2"/>
      <c r="I240" s="2"/>
      <c r="J240" s="2"/>
    </row>
    <row r="241" spans="1:10" s="3" customFormat="1">
      <c r="A241" s="16"/>
      <c r="F241" s="2"/>
      <c r="G241" s="2"/>
      <c r="H241" s="2"/>
      <c r="I241" s="2"/>
      <c r="J241" s="2"/>
    </row>
    <row r="242" spans="1:10" s="3" customFormat="1">
      <c r="A242" s="16"/>
      <c r="F242" s="2"/>
      <c r="G242" s="2"/>
      <c r="H242" s="2"/>
      <c r="I242" s="2"/>
      <c r="J242" s="2"/>
    </row>
    <row r="243" spans="1:10" s="3" customFormat="1">
      <c r="A243" s="16"/>
      <c r="F243" s="2"/>
      <c r="G243" s="2"/>
      <c r="H243" s="2"/>
      <c r="I243" s="2"/>
      <c r="J243" s="2"/>
    </row>
    <row r="244" spans="1:10" s="3" customFormat="1">
      <c r="A244" s="16"/>
      <c r="F244" s="2"/>
      <c r="G244" s="2"/>
      <c r="H244" s="2"/>
      <c r="I244" s="2"/>
      <c r="J244" s="2"/>
    </row>
    <row r="245" spans="1:10" s="3" customFormat="1">
      <c r="A245" s="16"/>
      <c r="F245" s="2"/>
      <c r="G245" s="2"/>
      <c r="H245" s="2"/>
      <c r="I245" s="2"/>
      <c r="J245" s="2"/>
    </row>
    <row r="246" spans="1:10" s="3" customFormat="1">
      <c r="A246" s="16"/>
      <c r="F246" s="2"/>
      <c r="G246" s="2"/>
      <c r="H246" s="2"/>
      <c r="I246" s="2"/>
      <c r="J246" s="2"/>
    </row>
    <row r="247" spans="1:10" s="3" customFormat="1">
      <c r="A247" s="16"/>
      <c r="F247" s="2"/>
      <c r="G247" s="2"/>
      <c r="H247" s="2"/>
      <c r="I247" s="2"/>
      <c r="J247" s="2"/>
    </row>
    <row r="248" spans="1:10" s="3" customFormat="1">
      <c r="A248" s="16"/>
      <c r="F248" s="2"/>
      <c r="G248" s="2"/>
      <c r="H248" s="2"/>
      <c r="I248" s="2"/>
      <c r="J248" s="2"/>
    </row>
    <row r="249" spans="1:10" s="3" customFormat="1">
      <c r="A249" s="16"/>
      <c r="F249" s="2"/>
      <c r="G249" s="2"/>
      <c r="H249" s="2"/>
      <c r="I249" s="2"/>
      <c r="J249" s="2"/>
    </row>
    <row r="250" spans="1:10" s="3" customFormat="1">
      <c r="A250" s="16"/>
      <c r="F250" s="2"/>
      <c r="G250" s="2"/>
      <c r="H250" s="2"/>
      <c r="I250" s="2"/>
      <c r="J250" s="2"/>
    </row>
    <row r="251" spans="1:10" s="3" customFormat="1">
      <c r="A251" s="16"/>
      <c r="F251" s="2"/>
      <c r="G251" s="2"/>
      <c r="H251" s="2"/>
      <c r="I251" s="2"/>
      <c r="J251" s="2"/>
    </row>
    <row r="252" spans="1:10" s="3" customFormat="1">
      <c r="A252" s="16"/>
      <c r="F252" s="2"/>
      <c r="G252" s="2"/>
      <c r="H252" s="2"/>
      <c r="I252" s="2"/>
      <c r="J252" s="2"/>
    </row>
    <row r="253" spans="1:10" s="3" customFormat="1">
      <c r="A253" s="16"/>
      <c r="F253" s="2"/>
      <c r="G253" s="2"/>
      <c r="H253" s="2"/>
      <c r="I253" s="2"/>
      <c r="J253" s="2"/>
    </row>
    <row r="254" spans="1:10" s="3" customFormat="1">
      <c r="A254" s="16"/>
      <c r="F254" s="2"/>
      <c r="G254" s="2"/>
      <c r="H254" s="2"/>
      <c r="I254" s="2"/>
      <c r="J254" s="2"/>
    </row>
    <row r="255" spans="1:10" s="3" customFormat="1">
      <c r="A255" s="16"/>
      <c r="F255" s="2"/>
      <c r="G255" s="2"/>
      <c r="H255" s="2"/>
      <c r="I255" s="2"/>
      <c r="J255" s="2"/>
    </row>
    <row r="256" spans="1:10" s="3" customFormat="1">
      <c r="A256" s="16"/>
      <c r="F256" s="2"/>
      <c r="G256" s="2"/>
      <c r="H256" s="2"/>
      <c r="I256" s="2"/>
      <c r="J256" s="2"/>
    </row>
    <row r="257" spans="1:10" s="3" customFormat="1">
      <c r="A257" s="16"/>
      <c r="F257" s="2"/>
      <c r="G257" s="2"/>
      <c r="H257" s="2"/>
      <c r="I257" s="2"/>
      <c r="J257" s="2"/>
    </row>
    <row r="258" spans="1:10" s="3" customFormat="1">
      <c r="A258" s="16"/>
      <c r="F258" s="2"/>
      <c r="G258" s="2"/>
      <c r="H258" s="2"/>
      <c r="I258" s="2"/>
      <c r="J258" s="2"/>
    </row>
    <row r="259" spans="1:10" s="3" customFormat="1">
      <c r="A259" s="16"/>
      <c r="F259" s="2"/>
      <c r="G259" s="2"/>
      <c r="H259" s="2"/>
      <c r="I259" s="2"/>
      <c r="J259" s="2"/>
    </row>
    <row r="260" spans="1:10" s="3" customFormat="1">
      <c r="A260" s="16"/>
      <c r="F260" s="2"/>
      <c r="G260" s="2"/>
      <c r="H260" s="2"/>
      <c r="I260" s="2"/>
      <c r="J260" s="2"/>
    </row>
    <row r="261" spans="1:10" s="3" customFormat="1">
      <c r="A261" s="16"/>
      <c r="F261" s="2"/>
      <c r="G261" s="2"/>
      <c r="H261" s="2"/>
      <c r="I261" s="2"/>
      <c r="J261" s="2"/>
    </row>
    <row r="262" spans="1:10" s="3" customFormat="1">
      <c r="A262" s="16"/>
      <c r="F262" s="2"/>
      <c r="G262" s="2"/>
      <c r="H262" s="2"/>
      <c r="I262" s="2"/>
      <c r="J262" s="2"/>
    </row>
    <row r="263" spans="1:10" s="3" customFormat="1">
      <c r="A263" s="16"/>
      <c r="F263" s="2"/>
      <c r="G263" s="2"/>
      <c r="H263" s="2"/>
      <c r="I263" s="2"/>
      <c r="J263" s="2"/>
    </row>
    <row r="264" spans="1:10" s="3" customFormat="1">
      <c r="A264" s="16"/>
      <c r="F264" s="2"/>
      <c r="G264" s="2"/>
      <c r="H264" s="2"/>
      <c r="I264" s="2"/>
      <c r="J264" s="2"/>
    </row>
    <row r="265" spans="1:10" s="3" customFormat="1">
      <c r="A265" s="16"/>
      <c r="F265" s="2"/>
      <c r="G265" s="2"/>
      <c r="H265" s="2"/>
      <c r="I265" s="2"/>
      <c r="J265" s="2"/>
    </row>
    <row r="266" spans="1:10" s="3" customFormat="1">
      <c r="A266" s="16"/>
      <c r="F266" s="2"/>
      <c r="G266" s="2"/>
      <c r="H266" s="2"/>
      <c r="I266" s="2"/>
      <c r="J266" s="2"/>
    </row>
    <row r="267" spans="1:10" s="3" customFormat="1">
      <c r="A267" s="16"/>
      <c r="F267" s="2"/>
      <c r="G267" s="2"/>
      <c r="H267" s="2"/>
      <c r="I267" s="2"/>
      <c r="J267" s="2"/>
    </row>
    <row r="268" spans="1:10" s="3" customFormat="1">
      <c r="A268" s="16"/>
      <c r="F268" s="2"/>
      <c r="G268" s="2"/>
      <c r="H268" s="2"/>
      <c r="I268" s="2"/>
      <c r="J268" s="2"/>
    </row>
    <row r="269" spans="1:10" s="3" customFormat="1">
      <c r="A269" s="16"/>
      <c r="F269" s="2"/>
      <c r="G269" s="2"/>
      <c r="H269" s="2"/>
      <c r="I269" s="2"/>
      <c r="J269" s="2"/>
    </row>
    <row r="270" spans="1:10" s="3" customFormat="1">
      <c r="A270" s="16"/>
      <c r="F270" s="2"/>
      <c r="G270" s="2"/>
      <c r="H270" s="2"/>
      <c r="I270" s="2"/>
      <c r="J270" s="2"/>
    </row>
    <row r="271" spans="1:10" s="3" customFormat="1">
      <c r="A271" s="16"/>
      <c r="F271" s="2"/>
      <c r="G271" s="2"/>
      <c r="H271" s="2"/>
      <c r="I271" s="2"/>
      <c r="J271" s="2"/>
    </row>
    <row r="272" spans="1:10" s="3" customFormat="1">
      <c r="A272" s="16"/>
      <c r="F272" s="2"/>
      <c r="G272" s="2"/>
      <c r="H272" s="2"/>
      <c r="I272" s="2"/>
      <c r="J272" s="2"/>
    </row>
    <row r="273" spans="1:10" s="3" customFormat="1">
      <c r="A273" s="16"/>
      <c r="F273" s="2"/>
      <c r="G273" s="2"/>
      <c r="H273" s="2"/>
      <c r="I273" s="2"/>
      <c r="J273" s="2"/>
    </row>
    <row r="274" spans="1:10" s="3" customFormat="1">
      <c r="A274" s="16"/>
      <c r="F274" s="2"/>
      <c r="G274" s="2"/>
      <c r="H274" s="2"/>
      <c r="I274" s="2"/>
      <c r="J274" s="2"/>
    </row>
  </sheetData>
  <mergeCells count="53">
    <mergeCell ref="I12:I13"/>
    <mergeCell ref="J12:J13"/>
    <mergeCell ref="J14:J15"/>
    <mergeCell ref="A7:D7"/>
    <mergeCell ref="I8:I9"/>
    <mergeCell ref="I10:I11"/>
    <mergeCell ref="J10:J11"/>
    <mergeCell ref="B8:F9"/>
    <mergeCell ref="B11:F11"/>
    <mergeCell ref="G7:H7"/>
    <mergeCell ref="I7:J7"/>
    <mergeCell ref="B14:H14"/>
    <mergeCell ref="B15:H15"/>
    <mergeCell ref="B13:H13"/>
    <mergeCell ref="J8:J9"/>
    <mergeCell ref="D26:D27"/>
    <mergeCell ref="E26:E27"/>
    <mergeCell ref="A42:J42"/>
    <mergeCell ref="I16:I17"/>
    <mergeCell ref="J16:J17"/>
    <mergeCell ref="B17:H17"/>
    <mergeCell ref="G26:J26"/>
    <mergeCell ref="B16:H16"/>
    <mergeCell ref="H18:I18"/>
    <mergeCell ref="A23:J23"/>
    <mergeCell ref="A24:J24"/>
    <mergeCell ref="B18:G18"/>
    <mergeCell ref="B19:G19"/>
    <mergeCell ref="H19:I19"/>
    <mergeCell ref="B12:F12"/>
    <mergeCell ref="I14:I15"/>
    <mergeCell ref="C123:F123"/>
    <mergeCell ref="H123:J123"/>
    <mergeCell ref="C122:F122"/>
    <mergeCell ref="A22:J22"/>
    <mergeCell ref="F26:F27"/>
    <mergeCell ref="A44:J44"/>
    <mergeCell ref="A87:J87"/>
    <mergeCell ref="C26:C27"/>
    <mergeCell ref="B26:B27"/>
    <mergeCell ref="A98:J98"/>
    <mergeCell ref="A66:J66"/>
    <mergeCell ref="A29:J29"/>
    <mergeCell ref="A26:A27"/>
    <mergeCell ref="A35:J35"/>
    <mergeCell ref="G4:J4"/>
    <mergeCell ref="A3:B3"/>
    <mergeCell ref="A4:D4"/>
    <mergeCell ref="F3:J3"/>
    <mergeCell ref="B10:F10"/>
    <mergeCell ref="G8:G9"/>
    <mergeCell ref="H8:H9"/>
    <mergeCell ref="A8:A9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34" max="9" man="1"/>
    <brk id="52" max="9" man="1"/>
    <brk id="76" max="9" man="1"/>
  </rowBreaks>
  <ignoredErrors>
    <ignoredError sqref="B99 B1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63"/>
  <sheetViews>
    <sheetView topLeftCell="B1" zoomScale="70" zoomScaleNormal="70" zoomScaleSheetLayoutView="80" workbookViewId="0">
      <selection activeCell="C106" sqref="C106"/>
    </sheetView>
  </sheetViews>
  <sheetFormatPr defaultRowHeight="18.75"/>
  <cols>
    <col min="1" max="1" width="89.85546875" style="2" customWidth="1"/>
    <col min="2" max="2" width="14.85546875" style="3" customWidth="1"/>
    <col min="3" max="5" width="19.85546875" style="3" customWidth="1"/>
    <col min="6" max="15" width="19.85546875" style="2" customWidth="1"/>
    <col min="16" max="16" width="9.140625" style="2" customWidth="1"/>
    <col min="17" max="16384" width="9.140625" style="2"/>
  </cols>
  <sheetData>
    <row r="1" spans="1:15">
      <c r="A1" s="254" t="s">
        <v>141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5"/>
      <c r="M1" s="255"/>
      <c r="N1" s="255"/>
    </row>
    <row r="2" spans="1:15" ht="13.5" customHeight="1"/>
    <row r="3" spans="1:15">
      <c r="A3" s="247" t="s">
        <v>142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</row>
    <row r="4" spans="1:15" ht="9" customHeight="1">
      <c r="B4" s="12"/>
      <c r="C4" s="2"/>
      <c r="D4" s="2"/>
      <c r="E4" s="2"/>
    </row>
    <row r="5" spans="1:15" ht="18.75" customHeight="1">
      <c r="A5" s="148" t="s">
        <v>143</v>
      </c>
      <c r="B5" s="249" t="s">
        <v>144</v>
      </c>
      <c r="C5" s="250"/>
      <c r="D5" s="250"/>
      <c r="E5" s="250"/>
      <c r="F5" s="230" t="s">
        <v>145</v>
      </c>
      <c r="G5" s="230"/>
      <c r="H5" s="230"/>
      <c r="I5" s="230"/>
      <c r="J5" s="230"/>
      <c r="K5" s="230"/>
      <c r="L5" s="230"/>
      <c r="M5" s="230"/>
      <c r="N5" s="230"/>
      <c r="O5" s="230"/>
    </row>
    <row r="6" spans="1:15" ht="18.75" customHeight="1">
      <c r="A6" s="148">
        <v>1</v>
      </c>
      <c r="B6" s="249">
        <v>2</v>
      </c>
      <c r="C6" s="250"/>
      <c r="D6" s="250"/>
      <c r="E6" s="250"/>
      <c r="F6" s="230">
        <v>3</v>
      </c>
      <c r="G6" s="230"/>
      <c r="H6" s="230"/>
      <c r="I6" s="230"/>
      <c r="J6" s="230"/>
      <c r="K6" s="230"/>
      <c r="L6" s="230"/>
      <c r="M6" s="230"/>
      <c r="N6" s="230"/>
      <c r="O6" s="230"/>
    </row>
    <row r="7" spans="1:15" ht="18.75" customHeight="1">
      <c r="A7" s="27"/>
      <c r="B7" s="256"/>
      <c r="C7" s="257"/>
      <c r="D7" s="257"/>
      <c r="E7" s="257"/>
      <c r="F7" s="258"/>
      <c r="G7" s="258"/>
      <c r="H7" s="258"/>
      <c r="I7" s="258"/>
      <c r="J7" s="258"/>
      <c r="K7" s="258"/>
      <c r="L7" s="258"/>
      <c r="M7" s="258"/>
      <c r="N7" s="258"/>
      <c r="O7" s="258"/>
    </row>
    <row r="8" spans="1:15">
      <c r="A8" s="21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8.75" customHeight="1">
      <c r="A9" s="251" t="s">
        <v>146</v>
      </c>
      <c r="B9" s="252"/>
      <c r="C9" s="252"/>
      <c r="D9" s="252"/>
      <c r="E9" s="252"/>
      <c r="F9" s="252"/>
      <c r="G9" s="252"/>
      <c r="H9" s="252"/>
      <c r="I9" s="252"/>
      <c r="J9" s="252"/>
    </row>
    <row r="10" spans="1:15" ht="7.5" customHeight="1">
      <c r="A10" s="11"/>
      <c r="B10" s="12"/>
      <c r="C10" s="2"/>
      <c r="D10" s="2"/>
      <c r="E10" s="2"/>
    </row>
    <row r="11" spans="1:15" ht="67.5" customHeight="1">
      <c r="A11" s="226" t="s">
        <v>147</v>
      </c>
      <c r="B11" s="238" t="s">
        <v>148</v>
      </c>
      <c r="C11" s="240"/>
      <c r="D11" s="216" t="s">
        <v>405</v>
      </c>
      <c r="E11" s="216"/>
      <c r="F11" s="216"/>
      <c r="G11" s="216" t="s">
        <v>406</v>
      </c>
      <c r="H11" s="216"/>
      <c r="I11" s="216"/>
      <c r="J11" s="238" t="s">
        <v>407</v>
      </c>
      <c r="K11" s="239"/>
      <c r="L11" s="240"/>
      <c r="M11" s="216" t="s">
        <v>408</v>
      </c>
      <c r="N11" s="216"/>
      <c r="O11" s="216"/>
    </row>
    <row r="12" spans="1:15" ht="150" customHeight="1">
      <c r="A12" s="227"/>
      <c r="B12" s="61" t="s">
        <v>149</v>
      </c>
      <c r="C12" s="61" t="s">
        <v>150</v>
      </c>
      <c r="D12" s="61" t="s">
        <v>151</v>
      </c>
      <c r="E12" s="61" t="s">
        <v>152</v>
      </c>
      <c r="F12" s="61" t="s">
        <v>153</v>
      </c>
      <c r="G12" s="61" t="s">
        <v>151</v>
      </c>
      <c r="H12" s="61" t="s">
        <v>152</v>
      </c>
      <c r="I12" s="61" t="s">
        <v>153</v>
      </c>
      <c r="J12" s="61" t="s">
        <v>151</v>
      </c>
      <c r="K12" s="61" t="s">
        <v>152</v>
      </c>
      <c r="L12" s="61" t="s">
        <v>153</v>
      </c>
      <c r="M12" s="61" t="s">
        <v>151</v>
      </c>
      <c r="N12" s="61" t="s">
        <v>152</v>
      </c>
      <c r="O12" s="61" t="s">
        <v>153</v>
      </c>
    </row>
    <row r="13" spans="1:15">
      <c r="A13" s="61">
        <v>1</v>
      </c>
      <c r="B13" s="61">
        <v>2</v>
      </c>
      <c r="C13" s="61">
        <v>3</v>
      </c>
      <c r="D13" s="61">
        <v>4</v>
      </c>
      <c r="E13" s="61">
        <v>5</v>
      </c>
      <c r="F13" s="61">
        <v>6</v>
      </c>
      <c r="G13" s="61">
        <v>7</v>
      </c>
      <c r="H13" s="62">
        <v>8</v>
      </c>
      <c r="I13" s="62">
        <v>9</v>
      </c>
      <c r="J13" s="62">
        <v>10</v>
      </c>
      <c r="K13" s="62">
        <v>11</v>
      </c>
      <c r="L13" s="62">
        <v>12</v>
      </c>
      <c r="M13" s="62">
        <v>13</v>
      </c>
      <c r="N13" s="62">
        <v>14</v>
      </c>
      <c r="O13" s="62">
        <v>15</v>
      </c>
    </row>
    <row r="14" spans="1:15" s="13" customFormat="1">
      <c r="A14" s="165" t="s">
        <v>409</v>
      </c>
      <c r="B14" s="5"/>
      <c r="C14" s="5"/>
      <c r="D14" s="166">
        <v>54288</v>
      </c>
      <c r="E14" s="166">
        <v>1446335</v>
      </c>
      <c r="F14" s="168">
        <v>37.53</v>
      </c>
      <c r="G14" s="166">
        <v>117219</v>
      </c>
      <c r="H14" s="170">
        <v>2344380</v>
      </c>
      <c r="I14" s="171">
        <v>50</v>
      </c>
      <c r="J14" s="170">
        <v>8114</v>
      </c>
      <c r="K14" s="170">
        <v>121104</v>
      </c>
      <c r="L14" s="171">
        <v>67</v>
      </c>
      <c r="M14" s="197">
        <v>261643</v>
      </c>
      <c r="N14" s="170">
        <v>4154091</v>
      </c>
      <c r="O14" s="174">
        <v>86.28</v>
      </c>
    </row>
    <row r="15" spans="1:15">
      <c r="A15" s="165" t="s">
        <v>410</v>
      </c>
      <c r="B15" s="61"/>
      <c r="C15" s="61"/>
      <c r="D15" s="166">
        <v>21673</v>
      </c>
      <c r="E15" s="166">
        <v>667857</v>
      </c>
      <c r="F15" s="168">
        <v>32.450000000000003</v>
      </c>
      <c r="G15" s="166">
        <v>29802</v>
      </c>
      <c r="H15" s="170">
        <v>620875</v>
      </c>
      <c r="I15" s="171">
        <v>48</v>
      </c>
      <c r="J15" s="170">
        <v>87</v>
      </c>
      <c r="K15" s="170">
        <v>1403</v>
      </c>
      <c r="L15" s="171">
        <v>62</v>
      </c>
      <c r="M15" s="197">
        <v>969</v>
      </c>
      <c r="N15" s="170">
        <v>18971</v>
      </c>
      <c r="O15" s="174">
        <v>70</v>
      </c>
    </row>
    <row r="16" spans="1:15">
      <c r="A16" s="165" t="s">
        <v>411</v>
      </c>
      <c r="B16" s="61"/>
      <c r="C16" s="61"/>
      <c r="D16" s="166">
        <v>13</v>
      </c>
      <c r="E16" s="166">
        <v>162</v>
      </c>
      <c r="F16" s="168">
        <v>80.25</v>
      </c>
      <c r="G16" s="166">
        <v>15</v>
      </c>
      <c r="H16" s="170">
        <v>169</v>
      </c>
      <c r="I16" s="171">
        <v>88.7</v>
      </c>
      <c r="J16" s="170" t="s">
        <v>414</v>
      </c>
      <c r="K16" s="169"/>
      <c r="L16" s="62"/>
      <c r="M16" s="197" t="s">
        <v>414</v>
      </c>
      <c r="N16" s="170"/>
      <c r="O16" s="172"/>
    </row>
    <row r="17" spans="1:15">
      <c r="A17" s="165" t="s">
        <v>412</v>
      </c>
      <c r="B17" s="9"/>
      <c r="C17" s="9"/>
      <c r="D17" s="166">
        <v>9511</v>
      </c>
      <c r="E17" s="166"/>
      <c r="F17" s="168"/>
      <c r="G17" s="166">
        <v>11662</v>
      </c>
      <c r="H17" s="85"/>
      <c r="I17" s="31"/>
      <c r="J17" s="166">
        <v>174</v>
      </c>
      <c r="K17" s="85"/>
      <c r="L17" s="31"/>
      <c r="M17" s="198">
        <v>3350</v>
      </c>
      <c r="N17" s="166"/>
      <c r="O17" s="173"/>
    </row>
    <row r="18" spans="1:15" ht="18" customHeight="1">
      <c r="A18" s="165" t="s">
        <v>413</v>
      </c>
      <c r="B18" s="9"/>
      <c r="C18" s="9"/>
      <c r="D18" s="166">
        <v>14</v>
      </c>
      <c r="E18" s="166">
        <v>254</v>
      </c>
      <c r="F18" s="168">
        <v>55.11</v>
      </c>
      <c r="G18" s="166"/>
      <c r="H18" s="85"/>
      <c r="I18" s="31"/>
      <c r="J18" s="85"/>
      <c r="K18" s="85"/>
      <c r="L18" s="31"/>
      <c r="M18" s="198"/>
      <c r="N18" s="166"/>
      <c r="O18" s="173"/>
    </row>
    <row r="19" spans="1:15">
      <c r="A19" s="7" t="s">
        <v>154</v>
      </c>
      <c r="B19" s="39">
        <v>100</v>
      </c>
      <c r="C19" s="39">
        <v>100</v>
      </c>
      <c r="D19" s="163">
        <f>SUM(D14:D18)</f>
        <v>85499</v>
      </c>
      <c r="E19" s="30"/>
      <c r="F19" s="167"/>
      <c r="G19" s="163">
        <f>SUM(G14:G18)</f>
        <v>158698</v>
      </c>
      <c r="H19" s="30"/>
      <c r="I19" s="32"/>
      <c r="J19" s="163">
        <f>SUM(J14:J18)</f>
        <v>8375</v>
      </c>
      <c r="K19" s="30"/>
      <c r="L19" s="32"/>
      <c r="M19" s="163">
        <f>SUM(M14:M18)</f>
        <v>265962</v>
      </c>
      <c r="N19" s="30"/>
      <c r="O19" s="32"/>
    </row>
    <row r="21" spans="1:15">
      <c r="A21" s="247" t="s">
        <v>155</v>
      </c>
      <c r="B21" s="253"/>
      <c r="C21" s="253"/>
      <c r="D21" s="253"/>
      <c r="E21" s="253"/>
      <c r="F21" s="253"/>
      <c r="G21" s="253"/>
      <c r="H21" s="253"/>
      <c r="I21" s="253"/>
      <c r="J21" s="253"/>
      <c r="K21" s="253"/>
    </row>
    <row r="22" spans="1:15" ht="11.25" customHeight="1">
      <c r="A22" s="147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5" ht="44.25" customHeight="1">
      <c r="A23" s="259" t="s">
        <v>23</v>
      </c>
      <c r="B23" s="226" t="s">
        <v>24</v>
      </c>
      <c r="C23" s="226" t="s">
        <v>416</v>
      </c>
      <c r="D23" s="226" t="s">
        <v>417</v>
      </c>
      <c r="E23" s="232" t="s">
        <v>415</v>
      </c>
      <c r="F23" s="226" t="s">
        <v>418</v>
      </c>
      <c r="G23" s="238" t="s">
        <v>157</v>
      </c>
      <c r="H23" s="239"/>
      <c r="I23" s="239"/>
      <c r="J23" s="240"/>
      <c r="K23" s="270" t="s">
        <v>158</v>
      </c>
      <c r="L23" s="271"/>
      <c r="M23" s="271"/>
      <c r="N23" s="271"/>
      <c r="O23" s="271"/>
    </row>
    <row r="24" spans="1:15" ht="52.5" customHeight="1">
      <c r="A24" s="260"/>
      <c r="B24" s="227"/>
      <c r="C24" s="227"/>
      <c r="D24" s="227"/>
      <c r="E24" s="233"/>
      <c r="F24" s="227"/>
      <c r="G24" s="154" t="s">
        <v>159</v>
      </c>
      <c r="H24" s="154" t="s">
        <v>160</v>
      </c>
      <c r="I24" s="154" t="s">
        <v>161</v>
      </c>
      <c r="J24" s="154" t="s">
        <v>162</v>
      </c>
      <c r="K24" s="216"/>
      <c r="L24" s="271"/>
      <c r="M24" s="271"/>
      <c r="N24" s="271"/>
      <c r="O24" s="271"/>
    </row>
    <row r="25" spans="1:15">
      <c r="A25" s="62">
        <v>1</v>
      </c>
      <c r="B25" s="61">
        <v>2</v>
      </c>
      <c r="C25" s="61">
        <v>3</v>
      </c>
      <c r="D25" s="61">
        <v>4</v>
      </c>
      <c r="E25" s="61">
        <v>5</v>
      </c>
      <c r="F25" s="61">
        <v>6</v>
      </c>
      <c r="G25" s="61">
        <v>7</v>
      </c>
      <c r="H25" s="61">
        <v>8</v>
      </c>
      <c r="I25" s="61">
        <v>9</v>
      </c>
      <c r="J25" s="61">
        <v>10</v>
      </c>
      <c r="K25" s="249">
        <v>11</v>
      </c>
      <c r="L25" s="250"/>
      <c r="M25" s="250"/>
      <c r="N25" s="250"/>
      <c r="O25" s="250"/>
    </row>
    <row r="26" spans="1:15" s="4" customFormat="1" ht="18.75" customHeight="1">
      <c r="A26" s="7" t="s">
        <v>35</v>
      </c>
      <c r="B26" s="8">
        <v>1000</v>
      </c>
      <c r="C26" s="40">
        <v>85499</v>
      </c>
      <c r="D26" s="40">
        <v>158698</v>
      </c>
      <c r="E26" s="40">
        <v>123520</v>
      </c>
      <c r="F26" s="43">
        <f>SUM(G26:J26)</f>
        <v>265962</v>
      </c>
      <c r="G26" s="52">
        <v>75169</v>
      </c>
      <c r="H26" s="52">
        <v>81434</v>
      </c>
      <c r="I26" s="52">
        <v>32563</v>
      </c>
      <c r="J26" s="52">
        <v>76796</v>
      </c>
      <c r="K26" s="225"/>
      <c r="L26" s="225"/>
      <c r="M26" s="225"/>
      <c r="N26" s="225"/>
      <c r="O26" s="225"/>
    </row>
    <row r="27" spans="1:15" s="4" customFormat="1" ht="18.75" customHeight="1">
      <c r="A27" s="7" t="s">
        <v>36</v>
      </c>
      <c r="B27" s="8">
        <v>1010</v>
      </c>
      <c r="C27" s="43">
        <f>SUM(C28:C36)</f>
        <v>-51616</v>
      </c>
      <c r="D27" s="43">
        <f>SUM(D28:D36)</f>
        <v>-111115</v>
      </c>
      <c r="E27" s="43">
        <f>SUM(E28:E36)</f>
        <v>-77971</v>
      </c>
      <c r="F27" s="43">
        <f t="shared" ref="F27:F79" si="0">SUM(G27:J27)</f>
        <v>-183903</v>
      </c>
      <c r="G27" s="43">
        <f>SUM(G28:G36)</f>
        <v>-52019</v>
      </c>
      <c r="H27" s="43">
        <f>SUM(H28:H36)</f>
        <v>-56444</v>
      </c>
      <c r="I27" s="43">
        <f>SUM(I28:I36)</f>
        <v>-22300</v>
      </c>
      <c r="J27" s="43">
        <f>SUM(J28:J36)</f>
        <v>-53140</v>
      </c>
      <c r="K27" s="225"/>
      <c r="L27" s="225"/>
      <c r="M27" s="225"/>
      <c r="N27" s="225"/>
      <c r="O27" s="225"/>
    </row>
    <row r="28" spans="1:15" ht="18.75" customHeight="1">
      <c r="A28" s="5" t="s">
        <v>163</v>
      </c>
      <c r="B28" s="61">
        <v>1011</v>
      </c>
      <c r="C28" s="28">
        <v>-51616</v>
      </c>
      <c r="D28" s="28">
        <v>-111115</v>
      </c>
      <c r="E28" s="28">
        <v>-77971</v>
      </c>
      <c r="F28" s="33">
        <f t="shared" si="0"/>
        <v>-183903</v>
      </c>
      <c r="G28" s="44">
        <v>-52019</v>
      </c>
      <c r="H28" s="44">
        <v>-56444</v>
      </c>
      <c r="I28" s="44">
        <v>-22300</v>
      </c>
      <c r="J28" s="44">
        <v>-53140</v>
      </c>
      <c r="K28" s="225"/>
      <c r="L28" s="225"/>
      <c r="M28" s="225"/>
      <c r="N28" s="225"/>
      <c r="O28" s="225"/>
    </row>
    <row r="29" spans="1:15" ht="18.75" customHeight="1">
      <c r="A29" s="5" t="s">
        <v>165</v>
      </c>
      <c r="B29" s="61">
        <v>1012</v>
      </c>
      <c r="C29" s="28" t="s">
        <v>164</v>
      </c>
      <c r="D29" s="28" t="s">
        <v>164</v>
      </c>
      <c r="E29" s="28" t="s">
        <v>164</v>
      </c>
      <c r="F29" s="33">
        <f t="shared" si="0"/>
        <v>0</v>
      </c>
      <c r="G29" s="28" t="s">
        <v>164</v>
      </c>
      <c r="H29" s="28" t="s">
        <v>164</v>
      </c>
      <c r="I29" s="28" t="s">
        <v>164</v>
      </c>
      <c r="J29" s="28" t="s">
        <v>164</v>
      </c>
      <c r="K29" s="225"/>
      <c r="L29" s="225"/>
      <c r="M29" s="225"/>
      <c r="N29" s="225"/>
      <c r="O29" s="225"/>
    </row>
    <row r="30" spans="1:15" ht="18.75" customHeight="1">
      <c r="A30" s="5" t="s">
        <v>166</v>
      </c>
      <c r="B30" s="61">
        <v>1013</v>
      </c>
      <c r="C30" s="28" t="s">
        <v>164</v>
      </c>
      <c r="D30" s="28" t="s">
        <v>164</v>
      </c>
      <c r="E30" s="28" t="s">
        <v>164</v>
      </c>
      <c r="F30" s="33">
        <f t="shared" si="0"/>
        <v>0</v>
      </c>
      <c r="G30" s="28" t="s">
        <v>164</v>
      </c>
      <c r="H30" s="28" t="s">
        <v>164</v>
      </c>
      <c r="I30" s="28" t="s">
        <v>164</v>
      </c>
      <c r="J30" s="28" t="s">
        <v>164</v>
      </c>
      <c r="K30" s="225"/>
      <c r="L30" s="225"/>
      <c r="M30" s="225"/>
      <c r="N30" s="225"/>
      <c r="O30" s="225"/>
    </row>
    <row r="31" spans="1:15" ht="18.75" customHeight="1">
      <c r="A31" s="5" t="s">
        <v>118</v>
      </c>
      <c r="B31" s="61">
        <v>1014</v>
      </c>
      <c r="C31" s="28" t="s">
        <v>164</v>
      </c>
      <c r="D31" s="28" t="s">
        <v>164</v>
      </c>
      <c r="E31" s="28" t="s">
        <v>164</v>
      </c>
      <c r="F31" s="33">
        <f t="shared" si="0"/>
        <v>0</v>
      </c>
      <c r="G31" s="28" t="s">
        <v>164</v>
      </c>
      <c r="H31" s="28" t="s">
        <v>164</v>
      </c>
      <c r="I31" s="28" t="s">
        <v>164</v>
      </c>
      <c r="J31" s="28" t="s">
        <v>164</v>
      </c>
      <c r="K31" s="225"/>
      <c r="L31" s="225"/>
      <c r="M31" s="225"/>
      <c r="N31" s="225"/>
      <c r="O31" s="225"/>
    </row>
    <row r="32" spans="1:15" ht="18.75" customHeight="1">
      <c r="A32" s="5" t="s">
        <v>167</v>
      </c>
      <c r="B32" s="61">
        <v>1015</v>
      </c>
      <c r="C32" s="28" t="s">
        <v>164</v>
      </c>
      <c r="D32" s="28" t="s">
        <v>164</v>
      </c>
      <c r="E32" s="28" t="s">
        <v>164</v>
      </c>
      <c r="F32" s="33">
        <f t="shared" si="0"/>
        <v>0</v>
      </c>
      <c r="G32" s="28" t="s">
        <v>164</v>
      </c>
      <c r="H32" s="28" t="s">
        <v>164</v>
      </c>
      <c r="I32" s="28" t="s">
        <v>164</v>
      </c>
      <c r="J32" s="28" t="s">
        <v>164</v>
      </c>
      <c r="K32" s="225"/>
      <c r="L32" s="225"/>
      <c r="M32" s="225"/>
      <c r="N32" s="225"/>
      <c r="O32" s="225"/>
    </row>
    <row r="33" spans="1:15" ht="46.5" customHeight="1">
      <c r="A33" s="5" t="s">
        <v>168</v>
      </c>
      <c r="B33" s="61">
        <v>1016</v>
      </c>
      <c r="C33" s="28" t="s">
        <v>164</v>
      </c>
      <c r="D33" s="28" t="s">
        <v>164</v>
      </c>
      <c r="E33" s="28" t="s">
        <v>164</v>
      </c>
      <c r="F33" s="33">
        <f t="shared" si="0"/>
        <v>0</v>
      </c>
      <c r="G33" s="28" t="s">
        <v>164</v>
      </c>
      <c r="H33" s="28" t="s">
        <v>164</v>
      </c>
      <c r="I33" s="28" t="s">
        <v>164</v>
      </c>
      <c r="J33" s="28" t="s">
        <v>164</v>
      </c>
      <c r="K33" s="225"/>
      <c r="L33" s="225"/>
      <c r="M33" s="225"/>
      <c r="N33" s="225"/>
      <c r="O33" s="225"/>
    </row>
    <row r="34" spans="1:15" ht="18.75" customHeight="1">
      <c r="A34" s="5" t="s">
        <v>169</v>
      </c>
      <c r="B34" s="61">
        <v>1017</v>
      </c>
      <c r="C34" s="28" t="s">
        <v>164</v>
      </c>
      <c r="D34" s="28" t="s">
        <v>164</v>
      </c>
      <c r="E34" s="28" t="s">
        <v>164</v>
      </c>
      <c r="F34" s="33">
        <f t="shared" si="0"/>
        <v>0</v>
      </c>
      <c r="G34" s="28" t="s">
        <v>164</v>
      </c>
      <c r="H34" s="28" t="s">
        <v>164</v>
      </c>
      <c r="I34" s="28" t="s">
        <v>164</v>
      </c>
      <c r="J34" s="28" t="s">
        <v>164</v>
      </c>
      <c r="K34" s="225"/>
      <c r="L34" s="225"/>
      <c r="M34" s="225"/>
      <c r="N34" s="225"/>
      <c r="O34" s="225"/>
    </row>
    <row r="35" spans="1:15" ht="18.75" customHeight="1">
      <c r="A35" s="5" t="s">
        <v>170</v>
      </c>
      <c r="B35" s="61">
        <v>1018</v>
      </c>
      <c r="C35" s="28" t="s">
        <v>164</v>
      </c>
      <c r="D35" s="28" t="s">
        <v>164</v>
      </c>
      <c r="E35" s="28" t="s">
        <v>164</v>
      </c>
      <c r="F35" s="33"/>
      <c r="G35" s="28" t="s">
        <v>164</v>
      </c>
      <c r="H35" s="28" t="s">
        <v>164</v>
      </c>
      <c r="I35" s="28" t="s">
        <v>164</v>
      </c>
      <c r="J35" s="28" t="s">
        <v>164</v>
      </c>
      <c r="K35" s="261"/>
      <c r="L35" s="262"/>
      <c r="M35" s="262"/>
      <c r="N35" s="262"/>
      <c r="O35" s="263"/>
    </row>
    <row r="36" spans="1:15" ht="18.75" customHeight="1">
      <c r="A36" s="5" t="s">
        <v>171</v>
      </c>
      <c r="B36" s="61">
        <v>1019</v>
      </c>
      <c r="C36" s="28" t="s">
        <v>164</v>
      </c>
      <c r="D36" s="28" t="s">
        <v>164</v>
      </c>
      <c r="E36" s="28" t="s">
        <v>164</v>
      </c>
      <c r="F36" s="33">
        <f t="shared" si="0"/>
        <v>0</v>
      </c>
      <c r="G36" s="28" t="s">
        <v>164</v>
      </c>
      <c r="H36" s="28" t="s">
        <v>164</v>
      </c>
      <c r="I36" s="28" t="s">
        <v>164</v>
      </c>
      <c r="J36" s="28" t="s">
        <v>164</v>
      </c>
      <c r="K36" s="225"/>
      <c r="L36" s="225"/>
      <c r="M36" s="225"/>
      <c r="N36" s="225"/>
      <c r="O36" s="225"/>
    </row>
    <row r="37" spans="1:15" ht="18.75" customHeight="1">
      <c r="A37" s="7" t="s">
        <v>172</v>
      </c>
      <c r="B37" s="8">
        <v>1020</v>
      </c>
      <c r="C37" s="41">
        <f>SUM(C26,C27)</f>
        <v>33883</v>
      </c>
      <c r="D37" s="41">
        <f t="shared" ref="D37:J37" si="1">SUM(D26,D27)</f>
        <v>47583</v>
      </c>
      <c r="E37" s="41">
        <f t="shared" si="1"/>
        <v>45549</v>
      </c>
      <c r="F37" s="41">
        <f t="shared" si="1"/>
        <v>82059</v>
      </c>
      <c r="G37" s="41">
        <f t="shared" si="1"/>
        <v>23150</v>
      </c>
      <c r="H37" s="41">
        <f t="shared" si="1"/>
        <v>24990</v>
      </c>
      <c r="I37" s="41">
        <f t="shared" si="1"/>
        <v>10263</v>
      </c>
      <c r="J37" s="41">
        <f t="shared" si="1"/>
        <v>23656</v>
      </c>
      <c r="K37" s="225"/>
      <c r="L37" s="225"/>
      <c r="M37" s="225"/>
      <c r="N37" s="225"/>
      <c r="O37" s="225"/>
    </row>
    <row r="38" spans="1:15" s="4" customFormat="1" ht="18.75" customHeight="1">
      <c r="A38" s="7" t="s">
        <v>173</v>
      </c>
      <c r="B38" s="8">
        <v>1030</v>
      </c>
      <c r="C38" s="43">
        <f>SUM(C39:C58,C60)</f>
        <v>-3326</v>
      </c>
      <c r="D38" s="43">
        <f>SUM(D39:D58,D60)</f>
        <v>-3683</v>
      </c>
      <c r="E38" s="43">
        <f>SUM(E39:E58,E60)</f>
        <v>-3577</v>
      </c>
      <c r="F38" s="43">
        <f t="shared" si="0"/>
        <v>-4543</v>
      </c>
      <c r="G38" s="43">
        <f>SUM(G39:G58,G60)</f>
        <v>-1235</v>
      </c>
      <c r="H38" s="43">
        <f>SUM(H39:H58,H60)</f>
        <v>-1103</v>
      </c>
      <c r="I38" s="43">
        <f>SUM(I39:I58,I60)</f>
        <v>-1020</v>
      </c>
      <c r="J38" s="43">
        <f>SUM(J39:J58,J60)</f>
        <v>-1185</v>
      </c>
      <c r="K38" s="225"/>
      <c r="L38" s="225"/>
      <c r="M38" s="225"/>
      <c r="N38" s="225"/>
      <c r="O38" s="225"/>
    </row>
    <row r="39" spans="1:15" ht="18.75" customHeight="1">
      <c r="A39" s="5" t="s">
        <v>174</v>
      </c>
      <c r="B39" s="72">
        <v>1031</v>
      </c>
      <c r="C39" s="28" t="s">
        <v>164</v>
      </c>
      <c r="D39" s="28" t="s">
        <v>164</v>
      </c>
      <c r="E39" s="28" t="s">
        <v>164</v>
      </c>
      <c r="F39" s="33">
        <f t="shared" si="0"/>
        <v>0</v>
      </c>
      <c r="G39" s="28" t="s">
        <v>164</v>
      </c>
      <c r="H39" s="28" t="s">
        <v>164</v>
      </c>
      <c r="I39" s="28" t="s">
        <v>164</v>
      </c>
      <c r="J39" s="28" t="s">
        <v>164</v>
      </c>
      <c r="K39" s="225"/>
      <c r="L39" s="225"/>
      <c r="M39" s="225"/>
      <c r="N39" s="225"/>
      <c r="O39" s="225"/>
    </row>
    <row r="40" spans="1:15" ht="18.75" customHeight="1">
      <c r="A40" s="5" t="s">
        <v>175</v>
      </c>
      <c r="B40" s="72">
        <v>1032</v>
      </c>
      <c r="C40" s="28" t="s">
        <v>164</v>
      </c>
      <c r="D40" s="28" t="s">
        <v>164</v>
      </c>
      <c r="E40" s="28" t="s">
        <v>164</v>
      </c>
      <c r="F40" s="33">
        <f t="shared" si="0"/>
        <v>0</v>
      </c>
      <c r="G40" s="28" t="s">
        <v>164</v>
      </c>
      <c r="H40" s="28" t="s">
        <v>164</v>
      </c>
      <c r="I40" s="28" t="s">
        <v>164</v>
      </c>
      <c r="J40" s="28" t="s">
        <v>164</v>
      </c>
      <c r="K40" s="225"/>
      <c r="L40" s="225"/>
      <c r="M40" s="225"/>
      <c r="N40" s="225"/>
      <c r="O40" s="225"/>
    </row>
    <row r="41" spans="1:15" ht="18.75" customHeight="1">
      <c r="A41" s="5" t="s">
        <v>176</v>
      </c>
      <c r="B41" s="72">
        <v>1033</v>
      </c>
      <c r="C41" s="28" t="s">
        <v>164</v>
      </c>
      <c r="D41" s="28" t="s">
        <v>164</v>
      </c>
      <c r="E41" s="28" t="s">
        <v>164</v>
      </c>
      <c r="F41" s="33">
        <f t="shared" si="0"/>
        <v>0</v>
      </c>
      <c r="G41" s="28" t="s">
        <v>164</v>
      </c>
      <c r="H41" s="28" t="s">
        <v>164</v>
      </c>
      <c r="I41" s="28" t="s">
        <v>164</v>
      </c>
      <c r="J41" s="28" t="s">
        <v>164</v>
      </c>
      <c r="K41" s="225"/>
      <c r="L41" s="225"/>
      <c r="M41" s="225"/>
      <c r="N41" s="225"/>
      <c r="O41" s="225"/>
    </row>
    <row r="42" spans="1:15" ht="18.75" customHeight="1">
      <c r="A42" s="5" t="s">
        <v>177</v>
      </c>
      <c r="B42" s="72">
        <v>1034</v>
      </c>
      <c r="C42" s="28">
        <v>-10</v>
      </c>
      <c r="D42" s="28">
        <v>-15</v>
      </c>
      <c r="E42" s="28">
        <v>-16</v>
      </c>
      <c r="F42" s="33">
        <f t="shared" si="0"/>
        <v>-28</v>
      </c>
      <c r="G42" s="28">
        <v>-28</v>
      </c>
      <c r="H42" s="28" t="s">
        <v>164</v>
      </c>
      <c r="I42" s="28" t="s">
        <v>164</v>
      </c>
      <c r="J42" s="28" t="s">
        <v>164</v>
      </c>
      <c r="K42" s="225"/>
      <c r="L42" s="225"/>
      <c r="M42" s="225"/>
      <c r="N42" s="225"/>
      <c r="O42" s="225"/>
    </row>
    <row r="43" spans="1:15" ht="18.75" customHeight="1">
      <c r="A43" s="5" t="s">
        <v>178</v>
      </c>
      <c r="B43" s="72">
        <v>1035</v>
      </c>
      <c r="C43" s="28" t="s">
        <v>164</v>
      </c>
      <c r="D43" s="28" t="s">
        <v>164</v>
      </c>
      <c r="E43" s="28" t="s">
        <v>164</v>
      </c>
      <c r="F43" s="33">
        <f t="shared" si="0"/>
        <v>0</v>
      </c>
      <c r="G43" s="28" t="s">
        <v>164</v>
      </c>
      <c r="H43" s="28" t="s">
        <v>164</v>
      </c>
      <c r="I43" s="28" t="s">
        <v>164</v>
      </c>
      <c r="J43" s="28" t="s">
        <v>164</v>
      </c>
      <c r="K43" s="225"/>
      <c r="L43" s="225"/>
      <c r="M43" s="225"/>
      <c r="N43" s="225"/>
      <c r="O43" s="225"/>
    </row>
    <row r="44" spans="1:15" ht="18.75" customHeight="1">
      <c r="A44" s="5" t="s">
        <v>179</v>
      </c>
      <c r="B44" s="72">
        <v>1036</v>
      </c>
      <c r="C44" s="28" t="s">
        <v>164</v>
      </c>
      <c r="D44" s="28" t="s">
        <v>164</v>
      </c>
      <c r="E44" s="28" t="s">
        <v>164</v>
      </c>
      <c r="F44" s="33">
        <f t="shared" si="0"/>
        <v>0</v>
      </c>
      <c r="G44" s="28" t="s">
        <v>164</v>
      </c>
      <c r="H44" s="28" t="s">
        <v>164</v>
      </c>
      <c r="I44" s="28" t="s">
        <v>164</v>
      </c>
      <c r="J44" s="28" t="s">
        <v>164</v>
      </c>
      <c r="K44" s="225"/>
      <c r="L44" s="225"/>
      <c r="M44" s="225"/>
      <c r="N44" s="225"/>
      <c r="O44" s="225"/>
    </row>
    <row r="45" spans="1:15" ht="18.75" customHeight="1">
      <c r="A45" s="5" t="s">
        <v>180</v>
      </c>
      <c r="B45" s="72">
        <v>1037</v>
      </c>
      <c r="C45" s="28">
        <v>-8</v>
      </c>
      <c r="D45" s="28">
        <v>-20</v>
      </c>
      <c r="E45" s="28">
        <v>-15</v>
      </c>
      <c r="F45" s="33">
        <f t="shared" si="0"/>
        <v>-28</v>
      </c>
      <c r="G45" s="28">
        <v>-7</v>
      </c>
      <c r="H45" s="28">
        <v>-7</v>
      </c>
      <c r="I45" s="28">
        <v>-7</v>
      </c>
      <c r="J45" s="28">
        <v>-7</v>
      </c>
      <c r="K45" s="225"/>
      <c r="L45" s="225"/>
      <c r="M45" s="225"/>
      <c r="N45" s="225"/>
      <c r="O45" s="225"/>
    </row>
    <row r="46" spans="1:15" ht="18.75" customHeight="1">
      <c r="A46" s="5" t="s">
        <v>181</v>
      </c>
      <c r="B46" s="72">
        <v>1038</v>
      </c>
      <c r="C46" s="28">
        <v>-2336</v>
      </c>
      <c r="D46" s="28">
        <v>-2506</v>
      </c>
      <c r="E46" s="28">
        <v>-2605</v>
      </c>
      <c r="F46" s="33">
        <f t="shared" si="0"/>
        <v>-3006</v>
      </c>
      <c r="G46" s="28">
        <v>-751</v>
      </c>
      <c r="H46" s="28">
        <v>-751</v>
      </c>
      <c r="I46" s="28">
        <v>-751</v>
      </c>
      <c r="J46" s="28">
        <v>-753</v>
      </c>
      <c r="K46" s="225"/>
      <c r="L46" s="225"/>
      <c r="M46" s="225"/>
      <c r="N46" s="225"/>
      <c r="O46" s="225"/>
    </row>
    <row r="47" spans="1:15" ht="18.75" customHeight="1">
      <c r="A47" s="5" t="s">
        <v>182</v>
      </c>
      <c r="B47" s="72">
        <v>1039</v>
      </c>
      <c r="C47" s="28">
        <v>-493</v>
      </c>
      <c r="D47" s="28">
        <v>-551</v>
      </c>
      <c r="E47" s="28">
        <v>-533</v>
      </c>
      <c r="F47" s="33">
        <f t="shared" si="0"/>
        <v>-661</v>
      </c>
      <c r="G47" s="28">
        <v>-165</v>
      </c>
      <c r="H47" s="28">
        <v>-165</v>
      </c>
      <c r="I47" s="28">
        <v>-165</v>
      </c>
      <c r="J47" s="28">
        <v>-166</v>
      </c>
      <c r="K47" s="225"/>
      <c r="L47" s="225"/>
      <c r="M47" s="225"/>
      <c r="N47" s="225"/>
      <c r="O47" s="225"/>
    </row>
    <row r="48" spans="1:15" ht="37.5">
      <c r="A48" s="5" t="s">
        <v>183</v>
      </c>
      <c r="B48" s="72">
        <v>1040</v>
      </c>
      <c r="C48" s="28">
        <v>-4</v>
      </c>
      <c r="D48" s="28">
        <v>-3</v>
      </c>
      <c r="E48" s="28">
        <v>-3</v>
      </c>
      <c r="F48" s="33">
        <f t="shared" si="0"/>
        <v>-7</v>
      </c>
      <c r="G48" s="28">
        <v>-2</v>
      </c>
      <c r="H48" s="28">
        <v>-2</v>
      </c>
      <c r="I48" s="28">
        <v>-2</v>
      </c>
      <c r="J48" s="28">
        <v>-1</v>
      </c>
      <c r="K48" s="225"/>
      <c r="L48" s="225"/>
      <c r="M48" s="225"/>
      <c r="N48" s="225"/>
      <c r="O48" s="225"/>
    </row>
    <row r="49" spans="1:15" ht="37.5">
      <c r="A49" s="5" t="s">
        <v>184</v>
      </c>
      <c r="B49" s="72">
        <v>1041</v>
      </c>
      <c r="C49" s="28" t="s">
        <v>164</v>
      </c>
      <c r="D49" s="28" t="s">
        <v>164</v>
      </c>
      <c r="E49" s="28" t="s">
        <v>164</v>
      </c>
      <c r="F49" s="33">
        <f t="shared" si="0"/>
        <v>0</v>
      </c>
      <c r="G49" s="28" t="s">
        <v>164</v>
      </c>
      <c r="H49" s="28" t="s">
        <v>164</v>
      </c>
      <c r="I49" s="28" t="s">
        <v>164</v>
      </c>
      <c r="J49" s="28" t="s">
        <v>164</v>
      </c>
      <c r="K49" s="225"/>
      <c r="L49" s="225"/>
      <c r="M49" s="225"/>
      <c r="N49" s="225"/>
      <c r="O49" s="225"/>
    </row>
    <row r="50" spans="1:15" ht="18.75" customHeight="1">
      <c r="A50" s="5" t="s">
        <v>185</v>
      </c>
      <c r="B50" s="72">
        <v>1042</v>
      </c>
      <c r="C50" s="28" t="s">
        <v>164</v>
      </c>
      <c r="D50" s="28" t="s">
        <v>164</v>
      </c>
      <c r="E50" s="28" t="s">
        <v>164</v>
      </c>
      <c r="F50" s="33">
        <f t="shared" si="0"/>
        <v>0</v>
      </c>
      <c r="G50" s="28" t="s">
        <v>164</v>
      </c>
      <c r="H50" s="28" t="s">
        <v>164</v>
      </c>
      <c r="I50" s="28" t="s">
        <v>164</v>
      </c>
      <c r="J50" s="28" t="s">
        <v>164</v>
      </c>
      <c r="K50" s="225"/>
      <c r="L50" s="225"/>
      <c r="M50" s="225"/>
      <c r="N50" s="225"/>
      <c r="O50" s="225"/>
    </row>
    <row r="51" spans="1:15" ht="18.75" customHeight="1">
      <c r="A51" s="5" t="s">
        <v>186</v>
      </c>
      <c r="B51" s="72">
        <v>1043</v>
      </c>
      <c r="C51" s="28" t="s">
        <v>164</v>
      </c>
      <c r="D51" s="28" t="s">
        <v>164</v>
      </c>
      <c r="E51" s="28" t="s">
        <v>164</v>
      </c>
      <c r="F51" s="33">
        <f t="shared" si="0"/>
        <v>0</v>
      </c>
      <c r="G51" s="28" t="s">
        <v>164</v>
      </c>
      <c r="H51" s="28" t="s">
        <v>164</v>
      </c>
      <c r="I51" s="28" t="s">
        <v>164</v>
      </c>
      <c r="J51" s="28" t="s">
        <v>164</v>
      </c>
      <c r="K51" s="225"/>
      <c r="L51" s="225"/>
      <c r="M51" s="225"/>
      <c r="N51" s="225"/>
      <c r="O51" s="225"/>
    </row>
    <row r="52" spans="1:15" ht="18.75" customHeight="1">
      <c r="A52" s="5" t="s">
        <v>187</v>
      </c>
      <c r="B52" s="72">
        <v>1044</v>
      </c>
      <c r="C52" s="28">
        <v>-241</v>
      </c>
      <c r="D52" s="28">
        <v>-296</v>
      </c>
      <c r="E52" s="28">
        <v>-175</v>
      </c>
      <c r="F52" s="33">
        <f t="shared" si="0"/>
        <v>-350</v>
      </c>
      <c r="G52" s="28">
        <v>-126</v>
      </c>
      <c r="H52" s="28">
        <v>-83</v>
      </c>
      <c r="I52" s="28">
        <v>-42</v>
      </c>
      <c r="J52" s="28">
        <v>-99</v>
      </c>
      <c r="K52" s="225"/>
      <c r="L52" s="225"/>
      <c r="M52" s="225"/>
      <c r="N52" s="225"/>
      <c r="O52" s="225"/>
    </row>
    <row r="53" spans="1:15" ht="18.75" customHeight="1">
      <c r="A53" s="5" t="s">
        <v>188</v>
      </c>
      <c r="B53" s="72">
        <v>1045</v>
      </c>
      <c r="C53" s="28">
        <v>-95</v>
      </c>
      <c r="D53" s="28">
        <v>-110</v>
      </c>
      <c r="E53" s="28">
        <v>-121</v>
      </c>
      <c r="F53" s="33">
        <f t="shared" si="0"/>
        <v>-180</v>
      </c>
      <c r="G53" s="28">
        <v>-47</v>
      </c>
      <c r="H53" s="28">
        <v>-47</v>
      </c>
      <c r="I53" s="28">
        <v>-41</v>
      </c>
      <c r="J53" s="28">
        <v>-45</v>
      </c>
      <c r="K53" s="225"/>
      <c r="L53" s="225"/>
      <c r="M53" s="225"/>
      <c r="N53" s="225"/>
      <c r="O53" s="225"/>
    </row>
    <row r="54" spans="1:15" ht="18.75" customHeight="1">
      <c r="A54" s="5" t="s">
        <v>189</v>
      </c>
      <c r="B54" s="72">
        <v>1046</v>
      </c>
      <c r="C54" s="28" t="s">
        <v>164</v>
      </c>
      <c r="D54" s="28" t="s">
        <v>164</v>
      </c>
      <c r="E54" s="28" t="s">
        <v>164</v>
      </c>
      <c r="F54" s="33">
        <f t="shared" si="0"/>
        <v>0</v>
      </c>
      <c r="G54" s="28" t="s">
        <v>164</v>
      </c>
      <c r="H54" s="28" t="s">
        <v>164</v>
      </c>
      <c r="I54" s="28" t="s">
        <v>164</v>
      </c>
      <c r="J54" s="28" t="s">
        <v>164</v>
      </c>
      <c r="K54" s="225"/>
      <c r="L54" s="225"/>
      <c r="M54" s="225"/>
      <c r="N54" s="225"/>
      <c r="O54" s="225"/>
    </row>
    <row r="55" spans="1:15" ht="18.75" customHeight="1">
      <c r="A55" s="5" t="s">
        <v>190</v>
      </c>
      <c r="B55" s="72">
        <v>1047</v>
      </c>
      <c r="C55" s="28" t="s">
        <v>164</v>
      </c>
      <c r="D55" s="28" t="s">
        <v>164</v>
      </c>
      <c r="E55" s="28" t="s">
        <v>164</v>
      </c>
      <c r="F55" s="33">
        <f t="shared" si="0"/>
        <v>0</v>
      </c>
      <c r="G55" s="28" t="s">
        <v>164</v>
      </c>
      <c r="H55" s="28" t="s">
        <v>164</v>
      </c>
      <c r="I55" s="28" t="s">
        <v>164</v>
      </c>
      <c r="J55" s="28" t="s">
        <v>164</v>
      </c>
      <c r="K55" s="225"/>
      <c r="L55" s="225"/>
      <c r="M55" s="225"/>
      <c r="N55" s="225"/>
      <c r="O55" s="225"/>
    </row>
    <row r="56" spans="1:15" ht="18.75" customHeight="1">
      <c r="A56" s="5" t="s">
        <v>191</v>
      </c>
      <c r="B56" s="72">
        <v>1048</v>
      </c>
      <c r="C56" s="28" t="s">
        <v>164</v>
      </c>
      <c r="D56" s="28" t="s">
        <v>164</v>
      </c>
      <c r="E56" s="28" t="s">
        <v>164</v>
      </c>
      <c r="F56" s="33">
        <f t="shared" si="0"/>
        <v>0</v>
      </c>
      <c r="G56" s="28" t="s">
        <v>164</v>
      </c>
      <c r="H56" s="28" t="s">
        <v>164</v>
      </c>
      <c r="I56" s="28" t="s">
        <v>164</v>
      </c>
      <c r="J56" s="28" t="s">
        <v>164</v>
      </c>
      <c r="K56" s="225"/>
      <c r="L56" s="225"/>
      <c r="M56" s="225"/>
      <c r="N56" s="225"/>
      <c r="O56" s="225"/>
    </row>
    <row r="57" spans="1:15" ht="18.75" customHeight="1">
      <c r="A57" s="5" t="s">
        <v>192</v>
      </c>
      <c r="B57" s="72">
        <v>1049</v>
      </c>
      <c r="C57" s="28" t="s">
        <v>164</v>
      </c>
      <c r="D57" s="28" t="s">
        <v>164</v>
      </c>
      <c r="E57" s="28" t="s">
        <v>164</v>
      </c>
      <c r="F57" s="33">
        <f t="shared" si="0"/>
        <v>0</v>
      </c>
      <c r="G57" s="28" t="s">
        <v>164</v>
      </c>
      <c r="H57" s="28" t="s">
        <v>164</v>
      </c>
      <c r="I57" s="28" t="s">
        <v>164</v>
      </c>
      <c r="J57" s="28" t="s">
        <v>164</v>
      </c>
      <c r="K57" s="225"/>
      <c r="L57" s="225"/>
      <c r="M57" s="225"/>
      <c r="N57" s="225"/>
      <c r="O57" s="225"/>
    </row>
    <row r="58" spans="1:15" ht="37.5">
      <c r="A58" s="5" t="s">
        <v>193</v>
      </c>
      <c r="B58" s="72">
        <v>1050</v>
      </c>
      <c r="C58" s="28" t="s">
        <v>164</v>
      </c>
      <c r="D58" s="28" t="s">
        <v>164</v>
      </c>
      <c r="E58" s="28" t="s">
        <v>164</v>
      </c>
      <c r="F58" s="33">
        <f t="shared" si="0"/>
        <v>0</v>
      </c>
      <c r="G58" s="28" t="s">
        <v>164</v>
      </c>
      <c r="H58" s="28" t="s">
        <v>164</v>
      </c>
      <c r="I58" s="28" t="s">
        <v>164</v>
      </c>
      <c r="J58" s="28" t="s">
        <v>164</v>
      </c>
      <c r="K58" s="225"/>
      <c r="L58" s="225"/>
      <c r="M58" s="225"/>
      <c r="N58" s="225"/>
      <c r="O58" s="225"/>
    </row>
    <row r="59" spans="1:15" ht="18.75" customHeight="1">
      <c r="A59" s="5" t="s">
        <v>194</v>
      </c>
      <c r="B59" s="117" t="s">
        <v>195</v>
      </c>
      <c r="C59" s="28" t="s">
        <v>164</v>
      </c>
      <c r="D59" s="28" t="s">
        <v>164</v>
      </c>
      <c r="E59" s="28" t="s">
        <v>164</v>
      </c>
      <c r="F59" s="33">
        <f t="shared" si="0"/>
        <v>0</v>
      </c>
      <c r="G59" s="28" t="s">
        <v>164</v>
      </c>
      <c r="H59" s="28" t="s">
        <v>164</v>
      </c>
      <c r="I59" s="28" t="s">
        <v>164</v>
      </c>
      <c r="J59" s="28" t="s">
        <v>164</v>
      </c>
      <c r="K59" s="225"/>
      <c r="L59" s="225"/>
      <c r="M59" s="225"/>
      <c r="N59" s="225"/>
      <c r="O59" s="225"/>
    </row>
    <row r="60" spans="1:15" ht="18.75" customHeight="1">
      <c r="A60" s="5" t="s">
        <v>196</v>
      </c>
      <c r="B60" s="72">
        <v>1051</v>
      </c>
      <c r="C60" s="28">
        <v>-139</v>
      </c>
      <c r="D60" s="28">
        <v>-182</v>
      </c>
      <c r="E60" s="44">
        <f>-109</f>
        <v>-109</v>
      </c>
      <c r="F60" s="33">
        <f t="shared" si="0"/>
        <v>-283</v>
      </c>
      <c r="G60" s="28">
        <v>-109</v>
      </c>
      <c r="H60" s="28">
        <v>-48</v>
      </c>
      <c r="I60" s="28">
        <v>-12</v>
      </c>
      <c r="J60" s="28">
        <v>-114</v>
      </c>
      <c r="K60" s="225"/>
      <c r="L60" s="225"/>
      <c r="M60" s="225"/>
      <c r="N60" s="225"/>
      <c r="O60" s="225"/>
    </row>
    <row r="61" spans="1:15" s="4" customFormat="1" ht="18.75" customHeight="1">
      <c r="A61" s="7" t="s">
        <v>197</v>
      </c>
      <c r="B61" s="8">
        <v>1060</v>
      </c>
      <c r="C61" s="43">
        <f>SUM(C62:C68)</f>
        <v>-29908</v>
      </c>
      <c r="D61" s="43">
        <f>SUM(D62:D68)</f>
        <v>-37966</v>
      </c>
      <c r="E61" s="43">
        <f>SUM(E62:E68)</f>
        <v>-29054</v>
      </c>
      <c r="F61" s="43">
        <f t="shared" si="0"/>
        <v>-49301</v>
      </c>
      <c r="G61" s="43">
        <f>SUM(G62:G68)</f>
        <v>-14440</v>
      </c>
      <c r="H61" s="43">
        <f>SUM(H62:H68)</f>
        <v>-13211</v>
      </c>
      <c r="I61" s="43">
        <f>SUM(I62:I68)</f>
        <v>-7855</v>
      </c>
      <c r="J61" s="43">
        <f>SUM(J62:J68)</f>
        <v>-13795</v>
      </c>
      <c r="K61" s="225"/>
      <c r="L61" s="225"/>
      <c r="M61" s="225"/>
      <c r="N61" s="225"/>
      <c r="O61" s="225"/>
    </row>
    <row r="62" spans="1:15" ht="18.75" customHeight="1">
      <c r="A62" s="5" t="s">
        <v>198</v>
      </c>
      <c r="B62" s="6">
        <v>1061</v>
      </c>
      <c r="C62" s="28" t="s">
        <v>164</v>
      </c>
      <c r="D62" s="28" t="s">
        <v>164</v>
      </c>
      <c r="E62" s="28" t="s">
        <v>164</v>
      </c>
      <c r="F62" s="33">
        <f t="shared" si="0"/>
        <v>0</v>
      </c>
      <c r="G62" s="28" t="s">
        <v>164</v>
      </c>
      <c r="H62" s="28" t="s">
        <v>164</v>
      </c>
      <c r="I62" s="28" t="s">
        <v>164</v>
      </c>
      <c r="J62" s="28" t="s">
        <v>164</v>
      </c>
      <c r="K62" s="225"/>
      <c r="L62" s="225"/>
      <c r="M62" s="225"/>
      <c r="N62" s="225"/>
      <c r="O62" s="225"/>
    </row>
    <row r="63" spans="1:15" ht="18.75" customHeight="1">
      <c r="A63" s="5" t="s">
        <v>199</v>
      </c>
      <c r="B63" s="6">
        <v>1062</v>
      </c>
      <c r="C63" s="28" t="s">
        <v>164</v>
      </c>
      <c r="D63" s="28" t="s">
        <v>164</v>
      </c>
      <c r="E63" s="28" t="s">
        <v>164</v>
      </c>
      <c r="F63" s="33">
        <f t="shared" si="0"/>
        <v>0</v>
      </c>
      <c r="G63" s="28" t="s">
        <v>164</v>
      </c>
      <c r="H63" s="28" t="s">
        <v>164</v>
      </c>
      <c r="I63" s="28" t="s">
        <v>164</v>
      </c>
      <c r="J63" s="28" t="s">
        <v>164</v>
      </c>
      <c r="K63" s="225"/>
      <c r="L63" s="225"/>
      <c r="M63" s="225"/>
      <c r="N63" s="225"/>
      <c r="O63" s="225"/>
    </row>
    <row r="64" spans="1:15" ht="18.75" customHeight="1">
      <c r="A64" s="5" t="s">
        <v>181</v>
      </c>
      <c r="B64" s="6">
        <v>1063</v>
      </c>
      <c r="C64" s="28">
        <v>-15376</v>
      </c>
      <c r="D64" s="28">
        <v>-18749</v>
      </c>
      <c r="E64" s="28">
        <v>-15731</v>
      </c>
      <c r="F64" s="33">
        <f t="shared" si="0"/>
        <v>-27229</v>
      </c>
      <c r="G64" s="28">
        <v>-7426</v>
      </c>
      <c r="H64" s="28">
        <v>-7426</v>
      </c>
      <c r="I64" s="28">
        <v>-4951</v>
      </c>
      <c r="J64" s="28">
        <v>-7426</v>
      </c>
      <c r="K64" s="225"/>
      <c r="L64" s="225"/>
      <c r="M64" s="225"/>
      <c r="N64" s="225"/>
      <c r="O64" s="225"/>
    </row>
    <row r="65" spans="1:15" ht="18.75" customHeight="1">
      <c r="A65" s="5" t="s">
        <v>182</v>
      </c>
      <c r="B65" s="6">
        <v>1064</v>
      </c>
      <c r="C65" s="28">
        <v>-3094</v>
      </c>
      <c r="D65" s="28">
        <v>-4125</v>
      </c>
      <c r="E65" s="28">
        <v>-3395</v>
      </c>
      <c r="F65" s="33">
        <f t="shared" si="0"/>
        <v>-5991</v>
      </c>
      <c r="G65" s="28">
        <v>-1634</v>
      </c>
      <c r="H65" s="28">
        <v>-1634</v>
      </c>
      <c r="I65" s="28">
        <v>-1089</v>
      </c>
      <c r="J65" s="28">
        <v>-1634</v>
      </c>
      <c r="K65" s="225"/>
      <c r="L65" s="225"/>
      <c r="M65" s="225"/>
      <c r="N65" s="225"/>
      <c r="O65" s="225"/>
    </row>
    <row r="66" spans="1:15" ht="18.75" customHeight="1">
      <c r="A66" s="5" t="s">
        <v>200</v>
      </c>
      <c r="B66" s="6">
        <v>1065</v>
      </c>
      <c r="C66" s="28">
        <v>-14</v>
      </c>
      <c r="D66" s="28">
        <v>-11</v>
      </c>
      <c r="E66" s="28">
        <v>-21</v>
      </c>
      <c r="F66" s="33">
        <f t="shared" si="0"/>
        <v>-13</v>
      </c>
      <c r="G66" s="28">
        <v>-4</v>
      </c>
      <c r="H66" s="28">
        <v>-4</v>
      </c>
      <c r="I66" s="28">
        <v>-3</v>
      </c>
      <c r="J66" s="28">
        <v>-2</v>
      </c>
      <c r="K66" s="225"/>
      <c r="L66" s="225"/>
      <c r="M66" s="225"/>
      <c r="N66" s="225"/>
      <c r="O66" s="225"/>
    </row>
    <row r="67" spans="1:15" ht="18.75" customHeight="1">
      <c r="A67" s="5" t="s">
        <v>201</v>
      </c>
      <c r="B67" s="6">
        <v>1066</v>
      </c>
      <c r="C67" s="28" t="s">
        <v>164</v>
      </c>
      <c r="D67" s="28" t="s">
        <v>164</v>
      </c>
      <c r="E67" s="28" t="s">
        <v>164</v>
      </c>
      <c r="F67" s="33">
        <f t="shared" si="0"/>
        <v>0</v>
      </c>
      <c r="G67" s="28" t="s">
        <v>164</v>
      </c>
      <c r="H67" s="28" t="s">
        <v>164</v>
      </c>
      <c r="I67" s="28" t="s">
        <v>164</v>
      </c>
      <c r="J67" s="28" t="s">
        <v>164</v>
      </c>
      <c r="K67" s="225"/>
      <c r="L67" s="225"/>
      <c r="M67" s="225"/>
      <c r="N67" s="225"/>
      <c r="O67" s="225"/>
    </row>
    <row r="68" spans="1:15" ht="18.75" customHeight="1">
      <c r="A68" s="5" t="s">
        <v>202</v>
      </c>
      <c r="B68" s="6">
        <v>1067</v>
      </c>
      <c r="C68" s="28">
        <v>-11424</v>
      </c>
      <c r="D68" s="28">
        <v>-15081</v>
      </c>
      <c r="E68" s="28">
        <v>-9907</v>
      </c>
      <c r="F68" s="33">
        <f t="shared" si="0"/>
        <v>-16068</v>
      </c>
      <c r="G68" s="28">
        <v>-5376</v>
      </c>
      <c r="H68" s="28">
        <v>-4147</v>
      </c>
      <c r="I68" s="28">
        <v>-1812</v>
      </c>
      <c r="J68" s="28">
        <v>-4733</v>
      </c>
      <c r="K68" s="225"/>
      <c r="L68" s="225"/>
      <c r="M68" s="225"/>
      <c r="N68" s="225"/>
      <c r="O68" s="225"/>
    </row>
    <row r="69" spans="1:15" s="4" customFormat="1" ht="18.75" customHeight="1">
      <c r="A69" s="7" t="s">
        <v>203</v>
      </c>
      <c r="B69" s="8">
        <v>1070</v>
      </c>
      <c r="C69" s="43">
        <f>SUM(C70:C72)</f>
        <v>191</v>
      </c>
      <c r="D69" s="43">
        <f>SUM(D70:D72)</f>
        <v>205</v>
      </c>
      <c r="E69" s="43">
        <f>SUM(E70:E72)</f>
        <v>79</v>
      </c>
      <c r="F69" s="43">
        <f t="shared" si="0"/>
        <v>205</v>
      </c>
      <c r="G69" s="43">
        <f>SUM(G70:G72)</f>
        <v>62</v>
      </c>
      <c r="H69" s="43">
        <f>SUM(H70:H72)</f>
        <v>52</v>
      </c>
      <c r="I69" s="43">
        <f>SUM(I70:I72)</f>
        <v>29</v>
      </c>
      <c r="J69" s="43">
        <f>SUM(J70:J72)</f>
        <v>62</v>
      </c>
      <c r="K69" s="225"/>
      <c r="L69" s="225"/>
      <c r="M69" s="225"/>
      <c r="N69" s="225"/>
      <c r="O69" s="225"/>
    </row>
    <row r="70" spans="1:15" ht="18.75" customHeight="1">
      <c r="A70" s="5" t="s">
        <v>204</v>
      </c>
      <c r="B70" s="6">
        <v>1071</v>
      </c>
      <c r="C70" s="28"/>
      <c r="D70" s="28"/>
      <c r="E70" s="28"/>
      <c r="F70" s="33">
        <f t="shared" si="0"/>
        <v>0</v>
      </c>
      <c r="G70" s="28"/>
      <c r="H70" s="28"/>
      <c r="I70" s="28"/>
      <c r="J70" s="28"/>
      <c r="K70" s="225"/>
      <c r="L70" s="225"/>
      <c r="M70" s="225"/>
      <c r="N70" s="225"/>
      <c r="O70" s="225"/>
    </row>
    <row r="71" spans="1:15" ht="18.75" customHeight="1">
      <c r="A71" s="5" t="s">
        <v>205</v>
      </c>
      <c r="B71" s="6">
        <v>1072</v>
      </c>
      <c r="C71" s="28"/>
      <c r="D71" s="28"/>
      <c r="E71" s="28"/>
      <c r="F71" s="33">
        <f t="shared" si="0"/>
        <v>0</v>
      </c>
      <c r="G71" s="28"/>
      <c r="H71" s="28"/>
      <c r="I71" s="28"/>
      <c r="J71" s="28"/>
      <c r="K71" s="225"/>
      <c r="L71" s="225"/>
      <c r="M71" s="225"/>
      <c r="N71" s="225"/>
      <c r="O71" s="225"/>
    </row>
    <row r="72" spans="1:15" ht="18.75" customHeight="1">
      <c r="A72" s="5" t="s">
        <v>206</v>
      </c>
      <c r="B72" s="6">
        <v>1073</v>
      </c>
      <c r="C72" s="28">
        <v>191</v>
      </c>
      <c r="D72" s="28">
        <v>205</v>
      </c>
      <c r="E72" s="28">
        <v>79</v>
      </c>
      <c r="F72" s="33">
        <f>SUM(G72:J72)</f>
        <v>205</v>
      </c>
      <c r="G72" s="28">
        <v>62</v>
      </c>
      <c r="H72" s="28">
        <v>52</v>
      </c>
      <c r="I72" s="28">
        <v>29</v>
      </c>
      <c r="J72" s="28">
        <v>62</v>
      </c>
      <c r="K72" s="225"/>
      <c r="L72" s="225"/>
      <c r="M72" s="225"/>
      <c r="N72" s="225"/>
      <c r="O72" s="225"/>
    </row>
    <row r="73" spans="1:15" s="4" customFormat="1" ht="18.75" customHeight="1">
      <c r="A73" s="101" t="s">
        <v>207</v>
      </c>
      <c r="B73" s="8">
        <v>1080</v>
      </c>
      <c r="C73" s="43">
        <f>SUM(C74:C79)</f>
        <v>-6370</v>
      </c>
      <c r="D73" s="43">
        <f>SUM(D74:D79)</f>
        <v>-5677</v>
      </c>
      <c r="E73" s="43">
        <f>SUM(E74:E79)</f>
        <v>-7907</v>
      </c>
      <c r="F73" s="43">
        <f t="shared" si="0"/>
        <v>-6398</v>
      </c>
      <c r="G73" s="43">
        <f>SUM(G74:G79)</f>
        <v>-1355</v>
      </c>
      <c r="H73" s="43">
        <f>SUM(H74:H79)</f>
        <v>-1371</v>
      </c>
      <c r="I73" s="43">
        <f>SUM(I74:I79)</f>
        <v>-1230</v>
      </c>
      <c r="J73" s="43">
        <f>SUM(J74:J79)</f>
        <v>-2442</v>
      </c>
      <c r="K73" s="225"/>
      <c r="L73" s="225"/>
      <c r="M73" s="225"/>
      <c r="N73" s="225"/>
      <c r="O73" s="225"/>
    </row>
    <row r="74" spans="1:15" ht="18.75" customHeight="1">
      <c r="A74" s="5" t="s">
        <v>204</v>
      </c>
      <c r="B74" s="6">
        <v>1081</v>
      </c>
      <c r="C74" s="28" t="s">
        <v>164</v>
      </c>
      <c r="D74" s="28" t="s">
        <v>164</v>
      </c>
      <c r="E74" s="28" t="s">
        <v>164</v>
      </c>
      <c r="F74" s="33">
        <f t="shared" si="0"/>
        <v>0</v>
      </c>
      <c r="G74" s="28" t="s">
        <v>164</v>
      </c>
      <c r="H74" s="28" t="s">
        <v>164</v>
      </c>
      <c r="I74" s="28" t="s">
        <v>164</v>
      </c>
      <c r="J74" s="28" t="s">
        <v>164</v>
      </c>
      <c r="K74" s="225"/>
      <c r="L74" s="225"/>
      <c r="M74" s="225"/>
      <c r="N74" s="225"/>
      <c r="O74" s="225"/>
    </row>
    <row r="75" spans="1:15" ht="18.75" customHeight="1">
      <c r="A75" s="5" t="s">
        <v>208</v>
      </c>
      <c r="B75" s="6">
        <v>1082</v>
      </c>
      <c r="C75" s="28" t="s">
        <v>164</v>
      </c>
      <c r="D75" s="28" t="s">
        <v>164</v>
      </c>
      <c r="E75" s="28" t="s">
        <v>164</v>
      </c>
      <c r="F75" s="33">
        <f t="shared" si="0"/>
        <v>0</v>
      </c>
      <c r="G75" s="28" t="s">
        <v>164</v>
      </c>
      <c r="H75" s="28" t="s">
        <v>164</v>
      </c>
      <c r="I75" s="28" t="s">
        <v>164</v>
      </c>
      <c r="J75" s="28" t="s">
        <v>164</v>
      </c>
      <c r="K75" s="225"/>
      <c r="L75" s="225"/>
      <c r="M75" s="225"/>
      <c r="N75" s="225"/>
      <c r="O75" s="225"/>
    </row>
    <row r="76" spans="1:15" ht="18.75" customHeight="1">
      <c r="A76" s="5" t="s">
        <v>420</v>
      </c>
      <c r="B76" s="6">
        <v>1083</v>
      </c>
      <c r="C76" s="28">
        <v>-133</v>
      </c>
      <c r="D76" s="28">
        <v>-50</v>
      </c>
      <c r="E76" s="28">
        <v>-800</v>
      </c>
      <c r="F76" s="33">
        <f t="shared" si="0"/>
        <v>-99</v>
      </c>
      <c r="G76" s="28">
        <v>-26</v>
      </c>
      <c r="H76" s="28">
        <v>-23</v>
      </c>
      <c r="I76" s="28">
        <v>-15</v>
      </c>
      <c r="J76" s="28">
        <v>-35</v>
      </c>
      <c r="K76" s="225"/>
      <c r="L76" s="225"/>
      <c r="M76" s="225"/>
      <c r="N76" s="225"/>
      <c r="O76" s="225"/>
    </row>
    <row r="77" spans="1:15" ht="18.75" customHeight="1">
      <c r="A77" s="5" t="s">
        <v>419</v>
      </c>
      <c r="B77" s="6">
        <v>1084</v>
      </c>
      <c r="C77" s="28">
        <v>-62</v>
      </c>
      <c r="D77" s="28">
        <v>-11</v>
      </c>
      <c r="E77" s="28">
        <v>-287</v>
      </c>
      <c r="F77" s="33">
        <f t="shared" si="0"/>
        <v>-44</v>
      </c>
      <c r="G77" s="28">
        <v>-13</v>
      </c>
      <c r="H77" s="28">
        <v>-13</v>
      </c>
      <c r="I77" s="28">
        <v>-5</v>
      </c>
      <c r="J77" s="28">
        <v>-13</v>
      </c>
      <c r="K77" s="225"/>
      <c r="L77" s="225"/>
      <c r="M77" s="225"/>
      <c r="N77" s="225"/>
      <c r="O77" s="225"/>
    </row>
    <row r="78" spans="1:15" ht="18.75" customHeight="1">
      <c r="A78" s="5" t="s">
        <v>209</v>
      </c>
      <c r="B78" s="6">
        <v>1085</v>
      </c>
      <c r="C78" s="28" t="s">
        <v>164</v>
      </c>
      <c r="D78" s="28" t="s">
        <v>164</v>
      </c>
      <c r="E78" s="28" t="s">
        <v>164</v>
      </c>
      <c r="F78" s="33">
        <f t="shared" si="0"/>
        <v>0</v>
      </c>
      <c r="G78" s="28" t="s">
        <v>164</v>
      </c>
      <c r="H78" s="28" t="s">
        <v>164</v>
      </c>
      <c r="I78" s="28" t="s">
        <v>164</v>
      </c>
      <c r="J78" s="28" t="s">
        <v>164</v>
      </c>
      <c r="K78" s="225"/>
      <c r="L78" s="225"/>
      <c r="M78" s="225"/>
      <c r="N78" s="225"/>
      <c r="O78" s="225"/>
    </row>
    <row r="79" spans="1:15" ht="18.75" customHeight="1">
      <c r="A79" s="5" t="s">
        <v>210</v>
      </c>
      <c r="B79" s="6">
        <v>1086</v>
      </c>
      <c r="C79" s="28">
        <v>-6175</v>
      </c>
      <c r="D79" s="28">
        <v>-5616</v>
      </c>
      <c r="E79" s="28">
        <v>-6820</v>
      </c>
      <c r="F79" s="33">
        <f t="shared" si="0"/>
        <v>-6255</v>
      </c>
      <c r="G79" s="28">
        <v>-1316</v>
      </c>
      <c r="H79" s="28">
        <v>-1335</v>
      </c>
      <c r="I79" s="28">
        <v>-1210</v>
      </c>
      <c r="J79" s="28">
        <v>-2394</v>
      </c>
      <c r="K79" s="225"/>
      <c r="L79" s="225"/>
      <c r="M79" s="225"/>
      <c r="N79" s="225"/>
      <c r="O79" s="225"/>
    </row>
    <row r="80" spans="1:15" s="4" customFormat="1" ht="18.75" customHeight="1">
      <c r="A80" s="7" t="s">
        <v>211</v>
      </c>
      <c r="B80" s="8">
        <v>1100</v>
      </c>
      <c r="C80" s="41">
        <f>SUM(C37,C38,C61,C69,C73)</f>
        <v>-5530</v>
      </c>
      <c r="D80" s="41">
        <f t="shared" ref="D80:J80" si="2">SUM(D37,D38,D61,D69,D73)</f>
        <v>462</v>
      </c>
      <c r="E80" s="41">
        <f t="shared" si="2"/>
        <v>5090</v>
      </c>
      <c r="F80" s="41">
        <f t="shared" si="2"/>
        <v>22022</v>
      </c>
      <c r="G80" s="41">
        <f t="shared" si="2"/>
        <v>6182</v>
      </c>
      <c r="H80" s="41">
        <f t="shared" si="2"/>
        <v>9357</v>
      </c>
      <c r="I80" s="41">
        <f t="shared" si="2"/>
        <v>187</v>
      </c>
      <c r="J80" s="41">
        <f t="shared" si="2"/>
        <v>6296</v>
      </c>
      <c r="K80" s="225"/>
      <c r="L80" s="225"/>
      <c r="M80" s="225"/>
      <c r="N80" s="225"/>
      <c r="O80" s="225"/>
    </row>
    <row r="81" spans="1:15" s="4" customFormat="1" ht="18.75" customHeight="1">
      <c r="A81" s="7" t="s">
        <v>212</v>
      </c>
      <c r="B81" s="8">
        <v>1110</v>
      </c>
      <c r="C81" s="40"/>
      <c r="D81" s="40"/>
      <c r="E81" s="40"/>
      <c r="F81" s="43">
        <f t="shared" ref="F81:F90" si="3">SUM(G81:J81)</f>
        <v>0</v>
      </c>
      <c r="G81" s="40"/>
      <c r="H81" s="40"/>
      <c r="I81" s="40"/>
      <c r="J81" s="40"/>
      <c r="K81" s="225"/>
      <c r="L81" s="225"/>
      <c r="M81" s="225"/>
      <c r="N81" s="225"/>
      <c r="O81" s="225"/>
    </row>
    <row r="82" spans="1:15" s="4" customFormat="1" ht="18.75" customHeight="1">
      <c r="A82" s="7" t="s">
        <v>213</v>
      </c>
      <c r="B82" s="8">
        <v>1120</v>
      </c>
      <c r="C82" s="40" t="s">
        <v>164</v>
      </c>
      <c r="D82" s="40" t="s">
        <v>164</v>
      </c>
      <c r="E82" s="40" t="s">
        <v>164</v>
      </c>
      <c r="F82" s="43">
        <f t="shared" si="3"/>
        <v>0</v>
      </c>
      <c r="G82" s="40" t="s">
        <v>164</v>
      </c>
      <c r="H82" s="40" t="s">
        <v>164</v>
      </c>
      <c r="I82" s="40" t="s">
        <v>164</v>
      </c>
      <c r="J82" s="40" t="s">
        <v>164</v>
      </c>
      <c r="K82" s="225"/>
      <c r="L82" s="225"/>
      <c r="M82" s="225"/>
      <c r="N82" s="225"/>
      <c r="O82" s="225"/>
    </row>
    <row r="83" spans="1:15" s="4" customFormat="1" ht="18.75" customHeight="1">
      <c r="A83" s="7" t="s">
        <v>214</v>
      </c>
      <c r="B83" s="8">
        <v>1130</v>
      </c>
      <c r="C83" s="40"/>
      <c r="D83" s="40"/>
      <c r="E83" s="40"/>
      <c r="F83" s="43">
        <f t="shared" si="3"/>
        <v>0</v>
      </c>
      <c r="G83" s="40"/>
      <c r="H83" s="40"/>
      <c r="I83" s="40"/>
      <c r="J83" s="40"/>
      <c r="K83" s="225"/>
      <c r="L83" s="225"/>
      <c r="M83" s="225"/>
      <c r="N83" s="225"/>
      <c r="O83" s="225"/>
    </row>
    <row r="84" spans="1:15" s="4" customFormat="1" ht="18.75" customHeight="1">
      <c r="A84" s="7" t="s">
        <v>215</v>
      </c>
      <c r="B84" s="8">
        <v>1140</v>
      </c>
      <c r="C84" s="40" t="s">
        <v>164</v>
      </c>
      <c r="D84" s="40" t="s">
        <v>164</v>
      </c>
      <c r="E84" s="40" t="s">
        <v>164</v>
      </c>
      <c r="F84" s="43">
        <f t="shared" si="3"/>
        <v>0</v>
      </c>
      <c r="G84" s="40" t="s">
        <v>164</v>
      </c>
      <c r="H84" s="40" t="s">
        <v>164</v>
      </c>
      <c r="I84" s="40" t="s">
        <v>164</v>
      </c>
      <c r="J84" s="40" t="s">
        <v>164</v>
      </c>
      <c r="K84" s="225"/>
      <c r="L84" s="225"/>
      <c r="M84" s="225"/>
      <c r="N84" s="225"/>
      <c r="O84" s="225"/>
    </row>
    <row r="85" spans="1:15" s="4" customFormat="1" ht="18.75" customHeight="1">
      <c r="A85" s="7" t="s">
        <v>216</v>
      </c>
      <c r="B85" s="8">
        <v>1150</v>
      </c>
      <c r="C85" s="43">
        <f>SUM(C86:C87)</f>
        <v>2402</v>
      </c>
      <c r="D85" s="43">
        <f t="shared" ref="D85:J85" si="4">SUM(D86:D87)</f>
        <v>0</v>
      </c>
      <c r="E85" s="43">
        <f t="shared" si="4"/>
        <v>0</v>
      </c>
      <c r="F85" s="43">
        <f t="shared" si="3"/>
        <v>0</v>
      </c>
      <c r="G85" s="43">
        <f t="shared" si="4"/>
        <v>0</v>
      </c>
      <c r="H85" s="43">
        <f t="shared" si="4"/>
        <v>0</v>
      </c>
      <c r="I85" s="43">
        <f t="shared" si="4"/>
        <v>0</v>
      </c>
      <c r="J85" s="43">
        <f t="shared" si="4"/>
        <v>0</v>
      </c>
      <c r="K85" s="225"/>
      <c r="L85" s="225"/>
      <c r="M85" s="225"/>
      <c r="N85" s="225"/>
      <c r="O85" s="225"/>
    </row>
    <row r="86" spans="1:15" ht="18.75" customHeight="1">
      <c r="A86" s="5" t="s">
        <v>204</v>
      </c>
      <c r="B86" s="6">
        <v>1151</v>
      </c>
      <c r="C86" s="28"/>
      <c r="D86" s="28"/>
      <c r="E86" s="28"/>
      <c r="F86" s="33">
        <f t="shared" si="3"/>
        <v>0</v>
      </c>
      <c r="G86" s="28"/>
      <c r="H86" s="28"/>
      <c r="I86" s="28"/>
      <c r="J86" s="28"/>
      <c r="K86" s="225"/>
      <c r="L86" s="225"/>
      <c r="M86" s="225"/>
      <c r="N86" s="225"/>
      <c r="O86" s="225"/>
    </row>
    <row r="87" spans="1:15" ht="18.75" customHeight="1">
      <c r="A87" s="5" t="s">
        <v>217</v>
      </c>
      <c r="B87" s="6">
        <v>1152</v>
      </c>
      <c r="C87" s="28">
        <v>2402</v>
      </c>
      <c r="D87" s="28"/>
      <c r="E87" s="28"/>
      <c r="F87" s="33">
        <f t="shared" si="3"/>
        <v>0</v>
      </c>
      <c r="G87" s="28"/>
      <c r="H87" s="28"/>
      <c r="I87" s="28"/>
      <c r="J87" s="28"/>
      <c r="K87" s="225"/>
      <c r="L87" s="225"/>
      <c r="M87" s="225"/>
      <c r="N87" s="225"/>
      <c r="O87" s="225"/>
    </row>
    <row r="88" spans="1:15" s="4" customFormat="1" ht="18.75" customHeight="1">
      <c r="A88" s="7" t="s">
        <v>218</v>
      </c>
      <c r="B88" s="8">
        <v>1160</v>
      </c>
      <c r="C88" s="43">
        <f>SUM(C89:C90)</f>
        <v>0</v>
      </c>
      <c r="D88" s="43">
        <f t="shared" ref="D88:J88" si="5">SUM(D89:D90)</f>
        <v>0</v>
      </c>
      <c r="E88" s="43">
        <f t="shared" si="5"/>
        <v>0</v>
      </c>
      <c r="F88" s="43">
        <f t="shared" si="3"/>
        <v>0</v>
      </c>
      <c r="G88" s="43">
        <f t="shared" si="5"/>
        <v>0</v>
      </c>
      <c r="H88" s="43">
        <f t="shared" si="5"/>
        <v>0</v>
      </c>
      <c r="I88" s="43">
        <f t="shared" si="5"/>
        <v>0</v>
      </c>
      <c r="J88" s="43">
        <f t="shared" si="5"/>
        <v>0</v>
      </c>
      <c r="K88" s="225"/>
      <c r="L88" s="225"/>
      <c r="M88" s="225"/>
      <c r="N88" s="225"/>
      <c r="O88" s="225"/>
    </row>
    <row r="89" spans="1:15" ht="18.75" customHeight="1">
      <c r="A89" s="5" t="s">
        <v>204</v>
      </c>
      <c r="B89" s="6">
        <v>1161</v>
      </c>
      <c r="C89" s="28" t="s">
        <v>164</v>
      </c>
      <c r="D89" s="28" t="s">
        <v>164</v>
      </c>
      <c r="E89" s="28" t="s">
        <v>164</v>
      </c>
      <c r="F89" s="33">
        <f t="shared" si="3"/>
        <v>0</v>
      </c>
      <c r="G89" s="28" t="s">
        <v>164</v>
      </c>
      <c r="H89" s="28" t="s">
        <v>164</v>
      </c>
      <c r="I89" s="28" t="s">
        <v>164</v>
      </c>
      <c r="J89" s="28" t="s">
        <v>164</v>
      </c>
      <c r="K89" s="225"/>
      <c r="L89" s="225"/>
      <c r="M89" s="225"/>
      <c r="N89" s="225"/>
      <c r="O89" s="225"/>
    </row>
    <row r="90" spans="1:15" ht="18.75" customHeight="1">
      <c r="A90" s="5" t="s">
        <v>219</v>
      </c>
      <c r="B90" s="6">
        <v>1162</v>
      </c>
      <c r="C90" s="28" t="s">
        <v>164</v>
      </c>
      <c r="D90" s="28" t="s">
        <v>164</v>
      </c>
      <c r="E90" s="28" t="s">
        <v>164</v>
      </c>
      <c r="F90" s="33">
        <f t="shared" si="3"/>
        <v>0</v>
      </c>
      <c r="G90" s="28" t="s">
        <v>164</v>
      </c>
      <c r="H90" s="28" t="s">
        <v>164</v>
      </c>
      <c r="I90" s="28" t="s">
        <v>164</v>
      </c>
      <c r="J90" s="28" t="s">
        <v>164</v>
      </c>
      <c r="K90" s="225"/>
      <c r="L90" s="225"/>
      <c r="M90" s="225"/>
      <c r="N90" s="225"/>
      <c r="O90" s="225"/>
    </row>
    <row r="91" spans="1:15" ht="18.75" customHeight="1">
      <c r="A91" s="7" t="s">
        <v>220</v>
      </c>
      <c r="B91" s="8">
        <v>1170</v>
      </c>
      <c r="C91" s="41">
        <f>SUM(C80,C81,C82,C83,C84,C85,C88)</f>
        <v>-3128</v>
      </c>
      <c r="D91" s="41">
        <f t="shared" ref="D91:I91" si="6">SUM(D80,D81,D82,D83,D84,D85,D88)</f>
        <v>462</v>
      </c>
      <c r="E91" s="41">
        <f t="shared" si="6"/>
        <v>5090</v>
      </c>
      <c r="F91" s="41">
        <f t="shared" si="6"/>
        <v>22022</v>
      </c>
      <c r="G91" s="41">
        <f t="shared" si="6"/>
        <v>6182</v>
      </c>
      <c r="H91" s="41">
        <f t="shared" si="6"/>
        <v>9357</v>
      </c>
      <c r="I91" s="41">
        <f t="shared" si="6"/>
        <v>187</v>
      </c>
      <c r="J91" s="41">
        <f>SUM(J80,J81,J82,J83,J84,J85,J88)</f>
        <v>6296</v>
      </c>
      <c r="K91" s="225"/>
      <c r="L91" s="225"/>
      <c r="M91" s="225"/>
      <c r="N91" s="225"/>
      <c r="O91" s="225"/>
    </row>
    <row r="92" spans="1:15" ht="18.75" customHeight="1">
      <c r="A92" s="5" t="s">
        <v>221</v>
      </c>
      <c r="B92" s="61">
        <v>1180</v>
      </c>
      <c r="C92" s="28" t="s">
        <v>164</v>
      </c>
      <c r="D92" s="28">
        <v>-270</v>
      </c>
      <c r="E92" s="28">
        <v>-933</v>
      </c>
      <c r="F92" s="33">
        <f>SUM(G92:J92)</f>
        <v>-3964</v>
      </c>
      <c r="G92" s="44">
        <v>-1113</v>
      </c>
      <c r="H92" s="44">
        <v>-1684</v>
      </c>
      <c r="I92" s="44">
        <v>-34</v>
      </c>
      <c r="J92" s="44">
        <v>-1133</v>
      </c>
      <c r="K92" s="225"/>
      <c r="L92" s="225"/>
      <c r="M92" s="225"/>
      <c r="N92" s="225"/>
      <c r="O92" s="225"/>
    </row>
    <row r="93" spans="1:15" ht="18.75" customHeight="1">
      <c r="A93" s="5" t="s">
        <v>222</v>
      </c>
      <c r="B93" s="61">
        <v>1181</v>
      </c>
      <c r="C93" s="28"/>
      <c r="D93" s="28">
        <v>187</v>
      </c>
      <c r="E93" s="28"/>
      <c r="F93" s="33">
        <f>SUM(G93:J93)</f>
        <v>0</v>
      </c>
      <c r="G93" s="44"/>
      <c r="H93" s="44"/>
      <c r="I93" s="44"/>
      <c r="J93" s="44"/>
      <c r="K93" s="225"/>
      <c r="L93" s="225"/>
      <c r="M93" s="225"/>
      <c r="N93" s="225"/>
      <c r="O93" s="225"/>
    </row>
    <row r="94" spans="1:15" ht="18.75" customHeight="1">
      <c r="A94" s="5" t="s">
        <v>223</v>
      </c>
      <c r="B94" s="6">
        <v>1190</v>
      </c>
      <c r="C94" s="28"/>
      <c r="D94" s="28"/>
      <c r="E94" s="28"/>
      <c r="F94" s="33">
        <f>SUM(G94:J94)</f>
        <v>0</v>
      </c>
      <c r="G94" s="28"/>
      <c r="H94" s="28"/>
      <c r="I94" s="28"/>
      <c r="J94" s="28"/>
      <c r="K94" s="225"/>
      <c r="L94" s="225"/>
      <c r="M94" s="225"/>
      <c r="N94" s="225"/>
      <c r="O94" s="225"/>
    </row>
    <row r="95" spans="1:15" ht="18.75" customHeight="1">
      <c r="A95" s="5" t="s">
        <v>224</v>
      </c>
      <c r="B95" s="62">
        <v>1191</v>
      </c>
      <c r="C95" s="28" t="s">
        <v>164</v>
      </c>
      <c r="D95" s="28" t="s">
        <v>164</v>
      </c>
      <c r="E95" s="28" t="s">
        <v>164</v>
      </c>
      <c r="F95" s="33">
        <f>SUM(G95:J95)</f>
        <v>0</v>
      </c>
      <c r="G95" s="28" t="s">
        <v>164</v>
      </c>
      <c r="H95" s="28" t="s">
        <v>164</v>
      </c>
      <c r="I95" s="28" t="s">
        <v>164</v>
      </c>
      <c r="J95" s="28" t="s">
        <v>164</v>
      </c>
      <c r="K95" s="225"/>
      <c r="L95" s="225"/>
      <c r="M95" s="225"/>
      <c r="N95" s="225"/>
      <c r="O95" s="225"/>
    </row>
    <row r="96" spans="1:15" ht="18.75" customHeight="1">
      <c r="A96" s="7" t="s">
        <v>225</v>
      </c>
      <c r="B96" s="8">
        <v>1200</v>
      </c>
      <c r="C96" s="41">
        <f>SUM(C91,C92,C93,C94,C95)</f>
        <v>-3128</v>
      </c>
      <c r="D96" s="41">
        <f>SUM(D91,D92,D93,D94,D95)</f>
        <v>379</v>
      </c>
      <c r="E96" s="41">
        <f t="shared" ref="E96:J96" si="7">SUM(E91,E92,E93,E94,E95)</f>
        <v>4157</v>
      </c>
      <c r="F96" s="41">
        <f t="shared" si="7"/>
        <v>18058</v>
      </c>
      <c r="G96" s="41">
        <f>SUM(G91,G92,G93,G94,G95)</f>
        <v>5069</v>
      </c>
      <c r="H96" s="41">
        <f t="shared" si="7"/>
        <v>7673</v>
      </c>
      <c r="I96" s="41">
        <f t="shared" si="7"/>
        <v>153</v>
      </c>
      <c r="J96" s="41">
        <f t="shared" si="7"/>
        <v>5163</v>
      </c>
      <c r="K96" s="225"/>
      <c r="L96" s="225"/>
      <c r="M96" s="225"/>
      <c r="N96" s="225"/>
      <c r="O96" s="225"/>
    </row>
    <row r="97" spans="1:15" ht="18.75" customHeight="1">
      <c r="A97" s="5" t="s">
        <v>226</v>
      </c>
      <c r="B97" s="62">
        <v>1201</v>
      </c>
      <c r="C97" s="175">
        <f t="shared" ref="C97:J97" si="8">IF(C96&gt;0,C96,0)</f>
        <v>0</v>
      </c>
      <c r="D97" s="175">
        <f>IF(D96&gt;0,D96,0)</f>
        <v>379</v>
      </c>
      <c r="E97" s="175">
        <f t="shared" si="8"/>
        <v>4157</v>
      </c>
      <c r="F97" s="175">
        <f t="shared" si="8"/>
        <v>18058</v>
      </c>
      <c r="G97" s="199">
        <f t="shared" si="8"/>
        <v>5069</v>
      </c>
      <c r="H97" s="199">
        <f t="shared" si="8"/>
        <v>7673</v>
      </c>
      <c r="I97" s="199">
        <f t="shared" si="8"/>
        <v>153</v>
      </c>
      <c r="J97" s="199">
        <f t="shared" si="8"/>
        <v>5163</v>
      </c>
      <c r="K97" s="225"/>
      <c r="L97" s="225"/>
      <c r="M97" s="225"/>
      <c r="N97" s="225"/>
      <c r="O97" s="225"/>
    </row>
    <row r="98" spans="1:15" ht="18.75" customHeight="1">
      <c r="A98" s="5" t="s">
        <v>227</v>
      </c>
      <c r="B98" s="62">
        <v>1202</v>
      </c>
      <c r="C98" s="175">
        <f t="shared" ref="C98:J98" si="9">IF(C96&lt;0,C96,0)</f>
        <v>-3128</v>
      </c>
      <c r="D98" s="175">
        <f t="shared" si="9"/>
        <v>0</v>
      </c>
      <c r="E98" s="175">
        <f t="shared" si="9"/>
        <v>0</v>
      </c>
      <c r="F98" s="175">
        <f t="shared" si="9"/>
        <v>0</v>
      </c>
      <c r="G98" s="175">
        <f t="shared" si="9"/>
        <v>0</v>
      </c>
      <c r="H98" s="175">
        <f t="shared" si="9"/>
        <v>0</v>
      </c>
      <c r="I98" s="175">
        <f t="shared" si="9"/>
        <v>0</v>
      </c>
      <c r="J98" s="175">
        <f t="shared" si="9"/>
        <v>0</v>
      </c>
      <c r="K98" s="225"/>
      <c r="L98" s="225"/>
      <c r="M98" s="225"/>
      <c r="N98" s="225"/>
      <c r="O98" s="225"/>
    </row>
    <row r="99" spans="1:15" ht="18.75" customHeight="1">
      <c r="A99" s="7" t="s">
        <v>228</v>
      </c>
      <c r="B99" s="6">
        <v>1210</v>
      </c>
      <c r="C99" s="41">
        <f>SUM(C26,C69,C81,C83,C85,C93,C94)</f>
        <v>88092</v>
      </c>
      <c r="D99" s="41">
        <f t="shared" ref="D99:J99" si="10">SUM(D26,D69,D81,D83,D85,D93,D94)</f>
        <v>159090</v>
      </c>
      <c r="E99" s="41">
        <f t="shared" si="10"/>
        <v>123599</v>
      </c>
      <c r="F99" s="41">
        <f t="shared" si="10"/>
        <v>266167</v>
      </c>
      <c r="G99" s="41">
        <f t="shared" si="10"/>
        <v>75231</v>
      </c>
      <c r="H99" s="41">
        <f t="shared" si="10"/>
        <v>81486</v>
      </c>
      <c r="I99" s="41">
        <f t="shared" si="10"/>
        <v>32592</v>
      </c>
      <c r="J99" s="41">
        <f t="shared" si="10"/>
        <v>76858</v>
      </c>
      <c r="K99" s="225"/>
      <c r="L99" s="225"/>
      <c r="M99" s="225"/>
      <c r="N99" s="225"/>
      <c r="O99" s="225"/>
    </row>
    <row r="100" spans="1:15" ht="18.75" customHeight="1">
      <c r="A100" s="7" t="s">
        <v>229</v>
      </c>
      <c r="B100" s="6">
        <v>1220</v>
      </c>
      <c r="C100" s="41">
        <f>SUM(C27,C38,C61,C73,C82,C84,C88,C92,C95)</f>
        <v>-91220</v>
      </c>
      <c r="D100" s="41">
        <f t="shared" ref="D100:J100" si="11">SUM(D27,D38,D61,D73,D82,D84,D88,D92,D95)</f>
        <v>-158711</v>
      </c>
      <c r="E100" s="41">
        <f>SUM(E27,E38,E61,E73,E82,E84,E88,E92,E95)</f>
        <v>-119442</v>
      </c>
      <c r="F100" s="41">
        <f t="shared" si="11"/>
        <v>-248109</v>
      </c>
      <c r="G100" s="41">
        <f t="shared" si="11"/>
        <v>-70162</v>
      </c>
      <c r="H100" s="41">
        <f t="shared" si="11"/>
        <v>-73813</v>
      </c>
      <c r="I100" s="41">
        <f t="shared" si="11"/>
        <v>-32439</v>
      </c>
      <c r="J100" s="41">
        <f t="shared" si="11"/>
        <v>-71695</v>
      </c>
      <c r="K100" s="225"/>
      <c r="L100" s="225"/>
      <c r="M100" s="225"/>
      <c r="N100" s="225"/>
      <c r="O100" s="225"/>
    </row>
    <row r="101" spans="1:15" ht="18.75" customHeight="1">
      <c r="A101" s="5" t="s">
        <v>230</v>
      </c>
      <c r="B101" s="6">
        <v>1230</v>
      </c>
      <c r="C101" s="28"/>
      <c r="D101" s="28"/>
      <c r="E101" s="28"/>
      <c r="F101" s="33">
        <f>SUM(G101:J101)</f>
        <v>0</v>
      </c>
      <c r="G101" s="28"/>
      <c r="H101" s="28"/>
      <c r="I101" s="28"/>
      <c r="J101" s="28"/>
      <c r="K101" s="225"/>
      <c r="L101" s="225"/>
      <c r="M101" s="225"/>
      <c r="N101" s="225"/>
      <c r="O101" s="225"/>
    </row>
    <row r="102" spans="1:15" ht="38.25" customHeight="1">
      <c r="A102" s="124" t="s">
        <v>231</v>
      </c>
      <c r="B102" s="8">
        <v>1300</v>
      </c>
      <c r="C102" s="41">
        <f>C80</f>
        <v>-5530</v>
      </c>
      <c r="D102" s="41">
        <f t="shared" ref="D102:E102" si="12">D80</f>
        <v>462</v>
      </c>
      <c r="E102" s="41">
        <f t="shared" si="12"/>
        <v>5090</v>
      </c>
      <c r="F102" s="41">
        <f>F80+F109</f>
        <v>22002</v>
      </c>
      <c r="G102" s="41">
        <f>G80</f>
        <v>6182</v>
      </c>
      <c r="H102" s="41">
        <f t="shared" ref="H102:J102" si="13">H80</f>
        <v>9357</v>
      </c>
      <c r="I102" s="41">
        <f t="shared" si="13"/>
        <v>187</v>
      </c>
      <c r="J102" s="41">
        <f t="shared" si="13"/>
        <v>6296</v>
      </c>
      <c r="K102" s="267"/>
      <c r="L102" s="268"/>
      <c r="M102" s="268"/>
      <c r="N102" s="268"/>
      <c r="O102" s="269"/>
    </row>
    <row r="103" spans="1:15" ht="18.75" customHeight="1">
      <c r="A103" s="264" t="s">
        <v>232</v>
      </c>
      <c r="B103" s="265"/>
      <c r="C103" s="265"/>
      <c r="D103" s="265"/>
      <c r="E103" s="265"/>
      <c r="F103" s="265"/>
      <c r="G103" s="265"/>
      <c r="H103" s="265"/>
      <c r="I103" s="265"/>
      <c r="J103" s="265"/>
      <c r="K103" s="265"/>
      <c r="L103" s="265"/>
      <c r="M103" s="265"/>
      <c r="N103" s="265"/>
      <c r="O103" s="266"/>
    </row>
    <row r="104" spans="1:15" ht="18.75" customHeight="1">
      <c r="A104" s="5" t="s">
        <v>233</v>
      </c>
      <c r="B104" s="6">
        <v>1400</v>
      </c>
      <c r="C104" s="28">
        <v>-890</v>
      </c>
      <c r="D104" s="28">
        <v>-1265</v>
      </c>
      <c r="E104" s="28">
        <v>-604</v>
      </c>
      <c r="F104" s="33">
        <f t="shared" ref="F104:F110" si="14">SUM(G104:J104)</f>
        <v>-1697</v>
      </c>
      <c r="G104" s="28">
        <v>-463</v>
      </c>
      <c r="H104" s="28">
        <v>-380</v>
      </c>
      <c r="I104" s="28">
        <v>-358</v>
      </c>
      <c r="J104" s="28">
        <v>-496</v>
      </c>
      <c r="K104" s="225"/>
      <c r="L104" s="225"/>
      <c r="M104" s="225"/>
      <c r="N104" s="225"/>
      <c r="O104" s="225"/>
    </row>
    <row r="105" spans="1:15" ht="18.75" customHeight="1">
      <c r="A105" s="5" t="s">
        <v>234</v>
      </c>
      <c r="B105" s="68">
        <v>1401</v>
      </c>
      <c r="C105" s="28">
        <v>-890</v>
      </c>
      <c r="D105" s="28">
        <v>-1265</v>
      </c>
      <c r="E105" s="28">
        <v>-604</v>
      </c>
      <c r="F105" s="33">
        <f t="shared" si="14"/>
        <v>-1697</v>
      </c>
      <c r="G105" s="28">
        <v>-463</v>
      </c>
      <c r="H105" s="28">
        <v>-380</v>
      </c>
      <c r="I105" s="28">
        <v>-358</v>
      </c>
      <c r="J105" s="28">
        <v>-496</v>
      </c>
      <c r="K105" s="225"/>
      <c r="L105" s="225"/>
      <c r="M105" s="225"/>
      <c r="N105" s="225"/>
      <c r="O105" s="225"/>
    </row>
    <row r="106" spans="1:15" ht="18.75" customHeight="1">
      <c r="A106" s="5" t="s">
        <v>235</v>
      </c>
      <c r="B106" s="68">
        <v>1402</v>
      </c>
      <c r="C106" s="28"/>
      <c r="D106" s="28"/>
      <c r="E106" s="28"/>
      <c r="F106" s="33">
        <f t="shared" si="14"/>
        <v>0</v>
      </c>
      <c r="G106" s="28"/>
      <c r="H106" s="28"/>
      <c r="I106" s="28"/>
      <c r="J106" s="28"/>
      <c r="K106" s="225"/>
      <c r="L106" s="225"/>
      <c r="M106" s="225"/>
      <c r="N106" s="225"/>
      <c r="O106" s="225"/>
    </row>
    <row r="107" spans="1:15" ht="18.75" customHeight="1">
      <c r="A107" s="5" t="s">
        <v>118</v>
      </c>
      <c r="B107" s="69">
        <v>1410</v>
      </c>
      <c r="C107" s="28">
        <v>-17845</v>
      </c>
      <c r="D107" s="28">
        <v>-21305</v>
      </c>
      <c r="E107" s="28">
        <v>-19136</v>
      </c>
      <c r="F107" s="33">
        <f t="shared" si="14"/>
        <v>-30334</v>
      </c>
      <c r="G107" s="28">
        <v>-8203</v>
      </c>
      <c r="H107" s="28">
        <v>-8200</v>
      </c>
      <c r="I107" s="28">
        <v>-5717</v>
      </c>
      <c r="J107" s="28">
        <v>-8214</v>
      </c>
      <c r="K107" s="225"/>
      <c r="L107" s="225"/>
      <c r="M107" s="225"/>
      <c r="N107" s="225"/>
      <c r="O107" s="225"/>
    </row>
    <row r="108" spans="1:15" ht="18.75" customHeight="1">
      <c r="A108" s="5" t="s">
        <v>167</v>
      </c>
      <c r="B108" s="69">
        <v>1420</v>
      </c>
      <c r="C108" s="28">
        <v>-3649</v>
      </c>
      <c r="D108" s="28">
        <v>-4687</v>
      </c>
      <c r="E108" s="28">
        <v>-4215</v>
      </c>
      <c r="F108" s="33">
        <f t="shared" si="14"/>
        <v>-6696</v>
      </c>
      <c r="G108" s="28">
        <v>-1812</v>
      </c>
      <c r="H108" s="28">
        <v>-1812</v>
      </c>
      <c r="I108" s="28">
        <v>-1259</v>
      </c>
      <c r="J108" s="28">
        <v>-1813</v>
      </c>
      <c r="K108" s="225"/>
      <c r="L108" s="225"/>
      <c r="M108" s="225"/>
      <c r="N108" s="225"/>
      <c r="O108" s="225"/>
    </row>
    <row r="109" spans="1:15" ht="18.75" customHeight="1">
      <c r="A109" s="5" t="s">
        <v>236</v>
      </c>
      <c r="B109" s="69">
        <v>1430</v>
      </c>
      <c r="C109" s="28">
        <v>-18</v>
      </c>
      <c r="D109" s="28">
        <v>-14</v>
      </c>
      <c r="E109" s="28">
        <v>-24</v>
      </c>
      <c r="F109" s="33">
        <f t="shared" si="14"/>
        <v>-20</v>
      </c>
      <c r="G109" s="28">
        <v>-6</v>
      </c>
      <c r="H109" s="28">
        <v>-6</v>
      </c>
      <c r="I109" s="28">
        <v>-5</v>
      </c>
      <c r="J109" s="28">
        <v>-3</v>
      </c>
      <c r="K109" s="225"/>
      <c r="L109" s="225"/>
      <c r="M109" s="225"/>
      <c r="N109" s="225"/>
      <c r="O109" s="225"/>
    </row>
    <row r="110" spans="1:15" ht="18.75" customHeight="1">
      <c r="A110" s="5" t="s">
        <v>237</v>
      </c>
      <c r="B110" s="69">
        <v>1440</v>
      </c>
      <c r="C110" s="28">
        <v>-17202</v>
      </c>
      <c r="D110" s="28">
        <v>-20055</v>
      </c>
      <c r="E110" s="28">
        <v>-16559</v>
      </c>
      <c r="F110" s="33">
        <f t="shared" si="14"/>
        <v>-21495</v>
      </c>
      <c r="G110" s="44">
        <v>-6546</v>
      </c>
      <c r="H110" s="44">
        <v>-5287</v>
      </c>
      <c r="I110" s="44">
        <v>-2766</v>
      </c>
      <c r="J110" s="44">
        <v>-6896</v>
      </c>
      <c r="K110" s="225"/>
      <c r="L110" s="225"/>
      <c r="M110" s="225"/>
      <c r="N110" s="225"/>
      <c r="O110" s="225"/>
    </row>
    <row r="111" spans="1:15" ht="18.75" customHeight="1">
      <c r="A111" s="7" t="s">
        <v>154</v>
      </c>
      <c r="B111" s="70">
        <v>1450</v>
      </c>
      <c r="C111" s="41">
        <f>SUM(C104,C107:C110)</f>
        <v>-39604</v>
      </c>
      <c r="D111" s="41">
        <f>SUM(D104,D107:D110)</f>
        <v>-47326</v>
      </c>
      <c r="E111" s="41">
        <f>SUM(E104,E107:E110)</f>
        <v>-40538</v>
      </c>
      <c r="F111" s="33">
        <f>SUM(G111:J111)</f>
        <v>-60242</v>
      </c>
      <c r="G111" s="41">
        <f>SUM(G104,G107:G110)</f>
        <v>-17030</v>
      </c>
      <c r="H111" s="41">
        <f>SUM(H104,H107:H110)</f>
        <v>-15685</v>
      </c>
      <c r="I111" s="41">
        <f>SUM(I104,I107:I110)</f>
        <v>-10105</v>
      </c>
      <c r="J111" s="41">
        <f>SUM(J104,J107:J110)</f>
        <v>-17422</v>
      </c>
      <c r="K111" s="225"/>
      <c r="L111" s="225"/>
      <c r="M111" s="225"/>
      <c r="N111" s="225"/>
      <c r="O111" s="225"/>
    </row>
    <row r="112" spans="1:15" s="4" customFormat="1" ht="18.75" customHeight="1">
      <c r="A112" s="99"/>
      <c r="B112" s="99"/>
      <c r="C112" s="99"/>
      <c r="D112" s="99"/>
      <c r="E112" s="350"/>
      <c r="F112" s="350"/>
      <c r="G112" s="350"/>
      <c r="H112" s="350"/>
      <c r="I112" s="350"/>
      <c r="J112" s="350"/>
      <c r="K112" s="99"/>
      <c r="L112" s="99"/>
      <c r="M112" s="99"/>
      <c r="N112" s="99"/>
      <c r="O112" s="99"/>
    </row>
    <row r="113" spans="1:15" ht="18.75" customHeight="1">
      <c r="A113" s="94"/>
      <c r="B113" s="94"/>
      <c r="C113" s="94"/>
      <c r="D113" s="94"/>
      <c r="E113" s="351"/>
      <c r="F113" s="351"/>
      <c r="G113" s="351"/>
      <c r="H113" s="351"/>
      <c r="I113" s="351"/>
      <c r="J113" s="351"/>
      <c r="K113" s="94"/>
      <c r="L113" s="94"/>
      <c r="M113" s="94"/>
      <c r="N113" s="94"/>
      <c r="O113" s="94"/>
    </row>
    <row r="114" spans="1:15" ht="18.75" customHeight="1">
      <c r="A114" s="192" t="s">
        <v>433</v>
      </c>
      <c r="B114" s="94"/>
      <c r="C114" s="146"/>
      <c r="D114" s="146" t="s">
        <v>137</v>
      </c>
      <c r="E114" s="146"/>
      <c r="F114" s="94"/>
      <c r="G114" s="94"/>
      <c r="I114" s="194" t="s">
        <v>435</v>
      </c>
      <c r="M114" s="94"/>
    </row>
    <row r="115" spans="1:15" ht="18.75" customHeight="1">
      <c r="A115" s="16" t="s">
        <v>436</v>
      </c>
      <c r="B115" s="94"/>
      <c r="D115" s="3" t="s">
        <v>139</v>
      </c>
      <c r="F115" s="94"/>
      <c r="G115" s="94"/>
      <c r="H115" s="246"/>
      <c r="I115" s="246"/>
      <c r="J115" s="246"/>
      <c r="K115" s="246"/>
      <c r="L115" s="246"/>
    </row>
    <row r="116" spans="1:15" ht="18.75" customHeight="1">
      <c r="A116" s="16"/>
      <c r="B116" s="94"/>
    </row>
    <row r="117" spans="1:15">
      <c r="A117" s="16"/>
    </row>
    <row r="118" spans="1:15">
      <c r="A118" s="16"/>
    </row>
    <row r="119" spans="1:15">
      <c r="A119" s="16"/>
    </row>
    <row r="120" spans="1:15">
      <c r="A120" s="16"/>
    </row>
    <row r="121" spans="1:15">
      <c r="A121" s="16"/>
    </row>
    <row r="122" spans="1:15">
      <c r="A122" s="16"/>
    </row>
    <row r="123" spans="1:15">
      <c r="A123" s="16"/>
    </row>
    <row r="124" spans="1:15">
      <c r="A124" s="16"/>
    </row>
    <row r="125" spans="1:15">
      <c r="A125" s="16"/>
    </row>
    <row r="126" spans="1:15">
      <c r="A126" s="16"/>
    </row>
    <row r="127" spans="1:15">
      <c r="A127" s="16"/>
    </row>
    <row r="128" spans="1:15">
      <c r="A128" s="16"/>
    </row>
    <row r="129" spans="1:1">
      <c r="A129" s="16"/>
    </row>
    <row r="130" spans="1:1">
      <c r="A130" s="16"/>
    </row>
    <row r="131" spans="1:1">
      <c r="A131" s="16"/>
    </row>
    <row r="132" spans="1:1">
      <c r="A132" s="16"/>
    </row>
    <row r="133" spans="1:1">
      <c r="A133" s="16"/>
    </row>
    <row r="134" spans="1:1">
      <c r="A134" s="16"/>
    </row>
    <row r="135" spans="1:1">
      <c r="A135" s="16"/>
    </row>
    <row r="136" spans="1:1">
      <c r="A136" s="16"/>
    </row>
    <row r="137" spans="1:1">
      <c r="A137" s="16"/>
    </row>
    <row r="138" spans="1:1">
      <c r="A138" s="16"/>
    </row>
    <row r="139" spans="1:1">
      <c r="A139" s="16"/>
    </row>
    <row r="140" spans="1:1">
      <c r="A140" s="16"/>
    </row>
    <row r="141" spans="1:1">
      <c r="A141" s="16"/>
    </row>
    <row r="142" spans="1:1">
      <c r="A142" s="16"/>
    </row>
    <row r="143" spans="1:1">
      <c r="A143" s="16"/>
    </row>
    <row r="144" spans="1:1">
      <c r="A144" s="16"/>
    </row>
    <row r="145" spans="1:1">
      <c r="A145" s="16"/>
    </row>
    <row r="146" spans="1:1">
      <c r="A146" s="16"/>
    </row>
    <row r="147" spans="1:1">
      <c r="A147" s="16"/>
    </row>
    <row r="148" spans="1:1">
      <c r="A148" s="16"/>
    </row>
    <row r="149" spans="1:1">
      <c r="A149" s="16"/>
    </row>
    <row r="150" spans="1:1">
      <c r="A150" s="16"/>
    </row>
    <row r="151" spans="1:1">
      <c r="A151" s="16"/>
    </row>
    <row r="152" spans="1:1">
      <c r="A152" s="16"/>
    </row>
    <row r="153" spans="1:1">
      <c r="A153" s="16"/>
    </row>
    <row r="154" spans="1:1">
      <c r="A154" s="16"/>
    </row>
    <row r="155" spans="1:1">
      <c r="A155" s="16"/>
    </row>
    <row r="156" spans="1:1">
      <c r="A156" s="16"/>
    </row>
    <row r="157" spans="1:1">
      <c r="A157" s="16"/>
    </row>
    <row r="158" spans="1:1">
      <c r="A158" s="16"/>
    </row>
    <row r="159" spans="1:1">
      <c r="A159" s="16"/>
    </row>
    <row r="160" spans="1:1">
      <c r="A160" s="16"/>
    </row>
    <row r="161" spans="1:1">
      <c r="A161" s="16"/>
    </row>
    <row r="162" spans="1:1">
      <c r="A162" s="16"/>
    </row>
    <row r="163" spans="1:1">
      <c r="A163" s="16"/>
    </row>
    <row r="164" spans="1:1">
      <c r="A164" s="16"/>
    </row>
    <row r="165" spans="1:1">
      <c r="A165" s="16"/>
    </row>
    <row r="166" spans="1:1">
      <c r="A166" s="16"/>
    </row>
    <row r="167" spans="1:1">
      <c r="A167" s="16"/>
    </row>
    <row r="168" spans="1:1">
      <c r="A168" s="16"/>
    </row>
    <row r="169" spans="1:1">
      <c r="A169" s="16"/>
    </row>
    <row r="170" spans="1:1">
      <c r="A170" s="16"/>
    </row>
    <row r="171" spans="1:1">
      <c r="A171" s="16"/>
    </row>
    <row r="172" spans="1:1">
      <c r="A172" s="16"/>
    </row>
    <row r="173" spans="1:1">
      <c r="A173" s="16"/>
    </row>
    <row r="174" spans="1:1">
      <c r="A174" s="16"/>
    </row>
    <row r="175" spans="1:1">
      <c r="A175" s="16"/>
    </row>
    <row r="176" spans="1:1">
      <c r="A176" s="16"/>
    </row>
    <row r="177" spans="1:1">
      <c r="A177" s="16"/>
    </row>
    <row r="178" spans="1:1">
      <c r="A178" s="16"/>
    </row>
    <row r="179" spans="1:1">
      <c r="A179" s="16"/>
    </row>
    <row r="180" spans="1:1">
      <c r="A180" s="16"/>
    </row>
    <row r="181" spans="1:1">
      <c r="A181" s="16"/>
    </row>
    <row r="182" spans="1:1">
      <c r="A182" s="16"/>
    </row>
    <row r="183" spans="1:1">
      <c r="A183" s="16"/>
    </row>
    <row r="184" spans="1:1">
      <c r="A184" s="16"/>
    </row>
    <row r="185" spans="1:1">
      <c r="A185" s="16"/>
    </row>
    <row r="186" spans="1:1">
      <c r="A186" s="16"/>
    </row>
    <row r="187" spans="1:1">
      <c r="A187" s="16"/>
    </row>
    <row r="188" spans="1:1">
      <c r="A188" s="16"/>
    </row>
    <row r="189" spans="1:1">
      <c r="A189" s="16"/>
    </row>
    <row r="190" spans="1:1">
      <c r="A190" s="16"/>
    </row>
    <row r="191" spans="1:1">
      <c r="A191" s="16"/>
    </row>
    <row r="192" spans="1:1">
      <c r="A192" s="16"/>
    </row>
    <row r="193" spans="1:1">
      <c r="A193" s="16"/>
    </row>
    <row r="194" spans="1:1">
      <c r="A194" s="16"/>
    </row>
    <row r="195" spans="1:1">
      <c r="A195" s="16"/>
    </row>
    <row r="196" spans="1:1">
      <c r="A196" s="16"/>
    </row>
    <row r="197" spans="1:1">
      <c r="A197" s="16"/>
    </row>
    <row r="198" spans="1:1">
      <c r="A198" s="16"/>
    </row>
    <row r="199" spans="1:1">
      <c r="A199" s="16"/>
    </row>
    <row r="200" spans="1:1">
      <c r="A200" s="16"/>
    </row>
    <row r="201" spans="1:1">
      <c r="A201" s="16"/>
    </row>
    <row r="202" spans="1:1">
      <c r="A202" s="16"/>
    </row>
    <row r="203" spans="1:1">
      <c r="A203" s="16"/>
    </row>
    <row r="204" spans="1:1">
      <c r="A204" s="16"/>
    </row>
    <row r="205" spans="1:1">
      <c r="A205" s="16"/>
    </row>
    <row r="206" spans="1:1">
      <c r="A206" s="16"/>
    </row>
    <row r="207" spans="1:1">
      <c r="A207" s="16"/>
    </row>
    <row r="208" spans="1:1">
      <c r="A208" s="16"/>
    </row>
    <row r="209" spans="1:1">
      <c r="A209" s="16"/>
    </row>
    <row r="210" spans="1:1">
      <c r="A210" s="16"/>
    </row>
    <row r="211" spans="1:1">
      <c r="A211" s="16"/>
    </row>
    <row r="212" spans="1:1">
      <c r="A212" s="16"/>
    </row>
    <row r="213" spans="1:1">
      <c r="A213" s="16"/>
    </row>
    <row r="214" spans="1:1">
      <c r="A214" s="16"/>
    </row>
    <row r="215" spans="1:1">
      <c r="A215" s="16"/>
    </row>
    <row r="216" spans="1:1">
      <c r="A216" s="16"/>
    </row>
    <row r="217" spans="1:1">
      <c r="A217" s="16"/>
    </row>
    <row r="218" spans="1:1">
      <c r="A218" s="16"/>
    </row>
    <row r="219" spans="1:1">
      <c r="A219" s="16"/>
    </row>
    <row r="220" spans="1:1">
      <c r="A220" s="16"/>
    </row>
    <row r="221" spans="1:1">
      <c r="A221" s="16"/>
    </row>
    <row r="222" spans="1:1">
      <c r="A222" s="16"/>
    </row>
    <row r="223" spans="1:1">
      <c r="A223" s="16"/>
    </row>
    <row r="224" spans="1:1">
      <c r="A224" s="16"/>
    </row>
    <row r="225" spans="1:1">
      <c r="A225" s="16"/>
    </row>
    <row r="226" spans="1:1">
      <c r="A226" s="16"/>
    </row>
    <row r="227" spans="1:1">
      <c r="A227" s="16"/>
    </row>
    <row r="228" spans="1:1">
      <c r="A228" s="16"/>
    </row>
    <row r="229" spans="1:1">
      <c r="A229" s="16"/>
    </row>
    <row r="230" spans="1:1">
      <c r="A230" s="16"/>
    </row>
    <row r="231" spans="1:1">
      <c r="A231" s="16"/>
    </row>
    <row r="232" spans="1:1">
      <c r="A232" s="16"/>
    </row>
    <row r="233" spans="1:1">
      <c r="A233" s="16"/>
    </row>
    <row r="234" spans="1:1">
      <c r="A234" s="16"/>
    </row>
    <row r="235" spans="1:1">
      <c r="A235" s="16"/>
    </row>
    <row r="236" spans="1:1">
      <c r="A236" s="16"/>
    </row>
    <row r="237" spans="1:1">
      <c r="A237" s="16"/>
    </row>
    <row r="238" spans="1:1">
      <c r="A238" s="16"/>
    </row>
    <row r="239" spans="1:1">
      <c r="A239" s="16"/>
    </row>
    <row r="240" spans="1:1">
      <c r="A240" s="16"/>
    </row>
    <row r="241" spans="1:1">
      <c r="A241" s="16"/>
    </row>
    <row r="242" spans="1:1">
      <c r="A242" s="16"/>
    </row>
    <row r="243" spans="1:1">
      <c r="A243" s="16"/>
    </row>
    <row r="244" spans="1:1">
      <c r="A244" s="16"/>
    </row>
    <row r="245" spans="1:1">
      <c r="A245" s="16"/>
    </row>
    <row r="246" spans="1:1">
      <c r="A246" s="16"/>
    </row>
    <row r="247" spans="1:1">
      <c r="A247" s="16"/>
    </row>
    <row r="248" spans="1:1">
      <c r="A248" s="16"/>
    </row>
    <row r="249" spans="1:1">
      <c r="A249" s="16"/>
    </row>
    <row r="250" spans="1:1">
      <c r="A250" s="16"/>
    </row>
    <row r="251" spans="1:1">
      <c r="A251" s="16"/>
    </row>
    <row r="252" spans="1:1">
      <c r="A252" s="16"/>
    </row>
    <row r="253" spans="1:1">
      <c r="A253" s="16"/>
    </row>
    <row r="254" spans="1:1">
      <c r="A254" s="16"/>
    </row>
    <row r="255" spans="1:1">
      <c r="A255" s="16"/>
    </row>
    <row r="256" spans="1:1">
      <c r="A256" s="16"/>
    </row>
    <row r="257" spans="1:1">
      <c r="A257" s="16"/>
    </row>
    <row r="258" spans="1:1">
      <c r="A258" s="16"/>
    </row>
    <row r="259" spans="1:1">
      <c r="A259" s="16"/>
    </row>
    <row r="260" spans="1:1">
      <c r="A260" s="16"/>
    </row>
    <row r="261" spans="1:1">
      <c r="A261" s="16"/>
    </row>
    <row r="262" spans="1:1">
      <c r="A262" s="16"/>
    </row>
    <row r="263" spans="1:1">
      <c r="A263" s="16"/>
    </row>
  </sheetData>
  <mergeCells count="112">
    <mergeCell ref="K62:O62"/>
    <mergeCell ref="K63:O63"/>
    <mergeCell ref="K78:O78"/>
    <mergeCell ref="K79:O79"/>
    <mergeCell ref="E23:E24"/>
    <mergeCell ref="K97:O97"/>
    <mergeCell ref="G23:J23"/>
    <mergeCell ref="K90:O90"/>
    <mergeCell ref="K91:O91"/>
    <mergeCell ref="K92:O92"/>
    <mergeCell ref="K23:O24"/>
    <mergeCell ref="K25:O25"/>
    <mergeCell ref="F23:F24"/>
    <mergeCell ref="K64:O64"/>
    <mergeCell ref="K65:O65"/>
    <mergeCell ref="K54:O54"/>
    <mergeCell ref="K55:O55"/>
    <mergeCell ref="K56:O56"/>
    <mergeCell ref="K57:O57"/>
    <mergeCell ref="K58:O58"/>
    <mergeCell ref="K59:O59"/>
    <mergeCell ref="K110:O110"/>
    <mergeCell ref="K111:O111"/>
    <mergeCell ref="K108:O108"/>
    <mergeCell ref="K109:O109"/>
    <mergeCell ref="A103:O103"/>
    <mergeCell ref="K99:O99"/>
    <mergeCell ref="K93:O93"/>
    <mergeCell ref="K94:O94"/>
    <mergeCell ref="K73:O73"/>
    <mergeCell ref="K74:O74"/>
    <mergeCell ref="K75:O75"/>
    <mergeCell ref="K76:O76"/>
    <mergeCell ref="K77:O77"/>
    <mergeCell ref="K107:O107"/>
    <mergeCell ref="K102:O102"/>
    <mergeCell ref="K98:O98"/>
    <mergeCell ref="K100:O100"/>
    <mergeCell ref="K101:O101"/>
    <mergeCell ref="K95:O95"/>
    <mergeCell ref="A1:N1"/>
    <mergeCell ref="B6:E6"/>
    <mergeCell ref="F6:O6"/>
    <mergeCell ref="B7:E7"/>
    <mergeCell ref="F7:O7"/>
    <mergeCell ref="K52:O52"/>
    <mergeCell ref="K53:O53"/>
    <mergeCell ref="K42:O42"/>
    <mergeCell ref="K43:O43"/>
    <mergeCell ref="K44:O44"/>
    <mergeCell ref="K45:O45"/>
    <mergeCell ref="K46:O46"/>
    <mergeCell ref="K47:O47"/>
    <mergeCell ref="K36:O36"/>
    <mergeCell ref="K37:O37"/>
    <mergeCell ref="K38:O38"/>
    <mergeCell ref="K39:O39"/>
    <mergeCell ref="K51:O51"/>
    <mergeCell ref="A23:A24"/>
    <mergeCell ref="K35:O35"/>
    <mergeCell ref="B23:B24"/>
    <mergeCell ref="C23:C24"/>
    <mergeCell ref="D23:D24"/>
    <mergeCell ref="K32:O32"/>
    <mergeCell ref="A21:K21"/>
    <mergeCell ref="K96:O96"/>
    <mergeCell ref="K84:O84"/>
    <mergeCell ref="K85:O85"/>
    <mergeCell ref="K86:O86"/>
    <mergeCell ref="K87:O87"/>
    <mergeCell ref="K88:O88"/>
    <mergeCell ref="K89:O89"/>
    <mergeCell ref="K80:O80"/>
    <mergeCell ref="K81:O81"/>
    <mergeCell ref="K82:O82"/>
    <mergeCell ref="K83:O83"/>
    <mergeCell ref="K72:O72"/>
    <mergeCell ref="K69:O69"/>
    <mergeCell ref="K70:O70"/>
    <mergeCell ref="K71:O71"/>
    <mergeCell ref="K60:O60"/>
    <mergeCell ref="K61:O61"/>
    <mergeCell ref="K48:O48"/>
    <mergeCell ref="K49:O49"/>
    <mergeCell ref="K50:O50"/>
    <mergeCell ref="K67:O67"/>
    <mergeCell ref="K66:O66"/>
    <mergeCell ref="K68:O68"/>
    <mergeCell ref="D11:F11"/>
    <mergeCell ref="M11:O11"/>
    <mergeCell ref="G11:I11"/>
    <mergeCell ref="B11:C11"/>
    <mergeCell ref="H115:L115"/>
    <mergeCell ref="A3:O3"/>
    <mergeCell ref="B5:E5"/>
    <mergeCell ref="F5:O5"/>
    <mergeCell ref="A9:J9"/>
    <mergeCell ref="K33:O33"/>
    <mergeCell ref="K34:O34"/>
    <mergeCell ref="J11:L11"/>
    <mergeCell ref="A11:A12"/>
    <mergeCell ref="K26:O26"/>
    <mergeCell ref="K27:O27"/>
    <mergeCell ref="K28:O28"/>
    <mergeCell ref="K29:O29"/>
    <mergeCell ref="K30:O30"/>
    <mergeCell ref="K31:O31"/>
    <mergeCell ref="K104:O104"/>
    <mergeCell ref="K105:O105"/>
    <mergeCell ref="K106:O106"/>
    <mergeCell ref="K40:O40"/>
    <mergeCell ref="K41:O41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51"/>
  <sheetViews>
    <sheetView topLeftCell="B1" zoomScale="70" zoomScaleNormal="70" zoomScaleSheetLayoutView="52" workbookViewId="0">
      <selection activeCell="B55" sqref="B55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72" t="s">
        <v>238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</row>
    <row r="3" spans="1:13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</row>
    <row r="4" spans="1:13" ht="41.25" customHeight="1">
      <c r="A4" s="275" t="s">
        <v>23</v>
      </c>
      <c r="B4" s="276"/>
      <c r="C4" s="276"/>
      <c r="D4" s="277"/>
      <c r="E4" s="273" t="s">
        <v>24</v>
      </c>
      <c r="F4" s="273" t="s">
        <v>239</v>
      </c>
      <c r="G4" s="273" t="s">
        <v>240</v>
      </c>
      <c r="H4" s="274" t="s">
        <v>27</v>
      </c>
      <c r="I4" s="216" t="s">
        <v>156</v>
      </c>
      <c r="J4" s="216" t="s">
        <v>157</v>
      </c>
      <c r="K4" s="216"/>
      <c r="L4" s="216"/>
      <c r="M4" s="216"/>
    </row>
    <row r="5" spans="1:13" ht="41.25" customHeight="1">
      <c r="A5" s="278"/>
      <c r="B5" s="279"/>
      <c r="C5" s="279"/>
      <c r="D5" s="280"/>
      <c r="E5" s="273"/>
      <c r="F5" s="273"/>
      <c r="G5" s="273"/>
      <c r="H5" s="274"/>
      <c r="I5" s="216"/>
      <c r="J5" s="154" t="s">
        <v>159</v>
      </c>
      <c r="K5" s="154" t="s">
        <v>160</v>
      </c>
      <c r="L5" s="154" t="s">
        <v>161</v>
      </c>
      <c r="M5" s="154" t="s">
        <v>162</v>
      </c>
    </row>
    <row r="6" spans="1:13" ht="18.75">
      <c r="A6" s="291">
        <v>1</v>
      </c>
      <c r="B6" s="292"/>
      <c r="C6" s="292"/>
      <c r="D6" s="293"/>
      <c r="E6" s="153">
        <v>2</v>
      </c>
      <c r="F6" s="153">
        <v>3</v>
      </c>
      <c r="G6" s="153">
        <v>4</v>
      </c>
      <c r="H6" s="153">
        <v>5</v>
      </c>
      <c r="I6" s="153">
        <v>6</v>
      </c>
      <c r="J6" s="153">
        <v>7</v>
      </c>
      <c r="K6" s="153">
        <v>8</v>
      </c>
      <c r="L6" s="153">
        <v>9</v>
      </c>
      <c r="M6" s="153">
        <v>10</v>
      </c>
    </row>
    <row r="7" spans="1:13" ht="18.75" customHeight="1">
      <c r="A7" s="287" t="s">
        <v>241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</row>
    <row r="8" spans="1:13" s="64" customFormat="1" ht="18.75" customHeight="1">
      <c r="A8" s="294" t="s">
        <v>40</v>
      </c>
      <c r="B8" s="295"/>
      <c r="C8" s="295"/>
      <c r="D8" s="296"/>
      <c r="E8" s="8">
        <v>1200</v>
      </c>
      <c r="F8" s="41">
        <f>'I. Інф. до фін.плану'!C96</f>
        <v>-3128</v>
      </c>
      <c r="G8" s="41">
        <f>'I. Інф. до фін.плану'!D96</f>
        <v>379</v>
      </c>
      <c r="H8" s="41">
        <f>'I. Інф. до фін.плану'!E96</f>
        <v>4157</v>
      </c>
      <c r="I8" s="41">
        <f>'I. Інф. до фін.плану'!F96</f>
        <v>18058</v>
      </c>
      <c r="J8" s="41">
        <f>'I. Інф. до фін.плану'!G96</f>
        <v>5069</v>
      </c>
      <c r="K8" s="41">
        <f>'I. Інф. до фін.плану'!H96</f>
        <v>7673</v>
      </c>
      <c r="L8" s="41">
        <f>'I. Інф. до фін.плану'!I96</f>
        <v>153</v>
      </c>
      <c r="M8" s="41">
        <f>'I. Інф. до фін.плану'!J96</f>
        <v>5163</v>
      </c>
    </row>
    <row r="9" spans="1:13" s="64" customFormat="1" ht="18.75" customHeight="1">
      <c r="A9" s="284" t="s">
        <v>242</v>
      </c>
      <c r="B9" s="285"/>
      <c r="C9" s="285"/>
      <c r="D9" s="286"/>
      <c r="E9" s="141">
        <v>2000</v>
      </c>
      <c r="F9" s="40">
        <v>-13625</v>
      </c>
      <c r="G9" s="40">
        <v>-13154</v>
      </c>
      <c r="H9" s="40">
        <v>-16753</v>
      </c>
      <c r="I9" s="352">
        <f>G22</f>
        <v>-12775</v>
      </c>
      <c r="J9" s="52">
        <f>I9</f>
        <v>-12775</v>
      </c>
      <c r="K9" s="52">
        <f>J22</f>
        <v>-7706</v>
      </c>
      <c r="L9" s="52">
        <f>K22</f>
        <v>-33</v>
      </c>
      <c r="M9" s="52">
        <f>L22</f>
        <v>120</v>
      </c>
    </row>
    <row r="10" spans="1:13" ht="21.75" customHeight="1">
      <c r="A10" s="297" t="s">
        <v>243</v>
      </c>
      <c r="B10" s="298"/>
      <c r="C10" s="298"/>
      <c r="D10" s="299"/>
      <c r="E10" s="62">
        <v>2005</v>
      </c>
      <c r="F10" s="28" t="s">
        <v>164</v>
      </c>
      <c r="G10" s="28" t="s">
        <v>164</v>
      </c>
      <c r="H10" s="28" t="s">
        <v>164</v>
      </c>
      <c r="I10" s="33">
        <f t="shared" ref="I10:I47" si="0">SUM(J10:M10)</f>
        <v>0</v>
      </c>
      <c r="J10" s="28" t="s">
        <v>164</v>
      </c>
      <c r="K10" s="28" t="s">
        <v>164</v>
      </c>
      <c r="L10" s="28" t="s">
        <v>164</v>
      </c>
      <c r="M10" s="28" t="s">
        <v>164</v>
      </c>
    </row>
    <row r="11" spans="1:13" s="64" customFormat="1" ht="37.5" customHeight="1">
      <c r="A11" s="284" t="s">
        <v>244</v>
      </c>
      <c r="B11" s="285"/>
      <c r="C11" s="285"/>
      <c r="D11" s="286"/>
      <c r="E11" s="141">
        <v>2009</v>
      </c>
      <c r="F11" s="41">
        <f>SUM(F9:F10)</f>
        <v>-13625</v>
      </c>
      <c r="G11" s="41">
        <f t="shared" ref="G11:M11" si="1">SUM(G9:G10)</f>
        <v>-13154</v>
      </c>
      <c r="H11" s="41">
        <f>SUM(H9:H10)</f>
        <v>-16753</v>
      </c>
      <c r="I11" s="41">
        <f t="shared" si="1"/>
        <v>-12775</v>
      </c>
      <c r="J11" s="41">
        <f t="shared" si="1"/>
        <v>-12775</v>
      </c>
      <c r="K11" s="41">
        <f t="shared" si="1"/>
        <v>-7706</v>
      </c>
      <c r="L11" s="41">
        <f t="shared" si="1"/>
        <v>-33</v>
      </c>
      <c r="M11" s="41">
        <f t="shared" si="1"/>
        <v>120</v>
      </c>
    </row>
    <row r="12" spans="1:13" s="64" customFormat="1" ht="18.75" customHeight="1">
      <c r="A12" s="284" t="s">
        <v>245</v>
      </c>
      <c r="B12" s="285"/>
      <c r="C12" s="285"/>
      <c r="D12" s="286"/>
      <c r="E12" s="141">
        <v>2010</v>
      </c>
      <c r="F12" s="43">
        <f>SUM(F13:F14)</f>
        <v>0</v>
      </c>
      <c r="G12" s="43">
        <f>SUM(G13:G14)</f>
        <v>0</v>
      </c>
      <c r="H12" s="43">
        <f>SUM(H13:H14)</f>
        <v>0</v>
      </c>
      <c r="I12" s="43">
        <f t="shared" si="0"/>
        <v>0</v>
      </c>
      <c r="J12" s="43">
        <f>SUM(J13:J14)</f>
        <v>0</v>
      </c>
      <c r="K12" s="43">
        <f>SUM(K13:K14)</f>
        <v>0</v>
      </c>
      <c r="L12" s="43">
        <f>SUM(L13:L14)</f>
        <v>0</v>
      </c>
      <c r="M12" s="43">
        <f>SUM(M13:M14)</f>
        <v>0</v>
      </c>
    </row>
    <row r="13" spans="1:13" ht="18.75" customHeight="1">
      <c r="A13" s="288" t="s">
        <v>246</v>
      </c>
      <c r="B13" s="289"/>
      <c r="C13" s="289"/>
      <c r="D13" s="290"/>
      <c r="E13" s="62">
        <v>2011</v>
      </c>
      <c r="F13" s="28" t="s">
        <v>164</v>
      </c>
      <c r="G13" s="28" t="s">
        <v>164</v>
      </c>
      <c r="H13" s="28" t="s">
        <v>164</v>
      </c>
      <c r="I13" s="33">
        <f t="shared" si="0"/>
        <v>0</v>
      </c>
      <c r="J13" s="28" t="s">
        <v>164</v>
      </c>
      <c r="K13" s="28" t="s">
        <v>164</v>
      </c>
      <c r="L13" s="28" t="s">
        <v>164</v>
      </c>
      <c r="M13" s="28" t="s">
        <v>164</v>
      </c>
    </row>
    <row r="14" spans="1:13" ht="40.5" customHeight="1">
      <c r="A14" s="288" t="s">
        <v>247</v>
      </c>
      <c r="B14" s="289"/>
      <c r="C14" s="289"/>
      <c r="D14" s="290"/>
      <c r="E14" s="62">
        <v>2012</v>
      </c>
      <c r="F14" s="28" t="s">
        <v>164</v>
      </c>
      <c r="G14" s="28" t="s">
        <v>164</v>
      </c>
      <c r="H14" s="28" t="s">
        <v>164</v>
      </c>
      <c r="I14" s="33">
        <f t="shared" si="0"/>
        <v>0</v>
      </c>
      <c r="J14" s="28" t="s">
        <v>164</v>
      </c>
      <c r="K14" s="28" t="s">
        <v>164</v>
      </c>
      <c r="L14" s="28" t="s">
        <v>164</v>
      </c>
      <c r="M14" s="28" t="s">
        <v>164</v>
      </c>
    </row>
    <row r="15" spans="1:13" ht="18.75" customHeight="1">
      <c r="A15" s="288" t="s">
        <v>248</v>
      </c>
      <c r="B15" s="289"/>
      <c r="C15" s="289"/>
      <c r="D15" s="290"/>
      <c r="E15" s="62" t="s">
        <v>249</v>
      </c>
      <c r="F15" s="28" t="s">
        <v>164</v>
      </c>
      <c r="G15" s="28" t="s">
        <v>164</v>
      </c>
      <c r="H15" s="28" t="s">
        <v>164</v>
      </c>
      <c r="I15" s="33">
        <f t="shared" si="0"/>
        <v>0</v>
      </c>
      <c r="J15" s="28" t="s">
        <v>164</v>
      </c>
      <c r="K15" s="28" t="s">
        <v>164</v>
      </c>
      <c r="L15" s="28" t="s">
        <v>164</v>
      </c>
      <c r="M15" s="28" t="s">
        <v>164</v>
      </c>
    </row>
    <row r="16" spans="1:13" ht="18.75" customHeight="1">
      <c r="A16" s="288" t="s">
        <v>250</v>
      </c>
      <c r="B16" s="289"/>
      <c r="C16" s="289"/>
      <c r="D16" s="290"/>
      <c r="E16" s="62">
        <v>2020</v>
      </c>
      <c r="F16" s="28"/>
      <c r="G16" s="28"/>
      <c r="H16" s="28"/>
      <c r="I16" s="33">
        <f t="shared" si="0"/>
        <v>0</v>
      </c>
      <c r="J16" s="28"/>
      <c r="K16" s="28"/>
      <c r="L16" s="28"/>
      <c r="M16" s="28"/>
    </row>
    <row r="17" spans="1:13" ht="18.75" customHeight="1">
      <c r="A17" s="281" t="s">
        <v>251</v>
      </c>
      <c r="B17" s="282"/>
      <c r="C17" s="282"/>
      <c r="D17" s="283"/>
      <c r="E17" s="62">
        <v>2030</v>
      </c>
      <c r="F17" s="28" t="s">
        <v>164</v>
      </c>
      <c r="G17" s="28" t="s">
        <v>164</v>
      </c>
      <c r="H17" s="28" t="s">
        <v>164</v>
      </c>
      <c r="I17" s="33">
        <f t="shared" si="0"/>
        <v>0</v>
      </c>
      <c r="J17" s="28" t="s">
        <v>164</v>
      </c>
      <c r="K17" s="28" t="s">
        <v>164</v>
      </c>
      <c r="L17" s="28" t="s">
        <v>164</v>
      </c>
      <c r="M17" s="28" t="s">
        <v>164</v>
      </c>
    </row>
    <row r="18" spans="1:13" ht="18.75" customHeight="1">
      <c r="A18" s="281" t="s">
        <v>252</v>
      </c>
      <c r="B18" s="282"/>
      <c r="C18" s="282"/>
      <c r="D18" s="283"/>
      <c r="E18" s="62">
        <v>2031</v>
      </c>
      <c r="F18" s="28" t="s">
        <v>164</v>
      </c>
      <c r="G18" s="28" t="s">
        <v>164</v>
      </c>
      <c r="H18" s="28" t="s">
        <v>164</v>
      </c>
      <c r="I18" s="33">
        <f t="shared" si="0"/>
        <v>0</v>
      </c>
      <c r="J18" s="28" t="s">
        <v>164</v>
      </c>
      <c r="K18" s="28" t="s">
        <v>164</v>
      </c>
      <c r="L18" s="28" t="s">
        <v>164</v>
      </c>
      <c r="M18" s="28" t="s">
        <v>164</v>
      </c>
    </row>
    <row r="19" spans="1:13" ht="18.75" customHeight="1">
      <c r="A19" s="281" t="s">
        <v>253</v>
      </c>
      <c r="B19" s="282"/>
      <c r="C19" s="282"/>
      <c r="D19" s="283"/>
      <c r="E19" s="62">
        <v>2040</v>
      </c>
      <c r="F19" s="28" t="s">
        <v>164</v>
      </c>
      <c r="G19" s="28" t="s">
        <v>164</v>
      </c>
      <c r="H19" s="28" t="s">
        <v>164</v>
      </c>
      <c r="I19" s="33">
        <f t="shared" si="0"/>
        <v>0</v>
      </c>
      <c r="J19" s="28" t="s">
        <v>164</v>
      </c>
      <c r="K19" s="28" t="s">
        <v>164</v>
      </c>
      <c r="L19" s="28" t="s">
        <v>164</v>
      </c>
      <c r="M19" s="28" t="s">
        <v>164</v>
      </c>
    </row>
    <row r="20" spans="1:13" ht="18.75" customHeight="1">
      <c r="A20" s="281" t="s">
        <v>254</v>
      </c>
      <c r="B20" s="282"/>
      <c r="C20" s="282"/>
      <c r="D20" s="283"/>
      <c r="E20" s="62">
        <v>2050</v>
      </c>
      <c r="F20" s="28" t="s">
        <v>164</v>
      </c>
      <c r="G20" s="28" t="s">
        <v>164</v>
      </c>
      <c r="H20" s="28" t="s">
        <v>164</v>
      </c>
      <c r="I20" s="33">
        <f t="shared" si="0"/>
        <v>0</v>
      </c>
      <c r="J20" s="28" t="s">
        <v>164</v>
      </c>
      <c r="K20" s="28" t="s">
        <v>164</v>
      </c>
      <c r="L20" s="28" t="s">
        <v>164</v>
      </c>
      <c r="M20" s="28" t="s">
        <v>164</v>
      </c>
    </row>
    <row r="21" spans="1:13" ht="18.75" customHeight="1">
      <c r="A21" s="281" t="s">
        <v>255</v>
      </c>
      <c r="B21" s="282"/>
      <c r="C21" s="282"/>
      <c r="D21" s="283"/>
      <c r="E21" s="62">
        <v>2060</v>
      </c>
      <c r="F21" s="28" t="s">
        <v>164</v>
      </c>
      <c r="G21" s="28" t="s">
        <v>164</v>
      </c>
      <c r="H21" s="28" t="s">
        <v>164</v>
      </c>
      <c r="I21" s="33">
        <f t="shared" si="0"/>
        <v>0</v>
      </c>
      <c r="J21" s="28" t="s">
        <v>164</v>
      </c>
      <c r="K21" s="28" t="s">
        <v>164</v>
      </c>
      <c r="L21" s="28" t="s">
        <v>164</v>
      </c>
      <c r="M21" s="28" t="s">
        <v>164</v>
      </c>
    </row>
    <row r="22" spans="1:13" s="64" customFormat="1" ht="24.75" customHeight="1">
      <c r="A22" s="284" t="s">
        <v>256</v>
      </c>
      <c r="B22" s="285"/>
      <c r="C22" s="285"/>
      <c r="D22" s="286"/>
      <c r="E22" s="141">
        <v>2070</v>
      </c>
      <c r="F22" s="41">
        <f t="shared" ref="F22:K22" si="2">SUM(F8,F11:F12,F16:F17,F19:F21)</f>
        <v>-16753</v>
      </c>
      <c r="G22" s="41">
        <f t="shared" si="2"/>
        <v>-12775</v>
      </c>
      <c r="H22" s="41">
        <f t="shared" si="2"/>
        <v>-12596</v>
      </c>
      <c r="I22" s="41">
        <f>SUM(I8,I11:I12,I16:I17,I19:I21)</f>
        <v>5283</v>
      </c>
      <c r="J22" s="41">
        <f t="shared" si="2"/>
        <v>-7706</v>
      </c>
      <c r="K22" s="41">
        <f t="shared" si="2"/>
        <v>-33</v>
      </c>
      <c r="L22" s="41">
        <f>SUM(L8,L11:L12,L16:L17,L19:L21)</f>
        <v>120</v>
      </c>
      <c r="M22" s="41">
        <f>SUM(M8,M11:M12,M16:M17,M19:M21)</f>
        <v>5283</v>
      </c>
    </row>
    <row r="23" spans="1:13" ht="27.75" customHeight="1">
      <c r="A23" s="287" t="s">
        <v>257</v>
      </c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  <c r="M23" s="287"/>
    </row>
    <row r="24" spans="1:13" ht="24.75" customHeight="1">
      <c r="A24" s="284" t="s">
        <v>258</v>
      </c>
      <c r="B24" s="285"/>
      <c r="C24" s="285"/>
      <c r="D24" s="286"/>
      <c r="E24" s="141">
        <v>2110</v>
      </c>
      <c r="F24" s="41">
        <f>SUM(F25:F32)</f>
        <v>-597</v>
      </c>
      <c r="G24" s="41">
        <f>SUM(G25:G32)</f>
        <v>-2933</v>
      </c>
      <c r="H24" s="41">
        <f>SUM(H25:H32)</f>
        <v>-399</v>
      </c>
      <c r="I24" s="43">
        <f t="shared" si="0"/>
        <v>-8446</v>
      </c>
      <c r="J24" s="41">
        <f>SUM(J25:J32)</f>
        <v>-2375</v>
      </c>
      <c r="K24" s="41">
        <f>SUM(K25:K32)</f>
        <v>-3050</v>
      </c>
      <c r="L24" s="41">
        <f>SUM(L25:L32)</f>
        <v>-599</v>
      </c>
      <c r="M24" s="41">
        <f>SUM(M25:M32)</f>
        <v>-2422</v>
      </c>
    </row>
    <row r="25" spans="1:13" ht="18.75" customHeight="1">
      <c r="A25" s="288" t="s">
        <v>42</v>
      </c>
      <c r="B25" s="289"/>
      <c r="C25" s="289"/>
      <c r="D25" s="290"/>
      <c r="E25" s="62">
        <v>2111</v>
      </c>
      <c r="F25" s="28"/>
      <c r="G25" s="28">
        <v>-83</v>
      </c>
      <c r="H25" s="28"/>
      <c r="I25" s="33">
        <f t="shared" si="0"/>
        <v>-3965</v>
      </c>
      <c r="J25" s="44">
        <v>-1113</v>
      </c>
      <c r="K25" s="44">
        <v>-1684</v>
      </c>
      <c r="L25" s="44">
        <v>-34</v>
      </c>
      <c r="M25" s="44">
        <v>-1134</v>
      </c>
    </row>
    <row r="26" spans="1:13" ht="18.75" customHeight="1">
      <c r="A26" s="288" t="s">
        <v>43</v>
      </c>
      <c r="B26" s="289"/>
      <c r="C26" s="289"/>
      <c r="D26" s="290"/>
      <c r="E26" s="62">
        <v>2112</v>
      </c>
      <c r="F26" s="28">
        <v>-597</v>
      </c>
      <c r="G26" s="28">
        <v>-2850</v>
      </c>
      <c r="H26" s="28">
        <v>-399</v>
      </c>
      <c r="I26" s="33">
        <f t="shared" si="0"/>
        <v>-4481</v>
      </c>
      <c r="J26" s="28">
        <v>-1262</v>
      </c>
      <c r="K26" s="28">
        <v>-1366</v>
      </c>
      <c r="L26" s="28">
        <v>-565</v>
      </c>
      <c r="M26" s="28">
        <v>-1288</v>
      </c>
    </row>
    <row r="27" spans="1:13" ht="18.75" customHeight="1">
      <c r="A27" s="281" t="s">
        <v>44</v>
      </c>
      <c r="B27" s="282"/>
      <c r="C27" s="282"/>
      <c r="D27" s="283"/>
      <c r="E27" s="17">
        <v>2113</v>
      </c>
      <c r="F27" s="28" t="s">
        <v>164</v>
      </c>
      <c r="G27" s="28" t="s">
        <v>164</v>
      </c>
      <c r="H27" s="28" t="s">
        <v>164</v>
      </c>
      <c r="I27" s="33">
        <f>SUM(J27:M27)</f>
        <v>0</v>
      </c>
      <c r="J27" s="28" t="s">
        <v>164</v>
      </c>
      <c r="K27" s="28" t="s">
        <v>164</v>
      </c>
      <c r="L27" s="28" t="s">
        <v>164</v>
      </c>
      <c r="M27" s="28" t="s">
        <v>164</v>
      </c>
    </row>
    <row r="28" spans="1:13" ht="18.75" customHeight="1">
      <c r="A28" s="281" t="s">
        <v>259</v>
      </c>
      <c r="B28" s="282"/>
      <c r="C28" s="282"/>
      <c r="D28" s="283"/>
      <c r="E28" s="17">
        <v>2114</v>
      </c>
      <c r="F28" s="28"/>
      <c r="G28" s="28"/>
      <c r="H28" s="28"/>
      <c r="I28" s="33">
        <f t="shared" si="0"/>
        <v>0</v>
      </c>
      <c r="J28" s="28"/>
      <c r="K28" s="28"/>
      <c r="L28" s="28"/>
      <c r="M28" s="28"/>
    </row>
    <row r="29" spans="1:13" ht="18.75" customHeight="1">
      <c r="A29" s="281" t="s">
        <v>260</v>
      </c>
      <c r="B29" s="282"/>
      <c r="C29" s="282"/>
      <c r="D29" s="283"/>
      <c r="E29" s="17">
        <v>2115</v>
      </c>
      <c r="F29" s="28"/>
      <c r="G29" s="28"/>
      <c r="H29" s="28"/>
      <c r="I29" s="33">
        <f t="shared" si="0"/>
        <v>0</v>
      </c>
      <c r="J29" s="28"/>
      <c r="K29" s="28"/>
      <c r="L29" s="28"/>
      <c r="M29" s="28"/>
    </row>
    <row r="30" spans="1:13" ht="18.75" customHeight="1">
      <c r="A30" s="281" t="s">
        <v>261</v>
      </c>
      <c r="B30" s="282"/>
      <c r="C30" s="282"/>
      <c r="D30" s="283"/>
      <c r="E30" s="17">
        <v>2116</v>
      </c>
      <c r="F30" s="28"/>
      <c r="G30" s="28"/>
      <c r="H30" s="28"/>
      <c r="I30" s="33">
        <f t="shared" si="0"/>
        <v>0</v>
      </c>
      <c r="J30" s="28"/>
      <c r="K30" s="28"/>
      <c r="L30" s="28"/>
      <c r="M30" s="28"/>
    </row>
    <row r="31" spans="1:13" ht="18.75" customHeight="1">
      <c r="A31" s="281" t="s">
        <v>262</v>
      </c>
      <c r="B31" s="282"/>
      <c r="C31" s="282"/>
      <c r="D31" s="283"/>
      <c r="E31" s="17">
        <v>2117</v>
      </c>
      <c r="F31" s="28"/>
      <c r="G31" s="28"/>
      <c r="H31" s="28"/>
      <c r="I31" s="33">
        <f t="shared" si="0"/>
        <v>0</v>
      </c>
      <c r="J31" s="28"/>
      <c r="K31" s="28"/>
      <c r="L31" s="28"/>
      <c r="M31" s="28"/>
    </row>
    <row r="32" spans="1:13" ht="18.75" customHeight="1">
      <c r="A32" s="281" t="s">
        <v>263</v>
      </c>
      <c r="B32" s="282"/>
      <c r="C32" s="282"/>
      <c r="D32" s="283"/>
      <c r="E32" s="17">
        <v>2118</v>
      </c>
      <c r="F32" s="28"/>
      <c r="G32" s="28"/>
      <c r="H32" s="28"/>
      <c r="I32" s="33">
        <f t="shared" si="0"/>
        <v>0</v>
      </c>
      <c r="J32" s="28"/>
      <c r="K32" s="28"/>
      <c r="L32" s="28"/>
      <c r="M32" s="28"/>
    </row>
    <row r="33" spans="1:13" ht="24" customHeight="1">
      <c r="A33" s="284" t="s">
        <v>264</v>
      </c>
      <c r="B33" s="285"/>
      <c r="C33" s="285"/>
      <c r="D33" s="286"/>
      <c r="E33" s="38">
        <v>2120</v>
      </c>
      <c r="F33" s="41">
        <f>SUM(F34:F37)</f>
        <v>-3463</v>
      </c>
      <c r="G33" s="41">
        <f>SUM(G34:G37)</f>
        <v>-3835</v>
      </c>
      <c r="H33" s="41">
        <f>SUM(H34:H37)</f>
        <v>-3101</v>
      </c>
      <c r="I33" s="43">
        <f t="shared" si="0"/>
        <v>-5461</v>
      </c>
      <c r="J33" s="41">
        <f>SUM(J34:J37)</f>
        <v>-1477</v>
      </c>
      <c r="K33" s="41">
        <f>SUM(K34:K37)</f>
        <v>-1476</v>
      </c>
      <c r="L33" s="41">
        <f>SUM(L34:L37)</f>
        <v>-1029</v>
      </c>
      <c r="M33" s="41">
        <f>SUM(M34:M37)</f>
        <v>-1479</v>
      </c>
    </row>
    <row r="34" spans="1:13" ht="18.600000000000001" customHeight="1">
      <c r="A34" s="281" t="s">
        <v>262</v>
      </c>
      <c r="B34" s="282"/>
      <c r="C34" s="282"/>
      <c r="D34" s="283"/>
      <c r="E34" s="17">
        <v>2121</v>
      </c>
      <c r="F34" s="28">
        <v>-3166</v>
      </c>
      <c r="G34" s="28">
        <v>-3835</v>
      </c>
      <c r="H34" s="28">
        <v>-3101</v>
      </c>
      <c r="I34" s="33">
        <f t="shared" si="0"/>
        <v>-5461</v>
      </c>
      <c r="J34" s="28">
        <v>-1477</v>
      </c>
      <c r="K34" s="28">
        <v>-1476</v>
      </c>
      <c r="L34" s="28">
        <v>-1029</v>
      </c>
      <c r="M34" s="28">
        <v>-1479</v>
      </c>
    </row>
    <row r="35" spans="1:13" ht="18.600000000000001" customHeight="1">
      <c r="A35" s="281" t="s">
        <v>265</v>
      </c>
      <c r="B35" s="282"/>
      <c r="C35" s="282"/>
      <c r="D35" s="283"/>
      <c r="E35" s="17">
        <v>2122</v>
      </c>
      <c r="F35" s="28"/>
      <c r="G35" s="28"/>
      <c r="H35" s="28"/>
      <c r="I35" s="33">
        <f t="shared" si="0"/>
        <v>0</v>
      </c>
      <c r="J35" s="28"/>
      <c r="K35" s="28"/>
      <c r="L35" s="28"/>
      <c r="M35" s="28"/>
    </row>
    <row r="36" spans="1:13" ht="18.600000000000001" customHeight="1">
      <c r="A36" s="281" t="s">
        <v>266</v>
      </c>
      <c r="B36" s="282"/>
      <c r="C36" s="282"/>
      <c r="D36" s="283"/>
      <c r="E36" s="17">
        <v>2123</v>
      </c>
      <c r="F36" s="28"/>
      <c r="G36" s="28"/>
      <c r="H36" s="28"/>
      <c r="I36" s="33">
        <f t="shared" si="0"/>
        <v>0</v>
      </c>
      <c r="J36" s="28"/>
      <c r="K36" s="28"/>
      <c r="L36" s="28"/>
      <c r="M36" s="28"/>
    </row>
    <row r="37" spans="1:13" ht="18.600000000000001" customHeight="1">
      <c r="A37" s="281" t="s">
        <v>421</v>
      </c>
      <c r="B37" s="282"/>
      <c r="C37" s="282"/>
      <c r="D37" s="283"/>
      <c r="E37" s="17">
        <v>2124</v>
      </c>
      <c r="F37" s="28">
        <v>-297</v>
      </c>
      <c r="G37" s="28"/>
      <c r="H37" s="28"/>
      <c r="I37" s="33">
        <f t="shared" si="0"/>
        <v>0</v>
      </c>
      <c r="J37" s="28"/>
      <c r="K37" s="28"/>
      <c r="L37" s="28"/>
      <c r="M37" s="28"/>
    </row>
    <row r="38" spans="1:13" ht="24" customHeight="1">
      <c r="A38" s="284" t="s">
        <v>267</v>
      </c>
      <c r="B38" s="285"/>
      <c r="C38" s="285"/>
      <c r="D38" s="286"/>
      <c r="E38" s="38">
        <v>2130</v>
      </c>
      <c r="F38" s="41">
        <f>SUM(F39:F43)</f>
        <v>-3880</v>
      </c>
      <c r="G38" s="41">
        <f>SUM(G39:G43)</f>
        <v>-5007</v>
      </c>
      <c r="H38" s="41">
        <f>SUM(H39:H43)</f>
        <v>-5107</v>
      </c>
      <c r="I38" s="43">
        <f t="shared" si="0"/>
        <v>-8191</v>
      </c>
      <c r="J38" s="41">
        <f>SUM(J39:J43)</f>
        <v>-2215</v>
      </c>
      <c r="K38" s="41">
        <f>SUM(K39:K43)</f>
        <v>-2214</v>
      </c>
      <c r="L38" s="41">
        <f>SUM(L39:L43)</f>
        <v>-1544</v>
      </c>
      <c r="M38" s="41">
        <f>SUM(M39:M43)</f>
        <v>-2218</v>
      </c>
    </row>
    <row r="39" spans="1:13" ht="18.75" customHeight="1">
      <c r="A39" s="281" t="s">
        <v>45</v>
      </c>
      <c r="B39" s="282"/>
      <c r="C39" s="282"/>
      <c r="D39" s="283"/>
      <c r="E39" s="17">
        <v>2131</v>
      </c>
      <c r="F39" s="28"/>
      <c r="G39" s="28"/>
      <c r="H39" s="28"/>
      <c r="I39" s="33">
        <f>SUM(J39:M39)</f>
        <v>0</v>
      </c>
      <c r="J39" s="28"/>
      <c r="K39" s="28"/>
      <c r="L39" s="28"/>
      <c r="M39" s="28"/>
    </row>
    <row r="40" spans="1:13" ht="41.25" customHeight="1">
      <c r="A40" s="281" t="s">
        <v>46</v>
      </c>
      <c r="B40" s="282"/>
      <c r="C40" s="282"/>
      <c r="D40" s="283"/>
      <c r="E40" s="17">
        <v>2132</v>
      </c>
      <c r="F40" s="28"/>
      <c r="G40" s="28"/>
      <c r="H40" s="28"/>
      <c r="I40" s="33">
        <f t="shared" si="0"/>
        <v>0</v>
      </c>
      <c r="J40" s="28"/>
      <c r="K40" s="28"/>
      <c r="L40" s="28"/>
      <c r="M40" s="28"/>
    </row>
    <row r="41" spans="1:13" ht="18.75" customHeight="1">
      <c r="A41" s="281" t="s">
        <v>268</v>
      </c>
      <c r="B41" s="282"/>
      <c r="C41" s="282"/>
      <c r="D41" s="283"/>
      <c r="E41" s="17">
        <v>2133</v>
      </c>
      <c r="F41" s="28"/>
      <c r="G41" s="28"/>
      <c r="H41" s="28"/>
      <c r="I41" s="33">
        <f t="shared" si="0"/>
        <v>0</v>
      </c>
      <c r="J41" s="28"/>
      <c r="K41" s="28"/>
      <c r="L41" s="28"/>
      <c r="M41" s="28"/>
    </row>
    <row r="42" spans="1:13" ht="18.75" customHeight="1">
      <c r="A42" s="281" t="s">
        <v>269</v>
      </c>
      <c r="B42" s="282"/>
      <c r="C42" s="282"/>
      <c r="D42" s="283"/>
      <c r="E42" s="17">
        <v>2134</v>
      </c>
      <c r="F42" s="28">
        <v>-3880</v>
      </c>
      <c r="G42" s="28">
        <v>-4687</v>
      </c>
      <c r="H42" s="28">
        <v>-4152</v>
      </c>
      <c r="I42" s="33">
        <f t="shared" si="0"/>
        <v>-6674</v>
      </c>
      <c r="J42" s="28">
        <v>-1805</v>
      </c>
      <c r="K42" s="28">
        <v>-1804</v>
      </c>
      <c r="L42" s="28">
        <v>-1258</v>
      </c>
      <c r="M42" s="28">
        <v>-1807</v>
      </c>
    </row>
    <row r="43" spans="1:13" ht="18.75" customHeight="1">
      <c r="A43" s="281" t="s">
        <v>422</v>
      </c>
      <c r="B43" s="282"/>
      <c r="C43" s="282"/>
      <c r="D43" s="283"/>
      <c r="E43" s="17">
        <v>2135</v>
      </c>
      <c r="F43" s="28"/>
      <c r="G43" s="28">
        <v>-320</v>
      </c>
      <c r="H43" s="28">
        <v>-955</v>
      </c>
      <c r="I43" s="33">
        <f t="shared" si="0"/>
        <v>-1517</v>
      </c>
      <c r="J43" s="28">
        <v>-410</v>
      </c>
      <c r="K43" s="28">
        <v>-410</v>
      </c>
      <c r="L43" s="28">
        <v>-286</v>
      </c>
      <c r="M43" s="28">
        <v>-411</v>
      </c>
    </row>
    <row r="44" spans="1:13" ht="18.75" customHeight="1">
      <c r="A44" s="284" t="s">
        <v>270</v>
      </c>
      <c r="B44" s="285"/>
      <c r="C44" s="285"/>
      <c r="D44" s="286"/>
      <c r="E44" s="38">
        <v>2140</v>
      </c>
      <c r="F44" s="41">
        <f>SUM(F45,F46)</f>
        <v>0</v>
      </c>
      <c r="G44" s="41">
        <f>SUM(G45,G46)</f>
        <v>0</v>
      </c>
      <c r="H44" s="41">
        <f>SUM(H45,H46)</f>
        <v>0</v>
      </c>
      <c r="I44" s="43">
        <f t="shared" si="0"/>
        <v>0</v>
      </c>
      <c r="J44" s="41">
        <v>0</v>
      </c>
      <c r="K44" s="41">
        <v>0</v>
      </c>
      <c r="L44" s="41">
        <v>0</v>
      </c>
      <c r="M44" s="41">
        <v>0</v>
      </c>
    </row>
    <row r="45" spans="1:13" ht="37.5" customHeight="1">
      <c r="A45" s="281" t="s">
        <v>271</v>
      </c>
      <c r="B45" s="282"/>
      <c r="C45" s="282"/>
      <c r="D45" s="283"/>
      <c r="E45" s="17">
        <v>2141</v>
      </c>
      <c r="F45" s="28"/>
      <c r="G45" s="28"/>
      <c r="H45" s="28"/>
      <c r="I45" s="33">
        <f t="shared" si="0"/>
        <v>0</v>
      </c>
      <c r="J45" s="28"/>
      <c r="K45" s="28"/>
      <c r="L45" s="28"/>
      <c r="M45" s="28"/>
    </row>
    <row r="46" spans="1:13" ht="18.75" customHeight="1">
      <c r="A46" s="281" t="s">
        <v>272</v>
      </c>
      <c r="B46" s="282"/>
      <c r="C46" s="282"/>
      <c r="D46" s="283"/>
      <c r="E46" s="17">
        <v>2142</v>
      </c>
      <c r="F46" s="28"/>
      <c r="G46" s="28"/>
      <c r="H46" s="28"/>
      <c r="I46" s="33">
        <f t="shared" si="0"/>
        <v>0</v>
      </c>
      <c r="J46" s="28"/>
      <c r="K46" s="28"/>
      <c r="L46" s="28"/>
      <c r="M46" s="28"/>
    </row>
    <row r="47" spans="1:13" ht="26.25" customHeight="1">
      <c r="A47" s="284" t="s">
        <v>47</v>
      </c>
      <c r="B47" s="285"/>
      <c r="C47" s="285"/>
      <c r="D47" s="286"/>
      <c r="E47" s="38">
        <v>2200</v>
      </c>
      <c r="F47" s="41">
        <f>SUM(F24,F33,F38,F44)</f>
        <v>-7940</v>
      </c>
      <c r="G47" s="41">
        <f>SUM(G24,G33,G38,G44)</f>
        <v>-11775</v>
      </c>
      <c r="H47" s="41">
        <f>SUM(H24,H33,H38,H44)</f>
        <v>-8607</v>
      </c>
      <c r="I47" s="43">
        <f t="shared" si="0"/>
        <v>-22098</v>
      </c>
      <c r="J47" s="41">
        <f>SUM(J24,J33,J38,J44)</f>
        <v>-6067</v>
      </c>
      <c r="K47" s="41">
        <f>SUM(K24,K33,K38,K44)</f>
        <v>-6740</v>
      </c>
      <c r="L47" s="41">
        <f>SUM(L24,L33,L38,L44)</f>
        <v>-3172</v>
      </c>
      <c r="M47" s="41">
        <f>SUM(M24,M33,M38,M44)</f>
        <v>-6119</v>
      </c>
    </row>
    <row r="48" spans="1:13" ht="15" customHeight="1">
      <c r="A48" s="57"/>
      <c r="B48" s="57"/>
      <c r="C48" s="57"/>
      <c r="D48" s="57"/>
      <c r="E48" s="56"/>
      <c r="F48" s="58"/>
      <c r="G48" s="59"/>
      <c r="H48" s="59"/>
      <c r="I48" s="58"/>
      <c r="J48" s="59"/>
      <c r="K48" s="59"/>
      <c r="L48" s="59"/>
      <c r="M48" s="59"/>
    </row>
    <row r="49" spans="1:13" ht="11.25" customHeight="1">
      <c r="A49" s="57"/>
      <c r="B49" s="57"/>
      <c r="C49" s="57"/>
      <c r="D49" s="57"/>
      <c r="E49" s="56"/>
      <c r="F49" s="58"/>
      <c r="G49" s="59"/>
      <c r="H49" s="59"/>
      <c r="I49" s="58"/>
      <c r="J49" s="59"/>
      <c r="K49" s="59"/>
      <c r="L49" s="59"/>
      <c r="M49" s="59"/>
    </row>
    <row r="50" spans="1:13" ht="46.5" customHeight="1">
      <c r="A50" s="191" t="s">
        <v>433</v>
      </c>
      <c r="B50" s="161"/>
      <c r="C50" s="161"/>
      <c r="D50" s="161"/>
      <c r="E50" s="219" t="s">
        <v>137</v>
      </c>
      <c r="F50" s="219"/>
      <c r="G50" s="219"/>
      <c r="H50" s="100"/>
      <c r="I50" s="100"/>
      <c r="J50" s="96"/>
      <c r="K50" s="196" t="s">
        <v>434</v>
      </c>
    </row>
    <row r="51" spans="1:13" ht="22.5" customHeight="1">
      <c r="A51" s="95" t="s">
        <v>437</v>
      </c>
      <c r="B51" s="95"/>
      <c r="C51" s="95"/>
      <c r="D51" s="95"/>
      <c r="E51" s="98"/>
      <c r="F51" s="300" t="s">
        <v>441</v>
      </c>
      <c r="G51" s="300"/>
      <c r="H51" s="300"/>
      <c r="I51" s="300"/>
      <c r="J51" s="95"/>
      <c r="K51" s="218"/>
      <c r="L51" s="218"/>
      <c r="M51" s="218"/>
    </row>
  </sheetData>
  <mergeCells count="53">
    <mergeCell ref="A40:D40"/>
    <mergeCell ref="A41:D41"/>
    <mergeCell ref="A42:D42"/>
    <mergeCell ref="A43:D43"/>
    <mergeCell ref="A31:D31"/>
    <mergeCell ref="A32:D32"/>
    <mergeCell ref="A39:D39"/>
    <mergeCell ref="K51:M51"/>
    <mergeCell ref="F51:I51"/>
    <mergeCell ref="A44:D44"/>
    <mergeCell ref="A45:D45"/>
    <mergeCell ref="A46:D46"/>
    <mergeCell ref="A47:D47"/>
    <mergeCell ref="E50:G5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opLeftCell="A73" zoomScale="70" zoomScaleNormal="70" zoomScaleSheetLayoutView="56" workbookViewId="0">
      <selection activeCell="C96" sqref="C96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02" t="s">
        <v>274</v>
      </c>
      <c r="B1" s="302"/>
      <c r="C1" s="302"/>
      <c r="D1" s="302"/>
      <c r="E1" s="302"/>
      <c r="F1" s="302"/>
      <c r="G1" s="302"/>
      <c r="H1" s="302"/>
      <c r="I1" s="302"/>
      <c r="J1" s="302"/>
    </row>
    <row r="2" spans="1:10" ht="18.75">
      <c r="A2" s="158"/>
      <c r="B2" s="158"/>
      <c r="C2" s="158"/>
      <c r="D2" s="158"/>
      <c r="E2" s="158"/>
      <c r="F2" s="158"/>
      <c r="G2" s="158"/>
      <c r="H2" s="158"/>
      <c r="I2" s="158"/>
      <c r="J2" s="158"/>
    </row>
    <row r="3" spans="1:10" ht="41.25" customHeight="1">
      <c r="A3" s="303" t="s">
        <v>23</v>
      </c>
      <c r="B3" s="274" t="s">
        <v>275</v>
      </c>
      <c r="C3" s="274" t="s">
        <v>239</v>
      </c>
      <c r="D3" s="274" t="s">
        <v>240</v>
      </c>
      <c r="E3" s="274" t="s">
        <v>27</v>
      </c>
      <c r="F3" s="216" t="s">
        <v>276</v>
      </c>
      <c r="G3" s="216" t="s">
        <v>157</v>
      </c>
      <c r="H3" s="216"/>
      <c r="I3" s="216"/>
      <c r="J3" s="216"/>
    </row>
    <row r="4" spans="1:10" ht="45.75" customHeight="1">
      <c r="A4" s="304"/>
      <c r="B4" s="274"/>
      <c r="C4" s="274"/>
      <c r="D4" s="274"/>
      <c r="E4" s="274"/>
      <c r="F4" s="216"/>
      <c r="G4" s="154" t="s">
        <v>159</v>
      </c>
      <c r="H4" s="154" t="s">
        <v>160</v>
      </c>
      <c r="I4" s="154" t="s">
        <v>161</v>
      </c>
      <c r="J4" s="154" t="s">
        <v>162</v>
      </c>
    </row>
    <row r="5" spans="1:10" ht="18.75" customHeight="1">
      <c r="A5" s="61">
        <v>1</v>
      </c>
      <c r="B5" s="154">
        <v>2</v>
      </c>
      <c r="C5" s="154">
        <v>3</v>
      </c>
      <c r="D5" s="154">
        <v>4</v>
      </c>
      <c r="E5" s="154">
        <v>5</v>
      </c>
      <c r="F5" s="154">
        <v>6</v>
      </c>
      <c r="G5" s="154">
        <v>7</v>
      </c>
      <c r="H5" s="154">
        <v>8</v>
      </c>
      <c r="I5" s="154">
        <v>9</v>
      </c>
      <c r="J5" s="154">
        <v>10</v>
      </c>
    </row>
    <row r="6" spans="1:10" ht="28.5" customHeight="1">
      <c r="A6" s="156" t="s">
        <v>277</v>
      </c>
      <c r="B6" s="157"/>
      <c r="C6" s="231"/>
      <c r="D6" s="231"/>
      <c r="E6" s="231"/>
      <c r="F6" s="231"/>
      <c r="G6" s="231"/>
      <c r="H6" s="231"/>
      <c r="I6" s="231"/>
      <c r="J6" s="231"/>
    </row>
    <row r="7" spans="1:10" ht="18.75" customHeight="1">
      <c r="A7" s="67" t="s">
        <v>278</v>
      </c>
      <c r="B7" s="71">
        <v>3000</v>
      </c>
      <c r="C7" s="41">
        <f>SUM(C8:C9,C11,C13:C15,C19)</f>
        <v>92539</v>
      </c>
      <c r="D7" s="41">
        <f>SUM(D8:D9,D11,D14:D15,D19)</f>
        <v>165599</v>
      </c>
      <c r="E7" s="41">
        <f>SUM(E8:E9,E11,E14:E15,E19)</f>
        <v>85714</v>
      </c>
      <c r="F7" s="43">
        <f t="shared" ref="F7:F73" si="0">SUM(G7:J7)</f>
        <v>266167</v>
      </c>
      <c r="G7" s="41">
        <f>SUM(G8:G9,G11,G14:G15,G19)</f>
        <v>75157</v>
      </c>
      <c r="H7" s="41">
        <f>SUM(H8:H9,H11,H14:H15,H19)</f>
        <v>81506</v>
      </c>
      <c r="I7" s="41">
        <f>SUM(I8:I9,I11,I14:I15,I19)</f>
        <v>32707</v>
      </c>
      <c r="J7" s="41">
        <f>SUM(J8:J9,J11,J14:J15,J19)</f>
        <v>76797</v>
      </c>
    </row>
    <row r="8" spans="1:10" ht="18.75" customHeight="1">
      <c r="A8" s="5" t="s">
        <v>279</v>
      </c>
      <c r="B8" s="6">
        <v>3010</v>
      </c>
      <c r="C8" s="28">
        <v>89793</v>
      </c>
      <c r="D8" s="28">
        <v>165394</v>
      </c>
      <c r="E8" s="28">
        <v>85647</v>
      </c>
      <c r="F8" s="33">
        <f t="shared" si="0"/>
        <v>265962</v>
      </c>
      <c r="G8" s="28">
        <v>75095</v>
      </c>
      <c r="H8" s="28">
        <v>81454</v>
      </c>
      <c r="I8" s="28">
        <v>32678</v>
      </c>
      <c r="J8" s="28">
        <v>76735</v>
      </c>
    </row>
    <row r="9" spans="1:10" ht="18.75" customHeight="1">
      <c r="A9" s="5" t="s">
        <v>280</v>
      </c>
      <c r="B9" s="6">
        <v>3020</v>
      </c>
      <c r="C9" s="28"/>
      <c r="D9" s="28"/>
      <c r="E9" s="28"/>
      <c r="F9" s="33">
        <f t="shared" si="0"/>
        <v>0</v>
      </c>
      <c r="G9" s="28"/>
      <c r="H9" s="28"/>
      <c r="I9" s="28"/>
      <c r="J9" s="28"/>
    </row>
    <row r="10" spans="1:10" ht="18.75" customHeight="1">
      <c r="A10" s="5" t="s">
        <v>281</v>
      </c>
      <c r="B10" s="6">
        <v>3030</v>
      </c>
      <c r="C10" s="28"/>
      <c r="D10" s="28"/>
      <c r="E10" s="28"/>
      <c r="F10" s="33">
        <f t="shared" si="0"/>
        <v>0</v>
      </c>
      <c r="G10" s="28"/>
      <c r="H10" s="28"/>
      <c r="I10" s="28"/>
      <c r="J10" s="28"/>
    </row>
    <row r="11" spans="1:10" ht="18.75" customHeight="1">
      <c r="A11" s="5" t="s">
        <v>282</v>
      </c>
      <c r="B11" s="6">
        <v>3040</v>
      </c>
      <c r="C11" s="28"/>
      <c r="D11" s="28"/>
      <c r="E11" s="28"/>
      <c r="F11" s="33">
        <f t="shared" si="0"/>
        <v>0</v>
      </c>
      <c r="G11" s="28"/>
      <c r="H11" s="28"/>
      <c r="I11" s="28"/>
      <c r="J11" s="28"/>
    </row>
    <row r="12" spans="1:10" ht="18.75" customHeight="1">
      <c r="A12" s="5" t="s">
        <v>283</v>
      </c>
      <c r="B12" s="6">
        <v>3041</v>
      </c>
      <c r="C12" s="28"/>
      <c r="D12" s="28"/>
      <c r="E12" s="28"/>
      <c r="F12" s="33">
        <f t="shared" si="0"/>
        <v>0</v>
      </c>
      <c r="G12" s="28"/>
      <c r="H12" s="28"/>
      <c r="I12" s="28"/>
      <c r="J12" s="28"/>
    </row>
    <row r="13" spans="1:10" ht="18.75" customHeight="1">
      <c r="A13" s="5" t="s">
        <v>284</v>
      </c>
      <c r="B13" s="6">
        <v>3042</v>
      </c>
      <c r="C13" s="28">
        <v>2401</v>
      </c>
      <c r="D13" s="28"/>
      <c r="E13" s="28">
        <v>201</v>
      </c>
      <c r="F13" s="33">
        <f t="shared" si="0"/>
        <v>0</v>
      </c>
      <c r="G13" s="28"/>
      <c r="H13" s="28"/>
      <c r="I13" s="28"/>
      <c r="J13" s="28"/>
    </row>
    <row r="14" spans="1:10" ht="18.75" customHeight="1">
      <c r="A14" s="5" t="s">
        <v>285</v>
      </c>
      <c r="B14" s="6">
        <v>3050</v>
      </c>
      <c r="C14" s="28"/>
      <c r="D14" s="28"/>
      <c r="E14" s="28"/>
      <c r="F14" s="33">
        <f t="shared" si="0"/>
        <v>0</v>
      </c>
      <c r="G14" s="28"/>
      <c r="H14" s="28"/>
      <c r="I14" s="28"/>
      <c r="J14" s="28"/>
    </row>
    <row r="15" spans="1:10" ht="18.75" customHeight="1">
      <c r="A15" s="5" t="s">
        <v>286</v>
      </c>
      <c r="B15" s="6">
        <v>3060</v>
      </c>
      <c r="C15" s="33">
        <f>SUM(C16:C18)</f>
        <v>0</v>
      </c>
      <c r="D15" s="33">
        <f>SUM(D16:D18)</f>
        <v>0</v>
      </c>
      <c r="E15" s="33">
        <f>SUM(E16:E18)</f>
        <v>0</v>
      </c>
      <c r="F15" s="33">
        <f t="shared" si="0"/>
        <v>0</v>
      </c>
      <c r="G15" s="33">
        <f>SUM(G16:G18)</f>
        <v>0</v>
      </c>
      <c r="H15" s="33">
        <f>SUM(H16:H18)</f>
        <v>0</v>
      </c>
      <c r="I15" s="33">
        <f>SUM(I16:I18)</f>
        <v>0</v>
      </c>
      <c r="J15" s="33">
        <f>SUM(J16:J18)</f>
        <v>0</v>
      </c>
    </row>
    <row r="16" spans="1:10" ht="18.75" customHeight="1">
      <c r="A16" s="5" t="s">
        <v>287</v>
      </c>
      <c r="B16" s="62">
        <v>3061</v>
      </c>
      <c r="C16" s="28"/>
      <c r="D16" s="28"/>
      <c r="E16" s="28"/>
      <c r="F16" s="33">
        <f t="shared" si="0"/>
        <v>0</v>
      </c>
      <c r="G16" s="28"/>
      <c r="H16" s="28"/>
      <c r="I16" s="28"/>
      <c r="J16" s="28"/>
    </row>
    <row r="17" spans="1:10" ht="18.75" customHeight="1">
      <c r="A17" s="5" t="s">
        <v>288</v>
      </c>
      <c r="B17" s="62">
        <v>3062</v>
      </c>
      <c r="C17" s="28"/>
      <c r="D17" s="28"/>
      <c r="E17" s="28"/>
      <c r="F17" s="33">
        <f t="shared" si="0"/>
        <v>0</v>
      </c>
      <c r="G17" s="28"/>
      <c r="H17" s="28"/>
      <c r="I17" s="28"/>
      <c r="J17" s="28"/>
    </row>
    <row r="18" spans="1:10" ht="18.75" customHeight="1">
      <c r="A18" s="5" t="s">
        <v>289</v>
      </c>
      <c r="B18" s="62">
        <v>3063</v>
      </c>
      <c r="C18" s="28"/>
      <c r="D18" s="28"/>
      <c r="E18" s="28"/>
      <c r="F18" s="33">
        <f t="shared" si="0"/>
        <v>0</v>
      </c>
      <c r="G18" s="28"/>
      <c r="H18" s="28"/>
      <c r="I18" s="28"/>
      <c r="J18" s="28"/>
    </row>
    <row r="19" spans="1:10" ht="18.75" customHeight="1">
      <c r="A19" s="5" t="s">
        <v>290</v>
      </c>
      <c r="B19" s="6">
        <v>3070</v>
      </c>
      <c r="C19" s="28">
        <v>345</v>
      </c>
      <c r="D19" s="28">
        <v>205</v>
      </c>
      <c r="E19" s="28">
        <v>67</v>
      </c>
      <c r="F19" s="33">
        <f t="shared" si="0"/>
        <v>205</v>
      </c>
      <c r="G19" s="28">
        <v>62</v>
      </c>
      <c r="H19" s="28">
        <v>52</v>
      </c>
      <c r="I19" s="28">
        <v>29</v>
      </c>
      <c r="J19" s="28">
        <v>62</v>
      </c>
    </row>
    <row r="20" spans="1:10" ht="18.75" customHeight="1">
      <c r="A20" s="7" t="s">
        <v>291</v>
      </c>
      <c r="B20" s="8">
        <v>3100</v>
      </c>
      <c r="C20" s="41">
        <f>SUM(C21:C24,C28,C38,C39)</f>
        <v>-91293</v>
      </c>
      <c r="D20" s="41">
        <f>SUM(D21:D24,D28,D38,D39)</f>
        <v>-165564</v>
      </c>
      <c r="E20" s="41">
        <f>SUM(E21:E24,E28,E38,E39)</f>
        <v>-86984</v>
      </c>
      <c r="F20" s="43">
        <f t="shared" si="0"/>
        <v>-265692</v>
      </c>
      <c r="G20" s="41">
        <f>SUM(G21:G24,G28,G38,G39)</f>
        <v>-75177</v>
      </c>
      <c r="H20" s="41">
        <f>SUM(H21:H24,H28,H38,H39)</f>
        <v>-81378</v>
      </c>
      <c r="I20" s="41">
        <f>SUM(I21:I24,I28,I38,I39)</f>
        <v>-32429</v>
      </c>
      <c r="J20" s="41">
        <f>SUM(J21:J24,J28,J38,J39)</f>
        <v>-76708</v>
      </c>
    </row>
    <row r="21" spans="1:10" ht="18.75" customHeight="1">
      <c r="A21" s="5" t="s">
        <v>292</v>
      </c>
      <c r="B21" s="72">
        <v>3110</v>
      </c>
      <c r="C21" s="28">
        <v>-68207</v>
      </c>
      <c r="D21" s="28">
        <v>-136139</v>
      </c>
      <c r="E21" s="28">
        <v>-60483</v>
      </c>
      <c r="F21" s="33">
        <f t="shared" si="0"/>
        <v>-209640</v>
      </c>
      <c r="G21" s="44">
        <v>-60271</v>
      </c>
      <c r="H21" s="44">
        <v>-65829</v>
      </c>
      <c r="I21" s="44">
        <v>-22313</v>
      </c>
      <c r="J21" s="44">
        <v>-61227</v>
      </c>
    </row>
    <row r="22" spans="1:10" ht="18.75" customHeight="1">
      <c r="A22" s="5" t="s">
        <v>293</v>
      </c>
      <c r="B22" s="72">
        <v>3120</v>
      </c>
      <c r="C22" s="28">
        <v>-14333</v>
      </c>
      <c r="D22" s="28">
        <v>-17150</v>
      </c>
      <c r="E22" s="28">
        <v>-14782</v>
      </c>
      <c r="F22" s="33">
        <f t="shared" si="0"/>
        <v>-32094</v>
      </c>
      <c r="G22" s="28">
        <v>-8203</v>
      </c>
      <c r="H22" s="28">
        <v>-8200</v>
      </c>
      <c r="I22" s="28">
        <v>-6937</v>
      </c>
      <c r="J22" s="28">
        <v>-8754</v>
      </c>
    </row>
    <row r="23" spans="1:10" ht="18.75" customHeight="1">
      <c r="A23" s="5" t="s">
        <v>167</v>
      </c>
      <c r="B23" s="72">
        <v>3130</v>
      </c>
      <c r="C23" s="28">
        <v>-3880</v>
      </c>
      <c r="D23" s="28">
        <v>-4687</v>
      </c>
      <c r="E23" s="28">
        <v>-4155</v>
      </c>
      <c r="F23" s="33">
        <f t="shared" si="0"/>
        <v>-6696</v>
      </c>
      <c r="G23" s="28">
        <v>-1812</v>
      </c>
      <c r="H23" s="28">
        <v>-1812</v>
      </c>
      <c r="I23" s="28">
        <v>-1259</v>
      </c>
      <c r="J23" s="28">
        <v>-1813</v>
      </c>
    </row>
    <row r="24" spans="1:10" ht="18.75" customHeight="1">
      <c r="A24" s="5" t="s">
        <v>294</v>
      </c>
      <c r="B24" s="72">
        <v>3140</v>
      </c>
      <c r="C24" s="33">
        <f>SUM(C25:C27)</f>
        <v>-350</v>
      </c>
      <c r="D24" s="33">
        <f>SUM(D25:D27)</f>
        <v>-500</v>
      </c>
      <c r="E24" s="33">
        <f>SUM(E25:E27)</f>
        <v>-1000</v>
      </c>
      <c r="F24" s="33">
        <f t="shared" si="0"/>
        <v>-3060</v>
      </c>
      <c r="G24" s="33">
        <f>SUM(G25:G27)</f>
        <v>-970</v>
      </c>
      <c r="H24" s="33">
        <f>SUM(H25:H27)</f>
        <v>-970</v>
      </c>
      <c r="I24" s="33">
        <f>SUM(I25:I27)</f>
        <v>-170</v>
      </c>
      <c r="J24" s="33">
        <f>SUM(J25:J27)</f>
        <v>-950</v>
      </c>
    </row>
    <row r="25" spans="1:10" ht="18.75" customHeight="1">
      <c r="A25" s="5" t="s">
        <v>287</v>
      </c>
      <c r="B25" s="117">
        <v>3141</v>
      </c>
      <c r="C25" s="28" t="s">
        <v>164</v>
      </c>
      <c r="D25" s="28" t="s">
        <v>164</v>
      </c>
      <c r="E25" s="28" t="s">
        <v>164</v>
      </c>
      <c r="F25" s="33">
        <f t="shared" si="0"/>
        <v>0</v>
      </c>
      <c r="G25" s="28" t="s">
        <v>164</v>
      </c>
      <c r="H25" s="28" t="s">
        <v>164</v>
      </c>
      <c r="I25" s="28" t="s">
        <v>164</v>
      </c>
      <c r="J25" s="28" t="s">
        <v>164</v>
      </c>
    </row>
    <row r="26" spans="1:10" ht="18.75" customHeight="1">
      <c r="A26" s="5" t="s">
        <v>288</v>
      </c>
      <c r="B26" s="117">
        <v>3142</v>
      </c>
      <c r="C26" s="28">
        <v>-350</v>
      </c>
      <c r="D26" s="28">
        <v>-500</v>
      </c>
      <c r="E26" s="28">
        <v>-1000</v>
      </c>
      <c r="F26" s="33">
        <f t="shared" si="0"/>
        <v>-3060</v>
      </c>
      <c r="G26" s="28">
        <v>-970</v>
      </c>
      <c r="H26" s="28">
        <v>-970</v>
      </c>
      <c r="I26" s="28">
        <v>-170</v>
      </c>
      <c r="J26" s="28">
        <v>-950</v>
      </c>
    </row>
    <row r="27" spans="1:10" ht="18.75" customHeight="1">
      <c r="A27" s="5" t="s">
        <v>289</v>
      </c>
      <c r="B27" s="117">
        <v>3143</v>
      </c>
      <c r="C27" s="28" t="s">
        <v>164</v>
      </c>
      <c r="D27" s="28" t="s">
        <v>164</v>
      </c>
      <c r="E27" s="28" t="s">
        <v>164</v>
      </c>
      <c r="F27" s="33">
        <f t="shared" si="0"/>
        <v>0</v>
      </c>
      <c r="G27" s="28" t="s">
        <v>164</v>
      </c>
      <c r="H27" s="28" t="s">
        <v>164</v>
      </c>
      <c r="I27" s="28" t="s">
        <v>164</v>
      </c>
      <c r="J27" s="28" t="s">
        <v>164</v>
      </c>
    </row>
    <row r="28" spans="1:10" ht="18.75" customHeight="1">
      <c r="A28" s="5" t="s">
        <v>295</v>
      </c>
      <c r="B28" s="72">
        <v>3150</v>
      </c>
      <c r="C28" s="33">
        <f>SUM(C29:C34,C37)</f>
        <v>-4060</v>
      </c>
      <c r="D28" s="33">
        <f>SUM(D29:D34,D37)</f>
        <v>-7088</v>
      </c>
      <c r="E28" s="33">
        <f>SUM(E29:E34,E37)</f>
        <v>-6417</v>
      </c>
      <c r="F28" s="33">
        <f t="shared" si="0"/>
        <v>-14202</v>
      </c>
      <c r="G28" s="33">
        <f>SUM(G29:G34,G37)</f>
        <v>-3921</v>
      </c>
      <c r="H28" s="33">
        <f>SUM(H29:H34,H37)</f>
        <v>-4567</v>
      </c>
      <c r="I28" s="33">
        <f>SUM(I29:I34,I37)</f>
        <v>-1750</v>
      </c>
      <c r="J28" s="33">
        <f>SUM(J29:J34,J37)</f>
        <v>-3964</v>
      </c>
    </row>
    <row r="29" spans="1:10" ht="18.75" customHeight="1">
      <c r="A29" s="5" t="s">
        <v>42</v>
      </c>
      <c r="B29" s="117">
        <v>3151</v>
      </c>
      <c r="C29" s="28" t="s">
        <v>164</v>
      </c>
      <c r="D29" s="28">
        <v>-83</v>
      </c>
      <c r="E29" s="28" t="s">
        <v>164</v>
      </c>
      <c r="F29" s="33">
        <f t="shared" si="0"/>
        <v>-3965</v>
      </c>
      <c r="G29" s="44">
        <v>-1113</v>
      </c>
      <c r="H29" s="44">
        <v>-1684</v>
      </c>
      <c r="I29" s="44">
        <v>-34</v>
      </c>
      <c r="J29" s="44">
        <v>-1134</v>
      </c>
    </row>
    <row r="30" spans="1:10" ht="18.75" customHeight="1">
      <c r="A30" s="5" t="s">
        <v>296</v>
      </c>
      <c r="B30" s="117">
        <v>3152</v>
      </c>
      <c r="C30" s="28">
        <v>-597</v>
      </c>
      <c r="D30" s="28">
        <v>-2850</v>
      </c>
      <c r="E30" s="28">
        <v>-2058</v>
      </c>
      <c r="F30" s="33">
        <f t="shared" si="0"/>
        <v>-3259</v>
      </c>
      <c r="G30" s="44">
        <v>-921</v>
      </c>
      <c r="H30" s="44">
        <v>-997</v>
      </c>
      <c r="I30" s="44">
        <v>-401</v>
      </c>
      <c r="J30" s="44">
        <v>-940</v>
      </c>
    </row>
    <row r="31" spans="1:10" ht="18.75" customHeight="1">
      <c r="A31" s="5" t="s">
        <v>259</v>
      </c>
      <c r="B31" s="117">
        <v>3153</v>
      </c>
      <c r="C31" s="28" t="s">
        <v>164</v>
      </c>
      <c r="D31" s="28" t="s">
        <v>164</v>
      </c>
      <c r="E31" s="28" t="s">
        <v>164</v>
      </c>
      <c r="F31" s="33">
        <f t="shared" si="0"/>
        <v>0</v>
      </c>
      <c r="G31" s="28" t="s">
        <v>164</v>
      </c>
      <c r="H31" s="28" t="s">
        <v>164</v>
      </c>
      <c r="I31" s="28" t="s">
        <v>164</v>
      </c>
      <c r="J31" s="28" t="s">
        <v>164</v>
      </c>
    </row>
    <row r="32" spans="1:10" ht="18.75" customHeight="1">
      <c r="A32" s="5" t="s">
        <v>297</v>
      </c>
      <c r="B32" s="117">
        <v>3154</v>
      </c>
      <c r="C32" s="28" t="s">
        <v>164</v>
      </c>
      <c r="D32" s="28" t="s">
        <v>164</v>
      </c>
      <c r="E32" s="28" t="s">
        <v>164</v>
      </c>
      <c r="F32" s="33">
        <f t="shared" si="0"/>
        <v>0</v>
      </c>
      <c r="G32" s="28" t="s">
        <v>164</v>
      </c>
      <c r="H32" s="28" t="s">
        <v>164</v>
      </c>
      <c r="I32" s="28" t="s">
        <v>164</v>
      </c>
      <c r="J32" s="28" t="s">
        <v>164</v>
      </c>
    </row>
    <row r="33" spans="1:10" ht="18.75" customHeight="1">
      <c r="A33" s="5" t="s">
        <v>262</v>
      </c>
      <c r="B33" s="117">
        <v>3155</v>
      </c>
      <c r="C33" s="28">
        <v>-3166</v>
      </c>
      <c r="D33" s="28">
        <v>-3835</v>
      </c>
      <c r="E33" s="28">
        <v>-3404</v>
      </c>
      <c r="F33" s="33">
        <f t="shared" si="0"/>
        <v>-5461</v>
      </c>
      <c r="G33" s="28">
        <v>-1477</v>
      </c>
      <c r="H33" s="28">
        <v>-1476</v>
      </c>
      <c r="I33" s="28">
        <v>-1029</v>
      </c>
      <c r="J33" s="28">
        <v>-1479</v>
      </c>
    </row>
    <row r="34" spans="1:10" ht="21.75" customHeight="1">
      <c r="A34" s="111" t="s">
        <v>298</v>
      </c>
      <c r="B34" s="117">
        <v>3156</v>
      </c>
      <c r="C34" s="33">
        <f t="shared" ref="C34:J34" si="1">SUM(C35:C36)</f>
        <v>0</v>
      </c>
      <c r="D34" s="33">
        <f t="shared" si="1"/>
        <v>0</v>
      </c>
      <c r="E34" s="33">
        <f t="shared" si="1"/>
        <v>0</v>
      </c>
      <c r="F34" s="33">
        <f t="shared" si="1"/>
        <v>0</v>
      </c>
      <c r="G34" s="33">
        <f t="shared" si="1"/>
        <v>0</v>
      </c>
      <c r="H34" s="33">
        <f t="shared" si="1"/>
        <v>0</v>
      </c>
      <c r="I34" s="33">
        <f t="shared" si="1"/>
        <v>0</v>
      </c>
      <c r="J34" s="33">
        <f t="shared" si="1"/>
        <v>0</v>
      </c>
    </row>
    <row r="35" spans="1:10" ht="36.75" customHeight="1">
      <c r="A35" s="5" t="s">
        <v>45</v>
      </c>
      <c r="B35" s="117" t="s">
        <v>299</v>
      </c>
      <c r="C35" s="28" t="s">
        <v>164</v>
      </c>
      <c r="D35" s="28" t="s">
        <v>164</v>
      </c>
      <c r="E35" s="28" t="s">
        <v>164</v>
      </c>
      <c r="F35" s="33"/>
      <c r="G35" s="28" t="s">
        <v>164</v>
      </c>
      <c r="H35" s="28" t="s">
        <v>164</v>
      </c>
      <c r="I35" s="28" t="s">
        <v>164</v>
      </c>
      <c r="J35" s="28" t="s">
        <v>164</v>
      </c>
    </row>
    <row r="36" spans="1:10" ht="54" customHeight="1">
      <c r="A36" s="5" t="s">
        <v>46</v>
      </c>
      <c r="B36" s="72" t="s">
        <v>300</v>
      </c>
      <c r="C36" s="28" t="s">
        <v>164</v>
      </c>
      <c r="D36" s="28" t="s">
        <v>164</v>
      </c>
      <c r="E36" s="28" t="s">
        <v>164</v>
      </c>
      <c r="F36" s="33">
        <f t="shared" si="0"/>
        <v>0</v>
      </c>
      <c r="G36" s="28" t="s">
        <v>164</v>
      </c>
      <c r="H36" s="28" t="s">
        <v>164</v>
      </c>
      <c r="I36" s="28" t="s">
        <v>164</v>
      </c>
      <c r="J36" s="28" t="s">
        <v>164</v>
      </c>
    </row>
    <row r="37" spans="1:10" ht="18.75" customHeight="1">
      <c r="A37" s="5" t="s">
        <v>442</v>
      </c>
      <c r="B37" s="72">
        <v>3157</v>
      </c>
      <c r="C37" s="28">
        <v>-297</v>
      </c>
      <c r="D37" s="28">
        <v>-320</v>
      </c>
      <c r="E37" s="28">
        <v>-955</v>
      </c>
      <c r="F37" s="33">
        <f t="shared" si="0"/>
        <v>-1517</v>
      </c>
      <c r="G37" s="28">
        <v>-410</v>
      </c>
      <c r="H37" s="28">
        <v>-410</v>
      </c>
      <c r="I37" s="28">
        <v>-286</v>
      </c>
      <c r="J37" s="28">
        <v>-411</v>
      </c>
    </row>
    <row r="38" spans="1:10" ht="18.75" customHeight="1">
      <c r="A38" s="5" t="s">
        <v>301</v>
      </c>
      <c r="B38" s="72">
        <v>3160</v>
      </c>
      <c r="C38" s="28" t="s">
        <v>164</v>
      </c>
      <c r="D38" s="28" t="s">
        <v>164</v>
      </c>
      <c r="E38" s="28" t="s">
        <v>164</v>
      </c>
      <c r="F38" s="33">
        <f t="shared" si="0"/>
        <v>0</v>
      </c>
      <c r="G38" s="28" t="s">
        <v>164</v>
      </c>
      <c r="H38" s="28" t="s">
        <v>164</v>
      </c>
      <c r="I38" s="28" t="s">
        <v>164</v>
      </c>
      <c r="J38" s="28" t="s">
        <v>164</v>
      </c>
    </row>
    <row r="39" spans="1:10" ht="18.75" customHeight="1">
      <c r="A39" s="5" t="s">
        <v>302</v>
      </c>
      <c r="B39" s="74">
        <v>3170</v>
      </c>
      <c r="C39" s="28">
        <v>-463</v>
      </c>
      <c r="D39" s="28" t="s">
        <v>164</v>
      </c>
      <c r="E39" s="28">
        <v>-147</v>
      </c>
      <c r="F39" s="33">
        <f t="shared" si="0"/>
        <v>0</v>
      </c>
      <c r="G39" s="28" t="s">
        <v>164</v>
      </c>
      <c r="H39" s="28" t="s">
        <v>164</v>
      </c>
      <c r="I39" s="28" t="s">
        <v>164</v>
      </c>
      <c r="J39" s="28" t="s">
        <v>164</v>
      </c>
    </row>
    <row r="40" spans="1:10" ht="18.75" customHeight="1">
      <c r="A40" s="7" t="s">
        <v>303</v>
      </c>
      <c r="B40" s="71">
        <v>3195</v>
      </c>
      <c r="C40" s="41">
        <f>SUM(C7,C20)</f>
        <v>1246</v>
      </c>
      <c r="D40" s="41">
        <f t="shared" ref="D40:J40" si="2">SUM(D7,D20)</f>
        <v>35</v>
      </c>
      <c r="E40" s="41">
        <f>SUM(E7,E20)</f>
        <v>-1270</v>
      </c>
      <c r="F40" s="43">
        <f>SUM(G40:J40)</f>
        <v>475</v>
      </c>
      <c r="G40" s="41">
        <f>SUM(G7,G20)</f>
        <v>-20</v>
      </c>
      <c r="H40" s="41">
        <f t="shared" si="2"/>
        <v>128</v>
      </c>
      <c r="I40" s="41">
        <f>SUM(I7,I20)</f>
        <v>278</v>
      </c>
      <c r="J40" s="41">
        <f t="shared" si="2"/>
        <v>89</v>
      </c>
    </row>
    <row r="41" spans="1:10" ht="29.25" customHeight="1">
      <c r="A41" s="156" t="s">
        <v>304</v>
      </c>
      <c r="B41" s="62"/>
      <c r="C41" s="305"/>
      <c r="D41" s="306"/>
      <c r="E41" s="306"/>
      <c r="F41" s="306"/>
      <c r="G41" s="306"/>
      <c r="H41" s="306"/>
      <c r="I41" s="306"/>
      <c r="J41" s="307"/>
    </row>
    <row r="42" spans="1:10" ht="18.75" customHeight="1">
      <c r="A42" s="67" t="s">
        <v>305</v>
      </c>
      <c r="B42" s="141">
        <v>3200</v>
      </c>
      <c r="C42" s="41">
        <f>SUM(C43,C45:C49)</f>
        <v>0</v>
      </c>
      <c r="D42" s="41">
        <f>SUM(D43,D45:D49)</f>
        <v>0</v>
      </c>
      <c r="E42" s="41">
        <f>SUM(E43,E45:E49)</f>
        <v>0</v>
      </c>
      <c r="F42" s="43">
        <f>SUM(G42:J42)</f>
        <v>0</v>
      </c>
      <c r="G42" s="41">
        <f>SUM(G43,G45:G49)</f>
        <v>0</v>
      </c>
      <c r="H42" s="41">
        <f>SUM(H43,H45:H49)</f>
        <v>0</v>
      </c>
      <c r="I42" s="41">
        <f>SUM(I43,I45:I49)</f>
        <v>0</v>
      </c>
      <c r="J42" s="41">
        <f>SUM(J43,J45:J49)</f>
        <v>0</v>
      </c>
    </row>
    <row r="43" spans="1:10" ht="18.75" customHeight="1">
      <c r="A43" s="5" t="s">
        <v>306</v>
      </c>
      <c r="B43" s="6">
        <v>3210</v>
      </c>
      <c r="C43" s="28"/>
      <c r="D43" s="28"/>
      <c r="E43" s="28"/>
      <c r="F43" s="33">
        <f t="shared" si="0"/>
        <v>0</v>
      </c>
      <c r="G43" s="28"/>
      <c r="H43" s="28"/>
      <c r="I43" s="28"/>
      <c r="J43" s="28"/>
    </row>
    <row r="44" spans="1:10" ht="18.75" customHeight="1">
      <c r="A44" s="5" t="s">
        <v>307</v>
      </c>
      <c r="B44" s="6">
        <v>3215</v>
      </c>
      <c r="C44" s="28"/>
      <c r="D44" s="28"/>
      <c r="E44" s="28"/>
      <c r="F44" s="33">
        <f t="shared" si="0"/>
        <v>0</v>
      </c>
      <c r="G44" s="28"/>
      <c r="H44" s="28"/>
      <c r="I44" s="28"/>
      <c r="J44" s="28"/>
    </row>
    <row r="45" spans="1:10" ht="18.75" customHeight="1">
      <c r="A45" s="5" t="s">
        <v>308</v>
      </c>
      <c r="B45" s="6">
        <v>3220</v>
      </c>
      <c r="C45" s="28"/>
      <c r="D45" s="28"/>
      <c r="E45" s="28"/>
      <c r="F45" s="33">
        <f t="shared" si="0"/>
        <v>0</v>
      </c>
      <c r="G45" s="28"/>
      <c r="H45" s="28"/>
      <c r="I45" s="28"/>
      <c r="J45" s="28"/>
    </row>
    <row r="46" spans="1:10" ht="18.75" customHeight="1">
      <c r="A46" s="5" t="s">
        <v>309</v>
      </c>
      <c r="B46" s="6">
        <v>3225</v>
      </c>
      <c r="C46" s="28"/>
      <c r="D46" s="28"/>
      <c r="E46" s="28"/>
      <c r="F46" s="33">
        <f t="shared" si="0"/>
        <v>0</v>
      </c>
      <c r="G46" s="28"/>
      <c r="H46" s="28"/>
      <c r="I46" s="28"/>
      <c r="J46" s="28"/>
    </row>
    <row r="47" spans="1:10" ht="18.75" customHeight="1">
      <c r="A47" s="5" t="s">
        <v>310</v>
      </c>
      <c r="B47" s="6">
        <v>3230</v>
      </c>
      <c r="C47" s="28"/>
      <c r="D47" s="28"/>
      <c r="E47" s="28"/>
      <c r="F47" s="33">
        <f t="shared" si="0"/>
        <v>0</v>
      </c>
      <c r="G47" s="28"/>
      <c r="H47" s="28"/>
      <c r="I47" s="28"/>
      <c r="J47" s="28"/>
    </row>
    <row r="48" spans="1:10" ht="18.75" customHeight="1">
      <c r="A48" s="5" t="s">
        <v>311</v>
      </c>
      <c r="B48" s="6">
        <v>3235</v>
      </c>
      <c r="C48" s="28"/>
      <c r="D48" s="28"/>
      <c r="E48" s="28"/>
      <c r="F48" s="33">
        <f t="shared" si="0"/>
        <v>0</v>
      </c>
      <c r="G48" s="28"/>
      <c r="H48" s="28"/>
      <c r="I48" s="28"/>
      <c r="J48" s="28"/>
    </row>
    <row r="49" spans="1:10" ht="18.75" customHeight="1">
      <c r="A49" s="5" t="s">
        <v>290</v>
      </c>
      <c r="B49" s="6">
        <v>3240</v>
      </c>
      <c r="C49" s="28"/>
      <c r="D49" s="28"/>
      <c r="E49" s="28"/>
      <c r="F49" s="33">
        <f t="shared" si="0"/>
        <v>0</v>
      </c>
      <c r="G49" s="28"/>
      <c r="H49" s="28"/>
      <c r="I49" s="28"/>
      <c r="J49" s="28"/>
    </row>
    <row r="50" spans="1:10" ht="18.75" customHeight="1">
      <c r="A50" s="7" t="s">
        <v>312</v>
      </c>
      <c r="B50" s="8">
        <v>3255</v>
      </c>
      <c r="C50" s="41">
        <f>SUM(C51,C53,C58,C59)</f>
        <v>0</v>
      </c>
      <c r="D50" s="41">
        <f>SUM(D51,D53,D58,D59)</f>
        <v>0</v>
      </c>
      <c r="E50" s="41">
        <f>SUM(E51,E53,E58,E59)</f>
        <v>0</v>
      </c>
      <c r="F50" s="43">
        <f t="shared" si="0"/>
        <v>0</v>
      </c>
      <c r="G50" s="41">
        <f>SUM(G51,G53,G58,G59)</f>
        <v>0</v>
      </c>
      <c r="H50" s="41">
        <f>SUM(H51,H53,H58,H59)</f>
        <v>0</v>
      </c>
      <c r="I50" s="41">
        <f>SUM(I51,I53,I58,I59)</f>
        <v>0</v>
      </c>
      <c r="J50" s="41">
        <f>SUM(J51,J53,J58,J59)</f>
        <v>0</v>
      </c>
    </row>
    <row r="51" spans="1:10" ht="18.75" customHeight="1">
      <c r="A51" s="5" t="s">
        <v>313</v>
      </c>
      <c r="B51" s="72">
        <v>3260</v>
      </c>
      <c r="C51" s="28" t="s">
        <v>164</v>
      </c>
      <c r="D51" s="28" t="s">
        <v>164</v>
      </c>
      <c r="E51" s="28" t="s">
        <v>164</v>
      </c>
      <c r="F51" s="33">
        <f t="shared" si="0"/>
        <v>0</v>
      </c>
      <c r="G51" s="28" t="s">
        <v>164</v>
      </c>
      <c r="H51" s="28" t="s">
        <v>164</v>
      </c>
      <c r="I51" s="28" t="s">
        <v>164</v>
      </c>
      <c r="J51" s="28" t="s">
        <v>164</v>
      </c>
    </row>
    <row r="52" spans="1:10" ht="18.75" customHeight="1">
      <c r="A52" s="5" t="s">
        <v>314</v>
      </c>
      <c r="B52" s="72">
        <v>3265</v>
      </c>
      <c r="C52" s="28" t="s">
        <v>164</v>
      </c>
      <c r="D52" s="28" t="s">
        <v>164</v>
      </c>
      <c r="E52" s="28" t="s">
        <v>164</v>
      </c>
      <c r="F52" s="33">
        <f t="shared" si="0"/>
        <v>0</v>
      </c>
      <c r="G52" s="28" t="s">
        <v>164</v>
      </c>
      <c r="H52" s="28" t="s">
        <v>164</v>
      </c>
      <c r="I52" s="28" t="s">
        <v>164</v>
      </c>
      <c r="J52" s="28" t="s">
        <v>164</v>
      </c>
    </row>
    <row r="53" spans="1:10" ht="18.75" customHeight="1">
      <c r="A53" s="5" t="s">
        <v>315</v>
      </c>
      <c r="B53" s="6">
        <v>3270</v>
      </c>
      <c r="C53" s="42">
        <f>SUM(C54:C57)</f>
        <v>0</v>
      </c>
      <c r="D53" s="42">
        <f>SUM(D54:D57)</f>
        <v>0</v>
      </c>
      <c r="E53" s="42">
        <f>SUM(E54:E57)</f>
        <v>0</v>
      </c>
      <c r="F53" s="33">
        <f t="shared" si="0"/>
        <v>0</v>
      </c>
      <c r="G53" s="42">
        <f>SUM(G54:G57)</f>
        <v>0</v>
      </c>
      <c r="H53" s="42">
        <f>SUM(H54:H57)</f>
        <v>0</v>
      </c>
      <c r="I53" s="42">
        <f>SUM(I54:I57)</f>
        <v>0</v>
      </c>
      <c r="J53" s="42">
        <f>SUM(J54:J57)</f>
        <v>0</v>
      </c>
    </row>
    <row r="54" spans="1:10" ht="18.75" customHeight="1">
      <c r="A54" s="5" t="s">
        <v>316</v>
      </c>
      <c r="B54" s="6">
        <v>3271</v>
      </c>
      <c r="C54" s="28" t="s">
        <v>164</v>
      </c>
      <c r="D54" s="28" t="s">
        <v>164</v>
      </c>
      <c r="E54" s="28" t="s">
        <v>164</v>
      </c>
      <c r="F54" s="33">
        <f t="shared" si="0"/>
        <v>0</v>
      </c>
      <c r="G54" s="28" t="s">
        <v>164</v>
      </c>
      <c r="H54" s="28" t="s">
        <v>164</v>
      </c>
      <c r="I54" s="28" t="s">
        <v>164</v>
      </c>
      <c r="J54" s="28" t="s">
        <v>164</v>
      </c>
    </row>
    <row r="55" spans="1:10" ht="18.75" customHeight="1">
      <c r="A55" s="5" t="s">
        <v>317</v>
      </c>
      <c r="B55" s="6">
        <v>3272</v>
      </c>
      <c r="C55" s="28" t="s">
        <v>164</v>
      </c>
      <c r="D55" s="28" t="s">
        <v>164</v>
      </c>
      <c r="E55" s="28" t="s">
        <v>164</v>
      </c>
      <c r="F55" s="33">
        <f t="shared" si="0"/>
        <v>0</v>
      </c>
      <c r="G55" s="28" t="s">
        <v>164</v>
      </c>
      <c r="H55" s="28" t="s">
        <v>164</v>
      </c>
      <c r="I55" s="28" t="s">
        <v>164</v>
      </c>
      <c r="J55" s="28" t="s">
        <v>164</v>
      </c>
    </row>
    <row r="56" spans="1:10" ht="18.75" customHeight="1">
      <c r="A56" s="5" t="s">
        <v>318</v>
      </c>
      <c r="B56" s="62">
        <v>3273</v>
      </c>
      <c r="C56" s="28" t="s">
        <v>164</v>
      </c>
      <c r="D56" s="28" t="s">
        <v>164</v>
      </c>
      <c r="E56" s="28" t="s">
        <v>164</v>
      </c>
      <c r="F56" s="33">
        <f t="shared" si="0"/>
        <v>0</v>
      </c>
      <c r="G56" s="28" t="s">
        <v>164</v>
      </c>
      <c r="H56" s="28" t="s">
        <v>164</v>
      </c>
      <c r="I56" s="28" t="s">
        <v>164</v>
      </c>
      <c r="J56" s="28" t="s">
        <v>164</v>
      </c>
    </row>
    <row r="57" spans="1:10" ht="18.75" customHeight="1">
      <c r="A57" s="5" t="s">
        <v>319</v>
      </c>
      <c r="B57" s="150">
        <v>3274</v>
      </c>
      <c r="C57" s="28" t="s">
        <v>164</v>
      </c>
      <c r="D57" s="28" t="s">
        <v>164</v>
      </c>
      <c r="E57" s="28" t="s">
        <v>164</v>
      </c>
      <c r="F57" s="33">
        <f t="shared" si="0"/>
        <v>0</v>
      </c>
      <c r="G57" s="28" t="s">
        <v>164</v>
      </c>
      <c r="H57" s="28" t="s">
        <v>164</v>
      </c>
      <c r="I57" s="28" t="s">
        <v>164</v>
      </c>
      <c r="J57" s="28" t="s">
        <v>164</v>
      </c>
    </row>
    <row r="58" spans="1:10" ht="18.75" customHeight="1">
      <c r="A58" s="5" t="s">
        <v>320</v>
      </c>
      <c r="B58" s="73">
        <v>3280</v>
      </c>
      <c r="C58" s="28" t="s">
        <v>164</v>
      </c>
      <c r="D58" s="28" t="s">
        <v>164</v>
      </c>
      <c r="E58" s="28" t="s">
        <v>164</v>
      </c>
      <c r="F58" s="33">
        <f t="shared" si="0"/>
        <v>0</v>
      </c>
      <c r="G58" s="28" t="s">
        <v>164</v>
      </c>
      <c r="H58" s="28" t="s">
        <v>164</v>
      </c>
      <c r="I58" s="28" t="s">
        <v>164</v>
      </c>
      <c r="J58" s="28" t="s">
        <v>164</v>
      </c>
    </row>
    <row r="59" spans="1:10" ht="18.75" customHeight="1">
      <c r="A59" s="5" t="s">
        <v>321</v>
      </c>
      <c r="B59" s="74">
        <v>3290</v>
      </c>
      <c r="C59" s="28" t="s">
        <v>164</v>
      </c>
      <c r="D59" s="28" t="s">
        <v>164</v>
      </c>
      <c r="E59" s="28" t="s">
        <v>164</v>
      </c>
      <c r="F59" s="33">
        <f t="shared" si="0"/>
        <v>0</v>
      </c>
      <c r="G59" s="28" t="s">
        <v>164</v>
      </c>
      <c r="H59" s="28" t="s">
        <v>164</v>
      </c>
      <c r="I59" s="28" t="s">
        <v>164</v>
      </c>
      <c r="J59" s="28" t="s">
        <v>164</v>
      </c>
    </row>
    <row r="60" spans="1:10" ht="18.75" customHeight="1">
      <c r="A60" s="75" t="s">
        <v>322</v>
      </c>
      <c r="B60" s="8">
        <v>3295</v>
      </c>
      <c r="C60" s="41">
        <f>SUM(C42,C50)</f>
        <v>0</v>
      </c>
      <c r="D60" s="41">
        <f t="shared" ref="D60:J60" si="3">SUM(D42,D50)</f>
        <v>0</v>
      </c>
      <c r="E60" s="41">
        <f t="shared" si="3"/>
        <v>0</v>
      </c>
      <c r="F60" s="43">
        <f t="shared" si="0"/>
        <v>0</v>
      </c>
      <c r="G60" s="41">
        <f t="shared" si="3"/>
        <v>0</v>
      </c>
      <c r="H60" s="41">
        <f t="shared" si="3"/>
        <v>0</v>
      </c>
      <c r="I60" s="41">
        <f t="shared" si="3"/>
        <v>0</v>
      </c>
      <c r="J60" s="41">
        <f t="shared" si="3"/>
        <v>0</v>
      </c>
    </row>
    <row r="61" spans="1:10" ht="29.25" customHeight="1">
      <c r="A61" s="156" t="s">
        <v>323</v>
      </c>
      <c r="B61" s="8"/>
      <c r="C61" s="305"/>
      <c r="D61" s="306"/>
      <c r="E61" s="306"/>
      <c r="F61" s="306"/>
      <c r="G61" s="306"/>
      <c r="H61" s="306"/>
      <c r="I61" s="306"/>
      <c r="J61" s="307"/>
    </row>
    <row r="62" spans="1:10" ht="18.75" customHeight="1">
      <c r="A62" s="7" t="s">
        <v>324</v>
      </c>
      <c r="B62" s="8">
        <v>3300</v>
      </c>
      <c r="C62" s="41">
        <f>SUM(C63,C64,C68)</f>
        <v>0</v>
      </c>
      <c r="D62" s="41">
        <f>SUM(D63,D64,D68)</f>
        <v>0</v>
      </c>
      <c r="E62" s="41">
        <f>SUM(E63,E64,E68)</f>
        <v>0</v>
      </c>
      <c r="F62" s="43">
        <f t="shared" si="0"/>
        <v>0</v>
      </c>
      <c r="G62" s="41">
        <f>SUM(G63,G64,G68)</f>
        <v>0</v>
      </c>
      <c r="H62" s="41">
        <f>SUM(H63,H64,H68)</f>
        <v>0</v>
      </c>
      <c r="I62" s="41">
        <f>SUM(I63,I64,I68)</f>
        <v>0</v>
      </c>
      <c r="J62" s="41">
        <f>SUM(J63,J64,J68)</f>
        <v>0</v>
      </c>
    </row>
    <row r="63" spans="1:10" ht="18.75" customHeight="1">
      <c r="A63" s="5" t="s">
        <v>325</v>
      </c>
      <c r="B63" s="62">
        <v>3305</v>
      </c>
      <c r="C63" s="28"/>
      <c r="D63" s="28"/>
      <c r="E63" s="28"/>
      <c r="F63" s="33">
        <f t="shared" si="0"/>
        <v>0</v>
      </c>
      <c r="G63" s="28"/>
      <c r="H63" s="28"/>
      <c r="I63" s="28"/>
      <c r="J63" s="28"/>
    </row>
    <row r="64" spans="1:10" ht="18.75" customHeight="1">
      <c r="A64" s="5" t="s">
        <v>326</v>
      </c>
      <c r="B64" s="62">
        <v>3310</v>
      </c>
      <c r="C64" s="33">
        <f>SUM(C65:C67)</f>
        <v>0</v>
      </c>
      <c r="D64" s="33">
        <f>SUM(D65:D67)</f>
        <v>0</v>
      </c>
      <c r="E64" s="33">
        <f>SUM(E65:E67)</f>
        <v>0</v>
      </c>
      <c r="F64" s="33">
        <f t="shared" si="0"/>
        <v>0</v>
      </c>
      <c r="G64" s="33">
        <f>SUM(G65:G67)</f>
        <v>0</v>
      </c>
      <c r="H64" s="33">
        <f>SUM(H65:H67)</f>
        <v>0</v>
      </c>
      <c r="I64" s="33">
        <f>SUM(I65:I67)</f>
        <v>0</v>
      </c>
      <c r="J64" s="33">
        <f>SUM(J65:J67)</f>
        <v>0</v>
      </c>
    </row>
    <row r="65" spans="1:10" ht="18.75" customHeight="1">
      <c r="A65" s="5" t="s">
        <v>287</v>
      </c>
      <c r="B65" s="62">
        <v>3311</v>
      </c>
      <c r="C65" s="28"/>
      <c r="D65" s="28"/>
      <c r="E65" s="28"/>
      <c r="F65" s="33">
        <f t="shared" si="0"/>
        <v>0</v>
      </c>
      <c r="G65" s="28"/>
      <c r="H65" s="28"/>
      <c r="I65" s="28"/>
      <c r="J65" s="28"/>
    </row>
    <row r="66" spans="1:10" ht="18.75" customHeight="1">
      <c r="A66" s="5" t="s">
        <v>288</v>
      </c>
      <c r="B66" s="6">
        <v>3312</v>
      </c>
      <c r="C66" s="28"/>
      <c r="D66" s="28"/>
      <c r="E66" s="28"/>
      <c r="F66" s="33">
        <f t="shared" si="0"/>
        <v>0</v>
      </c>
      <c r="G66" s="28"/>
      <c r="H66" s="28"/>
      <c r="I66" s="28"/>
      <c r="J66" s="28"/>
    </row>
    <row r="67" spans="1:10" ht="18.75" customHeight="1">
      <c r="A67" s="5" t="s">
        <v>289</v>
      </c>
      <c r="B67" s="6">
        <v>3313</v>
      </c>
      <c r="C67" s="28"/>
      <c r="D67" s="28"/>
      <c r="E67" s="28"/>
      <c r="F67" s="33">
        <f t="shared" si="0"/>
        <v>0</v>
      </c>
      <c r="G67" s="28"/>
      <c r="H67" s="28"/>
      <c r="I67" s="28"/>
      <c r="J67" s="28"/>
    </row>
    <row r="68" spans="1:10" ht="18.75" customHeight="1">
      <c r="A68" s="5" t="s">
        <v>290</v>
      </c>
      <c r="B68" s="6">
        <v>3320</v>
      </c>
      <c r="C68" s="28"/>
      <c r="D68" s="28"/>
      <c r="E68" s="28"/>
      <c r="F68" s="33">
        <f t="shared" si="0"/>
        <v>0</v>
      </c>
      <c r="G68" s="28"/>
      <c r="H68" s="28"/>
      <c r="I68" s="28"/>
      <c r="J68" s="28"/>
    </row>
    <row r="69" spans="1:10" ht="18.75" customHeight="1">
      <c r="A69" s="7" t="s">
        <v>327</v>
      </c>
      <c r="B69" s="8">
        <v>3330</v>
      </c>
      <c r="C69" s="41">
        <f>SUM(C70:C71,C75:C78)</f>
        <v>0</v>
      </c>
      <c r="D69" s="41">
        <f>SUM(D70:D71,D75:D78)</f>
        <v>0</v>
      </c>
      <c r="E69" s="41">
        <f>SUM(E70:E71,E75:E78)</f>
        <v>0</v>
      </c>
      <c r="F69" s="43">
        <f t="shared" si="0"/>
        <v>0</v>
      </c>
      <c r="G69" s="41">
        <f>SUM(G70:G71,G75:G78)</f>
        <v>0</v>
      </c>
      <c r="H69" s="41">
        <f>SUM(H70:H71,H75:H78)</f>
        <v>0</v>
      </c>
      <c r="I69" s="41">
        <f>SUM(I70:I71,I75:I78)</f>
        <v>0</v>
      </c>
      <c r="J69" s="41">
        <f>SUM(J70:J71,J75:J78)</f>
        <v>0</v>
      </c>
    </row>
    <row r="70" spans="1:10" ht="18.75" customHeight="1">
      <c r="A70" s="5" t="s">
        <v>328</v>
      </c>
      <c r="B70" s="62">
        <v>3335</v>
      </c>
      <c r="C70" s="28" t="s">
        <v>164</v>
      </c>
      <c r="D70" s="28" t="s">
        <v>164</v>
      </c>
      <c r="E70" s="28" t="s">
        <v>164</v>
      </c>
      <c r="F70" s="33">
        <f t="shared" si="0"/>
        <v>0</v>
      </c>
      <c r="G70" s="28" t="s">
        <v>164</v>
      </c>
      <c r="H70" s="28" t="s">
        <v>164</v>
      </c>
      <c r="I70" s="28" t="s">
        <v>164</v>
      </c>
      <c r="J70" s="28" t="s">
        <v>164</v>
      </c>
    </row>
    <row r="71" spans="1:10" ht="18.75" customHeight="1">
      <c r="A71" s="5" t="s">
        <v>329</v>
      </c>
      <c r="B71" s="62">
        <v>3340</v>
      </c>
      <c r="C71" s="33">
        <f>SUM(C72:C74)</f>
        <v>0</v>
      </c>
      <c r="D71" s="33">
        <f>SUM(D72:D74)</f>
        <v>0</v>
      </c>
      <c r="E71" s="33">
        <f>SUM(E72:E74)</f>
        <v>0</v>
      </c>
      <c r="F71" s="33">
        <f t="shared" si="0"/>
        <v>0</v>
      </c>
      <c r="G71" s="33">
        <f>SUM(G72:G74)</f>
        <v>0</v>
      </c>
      <c r="H71" s="33">
        <f>SUM(H72:H74)</f>
        <v>0</v>
      </c>
      <c r="I71" s="33">
        <f>SUM(I72:I74)</f>
        <v>0</v>
      </c>
      <c r="J71" s="33">
        <f>SUM(J72:J74)</f>
        <v>0</v>
      </c>
    </row>
    <row r="72" spans="1:10" ht="18.75" customHeight="1">
      <c r="A72" s="5" t="s">
        <v>287</v>
      </c>
      <c r="B72" s="62">
        <v>3341</v>
      </c>
      <c r="C72" s="28" t="s">
        <v>164</v>
      </c>
      <c r="D72" s="28" t="s">
        <v>164</v>
      </c>
      <c r="E72" s="28" t="s">
        <v>164</v>
      </c>
      <c r="F72" s="33">
        <f t="shared" si="0"/>
        <v>0</v>
      </c>
      <c r="G72" s="28" t="s">
        <v>164</v>
      </c>
      <c r="H72" s="28" t="s">
        <v>164</v>
      </c>
      <c r="I72" s="28" t="s">
        <v>164</v>
      </c>
      <c r="J72" s="28" t="s">
        <v>164</v>
      </c>
    </row>
    <row r="73" spans="1:10" ht="18.75" customHeight="1">
      <c r="A73" s="5" t="s">
        <v>288</v>
      </c>
      <c r="B73" s="62">
        <v>3342</v>
      </c>
      <c r="C73" s="28" t="s">
        <v>164</v>
      </c>
      <c r="D73" s="28" t="s">
        <v>164</v>
      </c>
      <c r="E73" s="28" t="s">
        <v>164</v>
      </c>
      <c r="F73" s="33">
        <f t="shared" si="0"/>
        <v>0</v>
      </c>
      <c r="G73" s="28" t="s">
        <v>164</v>
      </c>
      <c r="H73" s="28" t="s">
        <v>164</v>
      </c>
      <c r="I73" s="28" t="s">
        <v>164</v>
      </c>
      <c r="J73" s="28" t="s">
        <v>164</v>
      </c>
    </row>
    <row r="74" spans="1:10" ht="18.75" customHeight="1">
      <c r="A74" s="5" t="s">
        <v>289</v>
      </c>
      <c r="B74" s="62">
        <v>3343</v>
      </c>
      <c r="C74" s="28" t="s">
        <v>164</v>
      </c>
      <c r="D74" s="28" t="s">
        <v>164</v>
      </c>
      <c r="E74" s="28" t="s">
        <v>164</v>
      </c>
      <c r="F74" s="33">
        <f t="shared" ref="F74:F82" si="4">SUM(G74:J74)</f>
        <v>0</v>
      </c>
      <c r="G74" s="28" t="s">
        <v>164</v>
      </c>
      <c r="H74" s="28" t="s">
        <v>164</v>
      </c>
      <c r="I74" s="28" t="s">
        <v>164</v>
      </c>
      <c r="J74" s="28" t="s">
        <v>164</v>
      </c>
    </row>
    <row r="75" spans="1:10" ht="18.75" customHeight="1">
      <c r="A75" s="5" t="s">
        <v>330</v>
      </c>
      <c r="B75" s="62">
        <v>3350</v>
      </c>
      <c r="C75" s="28" t="s">
        <v>164</v>
      </c>
      <c r="D75" s="28" t="s">
        <v>164</v>
      </c>
      <c r="E75" s="28" t="s">
        <v>164</v>
      </c>
      <c r="F75" s="33">
        <f t="shared" si="4"/>
        <v>0</v>
      </c>
      <c r="G75" s="28" t="s">
        <v>164</v>
      </c>
      <c r="H75" s="28" t="s">
        <v>164</v>
      </c>
      <c r="I75" s="28" t="s">
        <v>164</v>
      </c>
      <c r="J75" s="28" t="s">
        <v>164</v>
      </c>
    </row>
    <row r="76" spans="1:10" ht="18.75" customHeight="1">
      <c r="A76" s="5" t="s">
        <v>331</v>
      </c>
      <c r="B76" s="6">
        <v>3360</v>
      </c>
      <c r="C76" s="28" t="s">
        <v>164</v>
      </c>
      <c r="D76" s="28" t="s">
        <v>164</v>
      </c>
      <c r="E76" s="28" t="s">
        <v>164</v>
      </c>
      <c r="F76" s="33">
        <f t="shared" si="4"/>
        <v>0</v>
      </c>
      <c r="G76" s="28" t="s">
        <v>164</v>
      </c>
      <c r="H76" s="28" t="s">
        <v>164</v>
      </c>
      <c r="I76" s="28" t="s">
        <v>164</v>
      </c>
      <c r="J76" s="28" t="s">
        <v>164</v>
      </c>
    </row>
    <row r="77" spans="1:10" ht="18.75" customHeight="1">
      <c r="A77" s="5" t="s">
        <v>332</v>
      </c>
      <c r="B77" s="6">
        <v>3370</v>
      </c>
      <c r="C77" s="28" t="s">
        <v>164</v>
      </c>
      <c r="D77" s="28" t="s">
        <v>164</v>
      </c>
      <c r="E77" s="28" t="s">
        <v>164</v>
      </c>
      <c r="F77" s="33">
        <f t="shared" si="4"/>
        <v>0</v>
      </c>
      <c r="G77" s="28" t="s">
        <v>164</v>
      </c>
      <c r="H77" s="28" t="s">
        <v>164</v>
      </c>
      <c r="I77" s="28" t="s">
        <v>164</v>
      </c>
      <c r="J77" s="28" t="s">
        <v>164</v>
      </c>
    </row>
    <row r="78" spans="1:10" ht="18.75" customHeight="1">
      <c r="A78" s="5" t="s">
        <v>321</v>
      </c>
      <c r="B78" s="6">
        <v>3380</v>
      </c>
      <c r="C78" s="28" t="s">
        <v>164</v>
      </c>
      <c r="D78" s="28" t="s">
        <v>164</v>
      </c>
      <c r="E78" s="28" t="s">
        <v>164</v>
      </c>
      <c r="F78" s="33">
        <f t="shared" si="4"/>
        <v>0</v>
      </c>
      <c r="G78" s="28" t="s">
        <v>164</v>
      </c>
      <c r="H78" s="28" t="s">
        <v>164</v>
      </c>
      <c r="I78" s="28" t="s">
        <v>164</v>
      </c>
      <c r="J78" s="28" t="s">
        <v>164</v>
      </c>
    </row>
    <row r="79" spans="1:10" ht="18.75" customHeight="1">
      <c r="A79" s="7" t="s">
        <v>333</v>
      </c>
      <c r="B79" s="8">
        <v>3395</v>
      </c>
      <c r="C79" s="41">
        <f>SUM(C62,C69)</f>
        <v>0</v>
      </c>
      <c r="D79" s="41">
        <f t="shared" ref="D79:J79" si="5">SUM(D62,D69)</f>
        <v>0</v>
      </c>
      <c r="E79" s="41">
        <f t="shared" si="5"/>
        <v>0</v>
      </c>
      <c r="F79" s="43">
        <f t="shared" si="4"/>
        <v>0</v>
      </c>
      <c r="G79" s="41">
        <f t="shared" si="5"/>
        <v>0</v>
      </c>
      <c r="H79" s="41">
        <f t="shared" si="5"/>
        <v>0</v>
      </c>
      <c r="I79" s="41">
        <f t="shared" si="5"/>
        <v>0</v>
      </c>
      <c r="J79" s="41">
        <f t="shared" si="5"/>
        <v>0</v>
      </c>
    </row>
    <row r="80" spans="1:10" ht="18.75" customHeight="1">
      <c r="A80" s="7" t="s">
        <v>334</v>
      </c>
      <c r="B80" s="123">
        <v>3400</v>
      </c>
      <c r="C80" s="41">
        <f t="shared" ref="C80:I80" si="6">SUM(C40,C60,C79)</f>
        <v>1246</v>
      </c>
      <c r="D80" s="41">
        <f t="shared" si="6"/>
        <v>35</v>
      </c>
      <c r="E80" s="41">
        <f t="shared" si="6"/>
        <v>-1270</v>
      </c>
      <c r="F80" s="41">
        <f>SUM(F40,F60,F79)</f>
        <v>475</v>
      </c>
      <c r="G80" s="41">
        <f>SUM(G40,G60,G79)</f>
        <v>-20</v>
      </c>
      <c r="H80" s="41">
        <f t="shared" si="6"/>
        <v>128</v>
      </c>
      <c r="I80" s="41">
        <f t="shared" si="6"/>
        <v>278</v>
      </c>
      <c r="J80" s="41">
        <f>SUM(J40,J60,J79)</f>
        <v>89</v>
      </c>
    </row>
    <row r="81" spans="1:10" ht="18.75" customHeight="1">
      <c r="A81" s="5" t="s">
        <v>335</v>
      </c>
      <c r="B81" s="72">
        <v>3405</v>
      </c>
      <c r="C81" s="77">
        <v>937</v>
      </c>
      <c r="D81" s="77">
        <v>350</v>
      </c>
      <c r="E81" s="77">
        <v>560</v>
      </c>
      <c r="F81" s="353">
        <v>250</v>
      </c>
      <c r="G81" s="200">
        <v>250</v>
      </c>
      <c r="H81" s="200">
        <v>230</v>
      </c>
      <c r="I81" s="200">
        <v>358</v>
      </c>
      <c r="J81" s="200">
        <v>636</v>
      </c>
    </row>
    <row r="82" spans="1:10" ht="18.75" customHeight="1">
      <c r="A82" s="23" t="s">
        <v>336</v>
      </c>
      <c r="B82" s="72">
        <v>3410</v>
      </c>
      <c r="C82" s="76"/>
      <c r="D82" s="77"/>
      <c r="E82" s="77"/>
      <c r="F82" s="33">
        <f t="shared" si="4"/>
        <v>0</v>
      </c>
      <c r="G82" s="77"/>
      <c r="H82" s="77"/>
      <c r="I82" s="77"/>
      <c r="J82" s="77"/>
    </row>
    <row r="83" spans="1:10" ht="18.75" customHeight="1">
      <c r="A83" s="5" t="s">
        <v>337</v>
      </c>
      <c r="B83" s="6">
        <v>3415</v>
      </c>
      <c r="C83" s="42">
        <f t="shared" ref="C83:I83" si="7">SUM(C81,C80,C82)</f>
        <v>2183</v>
      </c>
      <c r="D83" s="42">
        <f t="shared" si="7"/>
        <v>385</v>
      </c>
      <c r="E83" s="42">
        <f t="shared" si="7"/>
        <v>-710</v>
      </c>
      <c r="F83" s="42">
        <f>SUM(F81,F80,F82)</f>
        <v>725</v>
      </c>
      <c r="G83" s="42">
        <f>SUM(G81,G80,G82)</f>
        <v>230</v>
      </c>
      <c r="H83" s="42">
        <f>SUM(H81,H80,H82)</f>
        <v>358</v>
      </c>
      <c r="I83" s="42">
        <f t="shared" si="7"/>
        <v>636</v>
      </c>
      <c r="J83" s="42">
        <f>SUM(J81,J80,J82)</f>
        <v>725</v>
      </c>
    </row>
    <row r="84" spans="1:10" ht="18.75" customHeight="1">
      <c r="A84" s="2"/>
      <c r="B84" s="78"/>
      <c r="C84" s="79"/>
      <c r="D84" s="80"/>
      <c r="E84" s="80"/>
      <c r="F84" s="81"/>
      <c r="G84" s="80"/>
      <c r="H84" s="80"/>
      <c r="I84" s="80"/>
      <c r="J84" s="80"/>
    </row>
    <row r="85" spans="1:10" ht="18.75" customHeight="1">
      <c r="A85" s="2"/>
      <c r="B85" s="78"/>
      <c r="C85" s="79"/>
      <c r="D85" s="80"/>
      <c r="E85" s="80"/>
      <c r="F85" s="81"/>
      <c r="G85" s="80"/>
      <c r="H85" s="80"/>
      <c r="I85" s="80"/>
      <c r="J85" s="80"/>
    </row>
    <row r="86" spans="1:10" ht="18.75" customHeight="1">
      <c r="A86" s="195" t="s">
        <v>433</v>
      </c>
      <c r="B86" s="1"/>
      <c r="C86" s="308" t="s">
        <v>137</v>
      </c>
      <c r="D86" s="309"/>
      <c r="E86" s="309"/>
      <c r="F86" s="309"/>
      <c r="G86" s="10"/>
      <c r="H86" s="218" t="s">
        <v>434</v>
      </c>
      <c r="I86" s="218"/>
      <c r="J86" s="218"/>
    </row>
    <row r="87" spans="1:10" ht="18.75" customHeight="1">
      <c r="A87" s="3" t="s">
        <v>138</v>
      </c>
      <c r="B87" s="2"/>
      <c r="C87" s="301" t="s">
        <v>139</v>
      </c>
      <c r="D87" s="301"/>
      <c r="E87" s="301"/>
      <c r="F87" s="301"/>
      <c r="G87" s="13"/>
      <c r="H87" s="218"/>
      <c r="I87" s="218"/>
      <c r="J87" s="218"/>
    </row>
  </sheetData>
  <mergeCells count="15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H86:J86"/>
  </mergeCells>
  <pageMargins left="1.1023622047244095" right="0.31496062992125984" top="0.78740157480314965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abSelected="1" topLeftCell="A34" zoomScale="60" zoomScaleNormal="60" zoomScaleSheetLayoutView="48" workbookViewId="0">
      <selection activeCell="G57" sqref="G57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02" t="s">
        <v>338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</row>
    <row r="3" spans="1:13" ht="18.75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279" t="s">
        <v>339</v>
      </c>
      <c r="M3" s="279"/>
    </row>
    <row r="4" spans="1:13" ht="27.75" customHeight="1">
      <c r="A4" s="275" t="s">
        <v>23</v>
      </c>
      <c r="B4" s="276"/>
      <c r="C4" s="276"/>
      <c r="D4" s="277"/>
      <c r="E4" s="216" t="s">
        <v>24</v>
      </c>
      <c r="F4" s="216" t="s">
        <v>239</v>
      </c>
      <c r="G4" s="216" t="s">
        <v>240</v>
      </c>
      <c r="H4" s="274" t="s">
        <v>27</v>
      </c>
      <c r="I4" s="216" t="s">
        <v>340</v>
      </c>
      <c r="J4" s="216" t="s">
        <v>157</v>
      </c>
      <c r="K4" s="216"/>
      <c r="L4" s="216"/>
      <c r="M4" s="216"/>
    </row>
    <row r="5" spans="1:13" ht="64.5" customHeight="1">
      <c r="A5" s="278"/>
      <c r="B5" s="279"/>
      <c r="C5" s="279"/>
      <c r="D5" s="280"/>
      <c r="E5" s="216"/>
      <c r="F5" s="216"/>
      <c r="G5" s="216"/>
      <c r="H5" s="274"/>
      <c r="I5" s="216"/>
      <c r="J5" s="154" t="s">
        <v>159</v>
      </c>
      <c r="K5" s="154" t="s">
        <v>160</v>
      </c>
      <c r="L5" s="154" t="s">
        <v>161</v>
      </c>
      <c r="M5" s="154" t="s">
        <v>162</v>
      </c>
    </row>
    <row r="6" spans="1:13" s="64" customFormat="1" ht="18.75" customHeight="1">
      <c r="A6" s="249">
        <v>1</v>
      </c>
      <c r="B6" s="250"/>
      <c r="C6" s="250"/>
      <c r="D6" s="320"/>
      <c r="E6" s="61">
        <v>2</v>
      </c>
      <c r="F6" s="61">
        <v>3</v>
      </c>
      <c r="G6" s="61">
        <v>4</v>
      </c>
      <c r="H6" s="61">
        <v>5</v>
      </c>
      <c r="I6" s="61">
        <v>6</v>
      </c>
      <c r="J6" s="61">
        <v>7</v>
      </c>
      <c r="K6" s="61">
        <v>8</v>
      </c>
      <c r="L6" s="61">
        <v>9</v>
      </c>
      <c r="M6" s="61">
        <v>10</v>
      </c>
    </row>
    <row r="7" spans="1:13" ht="44.25" customHeight="1">
      <c r="A7" s="294" t="s">
        <v>341</v>
      </c>
      <c r="B7" s="295"/>
      <c r="C7" s="295"/>
      <c r="D7" s="296"/>
      <c r="E7" s="65">
        <v>4000</v>
      </c>
      <c r="F7" s="41">
        <f>SUM(F8:F13)</f>
        <v>0</v>
      </c>
      <c r="G7" s="41">
        <f>SUM(G8:G13)</f>
        <v>0</v>
      </c>
      <c r="H7" s="41">
        <f>SUM(H8:H13)</f>
        <v>28</v>
      </c>
      <c r="I7" s="43">
        <f t="shared" ref="I7:I13" si="0">SUM(J7:M7)</f>
        <v>0</v>
      </c>
      <c r="J7" s="41">
        <f>SUM(J8:J13)</f>
        <v>0</v>
      </c>
      <c r="K7" s="41">
        <f>SUM(K8:K13)</f>
        <v>0</v>
      </c>
      <c r="L7" s="41">
        <f>SUM(L8:L13)</f>
        <v>0</v>
      </c>
      <c r="M7" s="41">
        <f>SUM(M8:M13)</f>
        <v>0</v>
      </c>
    </row>
    <row r="8" spans="1:13" ht="18.75" customHeight="1">
      <c r="A8" s="288" t="s">
        <v>342</v>
      </c>
      <c r="B8" s="289"/>
      <c r="C8" s="289"/>
      <c r="D8" s="290"/>
      <c r="E8" s="61" t="s">
        <v>343</v>
      </c>
      <c r="F8" s="28"/>
      <c r="G8" s="28"/>
      <c r="H8" s="28"/>
      <c r="I8" s="33">
        <f t="shared" si="0"/>
        <v>0</v>
      </c>
      <c r="J8" s="28"/>
      <c r="K8" s="28"/>
      <c r="L8" s="28"/>
      <c r="M8" s="28"/>
    </row>
    <row r="9" spans="1:13" ht="18.75" customHeight="1">
      <c r="A9" s="288" t="s">
        <v>344</v>
      </c>
      <c r="B9" s="289"/>
      <c r="C9" s="289"/>
      <c r="D9" s="290"/>
      <c r="E9" s="60">
        <v>4020</v>
      </c>
      <c r="F9" s="28"/>
      <c r="G9" s="28"/>
      <c r="H9" s="28">
        <v>28</v>
      </c>
      <c r="I9" s="33">
        <f t="shared" si="0"/>
        <v>0</v>
      </c>
      <c r="J9" s="28"/>
      <c r="K9" s="28"/>
      <c r="L9" s="28"/>
      <c r="M9" s="28"/>
    </row>
    <row r="10" spans="1:13" ht="18.75" customHeight="1">
      <c r="A10" s="288" t="s">
        <v>345</v>
      </c>
      <c r="B10" s="289"/>
      <c r="C10" s="289"/>
      <c r="D10" s="290"/>
      <c r="E10" s="61">
        <v>4030</v>
      </c>
      <c r="F10" s="28"/>
      <c r="G10" s="28"/>
      <c r="H10" s="28"/>
      <c r="I10" s="33">
        <f t="shared" si="0"/>
        <v>0</v>
      </c>
      <c r="J10" s="28"/>
      <c r="K10" s="28"/>
      <c r="L10" s="28"/>
      <c r="M10" s="28"/>
    </row>
    <row r="11" spans="1:13" ht="18.75" customHeight="1">
      <c r="A11" s="288" t="s">
        <v>346</v>
      </c>
      <c r="B11" s="289"/>
      <c r="C11" s="289"/>
      <c r="D11" s="290"/>
      <c r="E11" s="60">
        <v>4040</v>
      </c>
      <c r="F11" s="28"/>
      <c r="G11" s="28"/>
      <c r="H11" s="28"/>
      <c r="I11" s="33">
        <f t="shared" si="0"/>
        <v>0</v>
      </c>
      <c r="J11" s="28"/>
      <c r="K11" s="28"/>
      <c r="L11" s="28"/>
      <c r="M11" s="28"/>
    </row>
    <row r="12" spans="1:13" ht="18.75" customHeight="1">
      <c r="A12" s="288" t="s">
        <v>347</v>
      </c>
      <c r="B12" s="289"/>
      <c r="C12" s="289"/>
      <c r="D12" s="290"/>
      <c r="E12" s="61">
        <v>4050</v>
      </c>
      <c r="F12" s="28"/>
      <c r="G12" s="28"/>
      <c r="H12" s="28"/>
      <c r="I12" s="33">
        <f t="shared" si="0"/>
        <v>0</v>
      </c>
      <c r="J12" s="28"/>
      <c r="K12" s="28"/>
      <c r="L12" s="28"/>
      <c r="M12" s="28"/>
    </row>
    <row r="13" spans="1:13" ht="18.75" customHeight="1">
      <c r="A13" s="288" t="s">
        <v>348</v>
      </c>
      <c r="B13" s="289"/>
      <c r="C13" s="289"/>
      <c r="D13" s="290"/>
      <c r="E13" s="62">
        <v>4060</v>
      </c>
      <c r="F13" s="28"/>
      <c r="G13" s="28"/>
      <c r="H13" s="28"/>
      <c r="I13" s="33">
        <f t="shared" si="0"/>
        <v>0</v>
      </c>
      <c r="J13" s="28"/>
      <c r="K13" s="28"/>
      <c r="L13" s="28"/>
      <c r="M13" s="28"/>
    </row>
    <row r="14" spans="1:13" ht="15" customHeight="1">
      <c r="A14" s="57"/>
      <c r="B14" s="57"/>
      <c r="C14" s="57"/>
      <c r="D14" s="57"/>
      <c r="E14" s="56"/>
      <c r="F14" s="58"/>
      <c r="G14" s="59"/>
      <c r="H14" s="59"/>
      <c r="I14" s="58"/>
      <c r="J14" s="59"/>
      <c r="K14" s="59"/>
      <c r="L14" s="59"/>
      <c r="M14" s="59"/>
    </row>
    <row r="15" spans="1:13" ht="15" customHeight="1">
      <c r="A15" s="57"/>
      <c r="B15" s="57"/>
      <c r="C15" s="57"/>
      <c r="D15" s="57"/>
      <c r="E15" s="56"/>
      <c r="F15" s="58"/>
      <c r="G15" s="59"/>
      <c r="H15" s="59"/>
      <c r="I15" s="58"/>
      <c r="J15" s="59"/>
      <c r="K15" s="59"/>
      <c r="L15" s="59"/>
      <c r="M15" s="59"/>
    </row>
    <row r="16" spans="1:13" ht="15" customHeight="1">
      <c r="A16" s="321" t="s">
        <v>349</v>
      </c>
      <c r="B16" s="321"/>
      <c r="C16" s="219" t="s">
        <v>137</v>
      </c>
      <c r="D16" s="219"/>
      <c r="E16" s="219"/>
      <c r="F16" s="219"/>
      <c r="G16" s="219"/>
      <c r="H16" s="219"/>
      <c r="I16" s="219"/>
      <c r="J16" s="96"/>
    </row>
    <row r="17" spans="1:13" ht="15" customHeight="1">
      <c r="A17" s="95" t="s">
        <v>273</v>
      </c>
      <c r="B17" s="13"/>
      <c r="C17" s="217" t="s">
        <v>350</v>
      </c>
      <c r="D17" s="217"/>
      <c r="E17" s="217"/>
      <c r="F17" s="217"/>
      <c r="G17" s="217"/>
      <c r="H17" s="217"/>
      <c r="I17" s="217"/>
      <c r="J17" s="95"/>
      <c r="K17" s="218" t="s">
        <v>140</v>
      </c>
      <c r="L17" s="218"/>
      <c r="M17" s="218"/>
    </row>
    <row r="18" spans="1:13" ht="15" customHeight="1">
      <c r="A18" s="57"/>
      <c r="B18" s="57"/>
      <c r="C18" s="57"/>
      <c r="D18" s="57"/>
      <c r="E18" s="56"/>
      <c r="F18" s="58"/>
      <c r="G18" s="59"/>
      <c r="H18" s="59"/>
      <c r="I18" s="58"/>
      <c r="J18" s="59"/>
      <c r="K18" s="59"/>
      <c r="L18" s="59"/>
      <c r="M18" s="59"/>
    </row>
    <row r="19" spans="1:13" ht="15" customHeight="1">
      <c r="A19" s="57"/>
      <c r="B19" s="57"/>
      <c r="C19" s="57"/>
      <c r="D19" s="57"/>
      <c r="E19" s="56"/>
      <c r="F19" s="58"/>
      <c r="G19" s="59"/>
      <c r="H19" s="59"/>
      <c r="I19" s="58"/>
      <c r="J19" s="59"/>
      <c r="K19" s="59"/>
      <c r="L19" s="59"/>
      <c r="M19" s="59"/>
    </row>
    <row r="20" spans="1:13" ht="15" customHeight="1">
      <c r="A20" s="13"/>
      <c r="B20" s="13"/>
      <c r="C20" s="13"/>
      <c r="D20" s="13"/>
      <c r="E20" s="2"/>
      <c r="F20" s="13"/>
      <c r="G20" s="13"/>
      <c r="H20" s="13"/>
      <c r="I20" s="13"/>
      <c r="J20" s="13"/>
      <c r="K20" s="3"/>
      <c r="L20" s="3"/>
      <c r="M20" s="3"/>
    </row>
    <row r="21" spans="1:13" ht="20.25" customHeight="1">
      <c r="A21" s="318" t="s">
        <v>351</v>
      </c>
      <c r="B21" s="318"/>
      <c r="C21" s="318"/>
      <c r="D21" s="318"/>
      <c r="E21" s="318"/>
      <c r="F21" s="318"/>
      <c r="G21" s="318"/>
      <c r="H21" s="318"/>
      <c r="I21" s="318"/>
      <c r="J21" s="318"/>
      <c r="K21" s="318"/>
      <c r="L21" s="318"/>
      <c r="M21" s="318"/>
    </row>
    <row r="22" spans="1:13" ht="20.25" customHeight="1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</row>
    <row r="23" spans="1:13" ht="20.25" customHeight="1">
      <c r="A23" s="162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</row>
    <row r="24" spans="1:13" ht="50.25" customHeight="1">
      <c r="A24" s="303" t="s">
        <v>352</v>
      </c>
      <c r="B24" s="312" t="s">
        <v>431</v>
      </c>
      <c r="C24" s="315"/>
      <c r="D24" s="313"/>
      <c r="E24" s="310" t="s">
        <v>353</v>
      </c>
      <c r="F24" s="312" t="s">
        <v>354</v>
      </c>
      <c r="G24" s="315"/>
      <c r="H24" s="315"/>
      <c r="I24" s="315"/>
      <c r="J24" s="313"/>
      <c r="K24" s="316" t="s">
        <v>355</v>
      </c>
      <c r="L24" s="316"/>
      <c r="M24" s="316"/>
    </row>
    <row r="25" spans="1:13" ht="30" customHeight="1">
      <c r="A25" s="319"/>
      <c r="B25" s="310" t="s">
        <v>154</v>
      </c>
      <c r="C25" s="312" t="s">
        <v>356</v>
      </c>
      <c r="D25" s="313"/>
      <c r="E25" s="314"/>
      <c r="F25" s="310" t="s">
        <v>357</v>
      </c>
      <c r="G25" s="310" t="s">
        <v>358</v>
      </c>
      <c r="H25" s="310" t="s">
        <v>359</v>
      </c>
      <c r="I25" s="310" t="s">
        <v>360</v>
      </c>
      <c r="J25" s="310" t="s">
        <v>361</v>
      </c>
      <c r="K25" s="310" t="s">
        <v>154</v>
      </c>
      <c r="L25" s="312" t="s">
        <v>356</v>
      </c>
      <c r="M25" s="313"/>
    </row>
    <row r="26" spans="1:13" ht="106.5" customHeight="1">
      <c r="A26" s="304"/>
      <c r="B26" s="311"/>
      <c r="C26" s="160" t="s">
        <v>357</v>
      </c>
      <c r="D26" s="160" t="s">
        <v>362</v>
      </c>
      <c r="E26" s="311"/>
      <c r="F26" s="311"/>
      <c r="G26" s="311"/>
      <c r="H26" s="311"/>
      <c r="I26" s="311"/>
      <c r="J26" s="311"/>
      <c r="K26" s="311"/>
      <c r="L26" s="160" t="s">
        <v>357</v>
      </c>
      <c r="M26" s="160" t="s">
        <v>362</v>
      </c>
    </row>
    <row r="27" spans="1:13" ht="18.75" customHeight="1">
      <c r="A27" s="153">
        <v>1</v>
      </c>
      <c r="B27" s="160">
        <v>2</v>
      </c>
      <c r="C27" s="160">
        <v>3</v>
      </c>
      <c r="D27" s="160">
        <v>4</v>
      </c>
      <c r="E27" s="160">
        <v>5</v>
      </c>
      <c r="F27" s="160">
        <v>6</v>
      </c>
      <c r="G27" s="160">
        <v>7</v>
      </c>
      <c r="H27" s="160">
        <v>8</v>
      </c>
      <c r="I27" s="160">
        <v>9</v>
      </c>
      <c r="J27" s="160">
        <v>10</v>
      </c>
      <c r="K27" s="160">
        <v>11</v>
      </c>
      <c r="L27" s="160">
        <v>12</v>
      </c>
      <c r="M27" s="160">
        <v>13</v>
      </c>
    </row>
    <row r="28" spans="1:13" ht="42.75" customHeight="1">
      <c r="A28" s="157" t="s">
        <v>363</v>
      </c>
      <c r="B28" s="41">
        <f>SUM(C28,D28)</f>
        <v>0</v>
      </c>
      <c r="C28" s="66"/>
      <c r="D28" s="66"/>
      <c r="E28" s="66"/>
      <c r="F28" s="40" t="s">
        <v>164</v>
      </c>
      <c r="G28" s="87"/>
      <c r="H28" s="40" t="s">
        <v>164</v>
      </c>
      <c r="I28" s="87"/>
      <c r="J28" s="40"/>
      <c r="K28" s="41">
        <f>SUM(L28,M28)</f>
        <v>0</v>
      </c>
      <c r="L28" s="41">
        <f>SUM(C28,E28,F28,I28)</f>
        <v>0</v>
      </c>
      <c r="M28" s="41">
        <f>SUM(D28,G28,H28,J28)</f>
        <v>0</v>
      </c>
    </row>
    <row r="29" spans="1:13" ht="18.75" customHeight="1">
      <c r="A29" s="15"/>
      <c r="B29" s="163">
        <f t="shared" ref="B29:B36" si="1">SUM(C29,D29)</f>
        <v>0</v>
      </c>
      <c r="C29" s="29"/>
      <c r="D29" s="29"/>
      <c r="E29" s="29"/>
      <c r="F29" s="28" t="s">
        <v>164</v>
      </c>
      <c r="G29" s="92"/>
      <c r="H29" s="28" t="s">
        <v>164</v>
      </c>
      <c r="I29" s="92"/>
      <c r="J29" s="28"/>
      <c r="K29" s="86">
        <f t="shared" ref="K29:K36" si="2">SUM(L29,M29)</f>
        <v>0</v>
      </c>
      <c r="L29" s="86">
        <f t="shared" ref="L29:L36" si="3">SUM(C29,E29,F29,I29)</f>
        <v>0</v>
      </c>
      <c r="M29" s="86">
        <f t="shared" ref="M29:M36" si="4">SUM(D29,G29,H29,J29)</f>
        <v>0</v>
      </c>
    </row>
    <row r="30" spans="1:13" ht="18.75" customHeight="1">
      <c r="A30" s="15"/>
      <c r="B30" s="163">
        <f t="shared" si="1"/>
        <v>0</v>
      </c>
      <c r="C30" s="63"/>
      <c r="D30" s="63"/>
      <c r="E30" s="63"/>
      <c r="F30" s="28" t="s">
        <v>164</v>
      </c>
      <c r="G30" s="88"/>
      <c r="H30" s="28" t="s">
        <v>164</v>
      </c>
      <c r="I30" s="88"/>
      <c r="J30" s="28"/>
      <c r="K30" s="86">
        <f t="shared" si="2"/>
        <v>0</v>
      </c>
      <c r="L30" s="86">
        <f t="shared" si="3"/>
        <v>0</v>
      </c>
      <c r="M30" s="86">
        <f t="shared" si="4"/>
        <v>0</v>
      </c>
    </row>
    <row r="31" spans="1:13" ht="43.5" customHeight="1">
      <c r="A31" s="157" t="s">
        <v>364</v>
      </c>
      <c r="B31" s="42">
        <f t="shared" si="1"/>
        <v>0</v>
      </c>
      <c r="C31" s="66"/>
      <c r="D31" s="66"/>
      <c r="E31" s="66"/>
      <c r="F31" s="40" t="s">
        <v>164</v>
      </c>
      <c r="G31" s="87"/>
      <c r="H31" s="40" t="s">
        <v>164</v>
      </c>
      <c r="I31" s="87"/>
      <c r="J31" s="40"/>
      <c r="K31" s="41">
        <f t="shared" si="2"/>
        <v>0</v>
      </c>
      <c r="L31" s="41">
        <f t="shared" si="3"/>
        <v>0</v>
      </c>
      <c r="M31" s="41">
        <f t="shared" si="4"/>
        <v>0</v>
      </c>
    </row>
    <row r="32" spans="1:13" ht="18.75" customHeight="1">
      <c r="A32" s="15"/>
      <c r="B32" s="163">
        <f t="shared" si="1"/>
        <v>0</v>
      </c>
      <c r="C32" s="63"/>
      <c r="D32" s="63"/>
      <c r="E32" s="63"/>
      <c r="F32" s="28" t="s">
        <v>164</v>
      </c>
      <c r="G32" s="88"/>
      <c r="H32" s="28" t="s">
        <v>164</v>
      </c>
      <c r="I32" s="88"/>
      <c r="J32" s="28"/>
      <c r="K32" s="86">
        <f t="shared" si="2"/>
        <v>0</v>
      </c>
      <c r="L32" s="86">
        <f t="shared" si="3"/>
        <v>0</v>
      </c>
      <c r="M32" s="86">
        <f t="shared" si="4"/>
        <v>0</v>
      </c>
    </row>
    <row r="33" spans="1:13" ht="18.75" customHeight="1">
      <c r="A33" s="15"/>
      <c r="B33" s="163">
        <f t="shared" si="1"/>
        <v>0</v>
      </c>
      <c r="C33" s="63"/>
      <c r="D33" s="63"/>
      <c r="E33" s="63"/>
      <c r="F33" s="28" t="s">
        <v>164</v>
      </c>
      <c r="G33" s="88"/>
      <c r="H33" s="28" t="s">
        <v>164</v>
      </c>
      <c r="I33" s="88"/>
      <c r="J33" s="28"/>
      <c r="K33" s="86">
        <f t="shared" si="2"/>
        <v>0</v>
      </c>
      <c r="L33" s="86">
        <f t="shared" si="3"/>
        <v>0</v>
      </c>
      <c r="M33" s="86">
        <f t="shared" si="4"/>
        <v>0</v>
      </c>
    </row>
    <row r="34" spans="1:13" ht="42" customHeight="1">
      <c r="A34" s="157" t="s">
        <v>365</v>
      </c>
      <c r="B34" s="41">
        <f t="shared" si="1"/>
        <v>6560</v>
      </c>
      <c r="C34" s="66">
        <v>6560</v>
      </c>
      <c r="D34" s="66"/>
      <c r="E34" s="66"/>
      <c r="F34" s="40">
        <v>-3060</v>
      </c>
      <c r="G34" s="87"/>
      <c r="H34" s="40" t="s">
        <v>164</v>
      </c>
      <c r="I34" s="87"/>
      <c r="J34" s="40"/>
      <c r="K34" s="41">
        <f t="shared" si="2"/>
        <v>3500</v>
      </c>
      <c r="L34" s="41">
        <f t="shared" si="3"/>
        <v>3500</v>
      </c>
      <c r="M34" s="41">
        <f t="shared" si="4"/>
        <v>0</v>
      </c>
    </row>
    <row r="35" spans="1:13" ht="18.75" customHeight="1">
      <c r="A35" s="15"/>
      <c r="B35" s="163">
        <f t="shared" si="1"/>
        <v>0</v>
      </c>
      <c r="C35" s="63"/>
      <c r="D35" s="63"/>
      <c r="E35" s="63"/>
      <c r="F35" s="28" t="s">
        <v>164</v>
      </c>
      <c r="G35" s="88"/>
      <c r="H35" s="28" t="s">
        <v>164</v>
      </c>
      <c r="I35" s="88"/>
      <c r="J35" s="28"/>
      <c r="K35" s="86">
        <f t="shared" si="2"/>
        <v>0</v>
      </c>
      <c r="L35" s="86">
        <f t="shared" si="3"/>
        <v>0</v>
      </c>
      <c r="M35" s="86">
        <f t="shared" si="4"/>
        <v>0</v>
      </c>
    </row>
    <row r="36" spans="1:13" ht="18.75" customHeight="1">
      <c r="A36" s="15"/>
      <c r="B36" s="163">
        <f t="shared" si="1"/>
        <v>0</v>
      </c>
      <c r="C36" s="63"/>
      <c r="D36" s="63"/>
      <c r="E36" s="63"/>
      <c r="F36" s="28" t="s">
        <v>164</v>
      </c>
      <c r="G36" s="88"/>
      <c r="H36" s="28" t="s">
        <v>164</v>
      </c>
      <c r="I36" s="88"/>
      <c r="J36" s="28"/>
      <c r="K36" s="86">
        <f t="shared" si="2"/>
        <v>0</v>
      </c>
      <c r="L36" s="86">
        <f t="shared" si="3"/>
        <v>0</v>
      </c>
      <c r="M36" s="86">
        <f t="shared" si="4"/>
        <v>0</v>
      </c>
    </row>
    <row r="37" spans="1:13" ht="25.5" customHeight="1">
      <c r="A37" s="157" t="s">
        <v>154</v>
      </c>
      <c r="B37" s="41">
        <f>SUM(B28,B31,B34)</f>
        <v>6560</v>
      </c>
      <c r="C37" s="41">
        <f t="shared" ref="C37:M37" si="5">SUM(C28,C31,C34)</f>
        <v>6560</v>
      </c>
      <c r="D37" s="41">
        <f t="shared" si="5"/>
        <v>0</v>
      </c>
      <c r="E37" s="41">
        <f t="shared" si="5"/>
        <v>0</v>
      </c>
      <c r="F37" s="41">
        <f t="shared" si="5"/>
        <v>-3060</v>
      </c>
      <c r="G37" s="41">
        <f t="shared" si="5"/>
        <v>0</v>
      </c>
      <c r="H37" s="41">
        <f t="shared" si="5"/>
        <v>0</v>
      </c>
      <c r="I37" s="41">
        <f t="shared" si="5"/>
        <v>0</v>
      </c>
      <c r="J37" s="41">
        <f t="shared" si="5"/>
        <v>0</v>
      </c>
      <c r="K37" s="41">
        <f t="shared" si="5"/>
        <v>3500</v>
      </c>
      <c r="L37" s="41">
        <f t="shared" si="5"/>
        <v>3500</v>
      </c>
      <c r="M37" s="41">
        <f t="shared" si="5"/>
        <v>0</v>
      </c>
    </row>
    <row r="38" spans="1:13" ht="18.75" customHeight="1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</row>
    <row r="39" spans="1:13" ht="18.75" customHeight="1">
      <c r="A39" s="57"/>
      <c r="B39" s="57"/>
      <c r="C39" s="57"/>
      <c r="D39" s="57"/>
      <c r="E39" s="56"/>
      <c r="F39" s="58"/>
      <c r="G39" s="59"/>
      <c r="H39" s="59"/>
      <c r="I39" s="58"/>
      <c r="J39" s="59"/>
      <c r="K39" s="59"/>
      <c r="L39" s="59"/>
      <c r="M39" s="59"/>
    </row>
    <row r="40" spans="1:13" ht="18.75" customHeight="1">
      <c r="A40" s="317" t="s">
        <v>433</v>
      </c>
      <c r="B40" s="317"/>
      <c r="C40" s="219" t="s">
        <v>439</v>
      </c>
      <c r="D40" s="219"/>
      <c r="E40" s="219"/>
      <c r="F40" s="219"/>
      <c r="G40" s="219"/>
      <c r="H40" s="219"/>
      <c r="I40" s="219"/>
      <c r="J40" s="96"/>
      <c r="K40" s="196" t="s">
        <v>434</v>
      </c>
    </row>
    <row r="41" spans="1:13" ht="20.25" customHeight="1">
      <c r="A41" s="95" t="s">
        <v>438</v>
      </c>
      <c r="B41" s="13"/>
      <c r="C41" s="217" t="s">
        <v>350</v>
      </c>
      <c r="D41" s="217"/>
      <c r="E41" s="217"/>
      <c r="F41" s="217"/>
      <c r="G41" s="217"/>
      <c r="H41" s="217"/>
      <c r="I41" s="217"/>
      <c r="J41" s="95"/>
      <c r="K41" s="218"/>
      <c r="L41" s="218"/>
      <c r="M41" s="218"/>
    </row>
  </sheetData>
  <mergeCells count="40">
    <mergeCell ref="C40:I40"/>
    <mergeCell ref="C41:I41"/>
    <mergeCell ref="A40:B40"/>
    <mergeCell ref="K41:M41"/>
    <mergeCell ref="F4:F5"/>
    <mergeCell ref="A12:D12"/>
    <mergeCell ref="A13:D13"/>
    <mergeCell ref="A21:M21"/>
    <mergeCell ref="A24:A26"/>
    <mergeCell ref="B24:D24"/>
    <mergeCell ref="A6:D6"/>
    <mergeCell ref="A9:D9"/>
    <mergeCell ref="A10:D10"/>
    <mergeCell ref="A11:D11"/>
    <mergeCell ref="B25:B26"/>
    <mergeCell ref="A16:B16"/>
    <mergeCell ref="C16:I16"/>
    <mergeCell ref="C17:I17"/>
    <mergeCell ref="K25:K26"/>
    <mergeCell ref="K17:M17"/>
    <mergeCell ref="A7:D7"/>
    <mergeCell ref="A8:D8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A2:M2"/>
    <mergeCell ref="A4:D5"/>
    <mergeCell ref="G4:G5"/>
    <mergeCell ref="H4:H5"/>
    <mergeCell ref="I4:I5"/>
    <mergeCell ref="J4:M4"/>
    <mergeCell ref="E4:E5"/>
    <mergeCell ref="L3:M3"/>
  </mergeCells>
  <pageMargins left="0.23622047244094491" right="0.23622047244094491" top="0.15748031496062992" bottom="0.15748031496062992" header="0.31496062992125984" footer="0.31496062992125984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6"/>
  <sheetViews>
    <sheetView view="pageBreakPreview" topLeftCell="A10" zoomScale="60" zoomScaleNormal="55" workbookViewId="0">
      <selection activeCell="A2" sqref="A2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82"/>
      <c r="R2" s="82"/>
      <c r="S2" s="82"/>
      <c r="T2" s="82"/>
      <c r="U2" s="82"/>
      <c r="V2" s="2"/>
      <c r="W2" s="2"/>
      <c r="X2" s="2"/>
      <c r="Y2" s="2"/>
      <c r="Z2" s="2"/>
      <c r="AA2" s="2"/>
      <c r="AB2" s="2"/>
      <c r="AC2" s="2"/>
      <c r="AD2" s="2"/>
      <c r="AE2" s="82"/>
    </row>
    <row r="3" spans="1:31" ht="18.75">
      <c r="A3" s="302" t="s">
        <v>366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</row>
    <row r="4" spans="1:31" ht="18.7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</row>
    <row r="5" spans="1:31" ht="18.75">
      <c r="A5" s="83"/>
      <c r="B5" s="83"/>
      <c r="C5" s="83"/>
      <c r="D5" s="83"/>
      <c r="E5" s="83"/>
      <c r="F5" s="83"/>
      <c r="G5" s="83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83"/>
      <c r="W5" s="2"/>
      <c r="X5" s="2"/>
      <c r="Y5" s="2"/>
      <c r="Z5" s="2"/>
      <c r="AA5" s="2"/>
      <c r="AB5" s="2"/>
      <c r="AC5" s="2"/>
      <c r="AD5" s="2"/>
      <c r="AE5" s="84" t="s">
        <v>339</v>
      </c>
    </row>
    <row r="6" spans="1:31" ht="50.25" customHeight="1">
      <c r="A6" s="216" t="s">
        <v>367</v>
      </c>
      <c r="B6" s="325" t="s">
        <v>368</v>
      </c>
      <c r="C6" s="326"/>
      <c r="D6" s="326"/>
      <c r="E6" s="326"/>
      <c r="F6" s="327"/>
      <c r="G6" s="216" t="s">
        <v>369</v>
      </c>
      <c r="H6" s="216"/>
      <c r="I6" s="216"/>
      <c r="J6" s="216"/>
      <c r="K6" s="216"/>
      <c r="L6" s="216" t="s">
        <v>370</v>
      </c>
      <c r="M6" s="216"/>
      <c r="N6" s="216"/>
      <c r="O6" s="216"/>
      <c r="P6" s="216"/>
      <c r="Q6" s="216" t="s">
        <v>371</v>
      </c>
      <c r="R6" s="216"/>
      <c r="S6" s="216"/>
      <c r="T6" s="216"/>
      <c r="U6" s="216"/>
      <c r="V6" s="216" t="s">
        <v>372</v>
      </c>
      <c r="W6" s="216"/>
      <c r="X6" s="216"/>
      <c r="Y6" s="216"/>
      <c r="Z6" s="216"/>
      <c r="AA6" s="216" t="s">
        <v>154</v>
      </c>
      <c r="AB6" s="216"/>
      <c r="AC6" s="216"/>
      <c r="AD6" s="216"/>
      <c r="AE6" s="216"/>
    </row>
    <row r="7" spans="1:31" ht="29.25" customHeight="1">
      <c r="A7" s="216"/>
      <c r="B7" s="328"/>
      <c r="C7" s="329"/>
      <c r="D7" s="329"/>
      <c r="E7" s="329"/>
      <c r="F7" s="330"/>
      <c r="G7" s="216" t="s">
        <v>373</v>
      </c>
      <c r="H7" s="216" t="s">
        <v>374</v>
      </c>
      <c r="I7" s="216"/>
      <c r="J7" s="216"/>
      <c r="K7" s="216"/>
      <c r="L7" s="216" t="s">
        <v>373</v>
      </c>
      <c r="M7" s="216" t="s">
        <v>374</v>
      </c>
      <c r="N7" s="216"/>
      <c r="O7" s="216"/>
      <c r="P7" s="216"/>
      <c r="Q7" s="216" t="s">
        <v>373</v>
      </c>
      <c r="R7" s="216" t="s">
        <v>374</v>
      </c>
      <c r="S7" s="216"/>
      <c r="T7" s="216"/>
      <c r="U7" s="216"/>
      <c r="V7" s="216" t="s">
        <v>373</v>
      </c>
      <c r="W7" s="216" t="s">
        <v>374</v>
      </c>
      <c r="X7" s="216"/>
      <c r="Y7" s="216"/>
      <c r="Z7" s="216"/>
      <c r="AA7" s="216" t="s">
        <v>373</v>
      </c>
      <c r="AB7" s="216" t="s">
        <v>374</v>
      </c>
      <c r="AC7" s="216"/>
      <c r="AD7" s="216"/>
      <c r="AE7" s="216"/>
    </row>
    <row r="8" spans="1:31" ht="26.25" customHeight="1">
      <c r="A8" s="216"/>
      <c r="B8" s="331"/>
      <c r="C8" s="332"/>
      <c r="D8" s="332"/>
      <c r="E8" s="332"/>
      <c r="F8" s="333"/>
      <c r="G8" s="216"/>
      <c r="H8" s="61" t="s">
        <v>375</v>
      </c>
      <c r="I8" s="61" t="s">
        <v>376</v>
      </c>
      <c r="J8" s="61" t="s">
        <v>377</v>
      </c>
      <c r="K8" s="61" t="s">
        <v>162</v>
      </c>
      <c r="L8" s="216"/>
      <c r="M8" s="61" t="s">
        <v>375</v>
      </c>
      <c r="N8" s="61" t="s">
        <v>376</v>
      </c>
      <c r="O8" s="61" t="s">
        <v>377</v>
      </c>
      <c r="P8" s="61" t="s">
        <v>162</v>
      </c>
      <c r="Q8" s="216"/>
      <c r="R8" s="61" t="s">
        <v>375</v>
      </c>
      <c r="S8" s="61" t="s">
        <v>376</v>
      </c>
      <c r="T8" s="61" t="s">
        <v>377</v>
      </c>
      <c r="U8" s="61" t="s">
        <v>162</v>
      </c>
      <c r="V8" s="216"/>
      <c r="W8" s="61" t="s">
        <v>375</v>
      </c>
      <c r="X8" s="61" t="s">
        <v>376</v>
      </c>
      <c r="Y8" s="61" t="s">
        <v>377</v>
      </c>
      <c r="Z8" s="61" t="s">
        <v>162</v>
      </c>
      <c r="AA8" s="216"/>
      <c r="AB8" s="61" t="s">
        <v>375</v>
      </c>
      <c r="AC8" s="61" t="s">
        <v>376</v>
      </c>
      <c r="AD8" s="61" t="s">
        <v>377</v>
      </c>
      <c r="AE8" s="61" t="s">
        <v>162</v>
      </c>
    </row>
    <row r="9" spans="1:31" ht="18.75" customHeight="1">
      <c r="A9" s="61">
        <v>1</v>
      </c>
      <c r="B9" s="216">
        <v>2</v>
      </c>
      <c r="C9" s="216"/>
      <c r="D9" s="216"/>
      <c r="E9" s="216"/>
      <c r="F9" s="216"/>
      <c r="G9" s="61">
        <v>3</v>
      </c>
      <c r="H9" s="61">
        <v>4</v>
      </c>
      <c r="I9" s="61">
        <v>5</v>
      </c>
      <c r="J9" s="61">
        <v>6</v>
      </c>
      <c r="K9" s="61">
        <v>7</v>
      </c>
      <c r="L9" s="61">
        <v>8</v>
      </c>
      <c r="M9" s="61">
        <v>9</v>
      </c>
      <c r="N9" s="61">
        <v>10</v>
      </c>
      <c r="O9" s="61">
        <v>11</v>
      </c>
      <c r="P9" s="61">
        <v>12</v>
      </c>
      <c r="Q9" s="61">
        <v>13</v>
      </c>
      <c r="R9" s="61">
        <v>14</v>
      </c>
      <c r="S9" s="61">
        <v>15</v>
      </c>
      <c r="T9" s="61">
        <v>16</v>
      </c>
      <c r="U9" s="61">
        <v>17</v>
      </c>
      <c r="V9" s="62">
        <v>18</v>
      </c>
      <c r="W9" s="62">
        <v>19</v>
      </c>
      <c r="X9" s="62">
        <v>20</v>
      </c>
      <c r="Y9" s="62">
        <v>21</v>
      </c>
      <c r="Z9" s="62">
        <v>22</v>
      </c>
      <c r="AA9" s="62">
        <v>23</v>
      </c>
      <c r="AB9" s="62">
        <v>24</v>
      </c>
      <c r="AC9" s="62">
        <v>25</v>
      </c>
      <c r="AD9" s="62">
        <v>26</v>
      </c>
      <c r="AE9" s="62">
        <v>27</v>
      </c>
    </row>
    <row r="10" spans="1:31" ht="21.75" customHeight="1">
      <c r="A10" s="85">
        <v>1</v>
      </c>
      <c r="B10" s="322" t="s">
        <v>342</v>
      </c>
      <c r="C10" s="323"/>
      <c r="D10" s="323"/>
      <c r="E10" s="323"/>
      <c r="F10" s="324"/>
      <c r="G10" s="86">
        <f t="shared" ref="G10:G15" si="0">SUM(H10,I10,J10,K10)</f>
        <v>0</v>
      </c>
      <c r="H10" s="29"/>
      <c r="I10" s="29"/>
      <c r="J10" s="29"/>
      <c r="K10" s="29"/>
      <c r="L10" s="86">
        <f t="shared" ref="L10:L15" si="1">SUM(M10,N10,O10,P10)</f>
        <v>0</v>
      </c>
      <c r="M10" s="29"/>
      <c r="N10" s="29"/>
      <c r="O10" s="29"/>
      <c r="P10" s="29"/>
      <c r="Q10" s="86">
        <f t="shared" ref="Q10:Q15" si="2">SUM(R10,S10,T10,U10)</f>
        <v>0</v>
      </c>
      <c r="R10" s="29"/>
      <c r="S10" s="29"/>
      <c r="T10" s="29"/>
      <c r="U10" s="29"/>
      <c r="V10" s="86">
        <f t="shared" ref="V10:V15" si="3">SUM(W10,X10,Y10,Z10)</f>
        <v>0</v>
      </c>
      <c r="W10" s="29"/>
      <c r="X10" s="29"/>
      <c r="Y10" s="29"/>
      <c r="Z10" s="29"/>
      <c r="AA10" s="41">
        <f t="shared" ref="AA10:AA16" si="4">SUM(AB10,AC10,AD10,AE10)</f>
        <v>0</v>
      </c>
      <c r="AB10" s="86">
        <f t="shared" ref="AB10:AE15" si="5">SUM(H10,M10,R10,W10)</f>
        <v>0</v>
      </c>
      <c r="AC10" s="86">
        <f t="shared" si="5"/>
        <v>0</v>
      </c>
      <c r="AD10" s="86">
        <f t="shared" si="5"/>
        <v>0</v>
      </c>
      <c r="AE10" s="86">
        <f t="shared" si="5"/>
        <v>0</v>
      </c>
    </row>
    <row r="11" spans="1:31" ht="21.75" customHeight="1">
      <c r="A11" s="85">
        <v>2</v>
      </c>
      <c r="B11" s="322" t="s">
        <v>378</v>
      </c>
      <c r="C11" s="323"/>
      <c r="D11" s="323"/>
      <c r="E11" s="323"/>
      <c r="F11" s="324"/>
      <c r="G11" s="86">
        <f t="shared" si="0"/>
        <v>0</v>
      </c>
      <c r="H11" s="29"/>
      <c r="I11" s="29"/>
      <c r="J11" s="29"/>
      <c r="K11" s="29"/>
      <c r="L11" s="86">
        <f t="shared" si="1"/>
        <v>0</v>
      </c>
      <c r="M11" s="29"/>
      <c r="N11" s="29"/>
      <c r="O11" s="29"/>
      <c r="P11" s="29"/>
      <c r="Q11" s="86">
        <f t="shared" si="2"/>
        <v>0</v>
      </c>
      <c r="R11" s="29"/>
      <c r="S11" s="29"/>
      <c r="T11" s="29"/>
      <c r="U11" s="29"/>
      <c r="V11" s="86">
        <f t="shared" si="3"/>
        <v>0</v>
      </c>
      <c r="W11" s="29"/>
      <c r="X11" s="29"/>
      <c r="Y11" s="29"/>
      <c r="Z11" s="29"/>
      <c r="AA11" s="41">
        <f t="shared" si="4"/>
        <v>0</v>
      </c>
      <c r="AB11" s="86">
        <f t="shared" si="5"/>
        <v>0</v>
      </c>
      <c r="AC11" s="86">
        <f t="shared" si="5"/>
        <v>0</v>
      </c>
      <c r="AD11" s="86">
        <f t="shared" si="5"/>
        <v>0</v>
      </c>
      <c r="AE11" s="86">
        <f t="shared" si="5"/>
        <v>0</v>
      </c>
    </row>
    <row r="12" spans="1:31" ht="39.75" customHeight="1">
      <c r="A12" s="85">
        <v>3</v>
      </c>
      <c r="B12" s="322" t="s">
        <v>379</v>
      </c>
      <c r="C12" s="323"/>
      <c r="D12" s="323"/>
      <c r="E12" s="323"/>
      <c r="F12" s="324"/>
      <c r="G12" s="86">
        <f t="shared" si="0"/>
        <v>0</v>
      </c>
      <c r="H12" s="29"/>
      <c r="I12" s="29"/>
      <c r="J12" s="29"/>
      <c r="K12" s="29"/>
      <c r="L12" s="86">
        <f t="shared" si="1"/>
        <v>0</v>
      </c>
      <c r="M12" s="29"/>
      <c r="N12" s="29"/>
      <c r="O12" s="29"/>
      <c r="P12" s="29"/>
      <c r="Q12" s="86">
        <f t="shared" si="2"/>
        <v>0</v>
      </c>
      <c r="R12" s="29"/>
      <c r="S12" s="29"/>
      <c r="T12" s="29"/>
      <c r="U12" s="29"/>
      <c r="V12" s="86">
        <f t="shared" si="3"/>
        <v>0</v>
      </c>
      <c r="W12" s="29"/>
      <c r="X12" s="29"/>
      <c r="Y12" s="29"/>
      <c r="Z12" s="29"/>
      <c r="AA12" s="41">
        <f t="shared" si="4"/>
        <v>0</v>
      </c>
      <c r="AB12" s="86">
        <f t="shared" si="5"/>
        <v>0</v>
      </c>
      <c r="AC12" s="86">
        <f t="shared" si="5"/>
        <v>0</v>
      </c>
      <c r="AD12" s="86">
        <f t="shared" si="5"/>
        <v>0</v>
      </c>
      <c r="AE12" s="86">
        <f t="shared" si="5"/>
        <v>0</v>
      </c>
    </row>
    <row r="13" spans="1:31" ht="46.5" customHeight="1">
      <c r="A13" s="85">
        <v>4</v>
      </c>
      <c r="B13" s="322" t="s">
        <v>380</v>
      </c>
      <c r="C13" s="323"/>
      <c r="D13" s="323"/>
      <c r="E13" s="323"/>
      <c r="F13" s="324"/>
      <c r="G13" s="86">
        <f t="shared" si="0"/>
        <v>0</v>
      </c>
      <c r="H13" s="29"/>
      <c r="I13" s="29"/>
      <c r="J13" s="29"/>
      <c r="K13" s="29"/>
      <c r="L13" s="86">
        <f t="shared" si="1"/>
        <v>0</v>
      </c>
      <c r="M13" s="29"/>
      <c r="N13" s="29"/>
      <c r="O13" s="29"/>
      <c r="P13" s="29"/>
      <c r="Q13" s="86">
        <f t="shared" si="2"/>
        <v>0</v>
      </c>
      <c r="R13" s="29"/>
      <c r="S13" s="29"/>
      <c r="T13" s="29"/>
      <c r="U13" s="29"/>
      <c r="V13" s="86">
        <f t="shared" si="3"/>
        <v>0</v>
      </c>
      <c r="W13" s="29"/>
      <c r="X13" s="29"/>
      <c r="Y13" s="29"/>
      <c r="Z13" s="29"/>
      <c r="AA13" s="41">
        <f t="shared" si="4"/>
        <v>0</v>
      </c>
      <c r="AB13" s="86">
        <f t="shared" si="5"/>
        <v>0</v>
      </c>
      <c r="AC13" s="86">
        <f t="shared" si="5"/>
        <v>0</v>
      </c>
      <c r="AD13" s="86">
        <f t="shared" si="5"/>
        <v>0</v>
      </c>
      <c r="AE13" s="86">
        <f t="shared" si="5"/>
        <v>0</v>
      </c>
    </row>
    <row r="14" spans="1:31" ht="39.75" customHeight="1">
      <c r="A14" s="85">
        <v>5</v>
      </c>
      <c r="B14" s="322" t="s">
        <v>381</v>
      </c>
      <c r="C14" s="323"/>
      <c r="D14" s="323"/>
      <c r="E14" s="323"/>
      <c r="F14" s="324"/>
      <c r="G14" s="86">
        <f t="shared" si="0"/>
        <v>0</v>
      </c>
      <c r="H14" s="29"/>
      <c r="I14" s="29"/>
      <c r="J14" s="29"/>
      <c r="K14" s="29"/>
      <c r="L14" s="86">
        <f t="shared" si="1"/>
        <v>0</v>
      </c>
      <c r="M14" s="29"/>
      <c r="N14" s="29"/>
      <c r="O14" s="29"/>
      <c r="P14" s="29"/>
      <c r="Q14" s="86">
        <f t="shared" si="2"/>
        <v>0</v>
      </c>
      <c r="R14" s="29"/>
      <c r="S14" s="29"/>
      <c r="T14" s="29"/>
      <c r="U14" s="29"/>
      <c r="V14" s="86">
        <f t="shared" si="3"/>
        <v>0</v>
      </c>
      <c r="W14" s="29"/>
      <c r="X14" s="29"/>
      <c r="Y14" s="29"/>
      <c r="Z14" s="29"/>
      <c r="AA14" s="41">
        <f t="shared" si="4"/>
        <v>0</v>
      </c>
      <c r="AB14" s="86">
        <f t="shared" si="5"/>
        <v>0</v>
      </c>
      <c r="AC14" s="86">
        <f t="shared" si="5"/>
        <v>0</v>
      </c>
      <c r="AD14" s="86">
        <f t="shared" si="5"/>
        <v>0</v>
      </c>
      <c r="AE14" s="86">
        <f t="shared" si="5"/>
        <v>0</v>
      </c>
    </row>
    <row r="15" spans="1:31" ht="21.75" customHeight="1">
      <c r="A15" s="85">
        <v>6</v>
      </c>
      <c r="B15" s="322" t="s">
        <v>348</v>
      </c>
      <c r="C15" s="323"/>
      <c r="D15" s="323"/>
      <c r="E15" s="323"/>
      <c r="F15" s="324"/>
      <c r="G15" s="86">
        <f t="shared" si="0"/>
        <v>0</v>
      </c>
      <c r="H15" s="29"/>
      <c r="I15" s="29"/>
      <c r="J15" s="29"/>
      <c r="K15" s="29"/>
      <c r="L15" s="86">
        <f t="shared" si="1"/>
        <v>0</v>
      </c>
      <c r="M15" s="29"/>
      <c r="N15" s="29"/>
      <c r="O15" s="29"/>
      <c r="P15" s="29"/>
      <c r="Q15" s="86">
        <f t="shared" si="2"/>
        <v>0</v>
      </c>
      <c r="R15" s="29"/>
      <c r="S15" s="29"/>
      <c r="T15" s="29"/>
      <c r="U15" s="29"/>
      <c r="V15" s="86">
        <f t="shared" si="3"/>
        <v>0</v>
      </c>
      <c r="W15" s="29"/>
      <c r="X15" s="29"/>
      <c r="Y15" s="29"/>
      <c r="Z15" s="29"/>
      <c r="AA15" s="41">
        <f t="shared" si="4"/>
        <v>0</v>
      </c>
      <c r="AB15" s="86">
        <f t="shared" si="5"/>
        <v>0</v>
      </c>
      <c r="AC15" s="86">
        <f t="shared" si="5"/>
        <v>0</v>
      </c>
      <c r="AD15" s="86">
        <f t="shared" si="5"/>
        <v>0</v>
      </c>
      <c r="AE15" s="86">
        <f t="shared" si="5"/>
        <v>0</v>
      </c>
    </row>
    <row r="16" spans="1:31" ht="21.75" customHeight="1">
      <c r="A16" s="336" t="s">
        <v>154</v>
      </c>
      <c r="B16" s="337"/>
      <c r="C16" s="337"/>
      <c r="D16" s="337"/>
      <c r="E16" s="337"/>
      <c r="F16" s="338"/>
      <c r="G16" s="163">
        <f t="shared" ref="G16:AE16" si="6">SUM(G10:G15)</f>
        <v>0</v>
      </c>
      <c r="H16" s="163">
        <f t="shared" si="6"/>
        <v>0</v>
      </c>
      <c r="I16" s="163">
        <f t="shared" si="6"/>
        <v>0</v>
      </c>
      <c r="J16" s="163">
        <f t="shared" si="6"/>
        <v>0</v>
      </c>
      <c r="K16" s="163">
        <f t="shared" si="6"/>
        <v>0</v>
      </c>
      <c r="L16" s="163">
        <f t="shared" si="6"/>
        <v>0</v>
      </c>
      <c r="M16" s="163">
        <f t="shared" si="6"/>
        <v>0</v>
      </c>
      <c r="N16" s="163">
        <f t="shared" si="6"/>
        <v>0</v>
      </c>
      <c r="O16" s="163">
        <f t="shared" si="6"/>
        <v>0</v>
      </c>
      <c r="P16" s="163">
        <f t="shared" si="6"/>
        <v>0</v>
      </c>
      <c r="Q16" s="163">
        <f t="shared" si="6"/>
        <v>0</v>
      </c>
      <c r="R16" s="163">
        <f t="shared" si="6"/>
        <v>0</v>
      </c>
      <c r="S16" s="163">
        <f t="shared" si="6"/>
        <v>0</v>
      </c>
      <c r="T16" s="163">
        <f t="shared" si="6"/>
        <v>0</v>
      </c>
      <c r="U16" s="163">
        <f t="shared" si="6"/>
        <v>0</v>
      </c>
      <c r="V16" s="163">
        <f t="shared" si="6"/>
        <v>0</v>
      </c>
      <c r="W16" s="163">
        <f t="shared" si="6"/>
        <v>0</v>
      </c>
      <c r="X16" s="163">
        <f t="shared" si="6"/>
        <v>0</v>
      </c>
      <c r="Y16" s="163">
        <f t="shared" si="6"/>
        <v>0</v>
      </c>
      <c r="Z16" s="163">
        <f t="shared" si="6"/>
        <v>0</v>
      </c>
      <c r="AA16" s="41">
        <f t="shared" si="4"/>
        <v>0</v>
      </c>
      <c r="AB16" s="163">
        <f t="shared" si="6"/>
        <v>0</v>
      </c>
      <c r="AC16" s="163">
        <f t="shared" si="6"/>
        <v>0</v>
      </c>
      <c r="AD16" s="163">
        <f t="shared" si="6"/>
        <v>0</v>
      </c>
      <c r="AE16" s="163">
        <f t="shared" si="6"/>
        <v>0</v>
      </c>
    </row>
    <row r="17" spans="1:31" ht="21.75" customHeight="1">
      <c r="A17" s="294" t="s">
        <v>382</v>
      </c>
      <c r="B17" s="295"/>
      <c r="C17" s="295"/>
      <c r="D17" s="295"/>
      <c r="E17" s="295"/>
      <c r="F17" s="296"/>
      <c r="G17" s="163" t="e">
        <f>G16/AA16*100</f>
        <v>#DIV/0!</v>
      </c>
      <c r="H17" s="89"/>
      <c r="I17" s="89"/>
      <c r="J17" s="89"/>
      <c r="K17" s="89"/>
      <c r="L17" s="163" t="e">
        <f>L16/AA16*100</f>
        <v>#DIV/0!</v>
      </c>
      <c r="M17" s="89"/>
      <c r="N17" s="89"/>
      <c r="O17" s="89"/>
      <c r="P17" s="89"/>
      <c r="Q17" s="163" t="e">
        <f>Q16/AA16*100</f>
        <v>#DIV/0!</v>
      </c>
      <c r="R17" s="89"/>
      <c r="S17" s="89"/>
      <c r="T17" s="89"/>
      <c r="U17" s="89"/>
      <c r="V17" s="163" t="e">
        <f>V16/AA16*100</f>
        <v>#DIV/0!</v>
      </c>
      <c r="W17" s="143"/>
      <c r="X17" s="143"/>
      <c r="Y17" s="143"/>
      <c r="Z17" s="143"/>
      <c r="AA17" s="163" t="e">
        <f>SUM(G17,L17,Q17,V17)</f>
        <v>#DIV/0!</v>
      </c>
      <c r="AB17" s="143"/>
      <c r="AC17" s="143"/>
      <c r="AD17" s="143"/>
      <c r="AE17" s="143"/>
    </row>
    <row r="18" spans="1:31" ht="20.25" customHeight="1"/>
    <row r="19" spans="1:31" ht="20.25" customHeight="1"/>
    <row r="20" spans="1:31" ht="20.25" customHeight="1"/>
    <row r="21" spans="1:31" ht="20.25" customHeight="1"/>
    <row r="22" spans="1:31" ht="20.25" customHeight="1">
      <c r="A22" s="302" t="s">
        <v>383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</row>
    <row r="23" spans="1:31" ht="20.25" customHeight="1"/>
    <row r="24" spans="1:31" ht="20.25" customHeight="1">
      <c r="AD24" s="349" t="s">
        <v>339</v>
      </c>
      <c r="AE24" s="349"/>
    </row>
    <row r="25" spans="1:31" ht="20.25" customHeight="1">
      <c r="A25" s="230" t="s">
        <v>367</v>
      </c>
      <c r="B25" s="216" t="s">
        <v>384</v>
      </c>
      <c r="C25" s="216" t="s">
        <v>385</v>
      </c>
      <c r="D25" s="216"/>
      <c r="E25" s="216" t="s">
        <v>386</v>
      </c>
      <c r="F25" s="216"/>
      <c r="G25" s="216" t="s">
        <v>387</v>
      </c>
      <c r="H25" s="216"/>
      <c r="I25" s="216" t="s">
        <v>388</v>
      </c>
      <c r="J25" s="216"/>
      <c r="K25" s="216" t="s">
        <v>389</v>
      </c>
      <c r="L25" s="216"/>
      <c r="M25" s="216"/>
      <c r="N25" s="216"/>
      <c r="O25" s="216"/>
      <c r="P25" s="216"/>
      <c r="Q25" s="216"/>
      <c r="R25" s="216"/>
      <c r="S25" s="216"/>
      <c r="T25" s="216"/>
      <c r="U25" s="245" t="s">
        <v>390</v>
      </c>
      <c r="V25" s="245"/>
      <c r="W25" s="245"/>
      <c r="X25" s="245"/>
      <c r="Y25" s="245"/>
      <c r="Z25" s="245" t="s">
        <v>391</v>
      </c>
      <c r="AA25" s="245"/>
      <c r="AB25" s="245"/>
      <c r="AC25" s="245"/>
      <c r="AD25" s="245"/>
      <c r="AE25" s="245"/>
    </row>
    <row r="26" spans="1:31" ht="20.25" customHeight="1">
      <c r="A26" s="230"/>
      <c r="B26" s="216"/>
      <c r="C26" s="216"/>
      <c r="D26" s="216"/>
      <c r="E26" s="216"/>
      <c r="F26" s="216"/>
      <c r="G26" s="216"/>
      <c r="H26" s="216"/>
      <c r="I26" s="216"/>
      <c r="J26" s="216"/>
      <c r="K26" s="216" t="s">
        <v>392</v>
      </c>
      <c r="L26" s="216"/>
      <c r="M26" s="216" t="s">
        <v>393</v>
      </c>
      <c r="N26" s="216"/>
      <c r="O26" s="216" t="s">
        <v>394</v>
      </c>
      <c r="P26" s="216"/>
      <c r="Q26" s="216"/>
      <c r="R26" s="216"/>
      <c r="S26" s="216"/>
      <c r="T26" s="216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45"/>
    </row>
    <row r="27" spans="1:31" ht="141" customHeight="1">
      <c r="A27" s="230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 t="s">
        <v>395</v>
      </c>
      <c r="P27" s="216"/>
      <c r="Q27" s="216" t="s">
        <v>396</v>
      </c>
      <c r="R27" s="216"/>
      <c r="S27" s="216" t="s">
        <v>397</v>
      </c>
      <c r="T27" s="216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</row>
    <row r="28" spans="1:31" ht="20.25" customHeight="1">
      <c r="A28" s="62">
        <v>1</v>
      </c>
      <c r="B28" s="61">
        <v>2</v>
      </c>
      <c r="C28" s="216">
        <v>3</v>
      </c>
      <c r="D28" s="216"/>
      <c r="E28" s="216">
        <v>4</v>
      </c>
      <c r="F28" s="216"/>
      <c r="G28" s="216">
        <v>5</v>
      </c>
      <c r="H28" s="216"/>
      <c r="I28" s="216">
        <v>6</v>
      </c>
      <c r="J28" s="216"/>
      <c r="K28" s="238">
        <v>7</v>
      </c>
      <c r="L28" s="240"/>
      <c r="M28" s="238">
        <v>8</v>
      </c>
      <c r="N28" s="240"/>
      <c r="O28" s="216">
        <v>9</v>
      </c>
      <c r="P28" s="216"/>
      <c r="Q28" s="230">
        <v>10</v>
      </c>
      <c r="R28" s="230"/>
      <c r="S28" s="216">
        <v>11</v>
      </c>
      <c r="T28" s="216"/>
      <c r="U28" s="216">
        <v>12</v>
      </c>
      <c r="V28" s="216"/>
      <c r="W28" s="216"/>
      <c r="X28" s="216"/>
      <c r="Y28" s="216"/>
      <c r="Z28" s="216">
        <v>13</v>
      </c>
      <c r="AA28" s="216"/>
      <c r="AB28" s="216"/>
      <c r="AC28" s="216"/>
      <c r="AD28" s="216"/>
      <c r="AE28" s="216"/>
    </row>
    <row r="29" spans="1:31" ht="20.25" customHeight="1">
      <c r="A29" s="85"/>
      <c r="B29" s="107"/>
      <c r="C29" s="339"/>
      <c r="D29" s="339"/>
      <c r="E29" s="340"/>
      <c r="F29" s="340"/>
      <c r="G29" s="340"/>
      <c r="H29" s="340"/>
      <c r="I29" s="340"/>
      <c r="J29" s="340"/>
      <c r="K29" s="341"/>
      <c r="L29" s="342"/>
      <c r="M29" s="343">
        <f>SUM(O29,Q29,S29)</f>
        <v>0</v>
      </c>
      <c r="N29" s="344"/>
      <c r="O29" s="340"/>
      <c r="P29" s="340"/>
      <c r="Q29" s="340"/>
      <c r="R29" s="340"/>
      <c r="S29" s="340"/>
      <c r="T29" s="340"/>
      <c r="U29" s="258"/>
      <c r="V29" s="258"/>
      <c r="W29" s="258"/>
      <c r="X29" s="258"/>
      <c r="Y29" s="258"/>
      <c r="Z29" s="345"/>
      <c r="AA29" s="345"/>
      <c r="AB29" s="345"/>
      <c r="AC29" s="345"/>
      <c r="AD29" s="345"/>
      <c r="AE29" s="345"/>
    </row>
    <row r="30" spans="1:31" ht="20.25" customHeight="1">
      <c r="A30" s="85"/>
      <c r="B30" s="107"/>
      <c r="C30" s="339"/>
      <c r="D30" s="339"/>
      <c r="E30" s="340"/>
      <c r="F30" s="340"/>
      <c r="G30" s="340"/>
      <c r="H30" s="340"/>
      <c r="I30" s="340"/>
      <c r="J30" s="340"/>
      <c r="K30" s="341"/>
      <c r="L30" s="342"/>
      <c r="M30" s="343">
        <f t="shared" ref="M30:M35" si="7">SUM(O30,Q30,S30)</f>
        <v>0</v>
      </c>
      <c r="N30" s="344"/>
      <c r="O30" s="340"/>
      <c r="P30" s="340"/>
      <c r="Q30" s="340"/>
      <c r="R30" s="340"/>
      <c r="S30" s="340"/>
      <c r="T30" s="340"/>
      <c r="U30" s="258"/>
      <c r="V30" s="258"/>
      <c r="W30" s="258"/>
      <c r="X30" s="258"/>
      <c r="Y30" s="258"/>
      <c r="Z30" s="345"/>
      <c r="AA30" s="345"/>
      <c r="AB30" s="345"/>
      <c r="AC30" s="345"/>
      <c r="AD30" s="345"/>
      <c r="AE30" s="345"/>
    </row>
    <row r="31" spans="1:31" ht="20.25" customHeight="1">
      <c r="A31" s="85"/>
      <c r="B31" s="107"/>
      <c r="C31" s="339"/>
      <c r="D31" s="339"/>
      <c r="E31" s="340"/>
      <c r="F31" s="340"/>
      <c r="G31" s="340"/>
      <c r="H31" s="340"/>
      <c r="I31" s="340"/>
      <c r="J31" s="340"/>
      <c r="K31" s="341"/>
      <c r="L31" s="342"/>
      <c r="M31" s="343">
        <f t="shared" si="7"/>
        <v>0</v>
      </c>
      <c r="N31" s="344"/>
      <c r="O31" s="340"/>
      <c r="P31" s="340"/>
      <c r="Q31" s="340"/>
      <c r="R31" s="340"/>
      <c r="S31" s="340"/>
      <c r="T31" s="340"/>
      <c r="U31" s="258"/>
      <c r="V31" s="258"/>
      <c r="W31" s="258"/>
      <c r="X31" s="258"/>
      <c r="Y31" s="258"/>
      <c r="Z31" s="345"/>
      <c r="AA31" s="345"/>
      <c r="AB31" s="345"/>
      <c r="AC31" s="345"/>
      <c r="AD31" s="345"/>
      <c r="AE31" s="345"/>
    </row>
    <row r="32" spans="1:31" ht="20.25" customHeight="1">
      <c r="A32" s="85"/>
      <c r="B32" s="107"/>
      <c r="C32" s="339"/>
      <c r="D32" s="339"/>
      <c r="E32" s="340"/>
      <c r="F32" s="340"/>
      <c r="G32" s="340"/>
      <c r="H32" s="340"/>
      <c r="I32" s="340"/>
      <c r="J32" s="340"/>
      <c r="K32" s="341"/>
      <c r="L32" s="342"/>
      <c r="M32" s="343">
        <f t="shared" si="7"/>
        <v>0</v>
      </c>
      <c r="N32" s="344"/>
      <c r="O32" s="340"/>
      <c r="P32" s="340"/>
      <c r="Q32" s="340"/>
      <c r="R32" s="340"/>
      <c r="S32" s="340"/>
      <c r="T32" s="340"/>
      <c r="U32" s="258"/>
      <c r="V32" s="258"/>
      <c r="W32" s="258"/>
      <c r="X32" s="258"/>
      <c r="Y32" s="258"/>
      <c r="Z32" s="345"/>
      <c r="AA32" s="345"/>
      <c r="AB32" s="345"/>
      <c r="AC32" s="345"/>
      <c r="AD32" s="345"/>
      <c r="AE32" s="345"/>
    </row>
    <row r="33" spans="1:31" ht="20.25" customHeight="1">
      <c r="A33" s="85"/>
      <c r="B33" s="107"/>
      <c r="C33" s="339"/>
      <c r="D33" s="339"/>
      <c r="E33" s="340"/>
      <c r="F33" s="340"/>
      <c r="G33" s="340"/>
      <c r="H33" s="340"/>
      <c r="I33" s="340"/>
      <c r="J33" s="340"/>
      <c r="K33" s="341"/>
      <c r="L33" s="342"/>
      <c r="M33" s="343">
        <f t="shared" si="7"/>
        <v>0</v>
      </c>
      <c r="N33" s="344"/>
      <c r="O33" s="340"/>
      <c r="P33" s="340"/>
      <c r="Q33" s="340"/>
      <c r="R33" s="340"/>
      <c r="S33" s="340"/>
      <c r="T33" s="340"/>
      <c r="U33" s="258"/>
      <c r="V33" s="258"/>
      <c r="W33" s="258"/>
      <c r="X33" s="258"/>
      <c r="Y33" s="258"/>
      <c r="Z33" s="345"/>
      <c r="AA33" s="345"/>
      <c r="AB33" s="345"/>
      <c r="AC33" s="345"/>
      <c r="AD33" s="345"/>
      <c r="AE33" s="345"/>
    </row>
    <row r="34" spans="1:31" ht="20.25" customHeight="1">
      <c r="A34" s="85"/>
      <c r="B34" s="107"/>
      <c r="C34" s="339"/>
      <c r="D34" s="339"/>
      <c r="E34" s="340"/>
      <c r="F34" s="340"/>
      <c r="G34" s="340"/>
      <c r="H34" s="340"/>
      <c r="I34" s="340"/>
      <c r="J34" s="340"/>
      <c r="K34" s="341"/>
      <c r="L34" s="342"/>
      <c r="M34" s="343">
        <f t="shared" si="7"/>
        <v>0</v>
      </c>
      <c r="N34" s="344"/>
      <c r="O34" s="340"/>
      <c r="P34" s="340"/>
      <c r="Q34" s="340"/>
      <c r="R34" s="340"/>
      <c r="S34" s="340"/>
      <c r="T34" s="340"/>
      <c r="U34" s="258"/>
      <c r="V34" s="258"/>
      <c r="W34" s="258"/>
      <c r="X34" s="258"/>
      <c r="Y34" s="258"/>
      <c r="Z34" s="345"/>
      <c r="AA34" s="345"/>
      <c r="AB34" s="345"/>
      <c r="AC34" s="345"/>
      <c r="AD34" s="345"/>
      <c r="AE34" s="345"/>
    </row>
    <row r="35" spans="1:31" ht="20.25" customHeight="1">
      <c r="A35" s="85"/>
      <c r="B35" s="107"/>
      <c r="C35" s="339"/>
      <c r="D35" s="339"/>
      <c r="E35" s="340"/>
      <c r="F35" s="340"/>
      <c r="G35" s="340"/>
      <c r="H35" s="340"/>
      <c r="I35" s="340"/>
      <c r="J35" s="340"/>
      <c r="K35" s="341"/>
      <c r="L35" s="342"/>
      <c r="M35" s="343">
        <f t="shared" si="7"/>
        <v>0</v>
      </c>
      <c r="N35" s="344"/>
      <c r="O35" s="340"/>
      <c r="P35" s="340"/>
      <c r="Q35" s="340"/>
      <c r="R35" s="340"/>
      <c r="S35" s="340"/>
      <c r="T35" s="340"/>
      <c r="U35" s="258"/>
      <c r="V35" s="258"/>
      <c r="W35" s="258"/>
      <c r="X35" s="258"/>
      <c r="Y35" s="258"/>
      <c r="Z35" s="345"/>
      <c r="AA35" s="345"/>
      <c r="AB35" s="345"/>
      <c r="AC35" s="345"/>
      <c r="AD35" s="345"/>
      <c r="AE35" s="345"/>
    </row>
    <row r="36" spans="1:31" ht="20.25" customHeight="1">
      <c r="A36" s="294" t="s">
        <v>154</v>
      </c>
      <c r="B36" s="295"/>
      <c r="C36" s="295"/>
      <c r="D36" s="296"/>
      <c r="E36" s="346">
        <f>SUM(E29:E35)</f>
        <v>0</v>
      </c>
      <c r="F36" s="346"/>
      <c r="G36" s="346">
        <f>SUM(G29:G35)</f>
        <v>0</v>
      </c>
      <c r="H36" s="346"/>
      <c r="I36" s="346">
        <f>SUM(I29:I35)</f>
        <v>0</v>
      </c>
      <c r="J36" s="346"/>
      <c r="K36" s="346">
        <f>SUM(K29:K35)</f>
        <v>0</v>
      </c>
      <c r="L36" s="346"/>
      <c r="M36" s="346">
        <f>SUM(M29:M35)</f>
        <v>0</v>
      </c>
      <c r="N36" s="346"/>
      <c r="O36" s="346">
        <f>SUM(O29:O35)</f>
        <v>0</v>
      </c>
      <c r="P36" s="346"/>
      <c r="Q36" s="346">
        <f>SUM(Q29:Q35)</f>
        <v>0</v>
      </c>
      <c r="R36" s="346"/>
      <c r="S36" s="346">
        <f>SUM(S29:S35)</f>
        <v>0</v>
      </c>
      <c r="T36" s="346"/>
      <c r="U36" s="347"/>
      <c r="V36" s="347"/>
      <c r="W36" s="347"/>
      <c r="X36" s="347"/>
      <c r="Y36" s="347"/>
      <c r="Z36" s="348"/>
      <c r="AA36" s="348"/>
      <c r="AB36" s="348"/>
      <c r="AC36" s="348"/>
      <c r="AD36" s="348"/>
      <c r="AE36" s="348"/>
    </row>
    <row r="37" spans="1:31" ht="5.25" customHeight="1">
      <c r="A37" s="149"/>
      <c r="B37" s="149"/>
      <c r="C37" s="149"/>
      <c r="D37" s="149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9"/>
      <c r="V37" s="119"/>
      <c r="W37" s="119"/>
      <c r="X37" s="119"/>
      <c r="Y37" s="119"/>
      <c r="Z37" s="120"/>
      <c r="AA37" s="120"/>
      <c r="AB37" s="120"/>
      <c r="AC37" s="120"/>
      <c r="AD37" s="120"/>
      <c r="AE37" s="120"/>
    </row>
    <row r="38" spans="1:31" ht="20.25" hidden="1" customHeight="1">
      <c r="A38" s="149"/>
      <c r="B38" s="149"/>
      <c r="C38" s="149"/>
      <c r="D38" s="149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9"/>
      <c r="V38" s="119"/>
      <c r="W38" s="119"/>
      <c r="X38" s="119"/>
      <c r="Y38" s="119"/>
      <c r="Z38" s="120"/>
      <c r="AA38" s="120"/>
      <c r="AB38" s="120"/>
      <c r="AC38" s="120"/>
      <c r="AD38" s="120"/>
      <c r="AE38" s="120"/>
    </row>
    <row r="39" spans="1:31" ht="20.25" customHeight="1">
      <c r="A39" s="149"/>
      <c r="B39" s="149"/>
      <c r="C39" s="149"/>
      <c r="D39" s="149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9"/>
      <c r="V39" s="119"/>
      <c r="W39" s="119"/>
      <c r="X39" s="119"/>
      <c r="Y39" s="119"/>
      <c r="Z39" s="120"/>
      <c r="AA39" s="120"/>
      <c r="AB39" s="120"/>
      <c r="AC39" s="120"/>
      <c r="AD39" s="120"/>
      <c r="AE39" s="120"/>
    </row>
    <row r="40" spans="1:31" ht="20.25" customHeight="1">
      <c r="A40" s="149"/>
      <c r="B40" s="149"/>
      <c r="C40" s="149"/>
      <c r="D40" s="149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9"/>
      <c r="V40" s="119"/>
      <c r="W40" s="119"/>
      <c r="X40" s="119"/>
      <c r="Y40" s="119"/>
      <c r="Z40" s="120"/>
      <c r="AA40" s="120"/>
      <c r="AB40" s="120"/>
      <c r="AC40" s="120"/>
      <c r="AD40" s="120"/>
      <c r="AE40" s="120"/>
    </row>
    <row r="41" spans="1:31" ht="36" customHeight="1">
      <c r="A41" s="317" t="s">
        <v>433</v>
      </c>
      <c r="B41" s="317"/>
      <c r="C41" s="317"/>
      <c r="D41" s="317"/>
      <c r="E41" s="317"/>
      <c r="F41" s="317"/>
      <c r="L41" s="334" t="s">
        <v>398</v>
      </c>
      <c r="M41" s="334"/>
      <c r="N41" s="334"/>
      <c r="O41" s="334"/>
      <c r="P41" s="334"/>
      <c r="Q41" s="334"/>
      <c r="R41" s="100"/>
      <c r="S41" s="100"/>
      <c r="T41" s="100"/>
      <c r="X41" s="196" t="s">
        <v>434</v>
      </c>
    </row>
    <row r="42" spans="1:31" ht="18.75" customHeight="1">
      <c r="A42" s="335" t="s">
        <v>440</v>
      </c>
      <c r="B42" s="335"/>
      <c r="C42" s="335"/>
      <c r="D42" s="335"/>
      <c r="L42" s="217" t="s">
        <v>399</v>
      </c>
      <c r="M42" s="217"/>
      <c r="N42" s="217"/>
      <c r="O42" s="217"/>
      <c r="P42" s="217"/>
      <c r="Q42" s="217"/>
      <c r="R42" s="98"/>
      <c r="S42" s="98"/>
      <c r="T42" s="98"/>
      <c r="AA42" s="218"/>
      <c r="AB42" s="218"/>
      <c r="AC42" s="218"/>
    </row>
    <row r="46" spans="1:31" ht="13.5" thickBot="1"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</row>
  </sheetData>
  <mergeCells count="148"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</mergeCells>
  <pageMargins left="0" right="0" top="0.59055118110236227" bottom="0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пок.'!Заголовки_для_друку</vt:lpstr>
      <vt:lpstr>'I. Інф. до фін.плану'!Область_друку</vt:lpstr>
      <vt:lpstr>'VI-VII джер.кап.інв.'!Область_друку</vt:lpstr>
      <vt:lpstr>'ІV кап. інвеат. V кред. '!Область_друку</vt:lpstr>
      <vt:lpstr>'ІІ. Розп. ч.п. та розр. з бюд.'!Область_друку</vt:lpstr>
      <vt:lpstr>'Осн. фін. пок.'!Область_друку</vt:lpstr>
    </vt:vector>
  </TitlesOfParts>
  <Manager/>
  <Company>ME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Вика</cp:lastModifiedBy>
  <cp:revision/>
  <cp:lastPrinted>2025-12-24T05:39:11Z</cp:lastPrinted>
  <dcterms:created xsi:type="dcterms:W3CDTF">2003-03-13T16:00:22Z</dcterms:created>
  <dcterms:modified xsi:type="dcterms:W3CDTF">2026-01-22T06:58:26Z</dcterms:modified>
  <cp:category/>
  <cp:contentStatus/>
</cp:coreProperties>
</file>