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ownloads\Опублікування\мл2\"/>
    </mc:Choice>
  </mc:AlternateContent>
  <bookViews>
    <workbookView xWindow="0" yWindow="0" windowWidth="24075" windowHeight="12435"/>
  </bookViews>
  <sheets>
    <sheet name="Таблиця станом на 01.10.2023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/>
  <c r="E10" i="1"/>
  <c r="D11" i="1"/>
  <c r="E11" i="1"/>
  <c r="D12" i="1"/>
  <c r="E12" i="1"/>
  <c r="D13" i="1"/>
  <c r="E13" i="1"/>
  <c r="D14" i="1"/>
  <c r="E14" i="1"/>
  <c r="E15" i="1"/>
  <c r="D16" i="1"/>
  <c r="E16" i="1"/>
  <c r="D17" i="1"/>
  <c r="E17" i="1"/>
  <c r="D18" i="1"/>
  <c r="E18" i="1"/>
  <c r="E19" i="1"/>
  <c r="D20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D33" i="1"/>
  <c r="E33" i="1"/>
  <c r="E34" i="1"/>
  <c r="D35" i="1"/>
  <c r="E35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E44" i="1"/>
  <c r="E45" i="1"/>
  <c r="D46" i="1"/>
  <c r="E46" i="1"/>
  <c r="E47" i="1"/>
  <c r="D48" i="1"/>
  <c r="E48" i="1"/>
  <c r="D49" i="1"/>
  <c r="E49" i="1"/>
  <c r="E50" i="1"/>
  <c r="E51" i="1"/>
  <c r="E52" i="1"/>
  <c r="E53" i="1"/>
  <c r="E54" i="1"/>
  <c r="E55" i="1"/>
  <c r="D56" i="1"/>
  <c r="E56" i="1"/>
  <c r="D57" i="1"/>
  <c r="E57" i="1"/>
  <c r="E58" i="1"/>
  <c r="E59" i="1"/>
  <c r="E60" i="1"/>
  <c r="E61" i="1"/>
  <c r="D62" i="1"/>
  <c r="E62" i="1"/>
  <c r="D63" i="1"/>
  <c r="E63" i="1"/>
  <c r="D64" i="1"/>
  <c r="E64" i="1"/>
  <c r="E65" i="1"/>
  <c r="D66" i="1"/>
  <c r="E66" i="1"/>
  <c r="D67" i="1"/>
  <c r="E67" i="1"/>
  <c r="D68" i="1"/>
  <c r="E68" i="1"/>
  <c r="E69" i="1"/>
  <c r="E70" i="1"/>
  <c r="D71" i="1"/>
  <c r="E71" i="1"/>
  <c r="D72" i="1"/>
  <c r="E72" i="1"/>
  <c r="D73" i="1"/>
  <c r="E73" i="1"/>
  <c r="E74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E82" i="1"/>
  <c r="D83" i="1"/>
  <c r="E83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E92" i="1"/>
  <c r="E93" i="1"/>
  <c r="D94" i="1"/>
  <c r="E94" i="1"/>
  <c r="D95" i="1"/>
  <c r="E95" i="1"/>
  <c r="D96" i="1"/>
  <c r="E96" i="1"/>
  <c r="D97" i="1"/>
  <c r="E97" i="1"/>
  <c r="D98" i="1"/>
  <c r="E98" i="1"/>
  <c r="E99" i="1"/>
  <c r="D100" i="1"/>
  <c r="E100" i="1"/>
  <c r="E101" i="1"/>
  <c r="D102" i="1"/>
  <c r="E102" i="1"/>
  <c r="E103" i="1"/>
  <c r="E104" i="1"/>
  <c r="D105" i="1"/>
  <c r="E105" i="1"/>
  <c r="E106" i="1"/>
  <c r="E107" i="1"/>
  <c r="D108" i="1"/>
  <c r="E108" i="1"/>
  <c r="D109" i="1"/>
  <c r="E109" i="1"/>
  <c r="D110" i="1"/>
  <c r="E110" i="1"/>
  <c r="E111" i="1"/>
  <c r="E112" i="1"/>
  <c r="D113" i="1"/>
  <c r="E113" i="1"/>
  <c r="E114" i="1"/>
  <c r="D115" i="1"/>
  <c r="E115" i="1"/>
  <c r="D116" i="1"/>
  <c r="E116" i="1"/>
  <c r="E117" i="1"/>
  <c r="E118" i="1"/>
  <c r="D119" i="1"/>
  <c r="E119" i="1"/>
  <c r="E120" i="1"/>
  <c r="D121" i="1"/>
  <c r="E121" i="1"/>
  <c r="E122" i="1"/>
  <c r="D123" i="1"/>
  <c r="E123" i="1"/>
  <c r="D124" i="1"/>
  <c r="E124" i="1"/>
  <c r="D125" i="1"/>
  <c r="E125" i="1"/>
  <c r="D126" i="1"/>
  <c r="E126" i="1"/>
  <c r="D127" i="1"/>
  <c r="E127" i="1"/>
  <c r="E128" i="1"/>
  <c r="D129" i="1"/>
  <c r="E129" i="1"/>
  <c r="D130" i="1"/>
  <c r="E130" i="1"/>
  <c r="D131" i="1"/>
  <c r="E131" i="1"/>
  <c r="D132" i="1"/>
  <c r="E132" i="1"/>
  <c r="D133" i="1"/>
  <c r="E133" i="1"/>
  <c r="D134" i="1"/>
  <c r="E134" i="1"/>
  <c r="D135" i="1"/>
  <c r="E135" i="1"/>
  <c r="E136" i="1"/>
  <c r="D137" i="1"/>
  <c r="E137" i="1"/>
  <c r="E138" i="1"/>
  <c r="D139" i="1"/>
  <c r="E139" i="1"/>
  <c r="D140" i="1"/>
  <c r="E140" i="1"/>
  <c r="D141" i="1"/>
  <c r="E141" i="1"/>
  <c r="E142" i="1"/>
  <c r="D143" i="1"/>
  <c r="E143" i="1"/>
  <c r="D144" i="1"/>
  <c r="E144" i="1"/>
  <c r="D145" i="1"/>
  <c r="E145" i="1"/>
  <c r="E146" i="1"/>
  <c r="E147" i="1"/>
  <c r="D148" i="1"/>
  <c r="E148" i="1"/>
  <c r="D149" i="1"/>
  <c r="E149" i="1"/>
  <c r="D150" i="1"/>
  <c r="E150" i="1"/>
  <c r="D151" i="1"/>
  <c r="E151" i="1"/>
  <c r="E152" i="1"/>
  <c r="E153" i="1"/>
  <c r="E154" i="1"/>
  <c r="E155" i="1"/>
  <c r="E156" i="1"/>
  <c r="E157" i="1"/>
  <c r="E158" i="1"/>
  <c r="E159" i="1"/>
</calcChain>
</file>

<file path=xl/comments1.xml><?xml version="1.0" encoding="utf-8"?>
<comments xmlns="http://schemas.openxmlformats.org/spreadsheetml/2006/main">
  <authors>
    <author>matbux2</author>
  </authors>
  <commentList>
    <comment ref="D12" authorId="0" shapeId="0">
      <text>
        <r>
          <rPr>
            <b/>
            <sz val="8"/>
            <color indexed="81"/>
            <rFont val="Tahoma"/>
            <family val="2"/>
            <charset val="204"/>
          </rPr>
          <t>matbux2:</t>
        </r>
        <r>
          <rPr>
            <sz val="8"/>
            <color indexed="81"/>
            <rFont val="Tahoma"/>
            <family val="2"/>
            <charset val="204"/>
          </rPr>
          <t xml:space="preserve">
45</t>
        </r>
      </text>
    </comment>
  </commentList>
</comments>
</file>

<file path=xl/sharedStrings.xml><?xml version="1.0" encoding="utf-8"?>
<sst xmlns="http://schemas.openxmlformats.org/spreadsheetml/2006/main" count="1366" uniqueCount="388">
  <si>
    <t>КНП "ЧМЛ №2" ЧМР</t>
  </si>
  <si>
    <t>Міністерство охорони здоров’я України</t>
  </si>
  <si>
    <t>00012925</t>
  </si>
  <si>
    <t>№1191-р від 17.10.2023</t>
  </si>
  <si>
    <t>Кошти державного бюджету</t>
  </si>
  <si>
    <t>/09.2025</t>
  </si>
  <si>
    <t>шт</t>
  </si>
  <si>
    <t>РезолютІнтегріті кор ст-сист з покр зотаролімуRSIN</t>
  </si>
  <si>
    <t>003 від 22.11.2022</t>
  </si>
  <si>
    <t>№1214-р від 23.10.2023</t>
  </si>
  <si>
    <t xml:space="preserve">PGW- Провідник для ЧТКА 190 см, прямий </t>
  </si>
  <si>
    <t>2807/2023 від 28.07.2023</t>
  </si>
  <si>
    <t>№1187-р від 17.10.2023</t>
  </si>
  <si>
    <t xml:space="preserve">Провідниковий катетер Лаунчер </t>
  </si>
  <si>
    <t>Декларація 005 редакція 4 від 06.12.2021</t>
  </si>
  <si>
    <t>№1147-р від 05.10.2023</t>
  </si>
  <si>
    <t>к-т</t>
  </si>
  <si>
    <t>Судинний ПТФЕ трансплантат ADVANTA VXT з GDS системою зі стандартною стінкою, прямий, без спіралі 6мм*70 см</t>
  </si>
  <si>
    <t>UA-24 від 26.06.2023</t>
  </si>
  <si>
    <t>№1170-р від 12.10.2023</t>
  </si>
  <si>
    <t>Комплект канюль для проведення мініінвазивних операцій з штучним кровообігом</t>
  </si>
  <si>
    <t>CAN001 p, 6 від 05.05.2022</t>
  </si>
  <si>
    <t>№1107-p від 28.09.2023</t>
  </si>
  <si>
    <t>Судинний протез IMPRA CARBOFLO ePTFE,8-5ммх70см,F70T85TSC</t>
  </si>
  <si>
    <t>UA.TR.126 753 19 024 03  від 01.10.2019</t>
  </si>
  <si>
    <t>№1128-р від 02.10.2023</t>
  </si>
  <si>
    <t>КНП "Центральна міська клінічна лікарня" Сумської міської ради</t>
  </si>
  <si>
    <t>-</t>
  </si>
  <si>
    <t>Оксигенатор для дор. б. 50 кг із комплектом маг. Труб</t>
  </si>
  <si>
    <t>обласна лікарня</t>
  </si>
  <si>
    <t xml:space="preserve">табл 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</si>
  <si>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   3163185</t>
  </si>
  <si>
    <t>https://medzakupivli.com/uk/pro-mzu/dokumenty/nakazy/33744-nakaz_20230829_375382</t>
  </si>
  <si>
    <t>№986-Р від 29.08.2023</t>
  </si>
  <si>
    <t>CRE 8 стент кардіоваск. з с/д елютуючий</t>
  </si>
  <si>
    <t>Декларація відповідності №3 від 11.06.2021</t>
  </si>
  <si>
    <t>Кульшові суглоби цем. ендопр. однопол. з подв. сф. обертання</t>
  </si>
  <si>
    <t>Ендопротези колінного суглоба</t>
  </si>
  <si>
    <t>https://moz.gov.ua/article/ministry-mandates/nakaz-moz-ukraini-vid-09062023--1065-pro-rozpodil-endoproteziv-i-naboriv-dlja-implantacii-zakuplenih-za-koshti-derzhavnogo-bjudzhetu-ukraini-na-2021-rik</t>
  </si>
  <si>
    <t>№1065 від 09.06.2023</t>
  </si>
  <si>
    <t>Протези колінного  суглоба стерильні</t>
  </si>
  <si>
    <t>UA.TR.098.005 3-16 від 21.10.2021 №13 від 21.10.2021</t>
  </si>
  <si>
    <t>https://medzakupivli.com/images/documents/nakaz_20230802_547132.pdf</t>
  </si>
  <si>
    <t>№884-р від 01.08.2023</t>
  </si>
  <si>
    <t>фл</t>
  </si>
  <si>
    <t>ЕНОКСАПАРИН-ФАРМЕКС, розчин д/ін'єкцій 10000 анти-ХА МО/мл, по 3 мл в багаторазовому фл., по 1 багаторазовому фл. у контурній чарунковій уп.</t>
  </si>
  <si>
    <t>UA/14234/01/01 від 13.01.2020</t>
  </si>
  <si>
    <t>https://medzakupivli.com/uk/pro-mzu/dokumenty/nakazy/33526-nakaz_20230721_797237</t>
  </si>
  <si>
    <t>№834-р від 20.07.2023</t>
  </si>
  <si>
    <t>Резолют Інтегріті кор ст/сист. з покр зотароліму RS</t>
  </si>
  <si>
    <t>Тест-смужки Акку-Чек® Інстант 50 шт., каталожн.номер 0781938213 (302237, 302338, 30243)</t>
  </si>
  <si>
    <t>https://medzakupivli.com/uk/pro-mzu/dokumenty/nakazy/33302-nakaz_20230706_314196</t>
  </si>
  <si>
    <t>№778-р від 06.07.2023</t>
  </si>
  <si>
    <t>Комплект д/коронарографії д/трансрадіального доступу,який включає:два катетери ангіогр, один провідник агіогр, один інтродюсер.</t>
  </si>
  <si>
    <t>513-22/3 Версія 3 від 04.04.2023</t>
  </si>
  <si>
    <t>https://medzakupivli.com/uk/pro-mzu/dokumenty/nakazy/33167-nakaz_20230623_457584</t>
  </si>
  <si>
    <t>№743-Р від 23.06.2023</t>
  </si>
  <si>
    <t xml:space="preserve"> Провідник для ЧТКА 190 см, прямий 0.014", гнучкий, в уп. 5 шт. кат н. 626620, 626622,626624</t>
  </si>
  <si>
    <t>Декларація про відповідність №7/2020  від 18.12.2020</t>
  </si>
  <si>
    <t>Однокамерний штучний водій ритму серця (ШВРС) з можливістю автоматтиного регулювання ампл. при шлуночковому  ритмоведенні</t>
  </si>
  <si>
    <t>таб</t>
  </si>
  <si>
    <t>МАЙХЕП ALL™, таблетки, вкриті плівковою оболонкою, 400 мг/100 мг, по 28 таблеток у поліетиленовому флаконі високої щільності (HDPE) голубого кольору, по 1 флакону в картонній коробці</t>
  </si>
  <si>
    <t>https://medzakupivli.com/uk/pro-mzu/dokumenty/nakazy/33018-nakaz_20230615_672487</t>
  </si>
  <si>
    <t>№720-р від 26.06.2023</t>
  </si>
  <si>
    <t>Внутрішньо-аортальний балонний катетер Linear 7.5Fr.,40 ml, кат.н.0684-00-0480-01</t>
  </si>
  <si>
    <t>UA-013/02 від  28/01/2022</t>
  </si>
  <si>
    <t>https://medzakupivli.com/uk/pro-mzu/dokumenty/nakazy/32794-nakaz_20230519_281326</t>
  </si>
  <si>
    <t xml:space="preserve">№583-р від 04.05.2023 (у ред. №639-р від 19.05.2023) </t>
  </si>
  <si>
    <t>https://medzakupivli.com/uk/pro-mzu/dokumenty/nakazy/32875-nakaz_20230601_741714</t>
  </si>
  <si>
    <t>№677-р від 31.05.2023</t>
  </si>
  <si>
    <t xml:space="preserve">Одноразові емболічні захисні пристрої, кат. номер TJEPЗ05-190 </t>
  </si>
  <si>
    <t>02-19 від 24.12.2019</t>
  </si>
  <si>
    <t>АКТЕМРА® концентрат для розчину для інфузій, 20 мг/мл; по 80 мг/4 мл у флаконі; по 1 фл. у картонній коробці, B4011B09</t>
  </si>
  <si>
    <t>№2416 від 03.11.2021</t>
  </si>
  <si>
    <t>утилізовано</t>
  </si>
  <si>
    <t xml:space="preserve">фл </t>
  </si>
  <si>
    <t>АКТЕМРА® концентрат для розчину для інфузій, 20 мг/мл; по 80 мг/4 мл у флаконі; по 1 фл. у картонній коробці, B4004B04</t>
  </si>
  <si>
    <t>UA/13909/01/01  від 22.07.2019</t>
  </si>
  <si>
    <t>АКТЕМРА® концентрат для розчину для інфузій, 20 мг/мл; по 80 мг/4 мл у флаконі; по 1 фл. у картонній коробці, B4004B15</t>
  </si>
  <si>
    <t>Тест-смужки Акку-Чек® Інстант 50 шт., каталожн.номер 0781938213 (302057, 302157,302081 302220,302204,302123,302000)</t>
  </si>
  <si>
    <t>https://medzakupivli.com/uk/pro-mzu/dokumenty/nakazy/31626-nakaz_20230220_452923</t>
  </si>
  <si>
    <t>№190-р від 17.02.2023</t>
  </si>
  <si>
    <t>шпр</t>
  </si>
  <si>
    <t>АРИКСТРА® розчин для ін'єкцій, 2,5 мг/0,5 мл по 0,5 мл у попередньо заповненому шприці; по 10 шприців в картонній коробці</t>
  </si>
  <si>
    <t>UA/6804/01/01 від 08.11.2017</t>
  </si>
  <si>
    <t>ТОМОГЕКСОЛ розчин для ін’єкцій, 350 мг йоду/мл, по 50 мл у флаконі, по 1 флакону у пачці</t>
  </si>
  <si>
    <t>амп</t>
  </si>
  <si>
    <t>ВЕНТАВІС, розчин для інгаляцій, 10 мкг/мл, по 2 мл в ампулі, по 30 ампул у картонній пачці</t>
  </si>
  <si>
    <t>https://medzakupivli.com/uk/pro-mzu/dokumenty/nakazy/31635-nakaz_20230221_681439</t>
  </si>
  <si>
    <t>№198-р від 21.02.2023</t>
  </si>
  <si>
    <t>ДОБУТЕЛ, розчин для ін'єкцій, 50 мг/мл, по 5 мл у флаконі; по 1 флакону у картонній коробці</t>
  </si>
  <si>
    <t>UA/16998/01/01 від 17.10.2018</t>
  </si>
  <si>
    <t>https://medzakupivli.com/uk/pro-mzu/dokumenty/nakazy/31521-nakaz_20230126_269529</t>
  </si>
  <si>
    <t>№89-р від 26.01.2023</t>
  </si>
  <si>
    <t xml:space="preserve"> 
АТРОПІНУ СУЛЬФАТ розчин для ін'єкцій, 1 мг/мл по 1 мл в ампулах; по 10 ампул у пачці з картону</t>
  </si>
  <si>
    <t>https://moz.gov.ua/article/ministry-mandates/nakaz-moz-ukraini-vid-07022022--243-pro-rozpodil-endoprotezu-endoprotezi-tazostegnovogo-sugloba-sterilni-irene-zakuplenogo-za-koshti-derzhavnogo-bjudzhetu-ukraini-na-2020-rik</t>
  </si>
  <si>
    <t>№243 від 07.02.2022</t>
  </si>
  <si>
    <t>Ендопротези тазостегнового суглоба стерильні IRENE</t>
  </si>
  <si>
    <t>R3M 156 051 B1 від 22.10.2021 Декларація про відповідність №11 від 22.10.2021</t>
  </si>
  <si>
    <t>https://moz.gov.ua/article/ministry-mandates/nakaz-moz-ukraini-vid-25082022--1536-pro-rozpodil-endoprotezu-endoprotezi-tazostegnovogo-sugloba-sterilni-irene-zakuplenogo-za-koshti-derzhavnogo-bjudzhetu-ukraini-na-2020-rik</t>
  </si>
  <si>
    <t xml:space="preserve"> №1536 від 25.08.2022</t>
  </si>
  <si>
    <t>https://moz.gov.ua/article/ministry-mandates/nakaz-moz-ukraini-vid-30122022--2387-pro-rozpodil-endoprotezu-endoprotez-kolinnogo-sugloba-zakuplenogo-za-koshti-derzhavnogo-bjudzhetu-ukraini-na-2020-rik</t>
  </si>
  <si>
    <t>№2387 від 30.12.2022</t>
  </si>
  <si>
    <t>2027-2032</t>
  </si>
  <si>
    <t>Імпланти для суглобів (коліно, стегно): Коламбус С</t>
  </si>
  <si>
    <t>UA.TR.001.075 3.30.00917-21 від 05.08.2021              UA.TR.001.075 3.30.00915-21 від 05.08.2021                      PR.154-19 від 01.03.2019</t>
  </si>
  <si>
    <t>https://medzakupivli.com/uk/pro-mzu/dokumenty/nakazy/32287-nakaz_20230412_986725</t>
  </si>
  <si>
    <t>№465-р від 11.04.2023</t>
  </si>
  <si>
    <t>ТАХОКОМБ,матриця д/скл.тканин, по 1м. розм.9,5*4,8</t>
  </si>
  <si>
    <t>UA/8345/01/01  від 13.07.2018</t>
  </si>
  <si>
    <t>№5-р від 06.01.2023</t>
  </si>
  <si>
    <t xml:space="preserve">Протез судини тканий прямий InterGard 32мм х 30см </t>
  </si>
  <si>
    <t xml:space="preserve">UA.101.MD.3.0150-22.00 від 07.07.2022 </t>
  </si>
  <si>
    <t>https://moz.gov.ua/article/ministry-mandates/nakaz-moz-ukraini-vid-16062021--1220-pro-vnesennja-zmin-do-rozpodilu-medichnih-virobiv-dlja-zabezpechennja-likuvannjam-hvorih-na-sercevo-sudinni-ta-sudinno-mozkovi-zahvorjuvannja-zakuplenih-za-koshti-derzhavnogo-bjudzhetu</t>
  </si>
  <si>
    <t>№1220 від 16.06.2021</t>
  </si>
  <si>
    <t>UA.TR.101-44.150- TP - 2017 від 07.07.2017</t>
  </si>
  <si>
    <t>https://medzakupivli.com/uk/pro-mzu/dokumenty/nakazy/3852-nakaz_20220131_799984</t>
  </si>
  <si>
    <t>№35-р від 31.01.2022</t>
  </si>
  <si>
    <t xml:space="preserve">Протез судини тканий прямий InterGard 30мм х 30см </t>
  </si>
  <si>
    <t>https://moz.gov.ua/article/ministry-mandates/nakaz-moz-ukraini-vid-03032020--619-pro-rozpodil-medichnih-virobiv-dlja-likuvannja-hvorih-iz-sercevo-sudinnimi-ta-sudinno-mozkovimi-zahvorjuvannjami-zakuplenih-za-koshti-derzhavnogo-bjudzhetu-ukraini-na-2019-rik</t>
  </si>
  <si>
    <t>№619 від 03.03.2020</t>
  </si>
  <si>
    <t xml:space="preserve">Протез судини тканий прямий InterGard 28мм х 30см </t>
  </si>
  <si>
    <t>https://moz.gov.ua/article/ministry-mandates/nakaz-moz-ukraini-vid-27052020--1273pro-rozpodil-medichnih-virobiv-dlja-likuvannja-hvorih-iz-sercevo-sudinnimi-ta-sudinno-mozkovimi-zahvorjuvannjami-zakuplenih-za-koshti-derzhavnogo-bjudzhetu-ukraini-na-2019-rik</t>
  </si>
  <si>
    <t>№1273 від 28.05.2020</t>
  </si>
  <si>
    <t xml:space="preserve">Протез судини тканий прямий InterGard 24мм х 30см </t>
  </si>
  <si>
    <t xml:space="preserve">Протез судини тканий прямий InterGard 22мм х 30см </t>
  </si>
  <si>
    <t>Протез дуги аорти 28*10*8*8*10мм HEWAA2810080810/1</t>
  </si>
  <si>
    <t>Протез дуги аорти 26*10*8*8*10мм HEWAA2610080810/1</t>
  </si>
  <si>
    <t>https://medzakupivli.com/uk/pro-mzu/dokumenty/nakazy/32583-nakaz_20230505_324577</t>
  </si>
  <si>
    <t>№592-р від 05.05.2023</t>
  </si>
  <si>
    <t>Подовжена нероз’ємна артеріальна канюля ЕОПА з про</t>
  </si>
  <si>
    <t xml:space="preserve">CAN001 p, 6 від 05.05.2022            </t>
  </si>
  <si>
    <t>https://medzakupivli.com/uk/pro-mzu/dokumenty/nakazy/32445-nakaz_20230426_895194</t>
  </si>
  <si>
    <t>№537-р від 26.04.2023</t>
  </si>
  <si>
    <t>Перехідник ДЛП для перфузії, 10007</t>
  </si>
  <si>
    <t>№8-р від 06.01.2023</t>
  </si>
  <si>
    <t>Опорне кільце для трискуп. анулопластики ж.з.р.,32</t>
  </si>
  <si>
    <t xml:space="preserve">UA.MD.365-21  від 28.05.2021 </t>
  </si>
  <si>
    <t>Опорне кільце для трискуп. анулопл. ж. з роз.,р.30</t>
  </si>
  <si>
    <t>Опорне кільце для трискуп. анулопл. ж. з роз.,р.28</t>
  </si>
  <si>
    <t>Опорне кільце для мітральної анулопл.з виг.к.,р.36</t>
  </si>
  <si>
    <t>https://medzakupivli.com/uk/pro-mzu/dokumenty/nakazy/31696-nakaz_20230302_163373</t>
  </si>
  <si>
    <t>№242-р від 02.03.2023</t>
  </si>
  <si>
    <t>Опорне кільце для мітр-ї анулопластики з в.к.,р.30</t>
  </si>
  <si>
    <t>Опорне кільце для мітр-ї анулопластики з в.,р.32</t>
  </si>
  <si>
    <t>https://moz.gov.ua/article/ministry-mandates/nakaz-moz-ukraini-vid-11042019--817-pro-rozpodil-medichnih-virobiv-dlja-likuvannja-hvorih-na-sercevo-sudinni-zahvorjuvannja-zakuplenih-za-koshti-derzhavnogo-bjudzhetu-ukraini-na-2018-rik</t>
  </si>
  <si>
    <t>№817 від 11.04.2019</t>
  </si>
  <si>
    <t>Опорне кільце для мітр-ї анулопл. з виг.к.,р.34</t>
  </si>
  <si>
    <t>UA.TR.039.059/6/PC 2-18 від 26.02.2018</t>
  </si>
  <si>
    <t>Опорне кільце для мітр-ї анулопл. з виг.к.,р.28</t>
  </si>
  <si>
    <t>Набір для венозного введення Біо-Медікус, 96551</t>
  </si>
  <si>
    <t>https://medzakupivli.com/uk/pro-mzu/dokumenty/nakazy/31358-nakaz_20221215_726542</t>
  </si>
  <si>
    <t>№634-р від 14.12.2022</t>
  </si>
  <si>
    <t>Н-ЕПІ (норадреналін) розчин для ін’єкцій по 1 мг/м</t>
  </si>
  <si>
    <t>UA./16985/01/01 від 12.10.2018</t>
  </si>
  <si>
    <t xml:space="preserve">Комплект канюль для проведення операцій з штучним </t>
  </si>
  <si>
    <t xml:space="preserve">CAN001 p, 6 від 05.05.2022 </t>
  </si>
  <si>
    <t>https://medzakupivli.com/uk/pro-mzu/dokumenty/nakazy/32560-nakaz_20230502_571783</t>
  </si>
  <si>
    <t>№573-р від 15.05.2023</t>
  </si>
  <si>
    <t>Кліпси лігуючі титанові для хірург. втручань,р.5</t>
  </si>
  <si>
    <t>10/РС Версія 01 від 28.05.2021</t>
  </si>
  <si>
    <t>https://moz.gov.ua/article/ministry-mandates/nakaz-moz-ukraini-vid-06022020--274-pro-rozpodil-medichnih-virobiv-dlja-likuvannja-hvorih-na-sercevo-sudinni-zahvorjuvannja-zakuplenih-za-koshti-derzhavnogo-bjudzhetu-ukraini-na-2019-rik</t>
  </si>
  <si>
    <t>№274 від 06.02.2020</t>
  </si>
  <si>
    <t>Клапан серц.мех. St.Jude Medical Masters Series Мі 33МJ-501</t>
  </si>
  <si>
    <t>UA.TR.101-39./1.141-2017 від 12.07.2017</t>
  </si>
  <si>
    <t>https://moz.gov.ua/article/ministry-mandates/nakaz-moz-ukraini-vid-08052019--1056-pro-rozpodil-medichnih-virobiv-dlja-likuvannja-hvorih-na-sercevo-sudinni-zahvorjuvannja-zakuplenih-za-koshti-derzhavnogo-bjudzhetu-ukraini-na-2018-rik</t>
  </si>
  <si>
    <t>№1056 від 08.05.2019</t>
  </si>
  <si>
    <t>Клапан серц.мех. St.J. Medical M.Ser.Мітральний НР 25MHPJ-505</t>
  </si>
  <si>
    <t>Клапан серц.мех. St.J. Medical M. Ser.Аор.НР 21AHPJ-505</t>
  </si>
  <si>
    <t>https://medzakupivli.com/uk/pro-mzu/dokumenty/nakazy/31335-nakaz_20221208_461864</t>
  </si>
  <si>
    <t>№616-р від 07.12.2022</t>
  </si>
  <si>
    <t>Клапан серц.мех. St.J. Medical M. Ser.Аор.НР 23AHPJ-505</t>
  </si>
  <si>
    <t xml:space="preserve">UA.101MD.3.0141-22.00 від 12.07.2022 </t>
  </si>
  <si>
    <t>https://medzakupivli.com/uk/pro-mzu/dokumenty/nakazy/28755-nakaz_20221102_591455</t>
  </si>
  <si>
    <t>№501-р від 01.11.2022</t>
  </si>
  <si>
    <t>Клапан серц.мех. St.J. Medical M. Ser.Аор.НР 27AHPJ-505</t>
  </si>
  <si>
    <t>Клапан серц.мех. St.J. Medical M. Ser.Аор.НР 25AHPJ-505</t>
  </si>
  <si>
    <t>https://medzakupivli.com/uk/pro-mzu/dokumenty/nakazy/31457-nakaz_20230112_126427</t>
  </si>
  <si>
    <t>№28-р від 11.01.2023</t>
  </si>
  <si>
    <t>Клапан серц.мех. SJM №19  St.J. Ser.Аор.НР 19AHPJ-505</t>
  </si>
  <si>
    <t>Кардіоплегічна канюля кореня аорти МіАР з інтродью</t>
  </si>
  <si>
    <t>Канюля для дорослих та інтродьюсер  Біо-Мелікус, 9</t>
  </si>
  <si>
    <t>https://moz.gov.ua/article/ministry-mandates/nakaz-moz-ukraini-vid-08052020--1087-pro-rozpodil-medichnih-virobiv-dlja-likuvannja-hvorih-iz-sercevo-sudinnimi-ta-sudinno-mozkovimi-zahvorjuvannjami-zakuplenih-za-koshti-derzhavnogo-bjudzhetu-ukraini-na-2019-rik</t>
  </si>
  <si>
    <t>№1087 від 08.05.2020</t>
  </si>
  <si>
    <t>Заплата судини в'язана HemaPatch 100х100мм,НЕК100/ 19Е23</t>
  </si>
  <si>
    <t>UA.TR.101-44.150-ТР-2017  від 07.07.2017</t>
  </si>
  <si>
    <t>Заплата судини в'язана HemaPatch 100х100мм,НЕК100/ 19К17</t>
  </si>
  <si>
    <t>Двоступенева венозна канюля  МЦ2, 91329</t>
  </si>
  <si>
    <t>CAN001 p. 6 від 05.05.2022</t>
  </si>
  <si>
    <t>https://medzakupivli.com/uk/pro-mzu/dokumenty/nakazy/3850-nakaz_20220131_938935</t>
  </si>
  <si>
    <t>№33-р від 31.01.2022</t>
  </si>
  <si>
    <t>Внутрішньо-аортальний балонний катетер 8Fr.,40cc,</t>
  </si>
  <si>
    <t xml:space="preserve">UA.TR.0987/0098-17  від 02.10.2019 </t>
  </si>
  <si>
    <t>https://medzakupivli.com/uk/pro-mzu/dokumenty/nakazy/32673-nakaz_20230509_388835</t>
  </si>
  <si>
    <t>№598-р від 09.05.2023</t>
  </si>
  <si>
    <t>Біологічний орг.протез  клапану серця  з б.п.А25mm</t>
  </si>
  <si>
    <t>1 редакція 4 від 28.05.2022</t>
  </si>
  <si>
    <t>Біологічний орг.протез  клапану серця  з б.п.А23mm</t>
  </si>
  <si>
    <t>Біологічний орг.протез  клапану серця  з б.п.А21mm</t>
  </si>
  <si>
    <t>https://medzakupivli.com/uk/pro-mzu/dokumenty/nakazy/32030-nakaz_20230328_164352</t>
  </si>
  <si>
    <t>№418-р від 27.03.2023</t>
  </si>
  <si>
    <t>Біологічний орг.протез  клапану серця  з б.п.M31mm</t>
  </si>
  <si>
    <t xml:space="preserve">UA.101MD.3.0621-21.03 від 23.03.2020 </t>
  </si>
  <si>
    <t>Біологічний орг.протез  клапану серця  з б.п.M29mm</t>
  </si>
  <si>
    <t>26.10.206</t>
  </si>
  <si>
    <t>Біологічний орг.протез  клапану серця  з б.п.M27mm</t>
  </si>
  <si>
    <t>Багатоступенева венозна стегнова канюля, крізьшкір</t>
  </si>
  <si>
    <t>https://medzakupivli.com/uk/pro-mzu/dokumenty/nakazy/31937-nakaz_20230324_632698</t>
  </si>
  <si>
    <t>№401-р від 24.03.2024</t>
  </si>
  <si>
    <t>Аортальний клапановмісний кондуїт Медтронік Опен Півот 502AG23</t>
  </si>
  <si>
    <t>НV001редакція 3 від 21.07.2020</t>
  </si>
  <si>
    <t>https://medzakupivli.com/uk/pro-mzu/dokumenty/nakazy/31865-nakaz_20230322_772439</t>
  </si>
  <si>
    <t>№376-р від 21.03.2023</t>
  </si>
  <si>
    <t>Аортальний клапановмісний кондуїт Медтронік Опен Півот 502AG25</t>
  </si>
  <si>
    <t>Аортал.клап.SJM Master Series Graft з технол. НG. 27</t>
  </si>
  <si>
    <t>https://moz.gov.ua/article/ministry-mandates/nakaz-moz-ukraini-vid-23062021--1261-pro-rozpodil-medichnih-virobiv-dlja-zabezpechennja-likuvannjam-hvorih-na-sercevo-sudinni-ta-sudinno-mozkovi-zahvorjuvannja-zakuplenih-za-koshti-derzhavnogo-bjudzhetu-ukraini-na-2020-rik</t>
  </si>
  <si>
    <t>№1261 від 23.06.2021</t>
  </si>
  <si>
    <t>Аортал.клап.SJM Master Series Graft з технол. НG. 25</t>
  </si>
  <si>
    <t>UA.TR.101-112-2017 від 23.02.2017</t>
  </si>
  <si>
    <t>Y-подібний перехідник ДЛП, 10005</t>
  </si>
  <si>
    <t>Epic Біологічний клапан серця мітральний Е100-25М</t>
  </si>
  <si>
    <t>https://moz.gov.ua/article/ministry-mandates/nakaz-moz-ukraini-vid-19012023--109-pro-vnesennja-zmin-do-rozpodilu-medichnih-virobiv-dlja-zabezpechennja-likuvannjam-hvorih-na-sercevo-sudinni-ta-sudinno-mozkovi-zahvorjuvannja-zakuplenih-za-koshti-derzhavnogo-bjudzhetu-ukraini-na-2020-rik</t>
  </si>
  <si>
    <t>№109 від 19.01.2023</t>
  </si>
  <si>
    <t>Epic Біологічний клапан серця аортальний ESP100-27</t>
  </si>
  <si>
    <t>https://medzakupivli.com/uk/pro-mzu/dokumenty/nakazy/3571-nakaz_20211111_868121</t>
  </si>
  <si>
    <t>№38-Р від 11.11.2021</t>
  </si>
  <si>
    <t>Судинний протез IMPRA з ePTFE,8ммх70см,F7008TWS</t>
  </si>
  <si>
    <t>UA.TR.126 753 20 024 04 від 24.12.2020</t>
  </si>
  <si>
    <t>UA.TR.126 753 18 024 02  від 08.11.2018</t>
  </si>
  <si>
    <t>https://medzakupivli.com/uk/pro-mzu/dokumenty/nakazy/28787-nakaz_20221109_256627</t>
  </si>
  <si>
    <t>№516-Р від 08.11.2022</t>
  </si>
  <si>
    <t>Судинний протез IMPRA CARBOFLO ePTFE,8-5ммх70см,F7</t>
  </si>
  <si>
    <t>UA.TR.126 753 20 024 04  від 24.12.2020</t>
  </si>
  <si>
    <t>https://moz.gov.ua/article/ministry-mandates/nakaz-moz-ukraini-vid-02072021--1324-pro-rozpodil-medichnih-virobiv-dlja-zabezpechennja-likuvannjam-hvorih-na-sercevo-sudinni-ta-sudinno-mozkovi-zahvorjuvannja-zakuplenih-za-koshti-derzhavnogo-bjudzhetu-ukraini-na-2020-rik</t>
  </si>
  <si>
    <t>№1324 від 02.07.2021</t>
  </si>
  <si>
    <t>Судинний протез FUSION, 6мм х 60см,М002015010660</t>
  </si>
  <si>
    <t>PR.133-17 від 01.03.2017</t>
  </si>
  <si>
    <t>Протез судини в'язаний прямий InterGard 8мм х 40cм</t>
  </si>
  <si>
    <t>Протез судини в'язаний прямий InterGard 10мм х 40c</t>
  </si>
  <si>
    <t>Протез судини в'язаний біф/  InterGard 20м*10.50см</t>
  </si>
  <si>
    <t>https://medzakupivli.com/uk/pro-mzu/dokumenty/nakazy/32015-nakaz_20230327_726593</t>
  </si>
  <si>
    <t>№410-Р від 24.03.2023</t>
  </si>
  <si>
    <t>Саморозширний стент МЕР для сон.артерії з с.д.ZSTS</t>
  </si>
  <si>
    <t>003/2019 редакція 2 від 24.12.2021</t>
  </si>
  <si>
    <t>https://medzakupivli.com/uk/pro-mzu/dokumenty/nakazy/31656-nakaz_20230224_558147</t>
  </si>
  <si>
    <t>№215-Р від 24.02.2022</t>
  </si>
  <si>
    <t>https://medzakupivli.com/uk/pro-mzu/dokumenty/nakazy/4161-nakaz_20220714_171261</t>
  </si>
  <si>
    <t>№261-р від 14.07.2022</t>
  </si>
  <si>
    <t>2024</t>
  </si>
  <si>
    <t>PR.289-17 від 28.07.2017</t>
  </si>
  <si>
    <t>https://medzakupivli.com/uk/pro-mzu/dokumenty/nakazy/4190-nakaz_20220728_862446</t>
  </si>
  <si>
    <t>№285-Р від 27.07.22</t>
  </si>
  <si>
    <t>2023, 2024</t>
  </si>
  <si>
    <t>Провідниковий катетер Лаунчер</t>
  </si>
  <si>
    <t>PR.290-17 від 28.07.2017</t>
  </si>
  <si>
    <t>https://medzakupivli.com/uk/pro-mzu/dokumenty/nakazy/31362-nakaz_20221216_195644</t>
  </si>
  <si>
    <t xml:space="preserve"> №638-Р від 15.12.2022</t>
  </si>
  <si>
    <t>Провідник з тефлоновим покриттям, кат.н. РJ35150Т</t>
  </si>
  <si>
    <t>https://medzakupivli.com/uk/pro-mzu/dokumenty/nakazy/32549-nakaz_20230502_233737</t>
  </si>
  <si>
    <t xml:space="preserve"> №562-Р від 02/05/2023</t>
  </si>
  <si>
    <t>2024.2025</t>
  </si>
  <si>
    <t>Провідник ПроВіа</t>
  </si>
  <si>
    <t>014 редакція 2 від 06.03.2020</t>
  </si>
  <si>
    <t>https://medzakupivli.com/uk/pro-mzu/dokumenty/nakazy/5322-nakaz_20220825_795496</t>
  </si>
  <si>
    <t>№358-р від 25.08.2022</t>
  </si>
  <si>
    <t>НС Соляріс Балонний дилатаційний катетер швидкої заміни</t>
  </si>
  <si>
    <t>https://medzakupivli.com/uk/pro-mzu/dokumenty/nakazy/4451-nakaz_20220815_845237</t>
  </si>
  <si>
    <t>№328-Р від 15.08.2022</t>
  </si>
  <si>
    <t>https://medzakupivli.com/uk/pro-mzu/dokumenty/nakazy/31749-nakaz_20230309_222984</t>
  </si>
  <si>
    <t>№294-Р від 09.03.2023</t>
  </si>
  <si>
    <t>Пристрій для екстракції тромбів з мозкових артерій</t>
  </si>
  <si>
    <t>МТ001 версія 8 від 16.01.2023</t>
  </si>
  <si>
    <t>https://medzakupivli.com/uk/pro-mzu/dokumenty/nakazy/3983-nakaz_20220405_318314</t>
  </si>
  <si>
    <t>№119-Р від 04.04.2022</t>
  </si>
  <si>
    <t>PR.539-18 від 06.07.2018</t>
  </si>
  <si>
    <t>№4-Р від 11.01.2022</t>
  </si>
  <si>
    <t>Мікрокатетер Headway duo. прямий, 167 см, кат.н. М</t>
  </si>
  <si>
    <t>UA.101MD.3.0406-20.01 від 28.02.2019</t>
  </si>
  <si>
    <t>https://medzakupivli.com/uk/pro-mzu/dokumenty/nakazy/4134-nakaz_20220701_676776</t>
  </si>
  <si>
    <t>№239-Р від 01.07.2022</t>
  </si>
  <si>
    <t>UA.MD.339-21 від 06.04.2018</t>
  </si>
  <si>
    <t>https://moz.gov.ua/article/ministry-mandates/nakaz-moz-ukraini-vid-17022021--274-pro-rozpodil-medichnih-virobiv-dlja-operativnogo-likuvannja-sudinno-mozkovih-zahvorjuvan-zakuplenih-za-koshti-derzhavnogo-bjudzhetu-ukraini-na-2020-rik</t>
  </si>
  <si>
    <t>№ 274 від 17.02.2021</t>
  </si>
  <si>
    <t>Катетер типу СІММОНС, армований 5FT100 SIM2</t>
  </si>
  <si>
    <t>Сертифікат відповідності №PR.772-19 від  01.07.2019</t>
  </si>
  <si>
    <t>https://moz.gov.ua/article/ministry-mandates/nakaz-moz-ukraini-vid-30042021--850-pro-rozpodil-medichnogo-virobu-podovzhenij-providnikovij-kateter-dlja-distalnogo-endovaskuljarnogo-dostupu---1shtuka-dlja-operativnogo-likuvannja-sudinno-mozkovih-zahvorjuvan</t>
  </si>
  <si>
    <t>№850 від 30.04.2021</t>
  </si>
  <si>
    <t>Катетер провідниковий FARGOMAX FRGMAX 6F 115 8</t>
  </si>
  <si>
    <t>UA.TR.126 753 20 079 03 від 05.10.2020</t>
  </si>
  <si>
    <t>№1088 від 02.06.2021</t>
  </si>
  <si>
    <t>Катетер провідниковий FARGO FRG 6F 125 8</t>
  </si>
  <si>
    <t>https://medzakupivli.com/uk/pro-mzu/dokumenty/nakazy/3848-nakaz_20220131_574712</t>
  </si>
  <si>
    <t>№31-Р від 31.01.2022</t>
  </si>
  <si>
    <t>Катетер провідниковий FARGO FRG 6F 115 8</t>
  </si>
  <si>
    <t>https://medzakupivli.com/uk/pro-mzu/dokumenty/nakazy/28763-nakaz_20221103_954387</t>
  </si>
  <si>
    <t>№503-р від 02.11.2022</t>
  </si>
  <si>
    <t>Ангіографічний катетер Н1 5F*100 см (1*10), кат.но</t>
  </si>
  <si>
    <t xml:space="preserve">UA.101MD.3.0623-20.00 від 17.12.2020 </t>
  </si>
  <si>
    <t>https://medzakupivli.com/uk/pro-mzu/dokumenty/nakazy/28763-nakaz_20221103_954386</t>
  </si>
  <si>
    <t>Ангіографічний катетер SIM2 5F*100 см (1*10), кат.</t>
  </si>
  <si>
    <t>https://medzakupivli.com/uk/pro-mzu/dokumenty/nakazy/4162-nakaz_20220715_144398</t>
  </si>
  <si>
    <t>№262-Р від 14.07.2022</t>
  </si>
  <si>
    <t>Катетер для периф/ангіопл Ловікс,шв PBARX</t>
  </si>
  <si>
    <t>PR.772-19 від 23.12.2021</t>
  </si>
  <si>
    <t>https://medzakupivli.com/uk/pro-mzu/dokumenty/nakazy/31941-nakaz_20230324_263499</t>
  </si>
  <si>
    <t>№405-Р від 24.03.2023</t>
  </si>
  <si>
    <t>Катетер  Реакт 71, кат. номер REACT-71</t>
  </si>
  <si>
    <t>https://medzakupivli.com/uk/pro-mzu/dokumenty/nakazy/31854-nakaz_20230321_135454</t>
  </si>
  <si>
    <t>№365-Р від 20.03.2023</t>
  </si>
  <si>
    <t>№ 405-Р від 24.03.2023</t>
  </si>
  <si>
    <t>Катетер  Реакт 68, кат. номер REACT-68</t>
  </si>
  <si>
    <t>https://medzakupivli.com/uk/pro-mzu/dokumenty/nakazy/3892-nakaz_20220223_294565</t>
  </si>
  <si>
    <t>№63-р від 22.02.2022</t>
  </si>
  <si>
    <t>Катетер  провідниковий  Chaperon</t>
  </si>
  <si>
    <t>https://medzakupivli.com/uk/pro-mzu/dokumenty/nakazy/31612-nakaz_20230216_524334</t>
  </si>
  <si>
    <t>№176-р від 16.02.2023</t>
  </si>
  <si>
    <t>Експорт АП аспіраційний катетер, кат. н.EXPORTAPCE</t>
  </si>
  <si>
    <t>009 від 03.12.2020</t>
  </si>
  <si>
    <t>https://medzakupivli.com/uk/pro-mzu/dokumenty/nakazy/31514-nakaz_20230125_183466</t>
  </si>
  <si>
    <t>№82-р від 25/01/2023</t>
  </si>
  <si>
    <t>Двокамерний частот.адаптован. штучний водій ритму серця (ШВРС) з можливістю авт.регул ампл. при шлуночков. ритмоведенні (DDDR)</t>
  </si>
  <si>
    <t>CRHF001 від 07.10.2022</t>
  </si>
  <si>
    <t>https://medzakupivli.com/uk/pro-mzu/dokumenty/nakazy/4099-nakaz_20220614_127793</t>
  </si>
  <si>
    <t>№211-Р від 13.06.2022</t>
  </si>
  <si>
    <t>UA.101.AID.2.0130-20.04 від 04.10.2017</t>
  </si>
  <si>
    <t>https://medzakupivli.com/uk/pro-mzu/dokumenty/nakazy/31517-nakaz_20230126_512277</t>
  </si>
  <si>
    <t>№85-р від 26.01.2023</t>
  </si>
  <si>
    <t>Двокамерні частотно-адаптовані ШВРС з можливістю автоматичного регулювання амплітуди при шлуночковому ритмоведенні (DDDR)</t>
  </si>
  <si>
    <t>https://medzakupivli.com/uk/pro-mzu/dokumenty/nakazy/3870-nakaz_20220208_285654</t>
  </si>
  <si>
    <t>№49-Р від 07.02.2022</t>
  </si>
  <si>
    <t>Гідрофільний провідник Міраж</t>
  </si>
  <si>
    <t xml:space="preserve">PR.746-19   від 05.06.2019      </t>
  </si>
  <si>
    <t xml:space="preserve"> №82-р від 25.01.2023</t>
  </si>
  <si>
    <t>Гемостатичний відр. інтродюсер із бок. вх. д/ін.Се</t>
  </si>
  <si>
    <t>OSK001 від 20.07.2023</t>
  </si>
  <si>
    <t xml:space="preserve"> №85-р від 26.01.2023</t>
  </si>
  <si>
    <t>OSK001 від 20.07.2022</t>
  </si>
  <si>
    <t>https://medzakupivli.com/uk/pro-mzu/dokumenty/nakazy/31516-nakaz_20230125_321749</t>
  </si>
  <si>
    <t>№84-р від 25.01.2023</t>
  </si>
  <si>
    <t>Балонні  кат. з покр. SeQuent Please Neo</t>
  </si>
  <si>
    <t>Декларація про відповідність №24 Версія 3 від 02.12.2021</t>
  </si>
  <si>
    <t>https://medzakupivli.com/uk/pro-mzu/dokumenty/nakazy/4261-nakaz_20220805_489778</t>
  </si>
  <si>
    <t>№305-Р від 04.08.2022</t>
  </si>
  <si>
    <t>Балонний дилат.катетер Mozec Rx PTCA,</t>
  </si>
  <si>
    <t>PR.300-17   від 22.08.2017</t>
  </si>
  <si>
    <t>https://medzakupivli.com/uk/pro-mzu/dokumenty/nakazy/5399-nakaz_20220905_814633</t>
  </si>
  <si>
    <t>№385-р від 02.09.2022</t>
  </si>
  <si>
    <t xml:space="preserve">Trans-ID Інфляційний пристрій (Пістолетного типу) </t>
  </si>
  <si>
    <t>057/19/MD від 26.08.2021</t>
  </si>
  <si>
    <t>https://medzakupivli.com/uk/pro-mzu/dokumenty/nakazy/4481-nakaz_20220817_296979</t>
  </si>
  <si>
    <t>№335-Р від 16.08.2022</t>
  </si>
  <si>
    <t>Оклюдер з нікель-титанового сплаву з дакроновим наповненням у комплекті із системою доставки для закриття артеріального протоку</t>
  </si>
  <si>
    <t>Реєстраційне посвідчення №UA.TR.118.036.18 термін дії НЕОБМЕЖЕННИЙ</t>
  </si>
  <si>
    <t>https://medzakupivli.com/uk/pro-mzu/dokumenty/nakazy/32548-nakaz_20230502_731921</t>
  </si>
  <si>
    <t xml:space="preserve"> №561-Р від 02.05.2023</t>
  </si>
  <si>
    <t>3 від 11.06.2021</t>
  </si>
  <si>
    <t>Наказом МОЗ від 26.04.2017 р. №459 затверджені вимоги щодо публікації інформації про наявність лікарських засобів та витратних матеріалів на інформаційних стендах у закладах охорони здоров’я державної та комунальної форм власності. Наказ МОЗ від 02.06.2016 № 509 регулює оприлюднення інформації структурними підрозділами ОДА та КМДА, закладами охорони здоров'я, що належать до сфери управління МОЗ і які є одержувачами лікарських засобів та медичних виробів, закуплених за бюджетні кошти. Дані розпорядники мають забезпечувати на своїх офіційних веб-сайтах щотижневе оновлення наступної інформації: 1) щодо потреби, стану забезпечення, наявних залишків лікарських засобів та медичних виробів, що закуповуються за бюджетні кошти; 2) перелік закладів охорони здоров’я відповідного регіону, що є кінцевим отримувачем лікарських засобів та медичних виробів; 3) накази про розподіл лікарських засобів та медичних виробів серед закладів охорони здоров’я підпорядкованої адміністративно-територіальної одиниці.</t>
  </si>
  <si>
    <t>Назва отримувача лікарських засобів та медичних виробів. Наприклад: Одеська міська клінічна інфекційна лікарня.</t>
  </si>
  <si>
    <t>Код ЄДРПОУ отримувача лікарських засобів та медичних виробів. Наприклад: 01234567.</t>
  </si>
  <si>
    <t>Назва видавника наказу. Наприклад: Управління охорони здоров’я Полтавської ОДА.</t>
  </si>
  <si>
    <t>Код ЄДРПОУ видавника наказу. Наприклад: 01234567.</t>
  </si>
  <si>
    <t>Посилання на наказ оприлюднений у мережі Інтернет. Посилання має починатися з http:// або https://. Наприклад: https://www.example.gov.ua/example.doc.</t>
  </si>
  <si>
    <t>Номер наказу (без знаку №). Наприклад: 101/03.</t>
  </si>
  <si>
    <t>Джерело отримання засобу може мати одне зі значень: кошти державного бюджету, кошти місцевого бюджету, благодійна допомога, гуманітарна допомога. Наприклад: кошти державного бюджету.</t>
  </si>
  <si>
    <t>Дата, завершення строку придатності лікарського засобу у форматі ISO 8601 (рррр-мм-дд). Наприклад, 2021-05-30.</t>
  </si>
  <si>
    <t>Одиниця виміру лікарського засобу може мати одне зі значень: каністра, мішок, штука, таблетка, флакон, капсула, упаковка, МО, ампула, балон, доза, кілограм, грам, комплект, літр, рулон, метр, набір, пакунок, ящик.</t>
  </si>
  <si>
    <t>Кількість (залишок) лікарського засобу. Число вказується без зазначення одиниці вимірювання («мл»). Наприклад: 20. Десяткові значення відділяються крапкою або комою. Наприклад: 20.50 або 20,50. Потрібно дотримуватися одного розділювача для всієї таблиці.</t>
  </si>
  <si>
    <t>Форма випуску відповідно до Наказу МОЗ України від 20.07.2006 № 500. Наприклад: Розчин для ін'єкцій.</t>
  </si>
  <si>
    <t>Торговельна назва засобу/препарату відповідно до Державного реєстру лікарських засобів України. Наприклад: АНАЛЬГІН.</t>
  </si>
  <si>
    <t>Номер реєстраційного посвідчення лікарського засобу відповідно до Державного реєстру лікарських засобів України. Наприклад: UA/6249/01/02.</t>
  </si>
  <si>
    <t>Підстава</t>
  </si>
  <si>
    <t>Назва отримувача</t>
  </si>
  <si>
    <t>Ідентифікатор отримувача</t>
  </si>
  <si>
    <t>Назва видавника</t>
  </si>
  <si>
    <t>Ідентифікатор видавника</t>
  </si>
  <si>
    <t>Посилання</t>
  </si>
  <si>
    <t>Номер наказу</t>
  </si>
  <si>
    <t>Джерело отримання</t>
  </si>
  <si>
    <t>Строк придатності</t>
  </si>
  <si>
    <t>Одиниця виміру</t>
  </si>
  <si>
    <t>Кількість</t>
  </si>
  <si>
    <t>Форма випуску</t>
  </si>
  <si>
    <t>Торговельна назва</t>
  </si>
  <si>
    <t>Ідентифікатор</t>
  </si>
  <si>
    <t>Дані про лікарські засоби та медичні вироби, що були розподілені відповідно до наказів (ресурс Distribution) станом на 01.10.2023</t>
  </si>
  <si>
    <t>немає на залишку</t>
  </si>
  <si>
    <t>не використаовувалось у звітному періоді</t>
  </si>
  <si>
    <t>був рух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</si>
</sst>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Arial"/>
      <family val="2"/>
      <charset val="204"/>
    </font>
    <font>
      <u/>
      <sz val="8"/>
      <color theme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6">
    <xf numFmtId="0" fontId="0" fillId="0" borderId="0"/>
    <xf numFmtId="0" fontId="7" fillId="5" borderId="0">
      <alignment vertical="center"/>
    </xf>
    <xf numFmtId="0" fontId="1" fillId="0" borderId="0"/>
    <xf numFmtId="0" fontId="11" fillId="0" borderId="0" applyNumberFormat="0" applyFill="0" applyBorder="0" applyAlignment="0" applyProtection="0"/>
    <xf numFmtId="0" fontId="7" fillId="5" borderId="0">
      <alignment vertical="center"/>
    </xf>
    <xf numFmtId="0" fontId="7" fillId="5" borderId="0">
      <alignment vertical="center"/>
    </xf>
  </cellStyleXfs>
  <cellXfs count="173">
    <xf numFmtId="0" fontId="0" fillId="0" borderId="0" xfId="0"/>
    <xf numFmtId="0" fontId="2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/>
    </xf>
    <xf numFmtId="49" fontId="6" fillId="4" borderId="3" xfId="0" applyNumberFormat="1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 wrapText="1"/>
    </xf>
    <xf numFmtId="0" fontId="5" fillId="2" borderId="5" xfId="0" applyNumberFormat="1" applyFont="1" applyFill="1" applyBorder="1" applyAlignment="1" applyProtection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 applyProtection="1">
      <alignment horizontal="left" vertical="center" wrapText="1"/>
    </xf>
    <xf numFmtId="0" fontId="8" fillId="6" borderId="3" xfId="1" applyFont="1" applyFill="1" applyBorder="1" applyAlignment="1">
      <alignment horizontal="left" vertical="center"/>
    </xf>
    <xf numFmtId="1" fontId="6" fillId="2" borderId="3" xfId="0" applyNumberFormat="1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horizontal="left" vertical="center"/>
    </xf>
    <xf numFmtId="0" fontId="3" fillId="4" borderId="3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left" vertical="center" wrapText="1"/>
    </xf>
    <xf numFmtId="14" fontId="2" fillId="4" borderId="3" xfId="0" applyNumberFormat="1" applyFont="1" applyFill="1" applyBorder="1" applyAlignment="1">
      <alignment horizontal="left" vertical="center"/>
    </xf>
    <xf numFmtId="0" fontId="8" fillId="4" borderId="3" xfId="1" applyFont="1" applyFill="1" applyBorder="1" applyAlignment="1">
      <alignment horizontal="left" vertical="center"/>
    </xf>
    <xf numFmtId="1" fontId="6" fillId="4" borderId="3" xfId="0" applyNumberFormat="1" applyFont="1" applyFill="1" applyBorder="1" applyAlignment="1">
      <alignment horizontal="left" vertical="center" wrapText="1"/>
    </xf>
    <xf numFmtId="0" fontId="5" fillId="4" borderId="3" xfId="0" applyNumberFormat="1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2" fillId="4" borderId="3" xfId="0" applyNumberFormat="1" applyFont="1" applyFill="1" applyBorder="1" applyAlignment="1">
      <alignment horizontal="left" vertical="center"/>
    </xf>
    <xf numFmtId="0" fontId="9" fillId="4" borderId="2" xfId="2" applyNumberFormat="1" applyFont="1" applyFill="1" applyBorder="1" applyAlignment="1">
      <alignment horizontal="left"/>
    </xf>
    <xf numFmtId="49" fontId="9" fillId="4" borderId="2" xfId="2" applyNumberFormat="1" applyFont="1" applyFill="1" applyBorder="1" applyAlignment="1">
      <alignment horizontal="left"/>
    </xf>
    <xf numFmtId="49" fontId="9" fillId="4" borderId="2" xfId="2" applyNumberFormat="1" applyFont="1" applyFill="1" applyBorder="1" applyAlignment="1">
      <alignment horizontal="left" wrapText="1"/>
    </xf>
    <xf numFmtId="49" fontId="6" fillId="2" borderId="3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 wrapText="1"/>
    </xf>
    <xf numFmtId="0" fontId="9" fillId="2" borderId="2" xfId="2" applyNumberFormat="1" applyFont="1" applyFill="1" applyBorder="1" applyAlignment="1">
      <alignment horizontal="left"/>
    </xf>
    <xf numFmtId="49" fontId="10" fillId="2" borderId="2" xfId="2" applyNumberFormat="1" applyFont="1" applyFill="1" applyBorder="1"/>
    <xf numFmtId="49" fontId="9" fillId="2" borderId="2" xfId="2" applyNumberFormat="1" applyFont="1" applyFill="1" applyBorder="1" applyAlignment="1">
      <alignment wrapText="1"/>
    </xf>
    <xf numFmtId="0" fontId="12" fillId="4" borderId="3" xfId="3" applyFont="1" applyFill="1" applyBorder="1" applyAlignment="1">
      <alignment horizontal="left" vertical="center" wrapText="1"/>
    </xf>
    <xf numFmtId="0" fontId="2" fillId="6" borderId="0" xfId="0" applyFont="1" applyFill="1" applyAlignment="1">
      <alignment horizontal="left" vertical="center"/>
    </xf>
    <xf numFmtId="0" fontId="2" fillId="6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49" fontId="6" fillId="6" borderId="3" xfId="0" applyNumberFormat="1" applyFont="1" applyFill="1" applyBorder="1" applyAlignment="1">
      <alignment horizontal="left" vertical="center"/>
    </xf>
    <xf numFmtId="0" fontId="3" fillId="6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14" fontId="2" fillId="6" borderId="3" xfId="0" applyNumberFormat="1" applyFont="1" applyFill="1" applyBorder="1" applyAlignment="1">
      <alignment horizontal="left" vertical="center"/>
    </xf>
    <xf numFmtId="1" fontId="13" fillId="6" borderId="3" xfId="0" applyNumberFormat="1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5" fillId="6" borderId="3" xfId="0" applyNumberFormat="1" applyFont="1" applyFill="1" applyBorder="1" applyAlignment="1" applyProtection="1">
      <alignment horizontal="left" vertical="center" wrapText="1"/>
    </xf>
    <xf numFmtId="0" fontId="12" fillId="6" borderId="3" xfId="3" applyFont="1" applyFill="1" applyBorder="1" applyAlignment="1">
      <alignment horizontal="left" vertical="center" wrapText="1"/>
    </xf>
    <xf numFmtId="0" fontId="5" fillId="6" borderId="3" xfId="4" quotePrefix="1" applyFont="1" applyFill="1" applyBorder="1" applyAlignment="1">
      <alignment horizontal="left" vertical="center" wrapText="1"/>
    </xf>
    <xf numFmtId="1" fontId="13" fillId="4" borderId="3" xfId="0" applyNumberFormat="1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 shrinkToFit="1"/>
    </xf>
    <xf numFmtId="0" fontId="14" fillId="6" borderId="3" xfId="0" applyNumberFormat="1" applyFont="1" applyFill="1" applyBorder="1" applyAlignment="1" applyProtection="1">
      <alignment horizontal="left" vertical="center" wrapText="1"/>
    </xf>
    <xf numFmtId="0" fontId="14" fillId="4" borderId="3" xfId="0" applyNumberFormat="1" applyFont="1" applyFill="1" applyBorder="1" applyAlignment="1" applyProtection="1">
      <alignment horizontal="left" vertical="center" wrapText="1"/>
    </xf>
    <xf numFmtId="0" fontId="2" fillId="7" borderId="0" xfId="0" applyFont="1" applyFill="1" applyAlignment="1">
      <alignment horizontal="left" vertical="center"/>
    </xf>
    <xf numFmtId="0" fontId="2" fillId="7" borderId="3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49" fontId="6" fillId="7" borderId="3" xfId="0" applyNumberFormat="1" applyFont="1" applyFill="1" applyBorder="1" applyAlignment="1">
      <alignment horizontal="left" vertical="center"/>
    </xf>
    <xf numFmtId="0" fontId="12" fillId="7" borderId="3" xfId="3" applyFont="1" applyFill="1" applyBorder="1" applyAlignment="1">
      <alignment horizontal="left" vertical="center" wrapText="1"/>
    </xf>
    <xf numFmtId="0" fontId="6" fillId="7" borderId="3" xfId="0" applyFont="1" applyFill="1" applyBorder="1" applyAlignment="1">
      <alignment horizontal="left" vertical="center" wrapText="1"/>
    </xf>
    <xf numFmtId="0" fontId="8" fillId="7" borderId="3" xfId="1" applyFont="1" applyFill="1" applyBorder="1" applyAlignment="1">
      <alignment horizontal="left" vertical="center"/>
    </xf>
    <xf numFmtId="0" fontId="14" fillId="7" borderId="3" xfId="0" applyNumberFormat="1" applyFont="1" applyFill="1" applyBorder="1" applyAlignment="1" applyProtection="1">
      <alignment horizontal="left" vertical="center" wrapText="1"/>
    </xf>
    <xf numFmtId="49" fontId="4" fillId="7" borderId="3" xfId="0" applyNumberFormat="1" applyFont="1" applyFill="1" applyBorder="1" applyAlignment="1">
      <alignment horizontal="left" vertical="center" wrapText="1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14" fontId="6" fillId="4" borderId="3" xfId="0" applyNumberFormat="1" applyFont="1" applyFill="1" applyBorder="1" applyAlignment="1">
      <alignment horizontal="left" vertical="center" wrapText="1"/>
    </xf>
    <xf numFmtId="0" fontId="2" fillId="8" borderId="0" xfId="0" applyFont="1" applyFill="1" applyAlignment="1">
      <alignment horizontal="left" vertical="center"/>
    </xf>
    <xf numFmtId="0" fontId="2" fillId="8" borderId="3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49" fontId="6" fillId="8" borderId="3" xfId="0" applyNumberFormat="1" applyFont="1" applyFill="1" applyBorder="1" applyAlignment="1">
      <alignment horizontal="left" vertical="center"/>
    </xf>
    <xf numFmtId="0" fontId="3" fillId="8" borderId="3" xfId="0" applyFont="1" applyFill="1" applyBorder="1" applyAlignment="1">
      <alignment horizontal="left" vertical="center" wrapText="1"/>
    </xf>
    <xf numFmtId="0" fontId="15" fillId="8" borderId="3" xfId="0" applyFont="1" applyFill="1" applyBorder="1" applyAlignment="1">
      <alignment horizontal="left" vertical="center" wrapText="1"/>
    </xf>
    <xf numFmtId="14" fontId="2" fillId="8" borderId="3" xfId="0" applyNumberFormat="1" applyFont="1" applyFill="1" applyBorder="1" applyAlignment="1">
      <alignment horizontal="left" vertical="center"/>
    </xf>
    <xf numFmtId="0" fontId="8" fillId="8" borderId="3" xfId="1" applyFont="1" applyFill="1" applyBorder="1" applyAlignment="1">
      <alignment horizontal="left" vertical="center"/>
    </xf>
    <xf numFmtId="0" fontId="14" fillId="8" borderId="3" xfId="0" applyNumberFormat="1" applyFont="1" applyFill="1" applyBorder="1" applyAlignment="1" applyProtection="1">
      <alignment horizontal="left" vertical="center" wrapText="1"/>
    </xf>
    <xf numFmtId="0" fontId="6" fillId="8" borderId="3" xfId="0" applyFont="1" applyFill="1" applyBorder="1" applyAlignment="1">
      <alignment horizontal="left" vertical="center" wrapText="1"/>
    </xf>
    <xf numFmtId="0" fontId="5" fillId="8" borderId="3" xfId="0" applyNumberFormat="1" applyFont="1" applyFill="1" applyBorder="1" applyAlignment="1" applyProtection="1">
      <alignment horizontal="left" vertical="center" wrapText="1"/>
    </xf>
    <xf numFmtId="0" fontId="8" fillId="6" borderId="3" xfId="0" applyNumberFormat="1" applyFont="1" applyFill="1" applyBorder="1" applyAlignment="1" applyProtection="1">
      <alignment horizontal="left" vertical="center" wrapText="1"/>
    </xf>
    <xf numFmtId="49" fontId="9" fillId="6" borderId="2" xfId="2" applyNumberFormat="1" applyFont="1" applyFill="1" applyBorder="1"/>
    <xf numFmtId="49" fontId="9" fillId="4" borderId="2" xfId="2" applyNumberFormat="1" applyFont="1" applyFill="1" applyBorder="1"/>
    <xf numFmtId="0" fontId="9" fillId="6" borderId="2" xfId="2" applyNumberFormat="1" applyFont="1" applyFill="1" applyBorder="1" applyAlignment="1">
      <alignment horizontal="left"/>
    </xf>
    <xf numFmtId="49" fontId="9" fillId="6" borderId="2" xfId="2" applyNumberFormat="1" applyFont="1" applyFill="1" applyBorder="1" applyAlignment="1">
      <alignment horizontal="left"/>
    </xf>
    <xf numFmtId="49" fontId="9" fillId="6" borderId="2" xfId="2" applyNumberFormat="1" applyFont="1" applyFill="1" applyBorder="1" applyAlignment="1">
      <alignment horizontal="left" wrapText="1"/>
    </xf>
    <xf numFmtId="14" fontId="2" fillId="7" borderId="3" xfId="0" applyNumberFormat="1" applyFont="1" applyFill="1" applyBorder="1" applyAlignment="1">
      <alignment horizontal="left" vertical="center"/>
    </xf>
    <xf numFmtId="0" fontId="9" fillId="7" borderId="2" xfId="2" applyNumberFormat="1" applyFont="1" applyFill="1" applyBorder="1" applyAlignment="1">
      <alignment horizontal="left"/>
    </xf>
    <xf numFmtId="49" fontId="9" fillId="7" borderId="2" xfId="2" applyNumberFormat="1" applyFont="1" applyFill="1" applyBorder="1" applyAlignment="1">
      <alignment horizontal="left"/>
    </xf>
    <xf numFmtId="49" fontId="9" fillId="7" borderId="2" xfId="2" applyNumberFormat="1" applyFont="1" applyFill="1" applyBorder="1" applyAlignment="1">
      <alignment horizontal="left" wrapText="1"/>
    </xf>
    <xf numFmtId="0" fontId="3" fillId="7" borderId="3" xfId="0" applyFont="1" applyFill="1" applyBorder="1" applyAlignment="1">
      <alignment horizontal="left" vertical="center" wrapText="1"/>
    </xf>
    <xf numFmtId="0" fontId="2" fillId="7" borderId="2" xfId="0" applyFont="1" applyFill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14" fontId="2" fillId="6" borderId="2" xfId="0" applyNumberFormat="1" applyFont="1" applyFill="1" applyBorder="1" applyAlignment="1">
      <alignment horizontal="left" vertical="center"/>
    </xf>
    <xf numFmtId="0" fontId="8" fillId="7" borderId="3" xfId="0" applyNumberFormat="1" applyFont="1" applyFill="1" applyBorder="1" applyAlignment="1" applyProtection="1">
      <alignment horizontal="left" vertical="center" wrapText="1"/>
    </xf>
    <xf numFmtId="14" fontId="2" fillId="7" borderId="2" xfId="0" applyNumberFormat="1" applyFont="1" applyFill="1" applyBorder="1" applyAlignment="1">
      <alignment horizontal="left" vertical="center"/>
    </xf>
    <xf numFmtId="0" fontId="6" fillId="6" borderId="0" xfId="0" applyFont="1" applyFill="1" applyAlignment="1">
      <alignment horizontal="left" vertical="center"/>
    </xf>
    <xf numFmtId="14" fontId="6" fillId="6" borderId="3" xfId="0" applyNumberFormat="1" applyFont="1" applyFill="1" applyBorder="1" applyAlignment="1">
      <alignment horizontal="left" vertical="center"/>
    </xf>
    <xf numFmtId="0" fontId="6" fillId="7" borderId="0" xfId="0" applyFont="1" applyFill="1" applyAlignment="1">
      <alignment horizontal="left" vertical="center"/>
    </xf>
    <xf numFmtId="14" fontId="6" fillId="7" borderId="3" xfId="0" applyNumberFormat="1" applyFont="1" applyFill="1" applyBorder="1" applyAlignment="1">
      <alignment horizontal="left" vertical="center"/>
    </xf>
    <xf numFmtId="49" fontId="10" fillId="7" borderId="2" xfId="2" applyNumberFormat="1" applyFont="1" applyFill="1" applyBorder="1" applyAlignment="1">
      <alignment horizontal="left"/>
    </xf>
    <xf numFmtId="0" fontId="6" fillId="4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left" vertical="center" wrapText="1"/>
    </xf>
    <xf numFmtId="14" fontId="6" fillId="4" borderId="3" xfId="0" applyNumberFormat="1" applyFont="1" applyFill="1" applyBorder="1" applyAlignment="1">
      <alignment horizontal="left" vertical="center"/>
    </xf>
    <xf numFmtId="49" fontId="10" fillId="4" borderId="2" xfId="2" applyNumberFormat="1" applyFont="1" applyFill="1" applyBorder="1" applyAlignment="1">
      <alignment horizontal="left"/>
    </xf>
    <xf numFmtId="49" fontId="10" fillId="6" borderId="2" xfId="2" applyNumberFormat="1" applyFont="1" applyFill="1" applyBorder="1" applyAlignment="1">
      <alignment horizontal="left"/>
    </xf>
    <xf numFmtId="0" fontId="2" fillId="4" borderId="2" xfId="0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/>
    </xf>
    <xf numFmtId="14" fontId="8" fillId="4" borderId="3" xfId="0" applyNumberFormat="1" applyFont="1" applyFill="1" applyBorder="1" applyAlignment="1" applyProtection="1">
      <alignment horizontal="left" vertical="center" wrapText="1"/>
    </xf>
    <xf numFmtId="49" fontId="2" fillId="6" borderId="3" xfId="0" applyNumberFormat="1" applyFont="1" applyFill="1" applyBorder="1" applyAlignment="1">
      <alignment horizontal="left" vertical="center"/>
    </xf>
    <xf numFmtId="0" fontId="12" fillId="6" borderId="2" xfId="3" applyFont="1" applyFill="1" applyBorder="1" applyAlignment="1">
      <alignment horizontal="left" vertical="center" wrapText="1"/>
    </xf>
    <xf numFmtId="49" fontId="2" fillId="7" borderId="3" xfId="0" applyNumberFormat="1" applyFont="1" applyFill="1" applyBorder="1" applyAlignment="1">
      <alignment horizontal="left" vertical="center"/>
    </xf>
    <xf numFmtId="0" fontId="12" fillId="7" borderId="2" xfId="3" applyFont="1" applyFill="1" applyBorder="1" applyAlignment="1">
      <alignment horizontal="left" vertical="center" wrapText="1"/>
    </xf>
    <xf numFmtId="0" fontId="12" fillId="4" borderId="2" xfId="3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14" fontId="2" fillId="4" borderId="2" xfId="0" applyNumberFormat="1" applyFont="1" applyFill="1" applyBorder="1" applyAlignment="1">
      <alignment horizontal="left" vertical="center"/>
    </xf>
    <xf numFmtId="0" fontId="12" fillId="4" borderId="6" xfId="3" applyFont="1" applyFill="1" applyBorder="1" applyAlignment="1">
      <alignment horizontal="left" vertical="center" wrapText="1"/>
    </xf>
    <xf numFmtId="14" fontId="2" fillId="4" borderId="6" xfId="0" applyNumberFormat="1" applyFont="1" applyFill="1" applyBorder="1" applyAlignment="1">
      <alignment horizontal="left" vertical="center"/>
    </xf>
    <xf numFmtId="14" fontId="2" fillId="4" borderId="3" xfId="0" applyNumberFormat="1" applyFont="1" applyFill="1" applyBorder="1" applyAlignment="1">
      <alignment horizontal="left" vertical="center" wrapText="1"/>
    </xf>
    <xf numFmtId="0" fontId="16" fillId="4" borderId="2" xfId="2" applyNumberFormat="1" applyFont="1" applyFill="1" applyBorder="1" applyAlignment="1">
      <alignment horizontal="left"/>
    </xf>
    <xf numFmtId="49" fontId="17" fillId="4" borderId="2" xfId="2" applyNumberFormat="1" applyFont="1" applyFill="1" applyBorder="1"/>
    <xf numFmtId="49" fontId="9" fillId="4" borderId="2" xfId="2" applyNumberFormat="1" applyFont="1" applyFill="1" applyBorder="1" applyAlignment="1">
      <alignment wrapText="1"/>
    </xf>
    <xf numFmtId="49" fontId="10" fillId="4" borderId="2" xfId="2" applyNumberFormat="1" applyFont="1" applyFill="1" applyBorder="1"/>
    <xf numFmtId="0" fontId="2" fillId="6" borderId="3" xfId="0" applyNumberFormat="1" applyFont="1" applyFill="1" applyBorder="1" applyAlignment="1">
      <alignment horizontal="left" vertical="center"/>
    </xf>
    <xf numFmtId="1" fontId="4" fillId="6" borderId="3" xfId="0" applyNumberFormat="1" applyFont="1" applyFill="1" applyBorder="1" applyAlignment="1">
      <alignment horizontal="left" vertical="center"/>
    </xf>
    <xf numFmtId="49" fontId="4" fillId="6" borderId="3" xfId="0" applyNumberFormat="1" applyFont="1" applyFill="1" applyBorder="1" applyAlignment="1">
      <alignment horizontal="left" vertical="center" wrapText="1"/>
    </xf>
    <xf numFmtId="14" fontId="2" fillId="6" borderId="3" xfId="0" applyNumberFormat="1" applyFont="1" applyFill="1" applyBorder="1" applyAlignment="1">
      <alignment horizontal="left" vertical="center" wrapText="1"/>
    </xf>
    <xf numFmtId="1" fontId="2" fillId="6" borderId="3" xfId="0" applyNumberFormat="1" applyFont="1" applyFill="1" applyBorder="1" applyAlignment="1">
      <alignment horizontal="left" vertical="center"/>
    </xf>
    <xf numFmtId="49" fontId="9" fillId="6" borderId="0" xfId="2" applyNumberFormat="1" applyFont="1" applyFill="1" applyBorder="1" applyAlignment="1">
      <alignment wrapText="1"/>
    </xf>
    <xf numFmtId="0" fontId="2" fillId="6" borderId="3" xfId="0" applyNumberFormat="1" applyFont="1" applyFill="1" applyBorder="1" applyAlignment="1">
      <alignment horizontal="left" vertical="center" wrapText="1"/>
    </xf>
    <xf numFmtId="49" fontId="9" fillId="6" borderId="2" xfId="2" applyNumberFormat="1" applyFont="1" applyFill="1" applyBorder="1" applyAlignment="1">
      <alignment wrapText="1"/>
    </xf>
    <xf numFmtId="0" fontId="4" fillId="6" borderId="3" xfId="0" applyNumberFormat="1" applyFont="1" applyFill="1" applyBorder="1" applyAlignment="1">
      <alignment horizontal="left" vertical="center"/>
    </xf>
    <xf numFmtId="0" fontId="2" fillId="7" borderId="3" xfId="0" applyNumberFormat="1" applyFont="1" applyFill="1" applyBorder="1" applyAlignment="1">
      <alignment horizontal="left" vertical="center"/>
    </xf>
    <xf numFmtId="0" fontId="4" fillId="7" borderId="3" xfId="0" applyNumberFormat="1" applyFont="1" applyFill="1" applyBorder="1" applyAlignment="1">
      <alignment horizontal="left" vertical="center"/>
    </xf>
    <xf numFmtId="49" fontId="9" fillId="7" borderId="2" xfId="2" applyNumberFormat="1" applyFont="1" applyFill="1" applyBorder="1" applyAlignment="1">
      <alignment wrapText="1"/>
    </xf>
    <xf numFmtId="0" fontId="4" fillId="4" borderId="3" xfId="0" applyNumberFormat="1" applyFont="1" applyFill="1" applyBorder="1" applyAlignment="1">
      <alignment horizontal="left" vertical="center"/>
    </xf>
    <xf numFmtId="1" fontId="13" fillId="7" borderId="3" xfId="0" applyNumberFormat="1" applyFont="1" applyFill="1" applyBorder="1" applyAlignment="1">
      <alignment horizontal="left" vertical="center" wrapText="1"/>
    </xf>
    <xf numFmtId="49" fontId="4" fillId="4" borderId="3" xfId="0" applyNumberFormat="1" applyFont="1" applyFill="1" applyBorder="1" applyAlignment="1">
      <alignment horizontal="left" vertical="center" wrapText="1"/>
    </xf>
    <xf numFmtId="1" fontId="4" fillId="4" borderId="3" xfId="0" applyNumberFormat="1" applyFont="1" applyFill="1" applyBorder="1" applyAlignment="1">
      <alignment horizontal="left" vertical="center"/>
    </xf>
    <xf numFmtId="0" fontId="8" fillId="6" borderId="3" xfId="5" applyFont="1" applyFill="1" applyBorder="1" applyAlignment="1">
      <alignment horizontal="left" vertical="center"/>
    </xf>
    <xf numFmtId="0" fontId="5" fillId="6" borderId="3" xfId="4" applyFont="1" applyFill="1" applyBorder="1" applyAlignment="1">
      <alignment horizontal="left" vertical="center" wrapText="1"/>
    </xf>
    <xf numFmtId="0" fontId="14" fillId="6" borderId="3" xfId="5" applyFont="1" applyFill="1" applyBorder="1" applyAlignment="1">
      <alignment horizontal="left" vertical="center"/>
    </xf>
    <xf numFmtId="0" fontId="8" fillId="7" borderId="3" xfId="5" applyFont="1" applyFill="1" applyBorder="1" applyAlignment="1">
      <alignment horizontal="left" vertical="center"/>
    </xf>
    <xf numFmtId="0" fontId="14" fillId="4" borderId="3" xfId="5" applyFont="1" applyFill="1" applyBorder="1" applyAlignment="1">
      <alignment horizontal="left" vertical="center"/>
    </xf>
    <xf numFmtId="0" fontId="4" fillId="6" borderId="3" xfId="0" applyFont="1" applyFill="1" applyBorder="1" applyAlignment="1">
      <alignment horizontal="left" vertical="center"/>
    </xf>
    <xf numFmtId="0" fontId="4" fillId="4" borderId="3" xfId="0" applyFont="1" applyFill="1" applyBorder="1" applyAlignment="1">
      <alignment horizontal="left" vertical="center"/>
    </xf>
    <xf numFmtId="1" fontId="13" fillId="4" borderId="3" xfId="0" applyNumberFormat="1" applyFont="1" applyFill="1" applyBorder="1" applyAlignment="1">
      <alignment horizontal="left" vertical="center"/>
    </xf>
    <xf numFmtId="0" fontId="5" fillId="4" borderId="3" xfId="4" quotePrefix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4" fillId="9" borderId="3" xfId="0" applyFont="1" applyFill="1" applyBorder="1" applyAlignment="1">
      <alignment horizontal="center" vertical="center" wrapText="1"/>
    </xf>
    <xf numFmtId="49" fontId="4" fillId="9" borderId="3" xfId="0" applyNumberFormat="1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2" fillId="9" borderId="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/>
    </xf>
    <xf numFmtId="49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" fillId="8" borderId="0" xfId="0" applyFont="1" applyFill="1" applyBorder="1" applyAlignment="1">
      <alignment horizontal="left" vertical="center" wrapText="1"/>
    </xf>
    <xf numFmtId="0" fontId="2" fillId="7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6" borderId="0" xfId="0" applyFont="1" applyFill="1" applyBorder="1" applyAlignment="1">
      <alignment horizontal="left" vertical="center" wrapText="1"/>
    </xf>
  </cellXfs>
  <cellStyles count="6">
    <cellStyle name="S7" xfId="4"/>
    <cellStyle name="S8" xfId="1"/>
    <cellStyle name="S9" xfId="5"/>
    <cellStyle name="Гиперссылка" xfId="3" builtinId="8"/>
    <cellStyle name="Обычный" xfId="0" builtinId="0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medzakupivli.com/uk/pro-mzu/dokumenty/nakazy/28755-nakaz_20221102_591455" TargetMode="External"/><Relationship Id="rId21" Type="http://schemas.openxmlformats.org/officeDocument/2006/relationships/hyperlink" Target="https://medzakupivli.com/uk/pro-mzu/dokumenty/nakazy/32583-nakaz_20230505_324577" TargetMode="External"/><Relationship Id="rId34" Type="http://schemas.openxmlformats.org/officeDocument/2006/relationships/hyperlink" Target="https://medzakupivli.com/uk/pro-mzu/dokumenty/nakazy/31517-nakaz_20230126_512277" TargetMode="External"/><Relationship Id="rId42" Type="http://schemas.openxmlformats.org/officeDocument/2006/relationships/hyperlink" Target="https://medzakupivli.com/uk/pro-mzu/dokumenty/nakazy/31612-nakaz_20230216_524334" TargetMode="External"/><Relationship Id="rId47" Type="http://schemas.openxmlformats.org/officeDocument/2006/relationships/hyperlink" Target="https://medzakupivli.com/uk/pro-mzu/dokumenty/nakazy/31854-nakaz_20230321_135454" TargetMode="External"/><Relationship Id="rId50" Type="http://schemas.openxmlformats.org/officeDocument/2006/relationships/hyperlink" Target="https://medzakupivli.com/uk/pro-mzu/dokumenty/nakazy/3848-nakaz_20220131_574712" TargetMode="External"/><Relationship Id="rId55" Type="http://schemas.openxmlformats.org/officeDocument/2006/relationships/hyperlink" Target="https://medzakupivli.com/uk/pro-mzu/dokumenty/nakazy/31335-nakaz_20221208_461864" TargetMode="External"/><Relationship Id="rId63" Type="http://schemas.openxmlformats.org/officeDocument/2006/relationships/hyperlink" Target="https://moz.gov.ua/article/ministry-mandates/nakaz-moz-ukraini-vid-30122022--2387-pro-rozpodil-endoprotezu-endoprotez-kolinnogo-sugloba-zakuplenogo-za-koshti-derzhavnogo-bjudzhetu-ukraini-na-2020-rik" TargetMode="External"/><Relationship Id="rId68" Type="http://schemas.openxmlformats.org/officeDocument/2006/relationships/hyperlink" Target="https://medzakupivli.com/uk/pro-mzu/dokumenty/nakazy/4161-nakaz_20220714_171261" TargetMode="External"/><Relationship Id="rId76" Type="http://schemas.openxmlformats.org/officeDocument/2006/relationships/hyperlink" Target="https://moz.gov.ua/article/ministry-mandates/nakaz-moz-ukraini-vid-30042021--850-pro-rozpodil-medichnogo-virobu-podovzhenij-providnikovij-kateter-dlja-distalnogo-endovaskuljarnogo-dostupu---1shtuka-dlja-operativnogo-likuvannja-sudinno-mozkovih-zahvorjuvan" TargetMode="External"/><Relationship Id="rId84" Type="http://schemas.openxmlformats.org/officeDocument/2006/relationships/hyperlink" Target="https://medzakupivli.com/uk/pro-mzu/dokumenty/nakazy/31626-nakaz_20230220_452923" TargetMode="External"/><Relationship Id="rId89" Type="http://schemas.openxmlformats.org/officeDocument/2006/relationships/hyperlink" Target="https://medzakupivli.com/uk/pro-mzu/dokumenty/nakazy/33018-nakaz_20230615_672487" TargetMode="External"/><Relationship Id="rId97" Type="http://schemas.openxmlformats.org/officeDocument/2006/relationships/vmlDrawing" Target="../drawings/vmlDrawing1.vml"/><Relationship Id="rId7" Type="http://schemas.openxmlformats.org/officeDocument/2006/relationships/hyperlink" Target="https://medzakupivli.com/uk/pro-mzu/dokumenty/nakazy/32445-nakaz_20230426_895194" TargetMode="External"/><Relationship Id="rId71" Type="http://schemas.openxmlformats.org/officeDocument/2006/relationships/hyperlink" Target="https://medzakupivli.com/uk/pro-mzu/dokumenty/nakazy/31865-nakaz_20230322_772439" TargetMode="External"/><Relationship Id="rId92" Type="http://schemas.openxmlformats.org/officeDocument/2006/relationships/hyperlink" Target="https://medzakupivli.com/uk/pro-mzu/dokumenty/nakazy/33526-nakaz_20230721_797237" TargetMode="External"/><Relationship Id="rId2" Type="http://schemas.openxmlformats.org/officeDocument/2006/relationships/hyperlink" Target="https://medzakupivli.com/uk/pro-mzu/dokumenty/nakazy/32015-nakaz_20230327_726593" TargetMode="External"/><Relationship Id="rId16" Type="http://schemas.openxmlformats.org/officeDocument/2006/relationships/hyperlink" Target="https://medzakupivli.com/uk/pro-mzu/dokumenty/nakazy/32583-nakaz_20230505_324577" TargetMode="External"/><Relationship Id="rId29" Type="http://schemas.openxmlformats.org/officeDocument/2006/relationships/hyperlink" Target="https://medzakupivli.com/uk/pro-mzu/dokumenty/nakazy/32673-nakaz_20230509_388835" TargetMode="External"/><Relationship Id="rId11" Type="http://schemas.openxmlformats.org/officeDocument/2006/relationships/hyperlink" Target="https://medzakupivli.com/uk/pro-mzu/dokumenty/nakazy/32445-nakaz_20230426_895194" TargetMode="External"/><Relationship Id="rId24" Type="http://schemas.openxmlformats.org/officeDocument/2006/relationships/hyperlink" Target="https://medzakupivli.com/uk/pro-mzu/dokumenty/nakazy/28755-nakaz_20221102_591455" TargetMode="External"/><Relationship Id="rId32" Type="http://schemas.openxmlformats.org/officeDocument/2006/relationships/hyperlink" Target="https://medzakupivli.com/uk/pro-mzu/dokumenty/nakazy/32673-nakaz_20230509_388835" TargetMode="External"/><Relationship Id="rId37" Type="http://schemas.openxmlformats.org/officeDocument/2006/relationships/hyperlink" Target="https://medzakupivli.com/uk/pro-mzu/dokumenty/nakazy/31514-nakaz_20230125_183466" TargetMode="External"/><Relationship Id="rId40" Type="http://schemas.openxmlformats.org/officeDocument/2006/relationships/hyperlink" Target="https://medzakupivli.com/uk/pro-mzu/dokumenty/nakazy/31696-nakaz_20230302_163373" TargetMode="External"/><Relationship Id="rId45" Type="http://schemas.openxmlformats.org/officeDocument/2006/relationships/hyperlink" Target="https://medzakupivli.com/uk/pro-mzu/dokumenty/nakazy/31941-nakaz_20230324_263499" TargetMode="External"/><Relationship Id="rId53" Type="http://schemas.openxmlformats.org/officeDocument/2006/relationships/hyperlink" Target="https://medzakupivli.com/uk/pro-mzu/dokumenty/nakazy/5322-nakaz_20220825_795496" TargetMode="External"/><Relationship Id="rId58" Type="http://schemas.openxmlformats.org/officeDocument/2006/relationships/hyperlink" Target="https://medzakupivli.com/uk/pro-mzu/dokumenty/nakazy/32560-nakaz_20230502_571783" TargetMode="External"/><Relationship Id="rId66" Type="http://schemas.openxmlformats.org/officeDocument/2006/relationships/hyperlink" Target="https://medzakupivli.com/uk/pro-mzu/dokumenty/nakazy/32549-nakaz_20230502_233737" TargetMode="External"/><Relationship Id="rId74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/><Relationship Id="rId79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87" Type="http://schemas.openxmlformats.org/officeDocument/2006/relationships/hyperlink" Target="https://medzakupivli.com/uk/pro-mzu/dokumenty/nakazy/32875-nakaz_20230601_741714" TargetMode="External"/><Relationship Id="rId5" Type="http://schemas.openxmlformats.org/officeDocument/2006/relationships/hyperlink" Target="https://medzakupivli.com/uk/pro-mzu/dokumenty/nakazy/32445-nakaz_20230426_895194" TargetMode="External"/><Relationship Id="rId61" Type="http://schemas.openxmlformats.org/officeDocument/2006/relationships/hyperlink" Target="https://moz.gov.ua/article/ministry-mandates/nakaz-moz-ukraini-vid-25082022--1536-pro-rozpodil-endoprotezu-endoprotezi-tazostegnovogo-sugloba-sterilni-irene-zakuplenogo-za-koshti-derzhavnogo-bjudzhetu-ukraini-na-2020-rik" TargetMode="External"/><Relationship Id="rId82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90" Type="http://schemas.openxmlformats.org/officeDocument/2006/relationships/hyperlink" Target="https://medzakupivli.com/uk/pro-mzu/dokumenty/nakazy/33167-nakaz_20230623_457584" TargetMode="External"/><Relationship Id="rId95" Type="http://schemas.openxmlformats.org/officeDocument/2006/relationships/hyperlink" Target="https://medzakupivli.com/uk/pro-mzu/dokumenty/nakazy/33744-nakaz_20230829_375382" TargetMode="External"/><Relationship Id="rId19" Type="http://schemas.openxmlformats.org/officeDocument/2006/relationships/hyperlink" Target="https://medzakupivli.com/uk/pro-mzu/dokumenty/nakazy/32583-nakaz_20230505_324577" TargetMode="External"/><Relationship Id="rId14" Type="http://schemas.openxmlformats.org/officeDocument/2006/relationships/hyperlink" Target="https://medzakupivli.com/uk/pro-mzu/dokumenty/nakazy/32583-nakaz_20230505_324577" TargetMode="External"/><Relationship Id="rId22" Type="http://schemas.openxmlformats.org/officeDocument/2006/relationships/hyperlink" Target="https://medzakupivli.com/uk/pro-mzu/dokumenty/nakazy/32583-nakaz_20230505_324577" TargetMode="External"/><Relationship Id="rId27" Type="http://schemas.openxmlformats.org/officeDocument/2006/relationships/hyperlink" Target="https://medzakupivli.com/uk/pro-mzu/dokumenty/nakazy/28755-nakaz_20221102_591455" TargetMode="External"/><Relationship Id="rId30" Type="http://schemas.openxmlformats.org/officeDocument/2006/relationships/hyperlink" Target="https://medzakupivli.com/uk/pro-mzu/dokumenty/nakazy/32673-nakaz_20230509_388835" TargetMode="External"/><Relationship Id="rId35" Type="http://schemas.openxmlformats.org/officeDocument/2006/relationships/hyperlink" Target="https://medzakupivli.com/uk/pro-mzu/dokumenty/nakazy/31517-nakaz_20230126_512277" TargetMode="External"/><Relationship Id="rId43" Type="http://schemas.openxmlformats.org/officeDocument/2006/relationships/hyperlink" Target="https://medzakupivli.com/uk/pro-mzu/dokumenty/nakazy/32030-nakaz_20230328_164352" TargetMode="External"/><Relationship Id="rId48" Type="http://schemas.openxmlformats.org/officeDocument/2006/relationships/hyperlink" Target="https://medzakupivli.com/uk/pro-mzu/dokumenty/nakazy/3892-nakaz_20220223_294565" TargetMode="External"/><Relationship Id="rId56" Type="http://schemas.openxmlformats.org/officeDocument/2006/relationships/hyperlink" Target="https://medzakupivli.com/uk/pro-mzu/dokumenty/nakazy/3852-nakaz_20220131_799984" TargetMode="External"/><Relationship Id="rId64" Type="http://schemas.openxmlformats.org/officeDocument/2006/relationships/hyperlink" Target="https://medzakupivli.com/uk/pro-mzu/dokumenty/nakazy/31749-nakaz_20230309_222984" TargetMode="External"/><Relationship Id="rId69" Type="http://schemas.openxmlformats.org/officeDocument/2006/relationships/hyperlink" Target="https://medzakupivli.com/uk/pro-mzu/dokumenty/nakazy/31656-nakaz_20230224_558147" TargetMode="External"/><Relationship Id="rId77" Type="http://schemas.openxmlformats.org/officeDocument/2006/relationships/hyperlink" Target="https://medzakupivli.com/uk/pro-mzu/dokumenty/nakazy/3571-nakaz_20211111_868121" TargetMode="External"/><Relationship Id="rId8" Type="http://schemas.openxmlformats.org/officeDocument/2006/relationships/hyperlink" Target="https://medzakupivli.com/uk/pro-mzu/dokumenty/nakazy/32445-nakaz_20230426_895194" TargetMode="External"/><Relationship Id="rId51" Type="http://schemas.openxmlformats.org/officeDocument/2006/relationships/hyperlink" Target="https://medzakupivli.com/uk/pro-mzu/dokumenty/nakazy/4134-nakaz_20220701_676776" TargetMode="External"/><Relationship Id="rId72" Type="http://schemas.openxmlformats.org/officeDocument/2006/relationships/hyperlink" Target="https://medzakupivli.com/uk/pro-mzu/dokumenty/nakazy/31937-nakaz_20230324_632698" TargetMode="External"/><Relationship Id="rId80" Type="http://schemas.openxmlformats.org/officeDocument/2006/relationships/hyperlink" Target="https://moz.gov.ua/article/ministry-mandates/nakaz-moz-ukraini-vid-06022020--274-pro-rozpodil-medichnih-virobiv-dlja-likuvannja-hvorih-na-sercevo-sudinni-zahvorjuvannja-zakuplenih-za-koshti-derzhavnogo-bjudzhetu-ukraini-na-2019-rik" TargetMode="External"/><Relationship Id="rId85" Type="http://schemas.openxmlformats.org/officeDocument/2006/relationships/hyperlink" Target="https://medzakupivli.com/uk/pro-mzu/dokumenty/nakazy/31521-nakaz_20230126_269529" TargetMode="External"/><Relationship Id="rId93" Type="http://schemas.openxmlformats.org/officeDocument/2006/relationships/hyperlink" Target="https://medzakupivli.com/images/documents/nakaz_20230802_547132.pdf" TargetMode="External"/><Relationship Id="rId98" Type="http://schemas.openxmlformats.org/officeDocument/2006/relationships/comments" Target="../comments1.xml"/><Relationship Id="rId3" Type="http://schemas.openxmlformats.org/officeDocument/2006/relationships/hyperlink" Target="https://medzakupivli.com/uk/pro-mzu/dokumenty/nakazy/4481-nakaz_20220817_296979" TargetMode="External"/><Relationship Id="rId12" Type="http://schemas.openxmlformats.org/officeDocument/2006/relationships/hyperlink" Target="https://medzakupivli.com/uk/pro-mzu/dokumenty/nakazy/32445-nakaz_20230426_895194" TargetMode="External"/><Relationship Id="rId17" Type="http://schemas.openxmlformats.org/officeDocument/2006/relationships/hyperlink" Target="https://medzakupivli.com/uk/pro-mzu/dokumenty/nakazy/32583-nakaz_20230505_324577" TargetMode="External"/><Relationship Id="rId25" Type="http://schemas.openxmlformats.org/officeDocument/2006/relationships/hyperlink" Target="https://medzakupivli.com/uk/pro-mzu/dokumenty/nakazy/28755-nakaz_20221102_591455" TargetMode="External"/><Relationship Id="rId33" Type="http://schemas.openxmlformats.org/officeDocument/2006/relationships/hyperlink" Target="https://medzakupivli.com/uk/pro-mzu/dokumenty/nakazy/31516-nakaz_20230125_321749" TargetMode="External"/><Relationship Id="rId38" Type="http://schemas.openxmlformats.org/officeDocument/2006/relationships/hyperlink" Target="https://medzakupivli.com/uk/pro-mzu/dokumenty/nakazy/3870-nakaz_20220208_285654" TargetMode="External"/><Relationship Id="rId46" Type="http://schemas.openxmlformats.org/officeDocument/2006/relationships/hyperlink" Target="https://medzakupivli.com/uk/pro-mzu/dokumenty/nakazy/31941-nakaz_20230324_263499" TargetMode="External"/><Relationship Id="rId59" Type="http://schemas.openxmlformats.org/officeDocument/2006/relationships/hyperlink" Target="https://medzakupivli.com/uk/pro-mzu/dokumenty/nakazy/31358-nakaz_20221215_726542" TargetMode="External"/><Relationship Id="rId67" Type="http://schemas.openxmlformats.org/officeDocument/2006/relationships/hyperlink" Target="https://medzakupivli.com/uk/pro-mzu/dokumenty/nakazy/4190-nakaz_20220728_862446" TargetMode="External"/><Relationship Id="rId20" Type="http://schemas.openxmlformats.org/officeDocument/2006/relationships/hyperlink" Target="https://medzakupivli.com/uk/pro-mzu/dokumenty/nakazy/32583-nakaz_20230505_324577" TargetMode="External"/><Relationship Id="rId41" Type="http://schemas.openxmlformats.org/officeDocument/2006/relationships/hyperlink" Target="https://medzakupivli.com/uk/pro-mzu/dokumenty/nakazy/4099-nakaz_20220614_127793" TargetMode="External"/><Relationship Id="rId54" Type="http://schemas.openxmlformats.org/officeDocument/2006/relationships/hyperlink" Target="https://medzakupivli.com/uk/pro-mzu/dokumenty/nakazy/31335-nakaz_20221208_461864" TargetMode="External"/><Relationship Id="rId62" Type="http://schemas.openxmlformats.org/officeDocument/2006/relationships/hyperlink" Target="https://medzakupivli.com/uk/pro-mzu/dokumenty/nakazy/32287-nakaz_20230412_986725" TargetMode="External"/><Relationship Id="rId70" Type="http://schemas.openxmlformats.org/officeDocument/2006/relationships/hyperlink" Target="https://medzakupivli.com/uk/pro-mzu/dokumenty/nakazy/28787-nakaz_20221109_256627" TargetMode="External"/><Relationship Id="rId75" Type="http://schemas.openxmlformats.org/officeDocument/2006/relationships/hyperlink" Target="https://moz.gov.ua/article/ministry-mandates/nakaz-moz-ukraini-vid-17022021--274-pro-rozpodil-medichnih-virobiv-dlja-operativnogo-likuvannja-sudinno-mozkovih-zahvorjuvan-zakuplenih-za-koshti-derzhavnogo-bjudzhetu-ukraini-na-2020-rik" TargetMode="External"/><Relationship Id="rId83" Type="http://schemas.openxmlformats.org/officeDocument/2006/relationships/hyperlink" Target="https://medzakupivli.com/uk/pro-mzu/dokumenty/nakazy/31635-nakaz_20230221_681439" TargetMode="External"/><Relationship Id="rId88" Type="http://schemas.openxmlformats.org/officeDocument/2006/relationships/hyperlink" Target="https://medzakupivli.com/uk/pro-mzu/dokumenty/nakazy/32794-nakaz_20230519_281326" TargetMode="External"/><Relationship Id="rId91" Type="http://schemas.openxmlformats.org/officeDocument/2006/relationships/hyperlink" Target="https://medzakupivli.com/uk/pro-mzu/dokumenty/nakazy/33302-nakaz_20230706_314196" TargetMode="External"/><Relationship Id="rId96" Type="http://schemas.openxmlformats.org/officeDocument/2006/relationships/printerSettings" Target="../printerSettings/printerSettings1.bin"/><Relationship Id="rId1" Type="http://schemas.openxmlformats.org/officeDocument/2006/relationships/hyperlink" Target="https://medzakupivli.com/uk/pro-mzu/dokumenty/nakazy/32548-nakaz_20230502_731921" TargetMode="External"/><Relationship Id="rId6" Type="http://schemas.openxmlformats.org/officeDocument/2006/relationships/hyperlink" Target="https://medzakupivli.com/uk/pro-mzu/dokumenty/nakazy/32445-nakaz_20230426_895194" TargetMode="External"/><Relationship Id="rId15" Type="http://schemas.openxmlformats.org/officeDocument/2006/relationships/hyperlink" Target="https://medzakupivli.com/uk/pro-mzu/dokumenty/nakazy/32583-nakaz_20230505_324577" TargetMode="External"/><Relationship Id="rId23" Type="http://schemas.openxmlformats.org/officeDocument/2006/relationships/hyperlink" Target="https://medzakupivli.com/uk/pro-mzu/dokumenty/nakazy/4261-nakaz_20220805_489778" TargetMode="External"/><Relationship Id="rId28" Type="http://schemas.openxmlformats.org/officeDocument/2006/relationships/hyperlink" Target="https://medzakupivli.com/uk/pro-mzu/dokumenty/nakazy/32673-nakaz_20230509_388835" TargetMode="External"/><Relationship Id="rId36" Type="http://schemas.openxmlformats.org/officeDocument/2006/relationships/hyperlink" Target="https://medzakupivli.com/uk/pro-mzu/dokumenty/nakazy/31514-nakaz_20230125_183466" TargetMode="External"/><Relationship Id="rId49" Type="http://schemas.openxmlformats.org/officeDocument/2006/relationships/hyperlink" Target="https://medzakupivli.com/uk/pro-mzu/dokumenty/nakazy/4162-nakaz_20220715_144398" TargetMode="External"/><Relationship Id="rId57" Type="http://schemas.openxmlformats.org/officeDocument/2006/relationships/hyperlink" Target="https://medzakupivli.com/uk/pro-mzu/dokumenty/nakazy/3850-nakaz_20220131_938935" TargetMode="External"/><Relationship Id="rId10" Type="http://schemas.openxmlformats.org/officeDocument/2006/relationships/hyperlink" Target="https://medzakupivli.com/uk/pro-mzu/dokumenty/nakazy/32445-nakaz_20230426_895194" TargetMode="External"/><Relationship Id="rId31" Type="http://schemas.openxmlformats.org/officeDocument/2006/relationships/hyperlink" Target="https://medzakupivli.com/uk/pro-mzu/dokumenty/nakazy/32673-nakaz_20230509_388835" TargetMode="External"/><Relationship Id="rId44" Type="http://schemas.openxmlformats.org/officeDocument/2006/relationships/hyperlink" Target="https://medzakupivli.com/uk/pro-mzu/dokumenty/nakazy/32030-nakaz_20230328_164352" TargetMode="External"/><Relationship Id="rId52" Type="http://schemas.openxmlformats.org/officeDocument/2006/relationships/hyperlink" Target="https://medzakupivli.com/uk/pro-mzu/dokumenty/nakazy/3983-nakaz_20220405_318314" TargetMode="External"/><Relationship Id="rId60" Type="http://schemas.openxmlformats.org/officeDocument/2006/relationships/hyperlink" Target="https://medzakupivli.com/uk/pro-mzu/dokumenty/nakazy/31457-nakaz_20230112_126427" TargetMode="External"/><Relationship Id="rId65" Type="http://schemas.openxmlformats.org/officeDocument/2006/relationships/hyperlink" Target="https://medzakupivli.com/uk/pro-mzu/dokumenty/nakazy/4451-nakaz_20220815_845237" TargetMode="External"/><Relationship Id="rId73" Type="http://schemas.openxmlformats.org/officeDocument/2006/relationships/hyperlink" Target="https://moz.gov.ua/article/ministry-mandates/nakaz-moz-ukraini-vid-07022022--243-pro-rozpodil-endoprotezu-endoprotezi-tazostegnovogo-sugloba-sterilni-irene-zakuplenogo-za-koshti-derzhavnogo-bjudzhetu-ukraini-na-2020-rik" TargetMode="External"/><Relationship Id="rId78" Type="http://schemas.openxmlformats.org/officeDocument/2006/relationships/hyperlink" Target="https://moz.gov.ua/article/ministry-mandates/nakaz-moz-ukraini-vid-11042019--817-pro-rozpodil-medichnih-virobiv-dlja-likuvannja-hvorih-na-sercevo-sudinni-zahvorjuvannja-zakuplenih-za-koshti-derzhavnogo-bjudzhetu-ukraini-na-2018-rik" TargetMode="External"/><Relationship Id="rId81" Type="http://schemas.openxmlformats.org/officeDocument/2006/relationships/hyperlink" Target="https://moz.gov.ua/article/ministry-mandates/nakaz-moz-ukraini-vid-08052019--1056-pro-rozpodil-medichnih-virobiv-dlja-likuvannja-hvorih-na-sercevo-sudinni-zahvorjuvannja-zakuplenih-za-koshti-derzhavnogo-bjudzhetu-ukraini-na-2018-rik" TargetMode="External"/><Relationship Id="rId86" Type="http://schemas.openxmlformats.org/officeDocument/2006/relationships/hyperlink" Target="https://medzakupivli.com/uk/pro-mzu/dokumenty/nakazy/31362-nakaz_20221216_195644" TargetMode="External"/><Relationship Id="rId94" Type="http://schemas.openxmlformats.org/officeDocument/2006/relationships/hyperlink" Target="https://moz.gov.ua/article/ministry-mandates/nakaz-moz-ukraini-vid-09062023--1065-pro-rozpodil-endoproteziv-i-naboriv-dlja-implantacii-zakuplenih-za-koshti-derzhavnogo-bjudzhetu-ukraini-na-2021-rik" TargetMode="External"/><Relationship Id="rId4" Type="http://schemas.openxmlformats.org/officeDocument/2006/relationships/hyperlink" Target="https://medzakupivli.com/uk/pro-mzu/dokumenty/nakazy/5399-nakaz_20220905_814633" TargetMode="External"/><Relationship Id="rId9" Type="http://schemas.openxmlformats.org/officeDocument/2006/relationships/hyperlink" Target="https://medzakupivli.com/uk/pro-mzu/dokumenty/nakazy/32445-nakaz_20230426_895194" TargetMode="External"/><Relationship Id="rId13" Type="http://schemas.openxmlformats.org/officeDocument/2006/relationships/hyperlink" Target="https://medzakupivli.com/uk/pro-mzu/dokumenty/nakazy/32445-nakaz_20230426_895194" TargetMode="External"/><Relationship Id="rId18" Type="http://schemas.openxmlformats.org/officeDocument/2006/relationships/hyperlink" Target="https://medzakupivli.com/uk/pro-mzu/dokumenty/nakazy/32583-nakaz_20230505_324577" TargetMode="External"/><Relationship Id="rId39" Type="http://schemas.openxmlformats.org/officeDocument/2006/relationships/hyperlink" Target="https://medzakupivli.com/uk/pro-mzu/dokumenty/nakazy/31696-nakaz_20230302_16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B72157"/>
  </sheetPr>
  <dimension ref="A1:O252"/>
  <sheetViews>
    <sheetView tabSelected="1" topLeftCell="A138" workbookViewId="0">
      <selection activeCell="D145" sqref="D145"/>
    </sheetView>
  </sheetViews>
  <sheetFormatPr defaultRowHeight="12.75" x14ac:dyDescent="0.2"/>
  <cols>
    <col min="1" max="1" width="24.42578125" style="7" customWidth="1"/>
    <col min="2" max="2" width="50" style="6" customWidth="1"/>
    <col min="3" max="3" width="10.85546875" style="2" customWidth="1"/>
    <col min="4" max="4" width="8.7109375" style="2" customWidth="1"/>
    <col min="5" max="5" width="9.5703125" style="2" customWidth="1"/>
    <col min="6" max="6" width="10.5703125" style="2" customWidth="1"/>
    <col min="7" max="7" width="18.7109375" style="5" customWidth="1"/>
    <col min="8" max="8" width="13.85546875" style="2" customWidth="1"/>
    <col min="9" max="9" width="47.42578125" style="4" customWidth="1"/>
    <col min="10" max="10" width="9.42578125" style="3" customWidth="1"/>
    <col min="11" max="11" width="27.140625" style="2" customWidth="1"/>
    <col min="12" max="12" width="9.7109375" style="2" customWidth="1"/>
    <col min="13" max="13" width="12" style="2" customWidth="1"/>
    <col min="14" max="14" width="11.5703125" style="1" customWidth="1"/>
    <col min="15" max="15" width="63.140625" style="1" customWidth="1"/>
    <col min="16" max="16384" width="9.140625" style="1"/>
  </cols>
  <sheetData>
    <row r="1" spans="1:15" x14ac:dyDescent="0.2">
      <c r="A1" s="172"/>
      <c r="B1" s="168" t="s">
        <v>387</v>
      </c>
      <c r="C1" s="164"/>
      <c r="D1" s="164"/>
      <c r="E1" s="164"/>
      <c r="F1" s="164"/>
      <c r="G1" s="167"/>
      <c r="H1" s="164"/>
      <c r="I1" s="166"/>
      <c r="J1" s="165"/>
      <c r="K1" s="164"/>
      <c r="L1" s="164"/>
      <c r="M1" s="164"/>
    </row>
    <row r="2" spans="1:15" x14ac:dyDescent="0.2">
      <c r="A2" s="171"/>
      <c r="B2" s="168" t="s">
        <v>386</v>
      </c>
      <c r="C2" s="164"/>
      <c r="D2" s="164"/>
      <c r="E2" s="164"/>
      <c r="F2" s="164"/>
      <c r="G2" s="167"/>
      <c r="H2" s="164"/>
      <c r="I2" s="166"/>
      <c r="J2" s="165"/>
      <c r="K2" s="164"/>
      <c r="L2" s="164"/>
      <c r="M2" s="164"/>
    </row>
    <row r="3" spans="1:15" x14ac:dyDescent="0.2">
      <c r="A3" s="170"/>
      <c r="B3" s="168" t="s">
        <v>385</v>
      </c>
      <c r="C3" s="164"/>
      <c r="D3" s="164"/>
      <c r="E3" s="164"/>
      <c r="F3" s="164"/>
      <c r="G3" s="167"/>
      <c r="H3" s="164"/>
      <c r="I3" s="166"/>
      <c r="J3" s="165"/>
      <c r="K3" s="164"/>
      <c r="L3" s="164"/>
      <c r="M3" s="164"/>
    </row>
    <row r="4" spans="1:15" x14ac:dyDescent="0.2">
      <c r="A4" s="169"/>
      <c r="B4" s="168" t="s">
        <v>74</v>
      </c>
      <c r="C4" s="164"/>
      <c r="D4" s="164"/>
      <c r="E4" s="164"/>
      <c r="F4" s="164"/>
      <c r="G4" s="167"/>
      <c r="H4" s="164"/>
      <c r="I4" s="166"/>
      <c r="J4" s="165"/>
      <c r="K4" s="164"/>
      <c r="L4" s="164"/>
      <c r="M4" s="164"/>
    </row>
    <row r="5" spans="1:15" x14ac:dyDescent="0.2">
      <c r="A5" s="168"/>
      <c r="B5" s="168"/>
      <c r="C5" s="164"/>
      <c r="D5" s="164"/>
      <c r="E5" s="164"/>
      <c r="F5" s="164"/>
      <c r="G5" s="167"/>
      <c r="H5" s="164"/>
      <c r="I5" s="166"/>
      <c r="J5" s="165"/>
      <c r="K5" s="164"/>
      <c r="L5" s="164"/>
      <c r="M5" s="164"/>
    </row>
    <row r="6" spans="1:15" s="161" customFormat="1" ht="27.75" customHeight="1" x14ac:dyDescent="0.2">
      <c r="A6" s="163" t="s">
        <v>384</v>
      </c>
      <c r="B6" s="163"/>
      <c r="C6" s="163"/>
      <c r="D6" s="163"/>
      <c r="E6" s="163"/>
      <c r="F6" s="163"/>
      <c r="G6" s="163"/>
      <c r="H6" s="163"/>
      <c r="I6" s="163"/>
      <c r="J6" s="163"/>
      <c r="K6" s="162"/>
      <c r="L6" s="162"/>
      <c r="M6" s="162"/>
    </row>
    <row r="7" spans="1:15" s="155" customFormat="1" ht="53.25" customHeight="1" x14ac:dyDescent="0.2">
      <c r="A7" s="160" t="s">
        <v>383</v>
      </c>
      <c r="B7" s="156" t="s">
        <v>382</v>
      </c>
      <c r="C7" s="156" t="s">
        <v>381</v>
      </c>
      <c r="D7" s="156" t="s">
        <v>380</v>
      </c>
      <c r="E7" s="156" t="s">
        <v>379</v>
      </c>
      <c r="F7" s="159" t="s">
        <v>378</v>
      </c>
      <c r="G7" s="156" t="s">
        <v>377</v>
      </c>
      <c r="H7" s="159" t="s">
        <v>376</v>
      </c>
      <c r="I7" s="158" t="s">
        <v>375</v>
      </c>
      <c r="J7" s="157" t="s">
        <v>374</v>
      </c>
      <c r="K7" s="156" t="s">
        <v>373</v>
      </c>
      <c r="L7" s="156" t="s">
        <v>372</v>
      </c>
      <c r="M7" s="156" t="s">
        <v>371</v>
      </c>
      <c r="O7" s="155" t="s">
        <v>370</v>
      </c>
    </row>
    <row r="8" spans="1:15" s="150" customFormat="1" ht="206.25" customHeight="1" x14ac:dyDescent="0.2">
      <c r="A8" s="151" t="s">
        <v>369</v>
      </c>
      <c r="B8" s="151" t="s">
        <v>368</v>
      </c>
      <c r="C8" s="151" t="s">
        <v>367</v>
      </c>
      <c r="D8" s="151" t="s">
        <v>366</v>
      </c>
      <c r="E8" s="151" t="s">
        <v>365</v>
      </c>
      <c r="F8" s="154" t="s">
        <v>364</v>
      </c>
      <c r="G8" s="151" t="s">
        <v>363</v>
      </c>
      <c r="H8" s="154" t="s">
        <v>362</v>
      </c>
      <c r="I8" s="153" t="s">
        <v>361</v>
      </c>
      <c r="J8" s="152" t="s">
        <v>360</v>
      </c>
      <c r="K8" s="151" t="s">
        <v>359</v>
      </c>
      <c r="L8" s="151" t="s">
        <v>358</v>
      </c>
      <c r="M8" s="151" t="s">
        <v>357</v>
      </c>
      <c r="O8" s="150" t="s">
        <v>356</v>
      </c>
    </row>
    <row r="9" spans="1:15" s="24" customFormat="1" ht="28.5" customHeight="1" x14ac:dyDescent="0.2">
      <c r="A9" s="10" t="s">
        <v>355</v>
      </c>
      <c r="B9" s="149" t="s">
        <v>34</v>
      </c>
      <c r="C9" s="26" t="s">
        <v>6</v>
      </c>
      <c r="D9" s="148">
        <f>39-8-15-8</f>
        <v>8</v>
      </c>
      <c r="E9" s="28" t="str">
        <f>C9</f>
        <v>шт</v>
      </c>
      <c r="F9" s="68">
        <v>2025</v>
      </c>
      <c r="G9" s="10" t="s">
        <v>4</v>
      </c>
      <c r="H9" s="10" t="s">
        <v>354</v>
      </c>
      <c r="I9" s="41" t="s">
        <v>353</v>
      </c>
      <c r="J9" s="108" t="s">
        <v>2</v>
      </c>
      <c r="K9" s="10" t="s">
        <v>1</v>
      </c>
      <c r="L9" s="11">
        <v>14233274</v>
      </c>
      <c r="M9" s="10" t="s">
        <v>0</v>
      </c>
    </row>
    <row r="10" spans="1:15" s="24" customFormat="1" ht="42.75" customHeight="1" x14ac:dyDescent="0.2">
      <c r="A10" s="10" t="s">
        <v>352</v>
      </c>
      <c r="B10" s="55" t="s">
        <v>351</v>
      </c>
      <c r="C10" s="10" t="s">
        <v>16</v>
      </c>
      <c r="D10" s="147">
        <v>1</v>
      </c>
      <c r="E10" s="28" t="str">
        <f>C10</f>
        <v>к-т</v>
      </c>
      <c r="F10" s="68">
        <v>2024</v>
      </c>
      <c r="G10" s="10" t="s">
        <v>4</v>
      </c>
      <c r="H10" s="10" t="s">
        <v>350</v>
      </c>
      <c r="I10" s="41" t="s">
        <v>349</v>
      </c>
      <c r="J10" s="108" t="s">
        <v>2</v>
      </c>
      <c r="K10" s="10" t="s">
        <v>1</v>
      </c>
      <c r="L10" s="11">
        <v>14233274</v>
      </c>
      <c r="M10" s="10" t="s">
        <v>0</v>
      </c>
    </row>
    <row r="11" spans="1:15" s="42" customFormat="1" ht="33" customHeight="1" x14ac:dyDescent="0.2">
      <c r="A11" s="43" t="s">
        <v>348</v>
      </c>
      <c r="B11" s="132" t="s">
        <v>347</v>
      </c>
      <c r="C11" s="43" t="s">
        <v>6</v>
      </c>
      <c r="D11" s="146">
        <f>149-17-22-25-63</f>
        <v>22</v>
      </c>
      <c r="E11" s="21" t="str">
        <f>C11</f>
        <v>шт</v>
      </c>
      <c r="F11" s="81">
        <v>2023</v>
      </c>
      <c r="G11" s="43" t="s">
        <v>4</v>
      </c>
      <c r="H11" s="43" t="s">
        <v>346</v>
      </c>
      <c r="I11" s="52" t="s">
        <v>345</v>
      </c>
      <c r="J11" s="110" t="s">
        <v>2</v>
      </c>
      <c r="K11" s="43" t="s">
        <v>1</v>
      </c>
      <c r="L11" s="44">
        <v>14233274</v>
      </c>
      <c r="M11" s="43" t="s">
        <v>0</v>
      </c>
    </row>
    <row r="12" spans="1:15" s="42" customFormat="1" ht="25.5" x14ac:dyDescent="0.2">
      <c r="A12" s="43" t="s">
        <v>344</v>
      </c>
      <c r="B12" s="53" t="s">
        <v>343</v>
      </c>
      <c r="C12" s="43" t="s">
        <v>6</v>
      </c>
      <c r="D12" s="143">
        <f>349-26-30-40-34</f>
        <v>219</v>
      </c>
      <c r="E12" s="21" t="str">
        <f>C12</f>
        <v>шт</v>
      </c>
      <c r="F12" s="125">
        <v>2025</v>
      </c>
      <c r="G12" s="43" t="s">
        <v>4</v>
      </c>
      <c r="H12" s="43" t="s">
        <v>342</v>
      </c>
      <c r="I12" s="52" t="s">
        <v>341</v>
      </c>
      <c r="J12" s="110" t="s">
        <v>2</v>
      </c>
      <c r="K12" s="43" t="s">
        <v>1</v>
      </c>
      <c r="L12" s="44">
        <v>14233274</v>
      </c>
      <c r="M12" s="43" t="s">
        <v>0</v>
      </c>
    </row>
    <row r="13" spans="1:15" s="42" customFormat="1" ht="33.75" customHeight="1" x14ac:dyDescent="0.2">
      <c r="A13" s="46" t="s">
        <v>340</v>
      </c>
      <c r="B13" s="142" t="s">
        <v>339</v>
      </c>
      <c r="C13" s="43" t="s">
        <v>6</v>
      </c>
      <c r="D13" s="143">
        <f>17-14-3</f>
        <v>0</v>
      </c>
      <c r="E13" s="21" t="str">
        <f>C13</f>
        <v>шт</v>
      </c>
      <c r="F13" s="125">
        <v>2024</v>
      </c>
      <c r="G13" s="43" t="s">
        <v>4</v>
      </c>
      <c r="H13" s="43" t="s">
        <v>338</v>
      </c>
      <c r="I13" s="52" t="s">
        <v>337</v>
      </c>
      <c r="J13" s="110" t="s">
        <v>2</v>
      </c>
      <c r="K13" s="43" t="s">
        <v>1</v>
      </c>
      <c r="L13" s="44">
        <v>14233274</v>
      </c>
      <c r="M13" s="43" t="s">
        <v>0</v>
      </c>
    </row>
    <row r="14" spans="1:15" s="42" customFormat="1" ht="25.5" x14ac:dyDescent="0.2">
      <c r="A14" s="43" t="s">
        <v>336</v>
      </c>
      <c r="B14" s="127" t="s">
        <v>333</v>
      </c>
      <c r="C14" s="43" t="s">
        <v>6</v>
      </c>
      <c r="D14" s="143">
        <f>10-4-6</f>
        <v>0</v>
      </c>
      <c r="E14" s="21" t="str">
        <f>C14</f>
        <v>шт</v>
      </c>
      <c r="F14" s="125">
        <v>2027</v>
      </c>
      <c r="G14" s="43" t="s">
        <v>4</v>
      </c>
      <c r="H14" s="43" t="s">
        <v>335</v>
      </c>
      <c r="I14" s="52" t="s">
        <v>325</v>
      </c>
      <c r="J14" s="110" t="s">
        <v>2</v>
      </c>
      <c r="K14" s="43" t="s">
        <v>1</v>
      </c>
      <c r="L14" s="44">
        <v>14233274</v>
      </c>
      <c r="M14" s="43" t="s">
        <v>0</v>
      </c>
    </row>
    <row r="15" spans="1:15" s="24" customFormat="1" ht="25.5" x14ac:dyDescent="0.2">
      <c r="A15" s="10" t="s">
        <v>334</v>
      </c>
      <c r="B15" s="139" t="s">
        <v>333</v>
      </c>
      <c r="C15" s="10" t="s">
        <v>6</v>
      </c>
      <c r="D15" s="145">
        <v>30</v>
      </c>
      <c r="E15" s="28" t="str">
        <f>C15</f>
        <v>шт</v>
      </c>
      <c r="F15" s="32">
        <v>2027</v>
      </c>
      <c r="G15" s="10" t="s">
        <v>4</v>
      </c>
      <c r="H15" s="10" t="s">
        <v>332</v>
      </c>
      <c r="I15" s="41" t="s">
        <v>318</v>
      </c>
      <c r="J15" s="108" t="s">
        <v>2</v>
      </c>
      <c r="K15" s="10" t="s">
        <v>1</v>
      </c>
      <c r="L15" s="11">
        <v>14233274</v>
      </c>
      <c r="M15" s="10" t="s">
        <v>0</v>
      </c>
    </row>
    <row r="16" spans="1:15" s="59" customFormat="1" ht="25.5" x14ac:dyDescent="0.2">
      <c r="A16" s="60" t="s">
        <v>331</v>
      </c>
      <c r="B16" s="136" t="s">
        <v>330</v>
      </c>
      <c r="C16" s="60" t="s">
        <v>6</v>
      </c>
      <c r="D16" s="144">
        <f>10-10</f>
        <v>0</v>
      </c>
      <c r="E16" s="65" t="str">
        <f>C16</f>
        <v>шт</v>
      </c>
      <c r="F16" s="134">
        <v>2023</v>
      </c>
      <c r="G16" s="60" t="s">
        <v>4</v>
      </c>
      <c r="H16" s="60" t="s">
        <v>329</v>
      </c>
      <c r="I16" s="63" t="s">
        <v>328</v>
      </c>
      <c r="J16" s="112" t="s">
        <v>2</v>
      </c>
      <c r="K16" s="60" t="s">
        <v>1</v>
      </c>
      <c r="L16" s="61">
        <v>14233274</v>
      </c>
      <c r="M16" s="60" t="s">
        <v>0</v>
      </c>
    </row>
    <row r="17" spans="1:13" s="42" customFormat="1" ht="42.75" customHeight="1" x14ac:dyDescent="0.2">
      <c r="A17" s="43" t="s">
        <v>321</v>
      </c>
      <c r="B17" s="127" t="s">
        <v>327</v>
      </c>
      <c r="C17" s="43" t="s">
        <v>16</v>
      </c>
      <c r="D17" s="143">
        <f>5-2-3</f>
        <v>0</v>
      </c>
      <c r="E17" s="21" t="str">
        <f>C17</f>
        <v>к-т</v>
      </c>
      <c r="F17" s="125">
        <v>2023</v>
      </c>
      <c r="G17" s="43" t="s">
        <v>4</v>
      </c>
      <c r="H17" s="43" t="s">
        <v>326</v>
      </c>
      <c r="I17" s="52" t="s">
        <v>325</v>
      </c>
      <c r="J17" s="110" t="s">
        <v>2</v>
      </c>
      <c r="K17" s="43" t="s">
        <v>1</v>
      </c>
      <c r="L17" s="44">
        <v>14233274</v>
      </c>
      <c r="M17" s="43" t="s">
        <v>0</v>
      </c>
    </row>
    <row r="18" spans="1:13" s="42" customFormat="1" ht="3" hidden="1" customHeight="1" x14ac:dyDescent="0.2">
      <c r="A18" s="43" t="s">
        <v>324</v>
      </c>
      <c r="B18" s="142" t="s">
        <v>320</v>
      </c>
      <c r="C18" s="43" t="s">
        <v>16</v>
      </c>
      <c r="D18" s="141">
        <f>2-2</f>
        <v>0</v>
      </c>
      <c r="E18" s="21" t="str">
        <f>C18</f>
        <v>к-т</v>
      </c>
      <c r="F18" s="125">
        <v>2023</v>
      </c>
      <c r="G18" s="43" t="s">
        <v>4</v>
      </c>
      <c r="H18" s="43" t="s">
        <v>323</v>
      </c>
      <c r="I18" s="52" t="s">
        <v>322</v>
      </c>
      <c r="J18" s="110" t="s">
        <v>2</v>
      </c>
      <c r="K18" s="43" t="s">
        <v>1</v>
      </c>
      <c r="L18" s="44">
        <v>14233274</v>
      </c>
      <c r="M18" s="43" t="s">
        <v>0</v>
      </c>
    </row>
    <row r="19" spans="1:13" s="24" customFormat="1" ht="42" customHeight="1" x14ac:dyDescent="0.2">
      <c r="A19" s="10" t="s">
        <v>321</v>
      </c>
      <c r="B19" s="139" t="s">
        <v>320</v>
      </c>
      <c r="C19" s="10" t="s">
        <v>16</v>
      </c>
      <c r="D19" s="140">
        <v>15</v>
      </c>
      <c r="E19" s="28" t="str">
        <f>C19</f>
        <v>к-т</v>
      </c>
      <c r="F19" s="32">
        <v>2024</v>
      </c>
      <c r="G19" s="10" t="s">
        <v>4</v>
      </c>
      <c r="H19" s="10" t="s">
        <v>319</v>
      </c>
      <c r="I19" s="41" t="s">
        <v>318</v>
      </c>
      <c r="J19" s="108" t="s">
        <v>2</v>
      </c>
      <c r="K19" s="10" t="s">
        <v>1</v>
      </c>
      <c r="L19" s="11">
        <v>14233274</v>
      </c>
      <c r="M19" s="10" t="s">
        <v>0</v>
      </c>
    </row>
    <row r="20" spans="1:13" s="59" customFormat="1" ht="25.5" x14ac:dyDescent="0.2">
      <c r="A20" s="60" t="s">
        <v>317</v>
      </c>
      <c r="B20" s="67" t="s">
        <v>316</v>
      </c>
      <c r="C20" s="60" t="s">
        <v>6</v>
      </c>
      <c r="D20" s="135">
        <f>33-14-16-3</f>
        <v>0</v>
      </c>
      <c r="E20" s="65" t="str">
        <f>C20</f>
        <v>шт</v>
      </c>
      <c r="F20" s="134">
        <v>2024</v>
      </c>
      <c r="G20" s="60" t="s">
        <v>4</v>
      </c>
      <c r="H20" s="60" t="s">
        <v>315</v>
      </c>
      <c r="I20" s="63" t="s">
        <v>314</v>
      </c>
      <c r="J20" s="112" t="s">
        <v>2</v>
      </c>
      <c r="K20" s="60" t="s">
        <v>1</v>
      </c>
      <c r="L20" s="61">
        <v>14233274</v>
      </c>
      <c r="M20" s="60" t="s">
        <v>0</v>
      </c>
    </row>
    <row r="21" spans="1:13" s="24" customFormat="1" ht="25.5" x14ac:dyDescent="0.2">
      <c r="A21" s="10" t="s">
        <v>277</v>
      </c>
      <c r="B21" s="139" t="s">
        <v>313</v>
      </c>
      <c r="C21" s="10" t="s">
        <v>6</v>
      </c>
      <c r="D21" s="137">
        <v>9</v>
      </c>
      <c r="E21" s="28" t="str">
        <f>C21</f>
        <v>шт</v>
      </c>
      <c r="F21" s="32">
        <v>2023</v>
      </c>
      <c r="G21" s="10" t="s">
        <v>4</v>
      </c>
      <c r="H21" s="10" t="s">
        <v>312</v>
      </c>
      <c r="I21" s="41" t="s">
        <v>311</v>
      </c>
      <c r="J21" s="108" t="s">
        <v>2</v>
      </c>
      <c r="K21" s="10" t="s">
        <v>1</v>
      </c>
      <c r="L21" s="11">
        <v>14233274</v>
      </c>
      <c r="M21" s="10" t="s">
        <v>0</v>
      </c>
    </row>
    <row r="22" spans="1:13" s="24" customFormat="1" ht="25.5" x14ac:dyDescent="0.2">
      <c r="A22" s="10" t="s">
        <v>271</v>
      </c>
      <c r="B22" s="123" t="s">
        <v>310</v>
      </c>
      <c r="C22" s="10" t="s">
        <v>6</v>
      </c>
      <c r="D22" s="137">
        <v>1</v>
      </c>
      <c r="E22" s="28" t="str">
        <f>C22</f>
        <v>шт</v>
      </c>
      <c r="F22" s="32">
        <v>2024</v>
      </c>
      <c r="G22" s="10" t="s">
        <v>4</v>
      </c>
      <c r="H22" s="10" t="s">
        <v>309</v>
      </c>
      <c r="I22" s="41" t="s">
        <v>304</v>
      </c>
      <c r="J22" s="108" t="s">
        <v>2</v>
      </c>
      <c r="K22" s="10" t="s">
        <v>1</v>
      </c>
      <c r="L22" s="11">
        <v>14233274</v>
      </c>
      <c r="M22" s="10" t="s">
        <v>0</v>
      </c>
    </row>
    <row r="23" spans="1:13" s="24" customFormat="1" ht="25.5" x14ac:dyDescent="0.2">
      <c r="A23" s="10" t="s">
        <v>271</v>
      </c>
      <c r="B23" s="139" t="s">
        <v>306</v>
      </c>
      <c r="C23" s="10" t="s">
        <v>6</v>
      </c>
      <c r="D23" s="137">
        <v>10</v>
      </c>
      <c r="E23" s="28" t="str">
        <f>C23</f>
        <v>шт</v>
      </c>
      <c r="F23" s="32">
        <v>2024</v>
      </c>
      <c r="G23" s="10" t="s">
        <v>4</v>
      </c>
      <c r="H23" s="10" t="s">
        <v>308</v>
      </c>
      <c r="I23" s="41" t="s">
        <v>307</v>
      </c>
      <c r="J23" s="108" t="s">
        <v>2</v>
      </c>
      <c r="K23" s="10" t="s">
        <v>1</v>
      </c>
      <c r="L23" s="11">
        <v>14233274</v>
      </c>
      <c r="M23" s="10" t="s">
        <v>0</v>
      </c>
    </row>
    <row r="24" spans="1:13" s="24" customFormat="1" ht="25.5" x14ac:dyDescent="0.2">
      <c r="A24" s="10" t="s">
        <v>271</v>
      </c>
      <c r="B24" s="139" t="s">
        <v>306</v>
      </c>
      <c r="C24" s="10" t="s">
        <v>6</v>
      </c>
      <c r="D24" s="137">
        <v>5</v>
      </c>
      <c r="E24" s="28" t="str">
        <f>C24</f>
        <v>шт</v>
      </c>
      <c r="F24" s="32">
        <v>2024</v>
      </c>
      <c r="G24" s="10" t="s">
        <v>4</v>
      </c>
      <c r="H24" s="10" t="s">
        <v>305</v>
      </c>
      <c r="I24" s="41" t="s">
        <v>304</v>
      </c>
      <c r="J24" s="108" t="s">
        <v>2</v>
      </c>
      <c r="K24" s="10" t="s">
        <v>1</v>
      </c>
      <c r="L24" s="11">
        <v>14233274</v>
      </c>
      <c r="M24" s="10" t="s">
        <v>0</v>
      </c>
    </row>
    <row r="25" spans="1:13" s="24" customFormat="1" ht="25.5" x14ac:dyDescent="0.2">
      <c r="A25" s="10" t="s">
        <v>303</v>
      </c>
      <c r="B25" s="139" t="s">
        <v>302</v>
      </c>
      <c r="C25" s="10" t="s">
        <v>6</v>
      </c>
      <c r="D25" s="137">
        <v>5</v>
      </c>
      <c r="E25" s="28" t="str">
        <f>C25</f>
        <v>шт</v>
      </c>
      <c r="F25" s="32">
        <v>2025</v>
      </c>
      <c r="G25" s="10" t="s">
        <v>4</v>
      </c>
      <c r="H25" s="10" t="s">
        <v>301</v>
      </c>
      <c r="I25" s="41" t="s">
        <v>300</v>
      </c>
      <c r="J25" s="108" t="s">
        <v>2</v>
      </c>
      <c r="K25" s="10" t="s">
        <v>1</v>
      </c>
      <c r="L25" s="11">
        <v>14233274</v>
      </c>
      <c r="M25" s="10" t="s">
        <v>0</v>
      </c>
    </row>
    <row r="26" spans="1:13" s="24" customFormat="1" ht="52.5" customHeight="1" x14ac:dyDescent="0.2">
      <c r="A26" s="10" t="s">
        <v>288</v>
      </c>
      <c r="B26" s="123" t="s">
        <v>293</v>
      </c>
      <c r="C26" s="10" t="s">
        <v>6</v>
      </c>
      <c r="D26" s="33">
        <v>5</v>
      </c>
      <c r="E26" s="28" t="str">
        <f>C26</f>
        <v>шт</v>
      </c>
      <c r="F26" s="32">
        <v>2025</v>
      </c>
      <c r="G26" s="10" t="s">
        <v>4</v>
      </c>
      <c r="H26" s="10" t="s">
        <v>282</v>
      </c>
      <c r="I26" s="41" t="s">
        <v>281</v>
      </c>
      <c r="J26" s="108" t="s">
        <v>2</v>
      </c>
      <c r="K26" s="10" t="s">
        <v>1</v>
      </c>
      <c r="L26" s="11">
        <v>14233274</v>
      </c>
      <c r="M26" s="10" t="s">
        <v>0</v>
      </c>
    </row>
    <row r="27" spans="1:13" s="24" customFormat="1" ht="34.5" customHeight="1" x14ac:dyDescent="0.2">
      <c r="A27" s="26" t="s">
        <v>297</v>
      </c>
      <c r="B27" s="123" t="s">
        <v>299</v>
      </c>
      <c r="C27" s="10" t="s">
        <v>6</v>
      </c>
      <c r="D27" s="33">
        <v>19</v>
      </c>
      <c r="E27" s="28" t="str">
        <f>C27</f>
        <v>шт</v>
      </c>
      <c r="F27" s="27">
        <v>45825</v>
      </c>
      <c r="G27" s="10" t="s">
        <v>4</v>
      </c>
      <c r="H27" s="10" t="s">
        <v>295</v>
      </c>
      <c r="I27" s="41" t="s">
        <v>298</v>
      </c>
      <c r="J27" s="108" t="s">
        <v>2</v>
      </c>
      <c r="K27" s="10" t="s">
        <v>1</v>
      </c>
      <c r="L27" s="11">
        <v>14233274</v>
      </c>
      <c r="M27" s="10" t="s">
        <v>0</v>
      </c>
    </row>
    <row r="28" spans="1:13" s="24" customFormat="1" ht="29.25" customHeight="1" x14ac:dyDescent="0.2">
      <c r="A28" s="26" t="s">
        <v>297</v>
      </c>
      <c r="B28" s="123" t="s">
        <v>296</v>
      </c>
      <c r="C28" s="10" t="s">
        <v>6</v>
      </c>
      <c r="D28" s="33">
        <v>20</v>
      </c>
      <c r="E28" s="28" t="str">
        <f>C28</f>
        <v>шт</v>
      </c>
      <c r="F28" s="27">
        <v>45825</v>
      </c>
      <c r="G28" s="10" t="s">
        <v>4</v>
      </c>
      <c r="H28" s="10" t="s">
        <v>295</v>
      </c>
      <c r="I28" s="41" t="s">
        <v>294</v>
      </c>
      <c r="J28" s="108" t="s">
        <v>2</v>
      </c>
      <c r="K28" s="10" t="s">
        <v>1</v>
      </c>
      <c r="L28" s="11">
        <v>14233274</v>
      </c>
      <c r="M28" s="10" t="s">
        <v>0</v>
      </c>
    </row>
    <row r="29" spans="1:13" s="24" customFormat="1" ht="25.5" x14ac:dyDescent="0.2">
      <c r="A29" s="10" t="s">
        <v>288</v>
      </c>
      <c r="B29" s="123" t="s">
        <v>293</v>
      </c>
      <c r="C29" s="10" t="s">
        <v>6</v>
      </c>
      <c r="D29" s="33">
        <v>5</v>
      </c>
      <c r="E29" s="28" t="str">
        <f>C29</f>
        <v>шт</v>
      </c>
      <c r="F29" s="32">
        <v>2025</v>
      </c>
      <c r="G29" s="10" t="s">
        <v>4</v>
      </c>
      <c r="H29" s="10" t="s">
        <v>292</v>
      </c>
      <c r="I29" s="41" t="s">
        <v>291</v>
      </c>
      <c r="J29" s="108" t="s">
        <v>2</v>
      </c>
      <c r="K29" s="10" t="s">
        <v>1</v>
      </c>
      <c r="L29" s="11">
        <v>14233274</v>
      </c>
      <c r="M29" s="10" t="s">
        <v>0</v>
      </c>
    </row>
    <row r="30" spans="1:13" s="24" customFormat="1" ht="25.5" x14ac:dyDescent="0.2">
      <c r="A30" s="10" t="s">
        <v>288</v>
      </c>
      <c r="B30" s="123" t="s">
        <v>290</v>
      </c>
      <c r="C30" s="10" t="s">
        <v>6</v>
      </c>
      <c r="D30" s="33">
        <v>2</v>
      </c>
      <c r="E30" s="28" t="str">
        <f>C30</f>
        <v>шт</v>
      </c>
      <c r="F30" s="32">
        <v>2025</v>
      </c>
      <c r="G30" s="10" t="s">
        <v>4</v>
      </c>
      <c r="H30" s="10" t="s">
        <v>289</v>
      </c>
      <c r="I30" s="25"/>
      <c r="J30" s="108" t="s">
        <v>2</v>
      </c>
      <c r="K30" s="10" t="s">
        <v>1</v>
      </c>
      <c r="L30" s="11">
        <v>14233274</v>
      </c>
      <c r="M30" s="10" t="s">
        <v>0</v>
      </c>
    </row>
    <row r="31" spans="1:13" s="24" customFormat="1" ht="52.5" customHeight="1" x14ac:dyDescent="0.2">
      <c r="A31" s="10" t="s">
        <v>288</v>
      </c>
      <c r="B31" s="123" t="s">
        <v>287</v>
      </c>
      <c r="C31" s="10" t="s">
        <v>6</v>
      </c>
      <c r="D31" s="33">
        <v>2</v>
      </c>
      <c r="E31" s="28" t="str">
        <f>C31</f>
        <v>шт</v>
      </c>
      <c r="F31" s="32">
        <v>2025</v>
      </c>
      <c r="G31" s="10" t="s">
        <v>4</v>
      </c>
      <c r="H31" s="10" t="s">
        <v>286</v>
      </c>
      <c r="I31" s="41" t="s">
        <v>285</v>
      </c>
      <c r="J31" s="108" t="s">
        <v>2</v>
      </c>
      <c r="K31" s="10" t="s">
        <v>1</v>
      </c>
      <c r="L31" s="11">
        <v>14233274</v>
      </c>
      <c r="M31" s="10" t="s">
        <v>0</v>
      </c>
    </row>
    <row r="32" spans="1:13" s="24" customFormat="1" ht="48" customHeight="1" x14ac:dyDescent="0.2">
      <c r="A32" s="10" t="s">
        <v>284</v>
      </c>
      <c r="B32" s="123" t="s">
        <v>283</v>
      </c>
      <c r="C32" s="10" t="s">
        <v>6</v>
      </c>
      <c r="D32" s="33">
        <v>4</v>
      </c>
      <c r="E32" s="28" t="str">
        <f>C32</f>
        <v>шт</v>
      </c>
      <c r="F32" s="32">
        <v>2025</v>
      </c>
      <c r="G32" s="10" t="s">
        <v>4</v>
      </c>
      <c r="H32" s="10" t="s">
        <v>282</v>
      </c>
      <c r="I32" s="41" t="s">
        <v>281</v>
      </c>
      <c r="J32" s="108" t="s">
        <v>2</v>
      </c>
      <c r="K32" s="10" t="s">
        <v>1</v>
      </c>
      <c r="L32" s="11">
        <v>14233274</v>
      </c>
      <c r="M32" s="10" t="s">
        <v>0</v>
      </c>
    </row>
    <row r="33" spans="1:13" s="42" customFormat="1" ht="39" customHeight="1" x14ac:dyDescent="0.2">
      <c r="A33" s="43" t="s">
        <v>280</v>
      </c>
      <c r="B33" s="127" t="s">
        <v>53</v>
      </c>
      <c r="C33" s="43" t="s">
        <v>16</v>
      </c>
      <c r="D33" s="133">
        <f>360-30-28-58-42</f>
        <v>202</v>
      </c>
      <c r="E33" s="21" t="str">
        <f>C33</f>
        <v>к-т</v>
      </c>
      <c r="F33" s="44">
        <v>2024</v>
      </c>
      <c r="G33" s="43" t="s">
        <v>4</v>
      </c>
      <c r="H33" s="43" t="s">
        <v>279</v>
      </c>
      <c r="I33" s="52" t="s">
        <v>278</v>
      </c>
      <c r="J33" s="110" t="s">
        <v>2</v>
      </c>
      <c r="K33" s="43" t="s">
        <v>1</v>
      </c>
      <c r="L33" s="44">
        <v>14233274</v>
      </c>
      <c r="M33" s="43" t="s">
        <v>0</v>
      </c>
    </row>
    <row r="34" spans="1:13" s="24" customFormat="1" ht="31.5" customHeight="1" x14ac:dyDescent="0.2">
      <c r="A34" s="10" t="s">
        <v>277</v>
      </c>
      <c r="B34" s="139" t="s">
        <v>276</v>
      </c>
      <c r="C34" s="10" t="s">
        <v>6</v>
      </c>
      <c r="D34" s="54">
        <v>10</v>
      </c>
      <c r="E34" s="28" t="str">
        <f>C34</f>
        <v>шт</v>
      </c>
      <c r="F34" s="27">
        <v>45412</v>
      </c>
      <c r="G34" s="10" t="s">
        <v>4</v>
      </c>
      <c r="H34" s="10" t="s">
        <v>275</v>
      </c>
      <c r="I34" s="25"/>
      <c r="J34" s="108" t="s">
        <v>2</v>
      </c>
      <c r="K34" s="10" t="s">
        <v>1</v>
      </c>
      <c r="L34" s="11">
        <v>14233274</v>
      </c>
      <c r="M34" s="10" t="s">
        <v>0</v>
      </c>
    </row>
    <row r="35" spans="1:13" s="59" customFormat="1" ht="25.5" x14ac:dyDescent="0.2">
      <c r="A35" s="60" t="s">
        <v>274</v>
      </c>
      <c r="B35" s="136" t="s">
        <v>270</v>
      </c>
      <c r="C35" s="60" t="s">
        <v>16</v>
      </c>
      <c r="D35" s="138">
        <f>2-2</f>
        <v>0</v>
      </c>
      <c r="E35" s="65" t="str">
        <f>C35</f>
        <v>к-т</v>
      </c>
      <c r="F35" s="134">
        <v>2023</v>
      </c>
      <c r="G35" s="60" t="s">
        <v>4</v>
      </c>
      <c r="H35" s="60" t="s">
        <v>273</v>
      </c>
      <c r="I35" s="63" t="s">
        <v>272</v>
      </c>
      <c r="J35" s="112" t="s">
        <v>2</v>
      </c>
      <c r="K35" s="60" t="s">
        <v>1</v>
      </c>
      <c r="L35" s="61">
        <v>14233274</v>
      </c>
      <c r="M35" s="60" t="s">
        <v>0</v>
      </c>
    </row>
    <row r="36" spans="1:13" s="24" customFormat="1" ht="25.5" x14ac:dyDescent="0.2">
      <c r="A36" s="10" t="s">
        <v>271</v>
      </c>
      <c r="B36" s="123" t="s">
        <v>270</v>
      </c>
      <c r="C36" s="10" t="s">
        <v>16</v>
      </c>
      <c r="D36" s="137">
        <v>5</v>
      </c>
      <c r="E36" s="28" t="str">
        <f>C36</f>
        <v>к-т</v>
      </c>
      <c r="F36" s="32">
        <v>2025</v>
      </c>
      <c r="G36" s="10" t="s">
        <v>4</v>
      </c>
      <c r="H36" s="10" t="s">
        <v>269</v>
      </c>
      <c r="I36" s="41" t="s">
        <v>268</v>
      </c>
      <c r="J36" s="108" t="s">
        <v>2</v>
      </c>
      <c r="K36" s="10" t="s">
        <v>1</v>
      </c>
      <c r="L36" s="11">
        <v>14233274</v>
      </c>
      <c r="M36" s="10" t="s">
        <v>0</v>
      </c>
    </row>
    <row r="37" spans="1:13" s="59" customFormat="1" ht="25.5" x14ac:dyDescent="0.2">
      <c r="A37" s="60" t="s">
        <v>249</v>
      </c>
      <c r="B37" s="136" t="s">
        <v>265</v>
      </c>
      <c r="C37" s="59" t="s">
        <v>6</v>
      </c>
      <c r="D37" s="135">
        <f>6-6</f>
        <v>0</v>
      </c>
      <c r="E37" s="65" t="str">
        <f>C37</f>
        <v>шт</v>
      </c>
      <c r="F37" s="134">
        <v>2023</v>
      </c>
      <c r="G37" s="60" t="s">
        <v>4</v>
      </c>
      <c r="H37" s="60" t="s">
        <v>267</v>
      </c>
      <c r="I37" s="63" t="s">
        <v>266</v>
      </c>
      <c r="J37" s="112" t="s">
        <v>2</v>
      </c>
      <c r="K37" s="60" t="s">
        <v>1</v>
      </c>
      <c r="L37" s="61">
        <v>14233274</v>
      </c>
      <c r="M37" s="60" t="s">
        <v>0</v>
      </c>
    </row>
    <row r="38" spans="1:13" s="42" customFormat="1" ht="32.25" customHeight="1" x14ac:dyDescent="0.2">
      <c r="A38" s="43" t="s">
        <v>249</v>
      </c>
      <c r="B38" s="132" t="s">
        <v>265</v>
      </c>
      <c r="C38" s="43" t="s">
        <v>6</v>
      </c>
      <c r="D38" s="133">
        <f>116-20-30-16-24-26</f>
        <v>0</v>
      </c>
      <c r="E38" s="21" t="str">
        <f>C38</f>
        <v>шт</v>
      </c>
      <c r="F38" s="125">
        <v>2023</v>
      </c>
      <c r="G38" s="43" t="s">
        <v>4</v>
      </c>
      <c r="H38" s="43" t="s">
        <v>264</v>
      </c>
      <c r="I38" s="52" t="s">
        <v>263</v>
      </c>
      <c r="J38" s="110" t="s">
        <v>2</v>
      </c>
      <c r="K38" s="43" t="s">
        <v>1</v>
      </c>
      <c r="L38" s="44">
        <v>14233274</v>
      </c>
      <c r="M38" s="43" t="s">
        <v>0</v>
      </c>
    </row>
    <row r="39" spans="1:13" s="42" customFormat="1" ht="24.75" customHeight="1" x14ac:dyDescent="0.2">
      <c r="A39" s="43" t="s">
        <v>262</v>
      </c>
      <c r="B39" s="132" t="s">
        <v>261</v>
      </c>
      <c r="C39" s="43" t="s">
        <v>6</v>
      </c>
      <c r="D39" s="126">
        <f>228-42-37-40-46</f>
        <v>63</v>
      </c>
      <c r="E39" s="21" t="str">
        <f>C39</f>
        <v>шт</v>
      </c>
      <c r="F39" s="131" t="s">
        <v>260</v>
      </c>
      <c r="G39" s="43" t="s">
        <v>4</v>
      </c>
      <c r="H39" s="43" t="s">
        <v>259</v>
      </c>
      <c r="I39" s="52" t="s">
        <v>258</v>
      </c>
      <c r="J39" s="110" t="s">
        <v>2</v>
      </c>
      <c r="K39" s="43" t="s">
        <v>1</v>
      </c>
      <c r="L39" s="44">
        <v>14233274</v>
      </c>
      <c r="M39" s="43" t="s">
        <v>0</v>
      </c>
    </row>
    <row r="40" spans="1:13" s="42" customFormat="1" ht="3" hidden="1" customHeight="1" x14ac:dyDescent="0.2">
      <c r="A40" s="43"/>
      <c r="B40" s="130" t="s">
        <v>257</v>
      </c>
      <c r="C40" s="43" t="s">
        <v>6</v>
      </c>
      <c r="D40" s="129">
        <f>14-14</f>
        <v>0</v>
      </c>
      <c r="E40" s="21" t="str">
        <f>C40</f>
        <v>шт</v>
      </c>
      <c r="F40" s="128">
        <v>46630</v>
      </c>
      <c r="G40" s="43" t="s">
        <v>4</v>
      </c>
      <c r="H40" s="43" t="s">
        <v>256</v>
      </c>
      <c r="I40" s="52" t="s">
        <v>255</v>
      </c>
      <c r="J40" s="110" t="s">
        <v>2</v>
      </c>
      <c r="K40" s="43" t="s">
        <v>1</v>
      </c>
      <c r="L40" s="44">
        <v>14233274</v>
      </c>
      <c r="M40" s="43" t="s">
        <v>0</v>
      </c>
    </row>
    <row r="41" spans="1:13" s="42" customFormat="1" ht="25.5" x14ac:dyDescent="0.2">
      <c r="A41" s="43" t="s">
        <v>254</v>
      </c>
      <c r="B41" s="127" t="s">
        <v>253</v>
      </c>
      <c r="C41" s="47" t="s">
        <v>6</v>
      </c>
      <c r="D41" s="126">
        <f>304-28-30-40-42</f>
        <v>164</v>
      </c>
      <c r="E41" s="21" t="str">
        <f>C41</f>
        <v>шт</v>
      </c>
      <c r="F41" s="125" t="s">
        <v>252</v>
      </c>
      <c r="G41" s="43" t="s">
        <v>4</v>
      </c>
      <c r="H41" s="43" t="s">
        <v>251</v>
      </c>
      <c r="I41" s="52" t="s">
        <v>250</v>
      </c>
      <c r="J41" s="110" t="s">
        <v>2</v>
      </c>
      <c r="K41" s="43" t="s">
        <v>1</v>
      </c>
      <c r="L41" s="44">
        <v>14233274</v>
      </c>
      <c r="M41" s="43" t="s">
        <v>0</v>
      </c>
    </row>
    <row r="42" spans="1:13" s="42" customFormat="1" ht="33" customHeight="1" x14ac:dyDescent="0.2">
      <c r="A42" s="43" t="s">
        <v>249</v>
      </c>
      <c r="B42" s="51" t="s">
        <v>49</v>
      </c>
      <c r="C42" s="47" t="s">
        <v>6</v>
      </c>
      <c r="D42" s="49">
        <f>35-5-5-6-3</f>
        <v>16</v>
      </c>
      <c r="E42" s="21" t="str">
        <f>C42</f>
        <v>шт</v>
      </c>
      <c r="F42" s="125" t="s">
        <v>248</v>
      </c>
      <c r="G42" s="43" t="s">
        <v>4</v>
      </c>
      <c r="H42" s="43" t="s">
        <v>247</v>
      </c>
      <c r="I42" s="52" t="s">
        <v>246</v>
      </c>
      <c r="J42" s="110" t="s">
        <v>2</v>
      </c>
      <c r="K42" s="43" t="s">
        <v>1</v>
      </c>
      <c r="L42" s="44">
        <v>14233274</v>
      </c>
      <c r="M42" s="43" t="s">
        <v>0</v>
      </c>
    </row>
    <row r="43" spans="1:13" s="24" customFormat="1" ht="25.5" x14ac:dyDescent="0.2">
      <c r="A43" s="10" t="s">
        <v>8</v>
      </c>
      <c r="B43" s="30" t="s">
        <v>49</v>
      </c>
      <c r="C43" s="26" t="s">
        <v>6</v>
      </c>
      <c r="D43" s="54">
        <f>15-4-4</f>
        <v>7</v>
      </c>
      <c r="E43" s="28" t="str">
        <f>C43</f>
        <v>шт</v>
      </c>
      <c r="F43" s="32">
        <v>2025</v>
      </c>
      <c r="G43" s="10" t="s">
        <v>4</v>
      </c>
      <c r="H43" s="10" t="s">
        <v>245</v>
      </c>
      <c r="I43" s="41" t="s">
        <v>244</v>
      </c>
      <c r="J43" s="108" t="s">
        <v>2</v>
      </c>
      <c r="K43" s="10" t="s">
        <v>1</v>
      </c>
      <c r="L43" s="11">
        <v>14233274</v>
      </c>
      <c r="M43" s="10" t="s">
        <v>0</v>
      </c>
    </row>
    <row r="44" spans="1:13" s="24" customFormat="1" ht="25.5" x14ac:dyDescent="0.2">
      <c r="A44" s="10" t="s">
        <v>243</v>
      </c>
      <c r="B44" s="30" t="s">
        <v>242</v>
      </c>
      <c r="C44" s="26" t="s">
        <v>6</v>
      </c>
      <c r="D44" s="54">
        <v>4</v>
      </c>
      <c r="E44" s="28" t="str">
        <f>C44</f>
        <v>шт</v>
      </c>
      <c r="F44" s="32">
        <v>2024.2025000000001</v>
      </c>
      <c r="G44" s="10" t="s">
        <v>4</v>
      </c>
      <c r="H44" s="10" t="s">
        <v>241</v>
      </c>
      <c r="I44" s="41" t="s">
        <v>240</v>
      </c>
      <c r="J44" s="108" t="s">
        <v>2</v>
      </c>
      <c r="K44" s="10" t="s">
        <v>1</v>
      </c>
      <c r="L44" s="11">
        <v>14233274</v>
      </c>
      <c r="M44" s="10" t="s">
        <v>0</v>
      </c>
    </row>
    <row r="45" spans="1:13" s="24" customFormat="1" ht="56.25" x14ac:dyDescent="0.2">
      <c r="A45" s="10" t="s">
        <v>185</v>
      </c>
      <c r="B45" s="123" t="s">
        <v>239</v>
      </c>
      <c r="C45" s="124" t="s">
        <v>6</v>
      </c>
      <c r="D45" s="33">
        <v>10</v>
      </c>
      <c r="E45" s="28" t="str">
        <f>C45</f>
        <v>шт</v>
      </c>
      <c r="F45" s="27">
        <v>45900</v>
      </c>
      <c r="G45" s="10" t="s">
        <v>4</v>
      </c>
      <c r="H45" s="10" t="s">
        <v>114</v>
      </c>
      <c r="I45" s="41" t="s">
        <v>113</v>
      </c>
      <c r="J45" s="108" t="s">
        <v>2</v>
      </c>
      <c r="K45" s="10" t="s">
        <v>1</v>
      </c>
      <c r="L45" s="11">
        <v>14233274</v>
      </c>
      <c r="M45" s="10" t="s">
        <v>0</v>
      </c>
    </row>
    <row r="46" spans="1:13" s="24" customFormat="1" ht="56.25" x14ac:dyDescent="0.2">
      <c r="A46" s="10" t="s">
        <v>185</v>
      </c>
      <c r="B46" s="123" t="s">
        <v>238</v>
      </c>
      <c r="C46" s="124" t="s">
        <v>6</v>
      </c>
      <c r="D46" s="33">
        <f>9-2</f>
        <v>7</v>
      </c>
      <c r="E46" s="28" t="str">
        <f>C46</f>
        <v>шт</v>
      </c>
      <c r="F46" s="27">
        <v>45930</v>
      </c>
      <c r="G46" s="10" t="s">
        <v>4</v>
      </c>
      <c r="H46" s="10" t="s">
        <v>114</v>
      </c>
      <c r="I46" s="41" t="s">
        <v>113</v>
      </c>
      <c r="J46" s="108" t="s">
        <v>2</v>
      </c>
      <c r="K46" s="10" t="s">
        <v>1</v>
      </c>
      <c r="L46" s="11">
        <v>14233274</v>
      </c>
      <c r="M46" s="10" t="s">
        <v>0</v>
      </c>
    </row>
    <row r="47" spans="1:13" s="24" customFormat="1" ht="53.25" customHeight="1" x14ac:dyDescent="0.2">
      <c r="A47" s="10" t="s">
        <v>185</v>
      </c>
      <c r="B47" s="123" t="s">
        <v>237</v>
      </c>
      <c r="C47" s="124" t="s">
        <v>6</v>
      </c>
      <c r="D47" s="33">
        <v>2</v>
      </c>
      <c r="E47" s="28" t="str">
        <f>C47</f>
        <v>шт</v>
      </c>
      <c r="F47" s="27">
        <v>45657</v>
      </c>
      <c r="G47" s="10" t="s">
        <v>4</v>
      </c>
      <c r="H47" s="10" t="s">
        <v>183</v>
      </c>
      <c r="I47" s="41" t="s">
        <v>182</v>
      </c>
      <c r="J47" s="108" t="s">
        <v>2</v>
      </c>
      <c r="K47" s="10" t="s">
        <v>1</v>
      </c>
      <c r="L47" s="11">
        <v>14233274</v>
      </c>
      <c r="M47" s="10" t="s">
        <v>0</v>
      </c>
    </row>
    <row r="48" spans="1:13" s="24" customFormat="1" ht="56.25" x14ac:dyDescent="0.2">
      <c r="A48" s="10" t="s">
        <v>236</v>
      </c>
      <c r="B48" s="123" t="s">
        <v>235</v>
      </c>
      <c r="C48" s="124" t="s">
        <v>6</v>
      </c>
      <c r="D48" s="33">
        <f>6-1-4</f>
        <v>1</v>
      </c>
      <c r="E48" s="28" t="str">
        <f>C48</f>
        <v>шт</v>
      </c>
      <c r="F48" s="27">
        <v>45260</v>
      </c>
      <c r="G48" s="10" t="s">
        <v>4</v>
      </c>
      <c r="H48" s="10" t="s">
        <v>234</v>
      </c>
      <c r="I48" s="41" t="s">
        <v>233</v>
      </c>
      <c r="J48" s="108" t="s">
        <v>2</v>
      </c>
      <c r="K48" s="10" t="s">
        <v>1</v>
      </c>
      <c r="L48" s="11">
        <v>14233274</v>
      </c>
      <c r="M48" s="10" t="s">
        <v>0</v>
      </c>
    </row>
    <row r="49" spans="1:13" s="24" customFormat="1" ht="56.25" x14ac:dyDescent="0.2">
      <c r="A49" s="10" t="s">
        <v>24</v>
      </c>
      <c r="B49" s="123" t="s">
        <v>231</v>
      </c>
      <c r="C49" s="124" t="s">
        <v>16</v>
      </c>
      <c r="D49" s="33">
        <f>27-1</f>
        <v>26</v>
      </c>
      <c r="E49" s="28" t="str">
        <f>C49</f>
        <v>к-т</v>
      </c>
      <c r="F49" s="120">
        <v>45900</v>
      </c>
      <c r="G49" s="10" t="s">
        <v>4</v>
      </c>
      <c r="H49" s="10" t="s">
        <v>114</v>
      </c>
      <c r="I49" s="41" t="s">
        <v>113</v>
      </c>
      <c r="J49" s="108" t="s">
        <v>2</v>
      </c>
      <c r="K49" s="10" t="s">
        <v>1</v>
      </c>
      <c r="L49" s="11">
        <v>14233274</v>
      </c>
      <c r="M49" s="10" t="s">
        <v>0</v>
      </c>
    </row>
    <row r="50" spans="1:13" s="24" customFormat="1" ht="30" customHeight="1" x14ac:dyDescent="0.2">
      <c r="A50" s="10" t="s">
        <v>232</v>
      </c>
      <c r="B50" s="123" t="s">
        <v>231</v>
      </c>
      <c r="C50" s="124" t="s">
        <v>16</v>
      </c>
      <c r="D50" s="33">
        <v>1</v>
      </c>
      <c r="E50" s="28" t="str">
        <f>C50</f>
        <v>к-т</v>
      </c>
      <c r="F50" s="27">
        <v>46531</v>
      </c>
      <c r="G50" s="10" t="s">
        <v>4</v>
      </c>
      <c r="H50" s="10" t="s">
        <v>230</v>
      </c>
      <c r="I50" s="41" t="s">
        <v>229</v>
      </c>
      <c r="J50" s="108" t="s">
        <v>2</v>
      </c>
      <c r="K50" s="10" t="s">
        <v>1</v>
      </c>
      <c r="L50" s="11">
        <v>14233274</v>
      </c>
      <c r="M50" s="10" t="s">
        <v>0</v>
      </c>
    </row>
    <row r="51" spans="1:13" s="24" customFormat="1" ht="50.25" customHeight="1" x14ac:dyDescent="0.2">
      <c r="A51" s="10" t="s">
        <v>228</v>
      </c>
      <c r="B51" s="123" t="s">
        <v>226</v>
      </c>
      <c r="C51" s="124" t="s">
        <v>16</v>
      </c>
      <c r="D51" s="33">
        <v>1</v>
      </c>
      <c r="E51" s="28" t="str">
        <f>C51</f>
        <v>к-т</v>
      </c>
      <c r="F51" s="27">
        <v>45327</v>
      </c>
      <c r="G51" s="10" t="s">
        <v>4</v>
      </c>
      <c r="H51" s="10" t="s">
        <v>120</v>
      </c>
      <c r="I51" s="41" t="s">
        <v>119</v>
      </c>
      <c r="J51" s="108" t="s">
        <v>2</v>
      </c>
      <c r="K51" s="10" t="s">
        <v>1</v>
      </c>
      <c r="L51" s="11">
        <v>14233274</v>
      </c>
      <c r="M51" s="10" t="s">
        <v>0</v>
      </c>
    </row>
    <row r="52" spans="1:13" s="24" customFormat="1" ht="60" customHeight="1" x14ac:dyDescent="0.2">
      <c r="A52" s="10" t="s">
        <v>24</v>
      </c>
      <c r="B52" s="123" t="s">
        <v>226</v>
      </c>
      <c r="C52" s="124" t="s">
        <v>16</v>
      </c>
      <c r="D52" s="33">
        <v>10</v>
      </c>
      <c r="E52" s="28" t="str">
        <f>C52</f>
        <v>к-т</v>
      </c>
      <c r="F52" s="27">
        <v>45896</v>
      </c>
      <c r="G52" s="10" t="s">
        <v>4</v>
      </c>
      <c r="H52" s="10" t="s">
        <v>114</v>
      </c>
      <c r="I52" s="41" t="s">
        <v>113</v>
      </c>
      <c r="J52" s="108" t="s">
        <v>2</v>
      </c>
      <c r="K52" s="10" t="s">
        <v>1</v>
      </c>
      <c r="L52" s="11">
        <v>14233274</v>
      </c>
      <c r="M52" s="10" t="s">
        <v>0</v>
      </c>
    </row>
    <row r="53" spans="1:13" s="24" customFormat="1" ht="25.5" x14ac:dyDescent="0.2">
      <c r="A53" s="10" t="s">
        <v>227</v>
      </c>
      <c r="B53" s="123" t="s">
        <v>226</v>
      </c>
      <c r="C53" s="124" t="s">
        <v>16</v>
      </c>
      <c r="D53" s="33">
        <v>1</v>
      </c>
      <c r="E53" s="28" t="str">
        <f>C53</f>
        <v>к-т</v>
      </c>
      <c r="F53" s="120">
        <v>46110</v>
      </c>
      <c r="G53" s="10" t="s">
        <v>4</v>
      </c>
      <c r="H53" s="10" t="s">
        <v>225</v>
      </c>
      <c r="I53" s="41" t="s">
        <v>224</v>
      </c>
      <c r="J53" s="108" t="s">
        <v>2</v>
      </c>
      <c r="K53" s="10" t="s">
        <v>1</v>
      </c>
      <c r="L53" s="11">
        <v>14233274</v>
      </c>
      <c r="M53" s="10" t="s">
        <v>0</v>
      </c>
    </row>
    <row r="54" spans="1:13" s="24" customFormat="1" ht="61.5" customHeight="1" x14ac:dyDescent="0.25">
      <c r="A54" s="10" t="s">
        <v>27</v>
      </c>
      <c r="B54" s="123" t="s">
        <v>223</v>
      </c>
      <c r="C54" s="122" t="s">
        <v>6</v>
      </c>
      <c r="D54" s="121">
        <v>1</v>
      </c>
      <c r="E54" s="28" t="str">
        <f>C54</f>
        <v>шт</v>
      </c>
      <c r="F54" s="120">
        <v>45480</v>
      </c>
      <c r="G54" s="10" t="s">
        <v>4</v>
      </c>
      <c r="H54" s="10" t="s">
        <v>222</v>
      </c>
      <c r="I54" s="41" t="s">
        <v>221</v>
      </c>
      <c r="J54" s="108" t="s">
        <v>2</v>
      </c>
      <c r="K54" s="10" t="s">
        <v>1</v>
      </c>
      <c r="L54" s="11">
        <v>14233274</v>
      </c>
      <c r="M54" s="10" t="s">
        <v>0</v>
      </c>
    </row>
    <row r="55" spans="1:13" s="24" customFormat="1" ht="58.5" customHeight="1" x14ac:dyDescent="0.25">
      <c r="A55" s="10" t="s">
        <v>218</v>
      </c>
      <c r="B55" s="123" t="s">
        <v>220</v>
      </c>
      <c r="C55" s="122" t="s">
        <v>6</v>
      </c>
      <c r="D55" s="121">
        <v>1</v>
      </c>
      <c r="E55" s="28" t="str">
        <f>C55</f>
        <v>шт</v>
      </c>
      <c r="F55" s="27">
        <v>45513</v>
      </c>
      <c r="G55" s="10" t="s">
        <v>4</v>
      </c>
      <c r="H55" s="10" t="s">
        <v>216</v>
      </c>
      <c r="I55" s="41" t="s">
        <v>215</v>
      </c>
      <c r="J55" s="108" t="s">
        <v>2</v>
      </c>
      <c r="K55" s="10" t="s">
        <v>1</v>
      </c>
      <c r="L55" s="11">
        <v>14233274</v>
      </c>
      <c r="M55" s="10" t="s">
        <v>0</v>
      </c>
    </row>
    <row r="56" spans="1:13" s="42" customFormat="1" ht="29.25" customHeight="1" x14ac:dyDescent="0.2">
      <c r="A56" s="43" t="s">
        <v>188</v>
      </c>
      <c r="B56" s="86" t="s">
        <v>219</v>
      </c>
      <c r="C56" s="85" t="s">
        <v>6</v>
      </c>
      <c r="D56" s="84">
        <f>160-13</f>
        <v>147</v>
      </c>
      <c r="E56" s="21" t="str">
        <f>C56</f>
        <v>шт</v>
      </c>
      <c r="F56" s="48">
        <v>45907</v>
      </c>
      <c r="G56" s="43" t="s">
        <v>4</v>
      </c>
      <c r="H56" s="43" t="s">
        <v>133</v>
      </c>
      <c r="I56" s="52" t="s">
        <v>132</v>
      </c>
      <c r="J56" s="110" t="s">
        <v>2</v>
      </c>
      <c r="K56" s="43" t="s">
        <v>1</v>
      </c>
      <c r="L56" s="44">
        <v>14233274</v>
      </c>
      <c r="M56" s="43" t="s">
        <v>0</v>
      </c>
    </row>
    <row r="57" spans="1:13" s="42" customFormat="1" ht="29.25" customHeight="1" x14ac:dyDescent="0.2">
      <c r="A57" s="43" t="s">
        <v>188</v>
      </c>
      <c r="B57" s="86" t="s">
        <v>219</v>
      </c>
      <c r="C57" s="106" t="s">
        <v>6</v>
      </c>
      <c r="D57" s="84">
        <f>40-23-15-2</f>
        <v>0</v>
      </c>
      <c r="E57" s="21" t="str">
        <f>C57</f>
        <v>шт</v>
      </c>
      <c r="F57" s="48">
        <v>45949</v>
      </c>
      <c r="G57" s="43" t="s">
        <v>4</v>
      </c>
      <c r="H57" s="43" t="s">
        <v>129</v>
      </c>
      <c r="I57" s="52" t="s">
        <v>128</v>
      </c>
      <c r="J57" s="110" t="s">
        <v>2</v>
      </c>
      <c r="K57" s="43" t="s">
        <v>1</v>
      </c>
      <c r="L57" s="44">
        <v>14233274</v>
      </c>
      <c r="M57" s="43" t="s">
        <v>0</v>
      </c>
    </row>
    <row r="58" spans="1:13" s="24" customFormat="1" ht="60" customHeight="1" x14ac:dyDescent="0.2">
      <c r="A58" s="10" t="s">
        <v>218</v>
      </c>
      <c r="B58" s="35" t="s">
        <v>217</v>
      </c>
      <c r="C58" s="105" t="s">
        <v>6</v>
      </c>
      <c r="D58" s="33">
        <v>2</v>
      </c>
      <c r="E58" s="28" t="str">
        <f>C58</f>
        <v>шт</v>
      </c>
      <c r="F58" s="32">
        <v>2026</v>
      </c>
      <c r="G58" s="10" t="s">
        <v>4</v>
      </c>
      <c r="H58" s="10" t="s">
        <v>216</v>
      </c>
      <c r="I58" s="41" t="s">
        <v>215</v>
      </c>
      <c r="J58" s="108" t="s">
        <v>2</v>
      </c>
      <c r="K58" s="10" t="s">
        <v>1</v>
      </c>
      <c r="L58" s="11">
        <v>14233274</v>
      </c>
      <c r="M58" s="10" t="s">
        <v>0</v>
      </c>
    </row>
    <row r="59" spans="1:13" s="24" customFormat="1" ht="51" customHeight="1" x14ac:dyDescent="0.2">
      <c r="A59" s="10" t="s">
        <v>164</v>
      </c>
      <c r="B59" s="35" t="s">
        <v>214</v>
      </c>
      <c r="C59" s="105" t="s">
        <v>6</v>
      </c>
      <c r="D59" s="33">
        <v>1</v>
      </c>
      <c r="E59" s="28" t="str">
        <f>C59</f>
        <v>шт</v>
      </c>
      <c r="F59" s="120">
        <v>45613</v>
      </c>
      <c r="G59" s="10" t="s">
        <v>4</v>
      </c>
      <c r="H59" s="10" t="s">
        <v>162</v>
      </c>
      <c r="I59" s="41" t="s">
        <v>161</v>
      </c>
      <c r="J59" s="108" t="s">
        <v>2</v>
      </c>
      <c r="K59" s="10" t="s">
        <v>1</v>
      </c>
      <c r="L59" s="11">
        <v>14233274</v>
      </c>
      <c r="M59" s="10" t="s">
        <v>0</v>
      </c>
    </row>
    <row r="60" spans="1:13" s="24" customFormat="1" ht="25.5" x14ac:dyDescent="0.2">
      <c r="A60" s="10" t="s">
        <v>210</v>
      </c>
      <c r="B60" s="35" t="s">
        <v>213</v>
      </c>
      <c r="C60" s="105" t="s">
        <v>6</v>
      </c>
      <c r="D60" s="33">
        <v>1</v>
      </c>
      <c r="E60" s="28" t="str">
        <f>C60</f>
        <v>шт</v>
      </c>
      <c r="F60" s="119">
        <v>46673</v>
      </c>
      <c r="G60" s="10" t="s">
        <v>4</v>
      </c>
      <c r="H60" s="116" t="s">
        <v>212</v>
      </c>
      <c r="I60" s="118" t="s">
        <v>211</v>
      </c>
      <c r="J60" s="108" t="s">
        <v>2</v>
      </c>
      <c r="K60" s="10" t="s">
        <v>1</v>
      </c>
      <c r="L60" s="11">
        <v>14233274</v>
      </c>
      <c r="M60" s="10" t="s">
        <v>0</v>
      </c>
    </row>
    <row r="61" spans="1:13" s="24" customFormat="1" ht="25.5" x14ac:dyDescent="0.2">
      <c r="A61" s="10" t="s">
        <v>210</v>
      </c>
      <c r="B61" s="35" t="s">
        <v>209</v>
      </c>
      <c r="C61" s="105" t="s">
        <v>6</v>
      </c>
      <c r="D61" s="33">
        <v>1</v>
      </c>
      <c r="E61" s="28" t="str">
        <f>C61</f>
        <v>шт</v>
      </c>
      <c r="F61" s="117">
        <v>46650</v>
      </c>
      <c r="G61" s="10" t="s">
        <v>4</v>
      </c>
      <c r="H61" s="116" t="s">
        <v>208</v>
      </c>
      <c r="I61" s="114" t="s">
        <v>207</v>
      </c>
      <c r="J61" s="108" t="s">
        <v>2</v>
      </c>
      <c r="K61" s="10" t="s">
        <v>1</v>
      </c>
      <c r="L61" s="11">
        <v>14233274</v>
      </c>
      <c r="M61" s="10" t="s">
        <v>0</v>
      </c>
    </row>
    <row r="62" spans="1:13" s="59" customFormat="1" ht="25.5" x14ac:dyDescent="0.2">
      <c r="A62" s="60" t="s">
        <v>188</v>
      </c>
      <c r="B62" s="90" t="s">
        <v>206</v>
      </c>
      <c r="C62" s="89" t="s">
        <v>6</v>
      </c>
      <c r="D62" s="88">
        <f>16-16</f>
        <v>0</v>
      </c>
      <c r="E62" s="65" t="str">
        <f>C62</f>
        <v>шт</v>
      </c>
      <c r="F62" s="96">
        <v>46335</v>
      </c>
      <c r="G62" s="60" t="s">
        <v>4</v>
      </c>
      <c r="H62" s="60" t="s">
        <v>133</v>
      </c>
      <c r="I62" s="113" t="s">
        <v>132</v>
      </c>
      <c r="J62" s="112" t="s">
        <v>2</v>
      </c>
      <c r="K62" s="60" t="s">
        <v>1</v>
      </c>
      <c r="L62" s="61">
        <v>14233274</v>
      </c>
      <c r="M62" s="60" t="s">
        <v>0</v>
      </c>
    </row>
    <row r="63" spans="1:13" s="59" customFormat="1" ht="25.5" x14ac:dyDescent="0.2">
      <c r="A63" s="60" t="s">
        <v>21</v>
      </c>
      <c r="B63" s="90" t="s">
        <v>206</v>
      </c>
      <c r="C63" s="89" t="s">
        <v>6</v>
      </c>
      <c r="D63" s="88">
        <f>4-4</f>
        <v>0</v>
      </c>
      <c r="E63" s="65" t="str">
        <f>C63</f>
        <v>шт</v>
      </c>
      <c r="F63" s="96">
        <v>46384</v>
      </c>
      <c r="G63" s="115" t="s">
        <v>4</v>
      </c>
      <c r="H63" s="60" t="s">
        <v>129</v>
      </c>
      <c r="I63" s="113" t="s">
        <v>128</v>
      </c>
      <c r="J63" s="112" t="s">
        <v>2</v>
      </c>
      <c r="K63" s="60" t="s">
        <v>1</v>
      </c>
      <c r="L63" s="61">
        <v>14233274</v>
      </c>
      <c r="M63" s="60" t="s">
        <v>0</v>
      </c>
    </row>
    <row r="64" spans="1:13" s="42" customFormat="1" ht="25.5" x14ac:dyDescent="0.2">
      <c r="A64" s="47" t="s">
        <v>202</v>
      </c>
      <c r="B64" s="86" t="s">
        <v>205</v>
      </c>
      <c r="C64" s="106" t="s">
        <v>6</v>
      </c>
      <c r="D64" s="84">
        <f>1-1</f>
        <v>0</v>
      </c>
      <c r="E64" s="21" t="str">
        <f>C64</f>
        <v>шт</v>
      </c>
      <c r="F64" s="94">
        <v>46027</v>
      </c>
      <c r="G64" s="43" t="s">
        <v>4</v>
      </c>
      <c r="H64" s="93" t="s">
        <v>200</v>
      </c>
      <c r="I64" s="111" t="s">
        <v>199</v>
      </c>
      <c r="J64" s="110" t="s">
        <v>2</v>
      </c>
      <c r="K64" s="43" t="s">
        <v>1</v>
      </c>
      <c r="L64" s="44">
        <v>14233274</v>
      </c>
      <c r="M64" s="43" t="s">
        <v>0</v>
      </c>
    </row>
    <row r="65" spans="1:13" s="24" customFormat="1" ht="25.5" x14ac:dyDescent="0.2">
      <c r="A65" s="10" t="s">
        <v>196</v>
      </c>
      <c r="B65" s="35" t="s">
        <v>205</v>
      </c>
      <c r="C65" s="34" t="s">
        <v>6</v>
      </c>
      <c r="D65" s="33">
        <v>3</v>
      </c>
      <c r="E65" s="28" t="str">
        <f>C65</f>
        <v>шт</v>
      </c>
      <c r="F65" s="107" t="s">
        <v>204</v>
      </c>
      <c r="G65" s="10" t="s">
        <v>4</v>
      </c>
      <c r="H65" s="107" t="s">
        <v>194</v>
      </c>
      <c r="I65" s="114" t="s">
        <v>193</v>
      </c>
      <c r="J65" s="108" t="s">
        <v>2</v>
      </c>
      <c r="K65" s="10" t="s">
        <v>1</v>
      </c>
      <c r="L65" s="11">
        <v>14233274</v>
      </c>
      <c r="M65" s="10" t="s">
        <v>0</v>
      </c>
    </row>
    <row r="66" spans="1:13" s="59" customFormat="1" ht="25.5" x14ac:dyDescent="0.2">
      <c r="A66" s="92" t="s">
        <v>196</v>
      </c>
      <c r="B66" s="90" t="s">
        <v>203</v>
      </c>
      <c r="C66" s="89" t="s">
        <v>6</v>
      </c>
      <c r="D66" s="88">
        <f>4-2-2</f>
        <v>0</v>
      </c>
      <c r="E66" s="65" t="str">
        <f>C66</f>
        <v>шт</v>
      </c>
      <c r="F66" s="96">
        <v>46324</v>
      </c>
      <c r="G66" s="60" t="s">
        <v>4</v>
      </c>
      <c r="H66" s="92" t="s">
        <v>194</v>
      </c>
      <c r="I66" s="113" t="s">
        <v>193</v>
      </c>
      <c r="J66" s="112" t="s">
        <v>2</v>
      </c>
      <c r="K66" s="60" t="s">
        <v>1</v>
      </c>
      <c r="L66" s="61">
        <v>14233274</v>
      </c>
      <c r="M66" s="60" t="s">
        <v>0</v>
      </c>
    </row>
    <row r="67" spans="1:13" s="42" customFormat="1" ht="30.75" customHeight="1" x14ac:dyDescent="0.2">
      <c r="A67" s="47" t="s">
        <v>202</v>
      </c>
      <c r="B67" s="86" t="s">
        <v>201</v>
      </c>
      <c r="C67" s="106" t="s">
        <v>6</v>
      </c>
      <c r="D67" s="84">
        <f>1-1</f>
        <v>0</v>
      </c>
      <c r="E67" s="21" t="str">
        <f>C67</f>
        <v>шт</v>
      </c>
      <c r="F67" s="94">
        <v>46056</v>
      </c>
      <c r="G67" s="43" t="s">
        <v>4</v>
      </c>
      <c r="H67" s="93" t="s">
        <v>200</v>
      </c>
      <c r="I67" s="111" t="s">
        <v>199</v>
      </c>
      <c r="J67" s="110" t="s">
        <v>2</v>
      </c>
      <c r="K67" s="43" t="s">
        <v>1</v>
      </c>
      <c r="L67" s="44">
        <v>14233274</v>
      </c>
      <c r="M67" s="43" t="s">
        <v>0</v>
      </c>
    </row>
    <row r="68" spans="1:13" s="24" customFormat="1" ht="25.5" x14ac:dyDescent="0.2">
      <c r="A68" s="10" t="s">
        <v>196</v>
      </c>
      <c r="B68" s="35" t="s">
        <v>198</v>
      </c>
      <c r="C68" s="34" t="s">
        <v>6</v>
      </c>
      <c r="D68" s="33">
        <f>4-2</f>
        <v>2</v>
      </c>
      <c r="E68" s="28" t="str">
        <f>C68</f>
        <v>шт</v>
      </c>
      <c r="F68" s="109">
        <v>46321</v>
      </c>
      <c r="G68" s="10" t="s">
        <v>4</v>
      </c>
      <c r="H68" s="107" t="s">
        <v>194</v>
      </c>
      <c r="I68" s="41" t="s">
        <v>193</v>
      </c>
      <c r="J68" s="108" t="s">
        <v>2</v>
      </c>
      <c r="K68" s="10" t="s">
        <v>1</v>
      </c>
      <c r="L68" s="11">
        <v>14233274</v>
      </c>
      <c r="M68" s="10" t="s">
        <v>0</v>
      </c>
    </row>
    <row r="69" spans="1:13" s="102" customFormat="1" ht="25.5" x14ac:dyDescent="0.2">
      <c r="A69" s="26" t="s">
        <v>196</v>
      </c>
      <c r="B69" s="35" t="s">
        <v>197</v>
      </c>
      <c r="C69" s="34" t="s">
        <v>6</v>
      </c>
      <c r="D69" s="33">
        <v>6</v>
      </c>
      <c r="E69" s="28" t="str">
        <f>C69</f>
        <v>шт</v>
      </c>
      <c r="F69" s="104">
        <v>46324</v>
      </c>
      <c r="G69" s="26" t="s">
        <v>4</v>
      </c>
      <c r="H69" s="107" t="s">
        <v>194</v>
      </c>
      <c r="I69" s="41" t="s">
        <v>193</v>
      </c>
      <c r="J69" s="12" t="s">
        <v>2</v>
      </c>
      <c r="K69" s="26" t="s">
        <v>1</v>
      </c>
      <c r="L69" s="11">
        <v>14233274</v>
      </c>
      <c r="M69" s="26" t="s">
        <v>0</v>
      </c>
    </row>
    <row r="70" spans="1:13" s="102" customFormat="1" ht="25.5" x14ac:dyDescent="0.2">
      <c r="A70" s="26" t="s">
        <v>196</v>
      </c>
      <c r="B70" s="35" t="s">
        <v>195</v>
      </c>
      <c r="C70" s="34" t="s">
        <v>6</v>
      </c>
      <c r="D70" s="33">
        <v>5</v>
      </c>
      <c r="E70" s="28" t="str">
        <f>C70</f>
        <v>шт</v>
      </c>
      <c r="F70" s="104">
        <v>46321</v>
      </c>
      <c r="G70" s="26" t="s">
        <v>4</v>
      </c>
      <c r="H70" s="107" t="s">
        <v>194</v>
      </c>
      <c r="I70" s="41" t="s">
        <v>193</v>
      </c>
      <c r="J70" s="12" t="s">
        <v>2</v>
      </c>
      <c r="K70" s="26" t="s">
        <v>1</v>
      </c>
      <c r="L70" s="11">
        <v>14233274</v>
      </c>
      <c r="M70" s="26" t="s">
        <v>0</v>
      </c>
    </row>
    <row r="71" spans="1:13" s="97" customFormat="1" ht="26.25" customHeight="1" x14ac:dyDescent="0.2">
      <c r="A71" s="47" t="s">
        <v>192</v>
      </c>
      <c r="B71" s="86" t="s">
        <v>191</v>
      </c>
      <c r="C71" s="106" t="s">
        <v>6</v>
      </c>
      <c r="D71" s="84">
        <f>8-2-1-1</f>
        <v>4</v>
      </c>
      <c r="E71" s="21" t="str">
        <f>C71</f>
        <v>шт</v>
      </c>
      <c r="F71" s="98">
        <v>44985</v>
      </c>
      <c r="G71" s="47" t="s">
        <v>4</v>
      </c>
      <c r="H71" s="47" t="s">
        <v>190</v>
      </c>
      <c r="I71" s="52" t="s">
        <v>189</v>
      </c>
      <c r="J71" s="12" t="s">
        <v>2</v>
      </c>
      <c r="K71" s="47" t="s">
        <v>1</v>
      </c>
      <c r="L71" s="44">
        <v>14233274</v>
      </c>
      <c r="M71" s="47" t="s">
        <v>0</v>
      </c>
    </row>
    <row r="72" spans="1:13" s="97" customFormat="1" ht="23.25" customHeight="1" x14ac:dyDescent="0.2">
      <c r="A72" s="43" t="s">
        <v>188</v>
      </c>
      <c r="B72" s="86" t="s">
        <v>187</v>
      </c>
      <c r="C72" s="106" t="s">
        <v>6</v>
      </c>
      <c r="D72" s="84">
        <f>80-3-15-15</f>
        <v>47</v>
      </c>
      <c r="E72" s="21" t="str">
        <f>C72</f>
        <v>шт</v>
      </c>
      <c r="F72" s="98">
        <v>45872</v>
      </c>
      <c r="G72" s="47" t="s">
        <v>4</v>
      </c>
      <c r="H72" s="47" t="s">
        <v>133</v>
      </c>
      <c r="I72" s="52" t="s">
        <v>132</v>
      </c>
      <c r="J72" s="12" t="s">
        <v>2</v>
      </c>
      <c r="K72" s="47" t="s">
        <v>1</v>
      </c>
      <c r="L72" s="44">
        <v>14233274</v>
      </c>
      <c r="M72" s="47" t="s">
        <v>0</v>
      </c>
    </row>
    <row r="73" spans="1:13" s="99" customFormat="1" ht="27" customHeight="1" x14ac:dyDescent="0.2">
      <c r="A73" s="60" t="s">
        <v>21</v>
      </c>
      <c r="B73" s="90" t="s">
        <v>187</v>
      </c>
      <c r="C73" s="101" t="s">
        <v>6</v>
      </c>
      <c r="D73" s="88">
        <f>20-20</f>
        <v>0</v>
      </c>
      <c r="E73" s="65" t="str">
        <f>C73</f>
        <v>шт</v>
      </c>
      <c r="F73" s="100">
        <v>45872</v>
      </c>
      <c r="G73" s="64" t="s">
        <v>4</v>
      </c>
      <c r="H73" s="64" t="s">
        <v>129</v>
      </c>
      <c r="I73" s="63" t="s">
        <v>128</v>
      </c>
      <c r="J73" s="62" t="s">
        <v>2</v>
      </c>
      <c r="K73" s="64" t="s">
        <v>1</v>
      </c>
      <c r="L73" s="61">
        <v>14233274</v>
      </c>
      <c r="M73" s="64" t="s">
        <v>0</v>
      </c>
    </row>
    <row r="74" spans="1:13" s="102" customFormat="1" ht="49.5" customHeight="1" x14ac:dyDescent="0.2">
      <c r="A74" s="10" t="s">
        <v>185</v>
      </c>
      <c r="B74" s="35" t="s">
        <v>186</v>
      </c>
      <c r="C74" s="105" t="s">
        <v>6</v>
      </c>
      <c r="D74" s="33">
        <v>1</v>
      </c>
      <c r="E74" s="28" t="str">
        <f>C74</f>
        <v>шт</v>
      </c>
      <c r="F74" s="104">
        <v>45565</v>
      </c>
      <c r="G74" s="26" t="s">
        <v>4</v>
      </c>
      <c r="H74" s="10" t="s">
        <v>183</v>
      </c>
      <c r="I74" s="41" t="s">
        <v>182</v>
      </c>
      <c r="J74" s="12" t="s">
        <v>2</v>
      </c>
      <c r="K74" s="26" t="s">
        <v>1</v>
      </c>
      <c r="L74" s="11">
        <v>14233274</v>
      </c>
      <c r="M74" s="26" t="s">
        <v>0</v>
      </c>
    </row>
    <row r="75" spans="1:13" s="102" customFormat="1" ht="53.25" customHeight="1" x14ac:dyDescent="0.2">
      <c r="A75" s="10" t="s">
        <v>185</v>
      </c>
      <c r="B75" s="35" t="s">
        <v>184</v>
      </c>
      <c r="C75" s="105" t="s">
        <v>6</v>
      </c>
      <c r="D75" s="33">
        <v>1</v>
      </c>
      <c r="E75" s="28" t="str">
        <f>C75</f>
        <v>шт</v>
      </c>
      <c r="F75" s="104">
        <v>45565</v>
      </c>
      <c r="G75" s="103" t="s">
        <v>4</v>
      </c>
      <c r="H75" s="10" t="s">
        <v>183</v>
      </c>
      <c r="I75" s="41" t="s">
        <v>182</v>
      </c>
      <c r="J75" s="12" t="s">
        <v>2</v>
      </c>
      <c r="K75" s="26" t="s">
        <v>1</v>
      </c>
      <c r="L75" s="11">
        <v>14233274</v>
      </c>
      <c r="M75" s="26" t="s">
        <v>0</v>
      </c>
    </row>
    <row r="76" spans="1:13" s="99" customFormat="1" ht="24" x14ac:dyDescent="0.2">
      <c r="A76" s="64" t="s">
        <v>21</v>
      </c>
      <c r="B76" s="90" t="s">
        <v>181</v>
      </c>
      <c r="C76" s="101" t="s">
        <v>6</v>
      </c>
      <c r="D76" s="88">
        <f>24-17-7</f>
        <v>0</v>
      </c>
      <c r="E76" s="65" t="str">
        <f>C76</f>
        <v>шт</v>
      </c>
      <c r="F76" s="100">
        <v>46238</v>
      </c>
      <c r="G76" s="64" t="s">
        <v>4</v>
      </c>
      <c r="H76" s="95" t="s">
        <v>133</v>
      </c>
      <c r="I76" s="63" t="s">
        <v>132</v>
      </c>
      <c r="J76" s="62" t="s">
        <v>2</v>
      </c>
      <c r="K76" s="64" t="s">
        <v>1</v>
      </c>
      <c r="L76" s="61">
        <v>14233274</v>
      </c>
      <c r="M76" s="64" t="s">
        <v>0</v>
      </c>
    </row>
    <row r="77" spans="1:13" s="99" customFormat="1" ht="24" x14ac:dyDescent="0.2">
      <c r="A77" s="64" t="s">
        <v>21</v>
      </c>
      <c r="B77" s="90" t="s">
        <v>181</v>
      </c>
      <c r="C77" s="101" t="s">
        <v>6</v>
      </c>
      <c r="D77" s="88">
        <f>6-6</f>
        <v>0</v>
      </c>
      <c r="E77" s="65" t="str">
        <f>C77</f>
        <v>шт</v>
      </c>
      <c r="F77" s="100">
        <v>46259</v>
      </c>
      <c r="G77" s="64" t="s">
        <v>4</v>
      </c>
      <c r="H77" s="95" t="s">
        <v>129</v>
      </c>
      <c r="I77" s="63" t="s">
        <v>128</v>
      </c>
      <c r="J77" s="62" t="s">
        <v>2</v>
      </c>
      <c r="K77" s="64" t="s">
        <v>1</v>
      </c>
      <c r="L77" s="61">
        <v>14233274</v>
      </c>
      <c r="M77" s="64" t="s">
        <v>0</v>
      </c>
    </row>
    <row r="78" spans="1:13" s="97" customFormat="1" ht="24" x14ac:dyDescent="0.2">
      <c r="A78" s="47" t="s">
        <v>21</v>
      </c>
      <c r="B78" s="86" t="s">
        <v>180</v>
      </c>
      <c r="C78" s="85" t="s">
        <v>6</v>
      </c>
      <c r="D78" s="84">
        <f>80-3-15-15</f>
        <v>47</v>
      </c>
      <c r="E78" s="21" t="str">
        <f>C78</f>
        <v>шт</v>
      </c>
      <c r="F78" s="98">
        <v>45872</v>
      </c>
      <c r="G78" s="47" t="s">
        <v>4</v>
      </c>
      <c r="H78" s="81" t="s">
        <v>133</v>
      </c>
      <c r="I78" s="52" t="s">
        <v>132</v>
      </c>
      <c r="J78" s="12" t="s">
        <v>2</v>
      </c>
      <c r="K78" s="47" t="s">
        <v>1</v>
      </c>
      <c r="L78" s="44">
        <v>14233274</v>
      </c>
      <c r="M78" s="47" t="s">
        <v>0</v>
      </c>
    </row>
    <row r="79" spans="1:13" s="99" customFormat="1" ht="24" x14ac:dyDescent="0.2">
      <c r="A79" s="64" t="s">
        <v>21</v>
      </c>
      <c r="B79" s="90" t="s">
        <v>180</v>
      </c>
      <c r="C79" s="89" t="s">
        <v>6</v>
      </c>
      <c r="D79" s="88">
        <f>20-20</f>
        <v>0</v>
      </c>
      <c r="E79" s="65" t="str">
        <f>C79</f>
        <v>шт</v>
      </c>
      <c r="F79" s="100">
        <v>45977</v>
      </c>
      <c r="G79" s="64" t="s">
        <v>4</v>
      </c>
      <c r="H79" s="95" t="s">
        <v>129</v>
      </c>
      <c r="I79" s="63" t="s">
        <v>128</v>
      </c>
      <c r="J79" s="62" t="s">
        <v>2</v>
      </c>
      <c r="K79" s="64" t="s">
        <v>1</v>
      </c>
      <c r="L79" s="61">
        <v>14233274</v>
      </c>
      <c r="M79" s="64" t="s">
        <v>0</v>
      </c>
    </row>
    <row r="80" spans="1:13" s="97" customFormat="1" ht="24" x14ac:dyDescent="0.2">
      <c r="A80" s="47" t="s">
        <v>172</v>
      </c>
      <c r="B80" s="86" t="s">
        <v>179</v>
      </c>
      <c r="C80" s="85" t="s">
        <v>6</v>
      </c>
      <c r="D80" s="84">
        <f>2-1-1</f>
        <v>0</v>
      </c>
      <c r="E80" s="21" t="str">
        <f>C80</f>
        <v>шт</v>
      </c>
      <c r="F80" s="98">
        <v>46413</v>
      </c>
      <c r="G80" s="47" t="s">
        <v>4</v>
      </c>
      <c r="H80" s="81" t="s">
        <v>174</v>
      </c>
      <c r="I80" s="52" t="s">
        <v>173</v>
      </c>
      <c r="J80" s="45" t="s">
        <v>2</v>
      </c>
      <c r="K80" s="47" t="s">
        <v>1</v>
      </c>
      <c r="L80" s="44">
        <v>14233274</v>
      </c>
      <c r="M80" s="47" t="s">
        <v>0</v>
      </c>
    </row>
    <row r="81" spans="1:13" s="59" customFormat="1" ht="25.5" x14ac:dyDescent="0.2">
      <c r="A81" s="64" t="s">
        <v>172</v>
      </c>
      <c r="B81" s="90" t="s">
        <v>179</v>
      </c>
      <c r="C81" s="89" t="s">
        <v>6</v>
      </c>
      <c r="D81" s="88">
        <f>1-1</f>
        <v>0</v>
      </c>
      <c r="E81" s="65" t="str">
        <f>C81</f>
        <v>шт</v>
      </c>
      <c r="F81" s="87">
        <v>46567</v>
      </c>
      <c r="G81" s="64" t="s">
        <v>4</v>
      </c>
      <c r="H81" s="95" t="s">
        <v>170</v>
      </c>
      <c r="I81" s="63" t="s">
        <v>169</v>
      </c>
      <c r="J81" s="62" t="s">
        <v>2</v>
      </c>
      <c r="K81" s="60" t="s">
        <v>1</v>
      </c>
      <c r="L81" s="61">
        <v>14233274</v>
      </c>
      <c r="M81" s="60" t="s">
        <v>0</v>
      </c>
    </row>
    <row r="82" spans="1:13" s="24" customFormat="1" ht="25.5" x14ac:dyDescent="0.2">
      <c r="A82" s="26" t="s">
        <v>172</v>
      </c>
      <c r="B82" s="35" t="s">
        <v>179</v>
      </c>
      <c r="C82" s="34" t="s">
        <v>6</v>
      </c>
      <c r="D82" s="33">
        <v>10</v>
      </c>
      <c r="E82" s="28" t="str">
        <f>C82</f>
        <v>шт</v>
      </c>
      <c r="F82" s="27">
        <v>46585</v>
      </c>
      <c r="G82" s="26" t="s">
        <v>4</v>
      </c>
      <c r="H82" s="68" t="s">
        <v>178</v>
      </c>
      <c r="I82" s="41" t="s">
        <v>177</v>
      </c>
      <c r="J82" s="12" t="s">
        <v>2</v>
      </c>
      <c r="K82" s="10" t="s">
        <v>1</v>
      </c>
      <c r="L82" s="11">
        <v>14233274</v>
      </c>
      <c r="M82" s="10" t="s">
        <v>0</v>
      </c>
    </row>
    <row r="83" spans="1:13" s="59" customFormat="1" ht="25.5" x14ac:dyDescent="0.2">
      <c r="A83" s="64" t="s">
        <v>172</v>
      </c>
      <c r="B83" s="90" t="s">
        <v>171</v>
      </c>
      <c r="C83" s="89" t="s">
        <v>6</v>
      </c>
      <c r="D83" s="88">
        <f>6-2-4</f>
        <v>0</v>
      </c>
      <c r="E83" s="65" t="str">
        <f>C83</f>
        <v>шт</v>
      </c>
      <c r="F83" s="87">
        <v>46566</v>
      </c>
      <c r="G83" s="64" t="s">
        <v>4</v>
      </c>
      <c r="H83" s="95" t="s">
        <v>174</v>
      </c>
      <c r="I83" s="63" t="s">
        <v>173</v>
      </c>
      <c r="J83" s="62" t="s">
        <v>2</v>
      </c>
      <c r="K83" s="60" t="s">
        <v>1</v>
      </c>
      <c r="L83" s="61">
        <v>14233274</v>
      </c>
      <c r="M83" s="60" t="s">
        <v>0</v>
      </c>
    </row>
    <row r="84" spans="1:13" s="42" customFormat="1" ht="25.5" x14ac:dyDescent="0.2">
      <c r="A84" s="47" t="s">
        <v>172</v>
      </c>
      <c r="B84" s="86" t="s">
        <v>176</v>
      </c>
      <c r="C84" s="85" t="s">
        <v>6</v>
      </c>
      <c r="D84" s="84">
        <f>7-2-2-3</f>
        <v>0</v>
      </c>
      <c r="E84" s="21" t="str">
        <f>C84</f>
        <v>шт</v>
      </c>
      <c r="F84" s="48">
        <v>46567</v>
      </c>
      <c r="G84" s="47" t="s">
        <v>4</v>
      </c>
      <c r="H84" s="81" t="s">
        <v>174</v>
      </c>
      <c r="I84" s="52" t="s">
        <v>173</v>
      </c>
      <c r="J84" s="12" t="s">
        <v>2</v>
      </c>
      <c r="K84" s="43" t="s">
        <v>1</v>
      </c>
      <c r="L84" s="44">
        <v>14233274</v>
      </c>
      <c r="M84" s="43" t="s">
        <v>0</v>
      </c>
    </row>
    <row r="85" spans="1:13" s="59" customFormat="1" ht="31.5" customHeight="1" x14ac:dyDescent="0.2">
      <c r="A85" s="64" t="s">
        <v>172</v>
      </c>
      <c r="B85" s="90" t="s">
        <v>175</v>
      </c>
      <c r="C85" s="89" t="s">
        <v>6</v>
      </c>
      <c r="D85" s="88">
        <f>2-2</f>
        <v>0</v>
      </c>
      <c r="E85" s="65" t="str">
        <f>C85</f>
        <v>шт</v>
      </c>
      <c r="F85" s="96">
        <v>46531</v>
      </c>
      <c r="G85" s="60" t="s">
        <v>4</v>
      </c>
      <c r="H85" s="95" t="s">
        <v>174</v>
      </c>
      <c r="I85" s="63" t="s">
        <v>173</v>
      </c>
      <c r="J85" s="62" t="s">
        <v>2</v>
      </c>
      <c r="K85" s="60" t="s">
        <v>1</v>
      </c>
      <c r="L85" s="61">
        <v>14233274</v>
      </c>
      <c r="M85" s="60" t="s">
        <v>0</v>
      </c>
    </row>
    <row r="86" spans="1:13" s="42" customFormat="1" ht="32.25" customHeight="1" x14ac:dyDescent="0.2">
      <c r="A86" s="47" t="s">
        <v>172</v>
      </c>
      <c r="B86" s="86" t="s">
        <v>171</v>
      </c>
      <c r="C86" s="85" t="s">
        <v>6</v>
      </c>
      <c r="D86" s="84">
        <f>10-2</f>
        <v>8</v>
      </c>
      <c r="E86" s="21" t="str">
        <f>C86</f>
        <v>шт</v>
      </c>
      <c r="F86" s="94">
        <v>46574</v>
      </c>
      <c r="G86" s="43" t="s">
        <v>4</v>
      </c>
      <c r="H86" s="93" t="s">
        <v>170</v>
      </c>
      <c r="I86" s="52" t="s">
        <v>169</v>
      </c>
      <c r="J86" s="45" t="s">
        <v>2</v>
      </c>
      <c r="K86" s="43" t="s">
        <v>1</v>
      </c>
      <c r="L86" s="44">
        <v>14233274</v>
      </c>
      <c r="M86" s="43" t="s">
        <v>0</v>
      </c>
    </row>
    <row r="87" spans="1:13" s="59" customFormat="1" ht="30" customHeight="1" x14ac:dyDescent="0.2">
      <c r="A87" s="92" t="s">
        <v>27</v>
      </c>
      <c r="B87" s="90" t="s">
        <v>168</v>
      </c>
      <c r="C87" s="89" t="s">
        <v>6</v>
      </c>
      <c r="D87" s="88">
        <f>1-1</f>
        <v>0</v>
      </c>
      <c r="E87" s="65" t="str">
        <f>C87</f>
        <v>шт</v>
      </c>
      <c r="F87" s="87">
        <v>45270</v>
      </c>
      <c r="G87" s="64" t="s">
        <v>4</v>
      </c>
      <c r="H87" s="60"/>
      <c r="I87" s="63"/>
      <c r="J87" s="62" t="s">
        <v>2</v>
      </c>
      <c r="K87" s="60" t="s">
        <v>1</v>
      </c>
      <c r="L87" s="61">
        <v>14233274</v>
      </c>
      <c r="M87" s="60" t="s">
        <v>0</v>
      </c>
    </row>
    <row r="88" spans="1:13" s="59" customFormat="1" ht="50.25" customHeight="1" x14ac:dyDescent="0.2">
      <c r="A88" s="92" t="s">
        <v>164</v>
      </c>
      <c r="B88" s="90" t="s">
        <v>167</v>
      </c>
      <c r="C88" s="89" t="s">
        <v>6</v>
      </c>
      <c r="D88" s="88">
        <f>1-1</f>
        <v>0</v>
      </c>
      <c r="E88" s="65" t="str">
        <f>C88</f>
        <v>шт</v>
      </c>
      <c r="F88" s="87">
        <v>45585</v>
      </c>
      <c r="G88" s="64" t="s">
        <v>4</v>
      </c>
      <c r="H88" s="60" t="s">
        <v>162</v>
      </c>
      <c r="I88" s="63" t="s">
        <v>161</v>
      </c>
      <c r="J88" s="62" t="s">
        <v>2</v>
      </c>
      <c r="K88" s="60" t="s">
        <v>1</v>
      </c>
      <c r="L88" s="61">
        <v>14233274</v>
      </c>
      <c r="M88" s="60" t="s">
        <v>0</v>
      </c>
    </row>
    <row r="89" spans="1:13" s="42" customFormat="1" ht="52.5" customHeight="1" x14ac:dyDescent="0.2">
      <c r="A89" s="43" t="s">
        <v>164</v>
      </c>
      <c r="B89" s="86" t="s">
        <v>167</v>
      </c>
      <c r="C89" s="85" t="s">
        <v>6</v>
      </c>
      <c r="D89" s="84">
        <f>3-1-2</f>
        <v>0</v>
      </c>
      <c r="E89" s="21" t="str">
        <f>C89</f>
        <v>шт</v>
      </c>
      <c r="F89" s="48">
        <v>45332</v>
      </c>
      <c r="G89" s="47" t="s">
        <v>4</v>
      </c>
      <c r="H89" s="43" t="s">
        <v>166</v>
      </c>
      <c r="I89" s="52" t="s">
        <v>165</v>
      </c>
      <c r="J89" s="45" t="s">
        <v>2</v>
      </c>
      <c r="K89" s="43" t="s">
        <v>1</v>
      </c>
      <c r="L89" s="44">
        <v>14233274</v>
      </c>
      <c r="M89" s="43" t="s">
        <v>0</v>
      </c>
    </row>
    <row r="90" spans="1:13" s="59" customFormat="1" ht="52.5" customHeight="1" x14ac:dyDescent="0.2">
      <c r="A90" s="60" t="s">
        <v>164</v>
      </c>
      <c r="B90" s="90" t="s">
        <v>163</v>
      </c>
      <c r="C90" s="89" t="s">
        <v>6</v>
      </c>
      <c r="D90" s="88">
        <f>3-3</f>
        <v>0</v>
      </c>
      <c r="E90" s="65" t="str">
        <f>C90</f>
        <v>шт</v>
      </c>
      <c r="F90" s="87">
        <v>45563</v>
      </c>
      <c r="G90" s="64" t="s">
        <v>4</v>
      </c>
      <c r="H90" s="60" t="s">
        <v>162</v>
      </c>
      <c r="I90" s="63" t="s">
        <v>161</v>
      </c>
      <c r="J90" s="62" t="s">
        <v>2</v>
      </c>
      <c r="K90" s="60" t="s">
        <v>1</v>
      </c>
      <c r="L90" s="61">
        <v>14233274</v>
      </c>
      <c r="M90" s="60" t="s">
        <v>0</v>
      </c>
    </row>
    <row r="91" spans="1:13" s="59" customFormat="1" ht="25.5" x14ac:dyDescent="0.2">
      <c r="A91" s="60" t="s">
        <v>160</v>
      </c>
      <c r="B91" s="90" t="s">
        <v>159</v>
      </c>
      <c r="C91" s="89" t="s">
        <v>6</v>
      </c>
      <c r="D91" s="88">
        <f>120-120</f>
        <v>0</v>
      </c>
      <c r="E91" s="65" t="str">
        <f>C91</f>
        <v>шт</v>
      </c>
      <c r="F91" s="87">
        <v>46104</v>
      </c>
      <c r="G91" s="64" t="s">
        <v>4</v>
      </c>
      <c r="H91" s="60" t="s">
        <v>158</v>
      </c>
      <c r="I91" s="63" t="s">
        <v>157</v>
      </c>
      <c r="J91" s="62" t="s">
        <v>2</v>
      </c>
      <c r="K91" s="60" t="s">
        <v>1</v>
      </c>
      <c r="L91" s="61">
        <v>14233274</v>
      </c>
      <c r="M91" s="60" t="s">
        <v>0</v>
      </c>
    </row>
    <row r="92" spans="1:13" s="24" customFormat="1" ht="25.5" x14ac:dyDescent="0.2">
      <c r="A92" s="26" t="s">
        <v>21</v>
      </c>
      <c r="B92" s="35" t="s">
        <v>155</v>
      </c>
      <c r="C92" s="34" t="s">
        <v>16</v>
      </c>
      <c r="D92" s="33">
        <v>8</v>
      </c>
      <c r="E92" s="28" t="str">
        <f>C92</f>
        <v>к-т</v>
      </c>
      <c r="F92" s="32">
        <v>2026</v>
      </c>
      <c r="G92" s="26" t="s">
        <v>4</v>
      </c>
      <c r="H92" s="10" t="s">
        <v>133</v>
      </c>
      <c r="I92" s="41" t="s">
        <v>132</v>
      </c>
      <c r="J92" s="12" t="s">
        <v>2</v>
      </c>
      <c r="K92" s="10" t="s">
        <v>1</v>
      </c>
      <c r="L92" s="11">
        <v>14233274</v>
      </c>
      <c r="M92" s="10" t="s">
        <v>0</v>
      </c>
    </row>
    <row r="93" spans="1:13" s="24" customFormat="1" ht="25.5" x14ac:dyDescent="0.2">
      <c r="A93" s="10" t="s">
        <v>156</v>
      </c>
      <c r="B93" s="35" t="s">
        <v>155</v>
      </c>
      <c r="C93" s="34" t="s">
        <v>16</v>
      </c>
      <c r="D93" s="33">
        <v>2</v>
      </c>
      <c r="E93" s="28" t="str">
        <f>C93</f>
        <v>к-т</v>
      </c>
      <c r="F93" s="32">
        <v>2026</v>
      </c>
      <c r="G93" s="26" t="s">
        <v>4</v>
      </c>
      <c r="H93" s="10" t="s">
        <v>129</v>
      </c>
      <c r="I93" s="41" t="s">
        <v>128</v>
      </c>
      <c r="J93" s="12" t="s">
        <v>2</v>
      </c>
      <c r="K93" s="10" t="s">
        <v>1</v>
      </c>
      <c r="L93" s="11">
        <v>14233274</v>
      </c>
      <c r="M93" s="10" t="s">
        <v>0</v>
      </c>
    </row>
    <row r="94" spans="1:13" s="24" customFormat="1" ht="25.5" x14ac:dyDescent="0.2">
      <c r="A94" s="10" t="s">
        <v>154</v>
      </c>
      <c r="B94" s="35" t="s">
        <v>153</v>
      </c>
      <c r="C94" s="34" t="s">
        <v>86</v>
      </c>
      <c r="D94" s="33">
        <f>93-32-21</f>
        <v>40</v>
      </c>
      <c r="E94" s="28" t="str">
        <f>C94</f>
        <v>амп</v>
      </c>
      <c r="F94" s="27">
        <v>45481</v>
      </c>
      <c r="G94" s="26" t="s">
        <v>4</v>
      </c>
      <c r="H94" s="10" t="s">
        <v>152</v>
      </c>
      <c r="I94" s="41" t="s">
        <v>151</v>
      </c>
      <c r="J94" s="12" t="s">
        <v>2</v>
      </c>
      <c r="K94" s="10" t="s">
        <v>1</v>
      </c>
      <c r="L94" s="11">
        <v>14233274</v>
      </c>
      <c r="M94" s="10" t="s">
        <v>0</v>
      </c>
    </row>
    <row r="95" spans="1:13" s="42" customFormat="1" ht="25.5" x14ac:dyDescent="0.2">
      <c r="A95" s="47" t="s">
        <v>21</v>
      </c>
      <c r="B95" s="86" t="s">
        <v>150</v>
      </c>
      <c r="C95" s="85" t="s">
        <v>6</v>
      </c>
      <c r="D95" s="84">
        <f>40-13-15-12</f>
        <v>0</v>
      </c>
      <c r="E95" s="21" t="str">
        <f>C95</f>
        <v>шт</v>
      </c>
      <c r="F95" s="48">
        <v>46214</v>
      </c>
      <c r="G95" s="47" t="s">
        <v>4</v>
      </c>
      <c r="H95" s="43" t="s">
        <v>133</v>
      </c>
      <c r="I95" s="52" t="s">
        <v>132</v>
      </c>
      <c r="J95" s="12" t="s">
        <v>2</v>
      </c>
      <c r="K95" s="43" t="s">
        <v>1</v>
      </c>
      <c r="L95" s="44">
        <v>14233274</v>
      </c>
      <c r="M95" s="43" t="s">
        <v>0</v>
      </c>
    </row>
    <row r="96" spans="1:13" s="59" customFormat="1" ht="25.5" x14ac:dyDescent="0.2">
      <c r="A96" s="60" t="s">
        <v>21</v>
      </c>
      <c r="B96" s="90" t="s">
        <v>150</v>
      </c>
      <c r="C96" s="89" t="s">
        <v>6</v>
      </c>
      <c r="D96" s="88">
        <f>10-10</f>
        <v>0</v>
      </c>
      <c r="E96" s="65" t="str">
        <f>C96</f>
        <v>шт</v>
      </c>
      <c r="F96" s="87">
        <v>46224</v>
      </c>
      <c r="G96" s="64" t="s">
        <v>4</v>
      </c>
      <c r="H96" s="60" t="s">
        <v>129</v>
      </c>
      <c r="I96" s="63" t="s">
        <v>128</v>
      </c>
      <c r="J96" s="62" t="s">
        <v>2</v>
      </c>
      <c r="K96" s="60" t="s">
        <v>1</v>
      </c>
      <c r="L96" s="61">
        <v>14233274</v>
      </c>
      <c r="M96" s="60" t="s">
        <v>0</v>
      </c>
    </row>
    <row r="97" spans="1:13" s="59" customFormat="1" ht="31.5" customHeight="1" x14ac:dyDescent="0.2">
      <c r="A97" s="64" t="s">
        <v>137</v>
      </c>
      <c r="B97" s="90" t="s">
        <v>149</v>
      </c>
      <c r="C97" s="89" t="s">
        <v>6</v>
      </c>
      <c r="D97" s="88">
        <f>1-1</f>
        <v>0</v>
      </c>
      <c r="E97" s="65" t="str">
        <f>C97</f>
        <v>шт</v>
      </c>
      <c r="F97" s="87">
        <v>46691</v>
      </c>
      <c r="G97" s="64" t="s">
        <v>4</v>
      </c>
      <c r="H97" s="64" t="s">
        <v>135</v>
      </c>
      <c r="I97" s="91"/>
      <c r="J97" s="62" t="s">
        <v>2</v>
      </c>
      <c r="K97" s="60" t="s">
        <v>1</v>
      </c>
      <c r="L97" s="61">
        <v>14233274</v>
      </c>
      <c r="M97" s="60" t="s">
        <v>0</v>
      </c>
    </row>
    <row r="98" spans="1:13" s="42" customFormat="1" ht="27" customHeight="1" x14ac:dyDescent="0.2">
      <c r="A98" s="47" t="s">
        <v>137</v>
      </c>
      <c r="B98" s="86" t="s">
        <v>149</v>
      </c>
      <c r="C98" s="85" t="s">
        <v>6</v>
      </c>
      <c r="D98" s="84">
        <f>20-2-3-4</f>
        <v>11</v>
      </c>
      <c r="E98" s="21" t="str">
        <f>C98</f>
        <v>шт</v>
      </c>
      <c r="F98" s="48">
        <v>46691</v>
      </c>
      <c r="G98" s="47" t="s">
        <v>4</v>
      </c>
      <c r="H98" s="43" t="s">
        <v>142</v>
      </c>
      <c r="I98" s="52" t="s">
        <v>141</v>
      </c>
      <c r="J98" s="12" t="s">
        <v>2</v>
      </c>
      <c r="K98" s="43" t="s">
        <v>1</v>
      </c>
      <c r="L98" s="44">
        <v>14233274</v>
      </c>
      <c r="M98" s="43" t="s">
        <v>0</v>
      </c>
    </row>
    <row r="99" spans="1:13" s="24" customFormat="1" ht="48" customHeight="1" x14ac:dyDescent="0.2">
      <c r="A99" s="10" t="s">
        <v>148</v>
      </c>
      <c r="B99" s="35" t="s">
        <v>147</v>
      </c>
      <c r="C99" s="34" t="s">
        <v>6</v>
      </c>
      <c r="D99" s="33">
        <v>2</v>
      </c>
      <c r="E99" s="28" t="str">
        <f>C99</f>
        <v>шт</v>
      </c>
      <c r="F99" s="27">
        <v>45322</v>
      </c>
      <c r="G99" s="26" t="s">
        <v>4</v>
      </c>
      <c r="H99" s="10" t="s">
        <v>146</v>
      </c>
      <c r="I99" s="41" t="s">
        <v>145</v>
      </c>
      <c r="J99" s="12" t="s">
        <v>2</v>
      </c>
      <c r="K99" s="10" t="s">
        <v>1</v>
      </c>
      <c r="L99" s="11">
        <v>14233274</v>
      </c>
      <c r="M99" s="10" t="s">
        <v>0</v>
      </c>
    </row>
    <row r="100" spans="1:13" s="24" customFormat="1" ht="35.25" customHeight="1" x14ac:dyDescent="0.2">
      <c r="A100" s="26" t="s">
        <v>137</v>
      </c>
      <c r="B100" s="35" t="s">
        <v>144</v>
      </c>
      <c r="C100" s="34" t="s">
        <v>6</v>
      </c>
      <c r="D100" s="33">
        <f>4-1</f>
        <v>3</v>
      </c>
      <c r="E100" s="28" t="str">
        <f>C100</f>
        <v>шт</v>
      </c>
      <c r="F100" s="27">
        <v>46691</v>
      </c>
      <c r="G100" s="26" t="s">
        <v>4</v>
      </c>
      <c r="H100" s="10" t="s">
        <v>135</v>
      </c>
      <c r="I100" s="25"/>
      <c r="J100" s="12" t="s">
        <v>2</v>
      </c>
      <c r="K100" s="10" t="s">
        <v>1</v>
      </c>
      <c r="L100" s="11">
        <v>14233274</v>
      </c>
      <c r="M100" s="10" t="s">
        <v>0</v>
      </c>
    </row>
    <row r="101" spans="1:13" s="24" customFormat="1" ht="36.75" customHeight="1" x14ac:dyDescent="0.2">
      <c r="A101" s="26" t="s">
        <v>137</v>
      </c>
      <c r="B101" s="35" t="s">
        <v>144</v>
      </c>
      <c r="C101" s="34" t="s">
        <v>6</v>
      </c>
      <c r="D101" s="33">
        <v>9</v>
      </c>
      <c r="E101" s="28" t="str">
        <f>C101</f>
        <v>шт</v>
      </c>
      <c r="F101" s="27">
        <v>46691</v>
      </c>
      <c r="G101" s="26" t="s">
        <v>4</v>
      </c>
      <c r="H101" s="10" t="s">
        <v>142</v>
      </c>
      <c r="I101" s="41" t="s">
        <v>141</v>
      </c>
      <c r="J101" s="12" t="s">
        <v>2</v>
      </c>
      <c r="K101" s="10" t="s">
        <v>1</v>
      </c>
      <c r="L101" s="11">
        <v>14233274</v>
      </c>
      <c r="M101" s="10" t="s">
        <v>0</v>
      </c>
    </row>
    <row r="102" spans="1:13" s="42" customFormat="1" ht="25.5" x14ac:dyDescent="0.2">
      <c r="A102" s="47" t="s">
        <v>137</v>
      </c>
      <c r="B102" s="86" t="s">
        <v>143</v>
      </c>
      <c r="C102" s="85" t="s">
        <v>6</v>
      </c>
      <c r="D102" s="84">
        <f>16-3-1-2</f>
        <v>10</v>
      </c>
      <c r="E102" s="21" t="str">
        <f>C102</f>
        <v>шт</v>
      </c>
      <c r="F102" s="48">
        <v>46691</v>
      </c>
      <c r="G102" s="47" t="s">
        <v>4</v>
      </c>
      <c r="H102" s="43" t="s">
        <v>142</v>
      </c>
      <c r="I102" s="52" t="s">
        <v>141</v>
      </c>
      <c r="J102" s="12" t="s">
        <v>2</v>
      </c>
      <c r="K102" s="43" t="s">
        <v>1</v>
      </c>
      <c r="L102" s="44">
        <v>14233274</v>
      </c>
      <c r="M102" s="43" t="s">
        <v>0</v>
      </c>
    </row>
    <row r="103" spans="1:13" s="24" customFormat="1" ht="25.5" x14ac:dyDescent="0.2">
      <c r="A103" s="26" t="s">
        <v>137</v>
      </c>
      <c r="B103" s="35" t="s">
        <v>140</v>
      </c>
      <c r="C103" s="34" t="s">
        <v>6</v>
      </c>
      <c r="D103" s="33">
        <v>1</v>
      </c>
      <c r="E103" s="28" t="str">
        <f>C103</f>
        <v>шт</v>
      </c>
      <c r="F103" s="27">
        <v>46691</v>
      </c>
      <c r="G103" s="26" t="s">
        <v>4</v>
      </c>
      <c r="H103" s="10" t="s">
        <v>135</v>
      </c>
      <c r="I103" s="25"/>
      <c r="J103" s="12" t="s">
        <v>2</v>
      </c>
      <c r="K103" s="10" t="s">
        <v>1</v>
      </c>
      <c r="L103" s="11">
        <v>14233274</v>
      </c>
      <c r="M103" s="10" t="s">
        <v>0</v>
      </c>
    </row>
    <row r="104" spans="1:13" s="24" customFormat="1" ht="25.5" x14ac:dyDescent="0.2">
      <c r="A104" s="26" t="s">
        <v>137</v>
      </c>
      <c r="B104" s="35" t="s">
        <v>139</v>
      </c>
      <c r="C104" s="34" t="s">
        <v>6</v>
      </c>
      <c r="D104" s="33">
        <v>2</v>
      </c>
      <c r="E104" s="28" t="str">
        <f>C104</f>
        <v>шт</v>
      </c>
      <c r="F104" s="27">
        <v>46691</v>
      </c>
      <c r="G104" s="26" t="s">
        <v>4</v>
      </c>
      <c r="H104" s="10" t="s">
        <v>135</v>
      </c>
      <c r="I104" s="25"/>
      <c r="J104" s="12" t="s">
        <v>2</v>
      </c>
      <c r="K104" s="10" t="s">
        <v>1</v>
      </c>
      <c r="L104" s="11">
        <v>14233274</v>
      </c>
      <c r="M104" s="10" t="s">
        <v>0</v>
      </c>
    </row>
    <row r="105" spans="1:13" s="59" customFormat="1" ht="25.5" x14ac:dyDescent="0.2">
      <c r="A105" s="64" t="s">
        <v>137</v>
      </c>
      <c r="B105" s="90" t="s">
        <v>138</v>
      </c>
      <c r="C105" s="89" t="s">
        <v>6</v>
      </c>
      <c r="D105" s="88">
        <f>1-1</f>
        <v>0</v>
      </c>
      <c r="E105" s="65" t="str">
        <f>C105</f>
        <v>шт</v>
      </c>
      <c r="F105" s="87">
        <v>46691</v>
      </c>
      <c r="G105" s="64" t="s">
        <v>4</v>
      </c>
      <c r="H105" s="60" t="s">
        <v>135</v>
      </c>
      <c r="I105" s="91"/>
      <c r="J105" s="62" t="s">
        <v>2</v>
      </c>
      <c r="K105" s="60" t="s">
        <v>1</v>
      </c>
      <c r="L105" s="61">
        <v>14233274</v>
      </c>
      <c r="M105" s="60" t="s">
        <v>0</v>
      </c>
    </row>
    <row r="106" spans="1:13" s="24" customFormat="1" ht="25.5" x14ac:dyDescent="0.2">
      <c r="A106" s="26" t="s">
        <v>137</v>
      </c>
      <c r="B106" s="35" t="s">
        <v>136</v>
      </c>
      <c r="C106" s="34" t="s">
        <v>6</v>
      </c>
      <c r="D106" s="33">
        <v>2</v>
      </c>
      <c r="E106" s="28" t="str">
        <f>C106</f>
        <v>шт</v>
      </c>
      <c r="F106" s="27">
        <v>46691</v>
      </c>
      <c r="G106" s="26" t="s">
        <v>4</v>
      </c>
      <c r="H106" s="10" t="s">
        <v>135</v>
      </c>
      <c r="I106" s="25"/>
      <c r="J106" s="12" t="s">
        <v>2</v>
      </c>
      <c r="K106" s="10" t="s">
        <v>1</v>
      </c>
      <c r="L106" s="11">
        <v>14233274</v>
      </c>
      <c r="M106" s="10" t="s">
        <v>0</v>
      </c>
    </row>
    <row r="107" spans="1:13" s="24" customFormat="1" ht="25.5" x14ac:dyDescent="0.2">
      <c r="A107" s="26" t="s">
        <v>21</v>
      </c>
      <c r="B107" s="35" t="s">
        <v>134</v>
      </c>
      <c r="C107" s="34" t="s">
        <v>6</v>
      </c>
      <c r="D107" s="33">
        <v>320</v>
      </c>
      <c r="E107" s="28" t="str">
        <f>C107</f>
        <v>шт</v>
      </c>
      <c r="F107" s="27">
        <v>45872</v>
      </c>
      <c r="G107" s="26" t="s">
        <v>4</v>
      </c>
      <c r="H107" s="10" t="s">
        <v>133</v>
      </c>
      <c r="I107" s="41" t="s">
        <v>132</v>
      </c>
      <c r="J107" s="12" t="s">
        <v>2</v>
      </c>
      <c r="K107" s="10" t="s">
        <v>1</v>
      </c>
      <c r="L107" s="11">
        <v>14233274</v>
      </c>
      <c r="M107" s="10" t="s">
        <v>0</v>
      </c>
    </row>
    <row r="108" spans="1:13" s="42" customFormat="1" ht="25.5" x14ac:dyDescent="0.2">
      <c r="A108" s="43" t="s">
        <v>131</v>
      </c>
      <c r="B108" s="86" t="s">
        <v>134</v>
      </c>
      <c r="C108" s="85" t="s">
        <v>6</v>
      </c>
      <c r="D108" s="84">
        <f>80-23-15-15</f>
        <v>27</v>
      </c>
      <c r="E108" s="21" t="str">
        <f>C108</f>
        <v>шт</v>
      </c>
      <c r="F108" s="48">
        <v>45873</v>
      </c>
      <c r="G108" s="47" t="s">
        <v>4</v>
      </c>
      <c r="H108" s="43" t="s">
        <v>129</v>
      </c>
      <c r="I108" s="52" t="s">
        <v>128</v>
      </c>
      <c r="J108" s="12" t="s">
        <v>2</v>
      </c>
      <c r="K108" s="43" t="s">
        <v>1</v>
      </c>
      <c r="L108" s="44">
        <v>14233274</v>
      </c>
      <c r="M108" s="43" t="s">
        <v>0</v>
      </c>
    </row>
    <row r="109" spans="1:13" s="42" customFormat="1" ht="25.5" x14ac:dyDescent="0.2">
      <c r="A109" s="47" t="s">
        <v>21</v>
      </c>
      <c r="B109" s="86" t="s">
        <v>130</v>
      </c>
      <c r="C109" s="85" t="s">
        <v>6</v>
      </c>
      <c r="D109" s="84">
        <f>80-3-15-15</f>
        <v>47</v>
      </c>
      <c r="E109" s="21" t="str">
        <f>C109</f>
        <v>шт</v>
      </c>
      <c r="F109" s="48">
        <v>45942</v>
      </c>
      <c r="G109" s="47" t="s">
        <v>4</v>
      </c>
      <c r="H109" s="43" t="s">
        <v>133</v>
      </c>
      <c r="I109" s="52" t="s">
        <v>132</v>
      </c>
      <c r="J109" s="12" t="s">
        <v>2</v>
      </c>
      <c r="K109" s="43" t="s">
        <v>1</v>
      </c>
      <c r="L109" s="44">
        <v>14233274</v>
      </c>
      <c r="M109" s="43" t="s">
        <v>0</v>
      </c>
    </row>
    <row r="110" spans="1:13" s="59" customFormat="1" ht="25.5" x14ac:dyDescent="0.2">
      <c r="A110" s="60" t="s">
        <v>131</v>
      </c>
      <c r="B110" s="90" t="s">
        <v>130</v>
      </c>
      <c r="C110" s="89" t="s">
        <v>6</v>
      </c>
      <c r="D110" s="88">
        <f>20-20</f>
        <v>0</v>
      </c>
      <c r="E110" s="65" t="str">
        <f>C110</f>
        <v>шт</v>
      </c>
      <c r="F110" s="87">
        <v>46005</v>
      </c>
      <c r="G110" s="64" t="s">
        <v>4</v>
      </c>
      <c r="H110" s="60" t="s">
        <v>129</v>
      </c>
      <c r="I110" s="63" t="s">
        <v>128</v>
      </c>
      <c r="J110" s="62" t="s">
        <v>2</v>
      </c>
      <c r="K110" s="60" t="s">
        <v>1</v>
      </c>
      <c r="L110" s="61">
        <v>14233274</v>
      </c>
      <c r="M110" s="60" t="s">
        <v>0</v>
      </c>
    </row>
    <row r="111" spans="1:13" s="24" customFormat="1" ht="56.25" x14ac:dyDescent="0.2">
      <c r="A111" s="10" t="s">
        <v>115</v>
      </c>
      <c r="B111" s="35" t="s">
        <v>127</v>
      </c>
      <c r="C111" s="34" t="s">
        <v>6</v>
      </c>
      <c r="D111" s="33">
        <v>1</v>
      </c>
      <c r="E111" s="28" t="str">
        <f>C111</f>
        <v>шт</v>
      </c>
      <c r="F111" s="27">
        <v>45626</v>
      </c>
      <c r="G111" s="26" t="s">
        <v>4</v>
      </c>
      <c r="H111" s="10" t="s">
        <v>120</v>
      </c>
      <c r="I111" s="41" t="s">
        <v>119</v>
      </c>
      <c r="J111" s="12" t="s">
        <v>2</v>
      </c>
      <c r="K111" s="10" t="s">
        <v>1</v>
      </c>
      <c r="L111" s="11">
        <v>14233274</v>
      </c>
      <c r="M111" s="10" t="s">
        <v>0</v>
      </c>
    </row>
    <row r="112" spans="1:13" s="24" customFormat="1" ht="56.25" x14ac:dyDescent="0.2">
      <c r="A112" s="10" t="s">
        <v>115</v>
      </c>
      <c r="B112" s="35" t="s">
        <v>126</v>
      </c>
      <c r="C112" s="34" t="s">
        <v>6</v>
      </c>
      <c r="D112" s="33">
        <v>1</v>
      </c>
      <c r="E112" s="28" t="str">
        <f>C112</f>
        <v>шт</v>
      </c>
      <c r="F112" s="27">
        <v>45626</v>
      </c>
      <c r="G112" s="26" t="s">
        <v>4</v>
      </c>
      <c r="H112" s="10" t="s">
        <v>120</v>
      </c>
      <c r="I112" s="41" t="s">
        <v>119</v>
      </c>
      <c r="J112" s="12" t="s">
        <v>2</v>
      </c>
      <c r="K112" s="10" t="s">
        <v>1</v>
      </c>
      <c r="L112" s="11">
        <v>14233274</v>
      </c>
      <c r="M112" s="10" t="s">
        <v>0</v>
      </c>
    </row>
    <row r="113" spans="1:13" s="42" customFormat="1" ht="56.25" x14ac:dyDescent="0.2">
      <c r="A113" s="43" t="s">
        <v>115</v>
      </c>
      <c r="B113" s="86" t="s">
        <v>125</v>
      </c>
      <c r="C113" s="85" t="s">
        <v>6</v>
      </c>
      <c r="D113" s="84">
        <f>7-1</f>
        <v>6</v>
      </c>
      <c r="E113" s="21" t="str">
        <f>C113</f>
        <v>шт</v>
      </c>
      <c r="F113" s="48">
        <v>45838</v>
      </c>
      <c r="G113" s="47" t="s">
        <v>4</v>
      </c>
      <c r="H113" s="43" t="s">
        <v>114</v>
      </c>
      <c r="I113" s="52" t="s">
        <v>113</v>
      </c>
      <c r="J113" s="45" t="s">
        <v>2</v>
      </c>
      <c r="K113" s="43" t="s">
        <v>1</v>
      </c>
      <c r="L113" s="44">
        <v>14233274</v>
      </c>
      <c r="M113" s="43" t="s">
        <v>0</v>
      </c>
    </row>
    <row r="114" spans="1:13" s="24" customFormat="1" ht="56.25" x14ac:dyDescent="0.2">
      <c r="A114" s="10" t="s">
        <v>115</v>
      </c>
      <c r="B114" s="35" t="s">
        <v>124</v>
      </c>
      <c r="C114" s="34" t="s">
        <v>6</v>
      </c>
      <c r="D114" s="33">
        <v>1</v>
      </c>
      <c r="E114" s="28" t="str">
        <f>C114</f>
        <v>шт</v>
      </c>
      <c r="F114" s="27">
        <v>45688</v>
      </c>
      <c r="G114" s="26" t="s">
        <v>4</v>
      </c>
      <c r="H114" s="10" t="s">
        <v>123</v>
      </c>
      <c r="I114" s="41" t="s">
        <v>122</v>
      </c>
      <c r="J114" s="12" t="s">
        <v>2</v>
      </c>
      <c r="K114" s="10" t="s">
        <v>1</v>
      </c>
      <c r="L114" s="11">
        <v>14233274</v>
      </c>
      <c r="M114" s="10" t="s">
        <v>0</v>
      </c>
    </row>
    <row r="115" spans="1:13" s="42" customFormat="1" ht="62.25" customHeight="1" x14ac:dyDescent="0.2">
      <c r="A115" s="43" t="s">
        <v>115</v>
      </c>
      <c r="B115" s="86" t="s">
        <v>121</v>
      </c>
      <c r="C115" s="85" t="s">
        <v>6</v>
      </c>
      <c r="D115" s="84">
        <f>5-1-2</f>
        <v>2</v>
      </c>
      <c r="E115" s="21" t="str">
        <f>C115</f>
        <v>шт</v>
      </c>
      <c r="F115" s="48">
        <v>45930</v>
      </c>
      <c r="G115" s="47" t="s">
        <v>4</v>
      </c>
      <c r="H115" s="43" t="s">
        <v>114</v>
      </c>
      <c r="I115" s="52" t="s">
        <v>113</v>
      </c>
      <c r="J115" s="45" t="s">
        <v>2</v>
      </c>
      <c r="K115" s="43" t="s">
        <v>1</v>
      </c>
      <c r="L115" s="44">
        <v>14233274</v>
      </c>
      <c r="M115" s="43" t="s">
        <v>0</v>
      </c>
    </row>
    <row r="116" spans="1:13" s="59" customFormat="1" ht="52.5" customHeight="1" x14ac:dyDescent="0.2">
      <c r="A116" s="60" t="s">
        <v>115</v>
      </c>
      <c r="B116" s="90" t="s">
        <v>121</v>
      </c>
      <c r="C116" s="89" t="s">
        <v>6</v>
      </c>
      <c r="D116" s="88">
        <f>1-1</f>
        <v>0</v>
      </c>
      <c r="E116" s="65" t="str">
        <f>C116</f>
        <v>шт</v>
      </c>
      <c r="F116" s="87">
        <v>45626</v>
      </c>
      <c r="G116" s="64" t="s">
        <v>4</v>
      </c>
      <c r="H116" s="60" t="s">
        <v>120</v>
      </c>
      <c r="I116" s="63" t="s">
        <v>119</v>
      </c>
      <c r="J116" s="62" t="s">
        <v>2</v>
      </c>
      <c r="K116" s="60" t="s">
        <v>1</v>
      </c>
      <c r="L116" s="61">
        <v>14233274</v>
      </c>
      <c r="M116" s="60" t="s">
        <v>0</v>
      </c>
    </row>
    <row r="117" spans="1:13" s="24" customFormat="1" ht="57" customHeight="1" x14ac:dyDescent="0.2">
      <c r="A117" s="10" t="s">
        <v>115</v>
      </c>
      <c r="B117" s="35" t="s">
        <v>118</v>
      </c>
      <c r="C117" s="34" t="s">
        <v>6</v>
      </c>
      <c r="D117" s="33">
        <v>5</v>
      </c>
      <c r="E117" s="28" t="str">
        <f>C117</f>
        <v>шт</v>
      </c>
      <c r="F117" s="27">
        <v>45930</v>
      </c>
      <c r="G117" s="26" t="s">
        <v>4</v>
      </c>
      <c r="H117" s="10" t="s">
        <v>114</v>
      </c>
      <c r="I117" s="41" t="s">
        <v>113</v>
      </c>
      <c r="J117" s="12" t="s">
        <v>2</v>
      </c>
      <c r="K117" s="10" t="s">
        <v>1</v>
      </c>
      <c r="L117" s="11">
        <v>14233274</v>
      </c>
      <c r="M117" s="10" t="s">
        <v>0</v>
      </c>
    </row>
    <row r="118" spans="1:13" s="24" customFormat="1" ht="34.5" customHeight="1" x14ac:dyDescent="0.2">
      <c r="A118" s="10" t="s">
        <v>115</v>
      </c>
      <c r="B118" s="35" t="s">
        <v>118</v>
      </c>
      <c r="C118" s="34" t="s">
        <v>6</v>
      </c>
      <c r="D118" s="33">
        <v>1</v>
      </c>
      <c r="E118" s="28" t="str">
        <f>C118</f>
        <v>шт</v>
      </c>
      <c r="F118" s="27">
        <v>46142</v>
      </c>
      <c r="G118" s="26" t="s">
        <v>4</v>
      </c>
      <c r="H118" s="10" t="s">
        <v>117</v>
      </c>
      <c r="I118" s="41" t="s">
        <v>116</v>
      </c>
      <c r="J118" s="12" t="s">
        <v>2</v>
      </c>
      <c r="K118" s="10" t="s">
        <v>1</v>
      </c>
      <c r="L118" s="11">
        <v>14233274</v>
      </c>
      <c r="M118" s="10" t="s">
        <v>0</v>
      </c>
    </row>
    <row r="119" spans="1:13" s="59" customFormat="1" ht="66" customHeight="1" x14ac:dyDescent="0.2">
      <c r="A119" s="60" t="s">
        <v>115</v>
      </c>
      <c r="B119" s="90" t="s">
        <v>111</v>
      </c>
      <c r="C119" s="89" t="s">
        <v>6</v>
      </c>
      <c r="D119" s="88">
        <f>1-1</f>
        <v>0</v>
      </c>
      <c r="E119" s="65" t="str">
        <f>C119</f>
        <v>шт</v>
      </c>
      <c r="F119" s="87">
        <v>45930</v>
      </c>
      <c r="G119" s="64" t="s">
        <v>4</v>
      </c>
      <c r="H119" s="60" t="s">
        <v>114</v>
      </c>
      <c r="I119" s="63" t="s">
        <v>113</v>
      </c>
      <c r="J119" s="62" t="s">
        <v>2</v>
      </c>
      <c r="K119" s="60" t="s">
        <v>1</v>
      </c>
      <c r="L119" s="61">
        <v>14233274</v>
      </c>
      <c r="M119" s="60" t="s">
        <v>0</v>
      </c>
    </row>
    <row r="120" spans="1:13" s="24" customFormat="1" ht="30" customHeight="1" x14ac:dyDescent="0.2">
      <c r="A120" s="26" t="s">
        <v>112</v>
      </c>
      <c r="B120" s="35" t="s">
        <v>111</v>
      </c>
      <c r="C120" s="34" t="s">
        <v>6</v>
      </c>
      <c r="D120" s="33">
        <v>1</v>
      </c>
      <c r="E120" s="28" t="str">
        <f>C120</f>
        <v>шт</v>
      </c>
      <c r="F120" s="27">
        <v>46630</v>
      </c>
      <c r="G120" s="26" t="s">
        <v>4</v>
      </c>
      <c r="H120" s="10" t="s">
        <v>110</v>
      </c>
      <c r="I120" s="25"/>
      <c r="J120" s="12" t="s">
        <v>2</v>
      </c>
      <c r="K120" s="10" t="s">
        <v>1</v>
      </c>
      <c r="L120" s="11">
        <v>14233274</v>
      </c>
      <c r="M120" s="10" t="s">
        <v>0</v>
      </c>
    </row>
    <row r="121" spans="1:13" s="42" customFormat="1" ht="30.75" customHeight="1" x14ac:dyDescent="0.2">
      <c r="A121" s="43" t="s">
        <v>109</v>
      </c>
      <c r="B121" s="86" t="s">
        <v>108</v>
      </c>
      <c r="C121" s="85" t="s">
        <v>6</v>
      </c>
      <c r="D121" s="84">
        <f>88-23-15-15</f>
        <v>35</v>
      </c>
      <c r="E121" s="21" t="str">
        <f>C121</f>
        <v>шт</v>
      </c>
      <c r="F121" s="48">
        <v>45916</v>
      </c>
      <c r="G121" s="47" t="s">
        <v>4</v>
      </c>
      <c r="H121" s="43" t="s">
        <v>107</v>
      </c>
      <c r="I121" s="52" t="s">
        <v>106</v>
      </c>
      <c r="J121" s="12" t="s">
        <v>2</v>
      </c>
      <c r="K121" s="43" t="s">
        <v>1</v>
      </c>
      <c r="L121" s="44">
        <v>14233274</v>
      </c>
      <c r="M121" s="43" t="s">
        <v>0</v>
      </c>
    </row>
    <row r="122" spans="1:13" s="24" customFormat="1" ht="69" customHeight="1" x14ac:dyDescent="0.2">
      <c r="A122" s="10" t="s">
        <v>105</v>
      </c>
      <c r="B122" s="83" t="s">
        <v>104</v>
      </c>
      <c r="C122" s="26" t="s">
        <v>16</v>
      </c>
      <c r="D122" s="58">
        <v>1</v>
      </c>
      <c r="E122" s="28" t="str">
        <f>C122</f>
        <v>к-т</v>
      </c>
      <c r="F122" s="27" t="s">
        <v>103</v>
      </c>
      <c r="G122" s="26" t="s">
        <v>4</v>
      </c>
      <c r="H122" s="10" t="s">
        <v>102</v>
      </c>
      <c r="I122" s="41" t="s">
        <v>101</v>
      </c>
      <c r="J122" s="12" t="s">
        <v>2</v>
      </c>
      <c r="K122" s="10" t="s">
        <v>1</v>
      </c>
      <c r="L122" s="11">
        <v>14233274</v>
      </c>
      <c r="M122" s="10" t="s">
        <v>0</v>
      </c>
    </row>
    <row r="123" spans="1:13" s="42" customFormat="1" ht="45" x14ac:dyDescent="0.2">
      <c r="A123" s="43" t="s">
        <v>98</v>
      </c>
      <c r="B123" s="82" t="s">
        <v>97</v>
      </c>
      <c r="C123" s="47" t="s">
        <v>16</v>
      </c>
      <c r="D123" s="57">
        <f>30-3-2-2-3</f>
        <v>20</v>
      </c>
      <c r="E123" s="21" t="str">
        <f>C123</f>
        <v>к-т</v>
      </c>
      <c r="F123" s="44">
        <v>2026</v>
      </c>
      <c r="G123" s="47" t="s">
        <v>4</v>
      </c>
      <c r="H123" s="43" t="s">
        <v>100</v>
      </c>
      <c r="I123" s="52" t="s">
        <v>99</v>
      </c>
      <c r="J123" s="45" t="s">
        <v>2</v>
      </c>
      <c r="K123" s="43" t="s">
        <v>1</v>
      </c>
      <c r="L123" s="44">
        <v>14233274</v>
      </c>
      <c r="M123" s="43" t="s">
        <v>0</v>
      </c>
    </row>
    <row r="124" spans="1:13" s="42" customFormat="1" ht="45" x14ac:dyDescent="0.2">
      <c r="A124" s="43" t="s">
        <v>98</v>
      </c>
      <c r="B124" s="51" t="s">
        <v>97</v>
      </c>
      <c r="C124" s="47" t="s">
        <v>16</v>
      </c>
      <c r="D124" s="57">
        <f>5-2-1</f>
        <v>2</v>
      </c>
      <c r="E124" s="21" t="str">
        <f>C124</f>
        <v>к-т</v>
      </c>
      <c r="F124" s="44">
        <v>2026</v>
      </c>
      <c r="G124" s="47" t="s">
        <v>4</v>
      </c>
      <c r="H124" s="43" t="s">
        <v>96</v>
      </c>
      <c r="I124" s="52" t="s">
        <v>95</v>
      </c>
      <c r="J124" s="45" t="s">
        <v>2</v>
      </c>
      <c r="K124" s="43" t="s">
        <v>1</v>
      </c>
      <c r="L124" s="44">
        <v>14233274</v>
      </c>
      <c r="M124" s="43" t="s">
        <v>0</v>
      </c>
    </row>
    <row r="125" spans="1:13" s="42" customFormat="1" ht="42" customHeight="1" x14ac:dyDescent="0.2">
      <c r="A125" s="43" t="s">
        <v>27</v>
      </c>
      <c r="B125" s="51" t="s">
        <v>94</v>
      </c>
      <c r="C125" s="47" t="s">
        <v>86</v>
      </c>
      <c r="D125" s="57">
        <f>393-15-27-12-11</f>
        <v>328</v>
      </c>
      <c r="E125" s="21" t="str">
        <f>C125</f>
        <v>амп</v>
      </c>
      <c r="F125" s="48">
        <v>46388</v>
      </c>
      <c r="G125" s="47" t="s">
        <v>4</v>
      </c>
      <c r="H125" s="43"/>
      <c r="I125" s="46"/>
      <c r="J125" s="12" t="s">
        <v>2</v>
      </c>
      <c r="K125" s="43" t="s">
        <v>1</v>
      </c>
      <c r="L125" s="44">
        <v>14233274</v>
      </c>
      <c r="M125" s="43" t="s">
        <v>0</v>
      </c>
    </row>
    <row r="126" spans="1:13" s="24" customFormat="1" ht="25.5" x14ac:dyDescent="0.2">
      <c r="A126" s="10" t="s">
        <v>91</v>
      </c>
      <c r="B126" s="30" t="s">
        <v>90</v>
      </c>
      <c r="C126" s="26" t="s">
        <v>44</v>
      </c>
      <c r="D126" s="58">
        <f>100-16-42</f>
        <v>42</v>
      </c>
      <c r="E126" s="28" t="str">
        <f>C126</f>
        <v>фл</v>
      </c>
      <c r="F126" s="27">
        <v>45496</v>
      </c>
      <c r="G126" s="26" t="s">
        <v>4</v>
      </c>
      <c r="H126" s="10" t="s">
        <v>93</v>
      </c>
      <c r="I126" s="41" t="s">
        <v>92</v>
      </c>
      <c r="J126" s="12" t="s">
        <v>2</v>
      </c>
      <c r="K126" s="10" t="s">
        <v>1</v>
      </c>
      <c r="L126" s="11">
        <v>14233274</v>
      </c>
      <c r="M126" s="10" t="s">
        <v>0</v>
      </c>
    </row>
    <row r="127" spans="1:13" s="42" customFormat="1" ht="25.5" x14ac:dyDescent="0.2">
      <c r="A127" s="43" t="s">
        <v>91</v>
      </c>
      <c r="B127" s="51" t="s">
        <v>90</v>
      </c>
      <c r="C127" s="47" t="s">
        <v>44</v>
      </c>
      <c r="D127" s="57">
        <f>34-2-3</f>
        <v>29</v>
      </c>
      <c r="E127" s="21" t="str">
        <f>C127</f>
        <v>фл</v>
      </c>
      <c r="F127" s="48">
        <v>45496</v>
      </c>
      <c r="G127" s="47" t="s">
        <v>4</v>
      </c>
      <c r="H127" s="43" t="s">
        <v>89</v>
      </c>
      <c r="I127" s="52" t="s">
        <v>88</v>
      </c>
      <c r="J127" s="45" t="s">
        <v>2</v>
      </c>
      <c r="K127" s="43" t="s">
        <v>1</v>
      </c>
      <c r="L127" s="44">
        <v>14233274</v>
      </c>
      <c r="M127" s="43" t="s">
        <v>0</v>
      </c>
    </row>
    <row r="128" spans="1:13" s="24" customFormat="1" ht="37.5" customHeight="1" x14ac:dyDescent="0.2">
      <c r="A128" s="10" t="s">
        <v>27</v>
      </c>
      <c r="B128" s="30" t="s">
        <v>87</v>
      </c>
      <c r="C128" s="10" t="s">
        <v>86</v>
      </c>
      <c r="D128" s="58">
        <v>900</v>
      </c>
      <c r="E128" s="28" t="str">
        <f>C128</f>
        <v>амп</v>
      </c>
      <c r="F128" s="27">
        <v>45750</v>
      </c>
      <c r="G128" s="26" t="s">
        <v>4</v>
      </c>
      <c r="H128" s="10"/>
      <c r="I128" s="25"/>
      <c r="J128" s="12" t="s">
        <v>2</v>
      </c>
      <c r="K128" s="10" t="s">
        <v>1</v>
      </c>
      <c r="L128" s="11">
        <v>14233274</v>
      </c>
      <c r="M128" s="10" t="s">
        <v>0</v>
      </c>
    </row>
    <row r="129" spans="1:13" s="42" customFormat="1" ht="25.5" x14ac:dyDescent="0.2">
      <c r="A129" s="43" t="s">
        <v>27</v>
      </c>
      <c r="B129" s="51" t="s">
        <v>85</v>
      </c>
      <c r="C129" s="43" t="s">
        <v>44</v>
      </c>
      <c r="D129" s="57">
        <f>495-30-6-30-25</f>
        <v>404</v>
      </c>
      <c r="E129" s="21" t="str">
        <f>C129</f>
        <v>фл</v>
      </c>
      <c r="F129" s="48">
        <v>45900</v>
      </c>
      <c r="G129" s="47" t="s">
        <v>4</v>
      </c>
      <c r="H129" s="43"/>
      <c r="I129" s="46"/>
      <c r="J129" s="12" t="s">
        <v>2</v>
      </c>
      <c r="K129" s="43" t="s">
        <v>1</v>
      </c>
      <c r="L129" s="44">
        <v>14233274</v>
      </c>
      <c r="M129" s="43" t="s">
        <v>0</v>
      </c>
    </row>
    <row r="130" spans="1:13" s="24" customFormat="1" ht="37.5" customHeight="1" x14ac:dyDescent="0.2">
      <c r="A130" s="10" t="s">
        <v>84</v>
      </c>
      <c r="B130" s="30" t="s">
        <v>83</v>
      </c>
      <c r="C130" s="10" t="s">
        <v>82</v>
      </c>
      <c r="D130" s="58">
        <f>419-117-150-109</f>
        <v>43</v>
      </c>
      <c r="E130" s="28" t="str">
        <f>C130</f>
        <v>шпр</v>
      </c>
      <c r="F130" s="27">
        <v>45869</v>
      </c>
      <c r="G130" s="26" t="s">
        <v>4</v>
      </c>
      <c r="H130" s="10" t="s">
        <v>81</v>
      </c>
      <c r="I130" s="41" t="s">
        <v>80</v>
      </c>
      <c r="J130" s="12" t="s">
        <v>2</v>
      </c>
      <c r="K130" s="10" t="s">
        <v>1</v>
      </c>
      <c r="L130" s="11">
        <v>14233274</v>
      </c>
      <c r="M130" s="10" t="s">
        <v>0</v>
      </c>
    </row>
    <row r="131" spans="1:13" s="42" customFormat="1" ht="2.25" hidden="1" customHeight="1" x14ac:dyDescent="0.2">
      <c r="A131" s="43" t="s">
        <v>27</v>
      </c>
      <c r="B131" s="51" t="s">
        <v>61</v>
      </c>
      <c r="C131" s="43" t="s">
        <v>60</v>
      </c>
      <c r="D131" s="81">
        <f>644-644</f>
        <v>0</v>
      </c>
      <c r="E131" s="21" t="str">
        <f>C131</f>
        <v>таб</v>
      </c>
      <c r="F131" s="48">
        <v>45777</v>
      </c>
      <c r="G131" s="47" t="s">
        <v>4</v>
      </c>
      <c r="H131" s="43"/>
      <c r="I131" s="46"/>
      <c r="J131" s="12" t="s">
        <v>2</v>
      </c>
      <c r="K131" s="43" t="s">
        <v>1</v>
      </c>
      <c r="L131" s="44">
        <v>14233274</v>
      </c>
      <c r="M131" s="43" t="s">
        <v>0</v>
      </c>
    </row>
    <row r="132" spans="1:13" s="42" customFormat="1" ht="38.25" x14ac:dyDescent="0.2">
      <c r="A132" s="43" t="s">
        <v>27</v>
      </c>
      <c r="B132" s="51" t="s">
        <v>79</v>
      </c>
      <c r="C132" s="47" t="s">
        <v>6</v>
      </c>
      <c r="D132" s="57">
        <f>357454+324866-59862-25750-75790-39182</f>
        <v>481736</v>
      </c>
      <c r="E132" s="21" t="str">
        <f>C132</f>
        <v>шт</v>
      </c>
      <c r="F132" s="44">
        <v>2024</v>
      </c>
      <c r="G132" s="47" t="s">
        <v>4</v>
      </c>
      <c r="H132" s="43"/>
      <c r="I132" s="46" t="s">
        <v>29</v>
      </c>
      <c r="J132" s="45" t="s">
        <v>2</v>
      </c>
      <c r="K132" s="43" t="s">
        <v>1</v>
      </c>
      <c r="L132" s="44">
        <v>14233274</v>
      </c>
      <c r="M132" s="43" t="s">
        <v>0</v>
      </c>
    </row>
    <row r="133" spans="1:13" s="70" customFormat="1" ht="38.25" x14ac:dyDescent="0.2">
      <c r="A133" s="71" t="s">
        <v>77</v>
      </c>
      <c r="B133" s="80" t="s">
        <v>78</v>
      </c>
      <c r="C133" s="79" t="s">
        <v>44</v>
      </c>
      <c r="D133" s="78">
        <f>23-23</f>
        <v>0</v>
      </c>
      <c r="E133" s="77" t="str">
        <f>C133</f>
        <v>фл</v>
      </c>
      <c r="F133" s="76">
        <v>45017</v>
      </c>
      <c r="G133" s="75" t="s">
        <v>74</v>
      </c>
      <c r="H133" s="71"/>
      <c r="I133" s="74" t="s">
        <v>4</v>
      </c>
      <c r="J133" s="73" t="s">
        <v>2</v>
      </c>
      <c r="K133" s="71" t="s">
        <v>1</v>
      </c>
      <c r="L133" s="72">
        <v>14233274</v>
      </c>
      <c r="M133" s="71" t="s">
        <v>0</v>
      </c>
    </row>
    <row r="134" spans="1:13" s="70" customFormat="1" ht="38.25" x14ac:dyDescent="0.2">
      <c r="A134" s="71" t="s">
        <v>77</v>
      </c>
      <c r="B134" s="80" t="s">
        <v>76</v>
      </c>
      <c r="C134" s="79" t="s">
        <v>75</v>
      </c>
      <c r="D134" s="78">
        <f>6-6</f>
        <v>0</v>
      </c>
      <c r="E134" s="77" t="str">
        <f>C134</f>
        <v xml:space="preserve">фл </v>
      </c>
      <c r="F134" s="76">
        <v>45139</v>
      </c>
      <c r="G134" s="75" t="s">
        <v>74</v>
      </c>
      <c r="H134" s="71" t="s">
        <v>73</v>
      </c>
      <c r="I134" s="74" t="s">
        <v>4</v>
      </c>
      <c r="J134" s="73" t="s">
        <v>2</v>
      </c>
      <c r="K134" s="71" t="s">
        <v>1</v>
      </c>
      <c r="L134" s="72">
        <v>14233274</v>
      </c>
      <c r="M134" s="71" t="s">
        <v>0</v>
      </c>
    </row>
    <row r="135" spans="1:13" s="24" customFormat="1" ht="49.5" customHeight="1" x14ac:dyDescent="0.2">
      <c r="A135" s="10" t="s">
        <v>27</v>
      </c>
      <c r="B135" s="30" t="s">
        <v>72</v>
      </c>
      <c r="C135" s="26" t="s">
        <v>44</v>
      </c>
      <c r="D135" s="58">
        <f>15-8</f>
        <v>7</v>
      </c>
      <c r="E135" s="28" t="str">
        <f>C135</f>
        <v>фл</v>
      </c>
      <c r="F135" s="69">
        <v>45412</v>
      </c>
      <c r="G135" s="26" t="s">
        <v>4</v>
      </c>
      <c r="H135" s="11"/>
      <c r="I135" s="25"/>
      <c r="J135" s="12" t="s">
        <v>2</v>
      </c>
      <c r="K135" s="10" t="s">
        <v>1</v>
      </c>
      <c r="L135" s="11">
        <v>14233274</v>
      </c>
      <c r="M135" s="10" t="s">
        <v>0</v>
      </c>
    </row>
    <row r="136" spans="1:13" s="24" customFormat="1" ht="33.75" customHeight="1" x14ac:dyDescent="0.2">
      <c r="A136" s="10" t="s">
        <v>71</v>
      </c>
      <c r="B136" s="30" t="s">
        <v>70</v>
      </c>
      <c r="C136" s="26" t="s">
        <v>6</v>
      </c>
      <c r="D136" s="68">
        <v>6</v>
      </c>
      <c r="E136" s="28" t="str">
        <f>C136</f>
        <v>шт</v>
      </c>
      <c r="F136" s="26"/>
      <c r="G136" s="26" t="s">
        <v>4</v>
      </c>
      <c r="H136" s="10" t="s">
        <v>69</v>
      </c>
      <c r="I136" s="41" t="s">
        <v>68</v>
      </c>
      <c r="J136" s="12" t="s">
        <v>2</v>
      </c>
      <c r="K136" s="10" t="s">
        <v>1</v>
      </c>
      <c r="L136" s="11">
        <v>14233274</v>
      </c>
      <c r="M136" s="10" t="s">
        <v>0</v>
      </c>
    </row>
    <row r="137" spans="1:13" s="59" customFormat="1" ht="54.75" customHeight="1" x14ac:dyDescent="0.2">
      <c r="A137" s="60" t="s">
        <v>54</v>
      </c>
      <c r="B137" s="67" t="s">
        <v>53</v>
      </c>
      <c r="C137" s="60" t="s">
        <v>16</v>
      </c>
      <c r="D137" s="66">
        <f>10-10</f>
        <v>0</v>
      </c>
      <c r="E137" s="65" t="str">
        <f>C137</f>
        <v>к-т</v>
      </c>
      <c r="F137" s="64"/>
      <c r="G137" s="64" t="s">
        <v>4</v>
      </c>
      <c r="H137" s="60" t="s">
        <v>67</v>
      </c>
      <c r="I137" s="63" t="s">
        <v>66</v>
      </c>
      <c r="J137" s="62" t="s">
        <v>2</v>
      </c>
      <c r="K137" s="60" t="s">
        <v>1</v>
      </c>
      <c r="L137" s="61">
        <v>14233274</v>
      </c>
      <c r="M137" s="60" t="s">
        <v>0</v>
      </c>
    </row>
    <row r="138" spans="1:13" s="24" customFormat="1" ht="25.5" x14ac:dyDescent="0.2">
      <c r="A138" s="10" t="s">
        <v>65</v>
      </c>
      <c r="B138" s="30" t="s">
        <v>64</v>
      </c>
      <c r="C138" s="10" t="s">
        <v>6</v>
      </c>
      <c r="D138" s="58">
        <v>2</v>
      </c>
      <c r="E138" s="28" t="str">
        <f>C138</f>
        <v>шт</v>
      </c>
      <c r="F138" s="26"/>
      <c r="G138" s="26" t="s">
        <v>4</v>
      </c>
      <c r="H138" s="10" t="s">
        <v>63</v>
      </c>
      <c r="I138" s="41" t="s">
        <v>62</v>
      </c>
      <c r="J138" s="12" t="s">
        <v>2</v>
      </c>
      <c r="K138" s="10" t="s">
        <v>1</v>
      </c>
      <c r="L138" s="11">
        <v>14233274</v>
      </c>
      <c r="M138" s="10" t="s">
        <v>0</v>
      </c>
    </row>
    <row r="139" spans="1:13" s="42" customFormat="1" ht="51" x14ac:dyDescent="0.2">
      <c r="A139" s="43" t="s">
        <v>27</v>
      </c>
      <c r="B139" s="51" t="s">
        <v>61</v>
      </c>
      <c r="C139" s="43" t="s">
        <v>60</v>
      </c>
      <c r="D139" s="57">
        <f>1680-224-644-448-196-168</f>
        <v>0</v>
      </c>
      <c r="E139" s="21" t="str">
        <f>C139</f>
        <v>таб</v>
      </c>
      <c r="F139" s="47"/>
      <c r="G139" s="47" t="s">
        <v>4</v>
      </c>
      <c r="H139" s="43"/>
      <c r="I139" s="46"/>
      <c r="J139" s="12" t="s">
        <v>2</v>
      </c>
      <c r="K139" s="43" t="s">
        <v>1</v>
      </c>
      <c r="L139" s="44">
        <v>14233274</v>
      </c>
      <c r="M139" s="43" t="s">
        <v>0</v>
      </c>
    </row>
    <row r="140" spans="1:13" s="42" customFormat="1" ht="44.25" customHeight="1" x14ac:dyDescent="0.2">
      <c r="A140" s="43" t="s">
        <v>27</v>
      </c>
      <c r="B140" s="51" t="s">
        <v>59</v>
      </c>
      <c r="C140" s="43" t="s">
        <v>16</v>
      </c>
      <c r="D140" s="49">
        <f>9-1-2-1</f>
        <v>5</v>
      </c>
      <c r="E140" s="21" t="str">
        <f>C140</f>
        <v>к-т</v>
      </c>
      <c r="F140" s="47"/>
      <c r="G140" s="47" t="s">
        <v>4</v>
      </c>
      <c r="H140" s="44"/>
      <c r="I140" s="46"/>
      <c r="J140" s="45" t="s">
        <v>2</v>
      </c>
      <c r="K140" s="43" t="s">
        <v>1</v>
      </c>
      <c r="L140" s="44">
        <v>14233274</v>
      </c>
      <c r="M140" s="43" t="s">
        <v>0</v>
      </c>
    </row>
    <row r="141" spans="1:13" s="42" customFormat="1" ht="25.5" x14ac:dyDescent="0.2">
      <c r="A141" s="43" t="s">
        <v>58</v>
      </c>
      <c r="B141" s="51" t="s">
        <v>57</v>
      </c>
      <c r="C141" s="43" t="s">
        <v>6</v>
      </c>
      <c r="D141" s="49">
        <f>70-22-40-8</f>
        <v>0</v>
      </c>
      <c r="E141" s="21" t="str">
        <f>C141</f>
        <v>шт</v>
      </c>
      <c r="F141" s="48">
        <v>46112</v>
      </c>
      <c r="G141" s="43" t="s">
        <v>4</v>
      </c>
      <c r="H141" s="43" t="s">
        <v>56</v>
      </c>
      <c r="I141" s="52" t="s">
        <v>55</v>
      </c>
      <c r="J141" s="45" t="s">
        <v>2</v>
      </c>
      <c r="K141" s="43" t="s">
        <v>1</v>
      </c>
      <c r="L141" s="44">
        <v>14233274</v>
      </c>
      <c r="M141" s="43" t="s">
        <v>0</v>
      </c>
    </row>
    <row r="142" spans="1:13" s="24" customFormat="1" ht="46.5" customHeight="1" x14ac:dyDescent="0.2">
      <c r="A142" s="10" t="s">
        <v>54</v>
      </c>
      <c r="B142" s="55" t="s">
        <v>53</v>
      </c>
      <c r="C142" s="10" t="s">
        <v>16</v>
      </c>
      <c r="D142" s="54">
        <v>50</v>
      </c>
      <c r="E142" s="28" t="str">
        <f>C142</f>
        <v>к-т</v>
      </c>
      <c r="F142" s="10">
        <v>2026</v>
      </c>
      <c r="G142" s="10" t="s">
        <v>4</v>
      </c>
      <c r="H142" s="10" t="s">
        <v>52</v>
      </c>
      <c r="I142" s="41" t="s">
        <v>51</v>
      </c>
      <c r="J142" s="12" t="s">
        <v>2</v>
      </c>
      <c r="K142" s="10" t="s">
        <v>1</v>
      </c>
      <c r="L142" s="11">
        <v>14233274</v>
      </c>
      <c r="M142" s="10" t="s">
        <v>0</v>
      </c>
    </row>
    <row r="143" spans="1:13" s="42" customFormat="1" ht="25.5" x14ac:dyDescent="0.2">
      <c r="A143" s="43" t="s">
        <v>27</v>
      </c>
      <c r="B143" s="51" t="s">
        <v>50</v>
      </c>
      <c r="C143" s="47" t="s">
        <v>6</v>
      </c>
      <c r="D143" s="57">
        <f>82800+2050+32350-22200-11600</f>
        <v>83400</v>
      </c>
      <c r="E143" s="21" t="str">
        <f>C143</f>
        <v>шт</v>
      </c>
      <c r="F143" s="44">
        <v>2024</v>
      </c>
      <c r="G143" s="47" t="s">
        <v>4</v>
      </c>
      <c r="H143" s="43"/>
      <c r="I143" s="46" t="s">
        <v>29</v>
      </c>
      <c r="J143" s="45" t="s">
        <v>2</v>
      </c>
      <c r="K143" s="43" t="s">
        <v>1</v>
      </c>
      <c r="L143" s="44">
        <v>14233274</v>
      </c>
      <c r="M143" s="43" t="s">
        <v>0</v>
      </c>
    </row>
    <row r="144" spans="1:13" s="42" customFormat="1" ht="25.5" x14ac:dyDescent="0.2">
      <c r="A144" s="43" t="s">
        <v>8</v>
      </c>
      <c r="B144" s="50" t="s">
        <v>49</v>
      </c>
      <c r="C144" s="43" t="s">
        <v>6</v>
      </c>
      <c r="D144" s="49">
        <f>24-9-7</f>
        <v>8</v>
      </c>
      <c r="E144" s="21" t="str">
        <f>C144</f>
        <v>шт</v>
      </c>
      <c r="F144" s="44">
        <v>2025</v>
      </c>
      <c r="G144" s="47" t="s">
        <v>4</v>
      </c>
      <c r="H144" s="56" t="s">
        <v>48</v>
      </c>
      <c r="I144" s="52" t="s">
        <v>47</v>
      </c>
      <c r="J144" s="45" t="s">
        <v>2</v>
      </c>
      <c r="K144" s="43" t="s">
        <v>1</v>
      </c>
      <c r="L144" s="44">
        <v>14233274</v>
      </c>
      <c r="M144" s="43" t="s">
        <v>0</v>
      </c>
    </row>
    <row r="145" spans="1:13" s="42" customFormat="1" ht="38.25" x14ac:dyDescent="0.2">
      <c r="A145" s="43" t="s">
        <v>46</v>
      </c>
      <c r="B145" s="50" t="s">
        <v>45</v>
      </c>
      <c r="C145" s="43" t="s">
        <v>44</v>
      </c>
      <c r="D145" s="49">
        <f>556-25-44</f>
        <v>487</v>
      </c>
      <c r="E145" s="21" t="str">
        <f>C145</f>
        <v>фл</v>
      </c>
      <c r="F145" s="48">
        <v>45839</v>
      </c>
      <c r="G145" s="47" t="s">
        <v>4</v>
      </c>
      <c r="H145" s="43" t="s">
        <v>43</v>
      </c>
      <c r="I145" s="52" t="s">
        <v>42</v>
      </c>
      <c r="J145" s="45" t="s">
        <v>2</v>
      </c>
      <c r="K145" s="43" t="s">
        <v>1</v>
      </c>
      <c r="L145" s="44">
        <v>14233274</v>
      </c>
      <c r="M145" s="43" t="s">
        <v>0</v>
      </c>
    </row>
    <row r="146" spans="1:13" s="24" customFormat="1" ht="45" x14ac:dyDescent="0.2">
      <c r="A146" s="10" t="s">
        <v>41</v>
      </c>
      <c r="B146" s="55" t="s">
        <v>40</v>
      </c>
      <c r="C146" s="10" t="s">
        <v>16</v>
      </c>
      <c r="D146" s="54">
        <v>10</v>
      </c>
      <c r="E146" s="28" t="str">
        <f>C146</f>
        <v>к-т</v>
      </c>
      <c r="F146" s="11">
        <v>2028</v>
      </c>
      <c r="G146" s="26" t="s">
        <v>4</v>
      </c>
      <c r="H146" s="10" t="s">
        <v>39</v>
      </c>
      <c r="I146" s="41" t="s">
        <v>38</v>
      </c>
      <c r="J146" s="12" t="s">
        <v>2</v>
      </c>
      <c r="K146" s="10" t="s">
        <v>1</v>
      </c>
      <c r="L146" s="11">
        <v>14233274</v>
      </c>
      <c r="M146" s="10" t="s">
        <v>0</v>
      </c>
    </row>
    <row r="147" spans="1:13" s="24" customFormat="1" ht="25.5" x14ac:dyDescent="0.2">
      <c r="A147" s="10" t="s">
        <v>27</v>
      </c>
      <c r="B147" s="30" t="s">
        <v>37</v>
      </c>
      <c r="C147" s="10" t="s">
        <v>16</v>
      </c>
      <c r="D147" s="54">
        <v>2</v>
      </c>
      <c r="E147" s="28" t="str">
        <f>C147</f>
        <v>к-т</v>
      </c>
      <c r="F147" s="11">
        <v>2027</v>
      </c>
      <c r="G147" s="26" t="s">
        <v>4</v>
      </c>
      <c r="H147" s="10" t="s">
        <v>27</v>
      </c>
      <c r="I147" s="25" t="s">
        <v>29</v>
      </c>
      <c r="J147" s="12" t="s">
        <v>2</v>
      </c>
      <c r="K147" s="10" t="s">
        <v>1</v>
      </c>
      <c r="L147" s="11">
        <v>14233274</v>
      </c>
      <c r="M147" s="10" t="s">
        <v>0</v>
      </c>
    </row>
    <row r="148" spans="1:13" s="42" customFormat="1" ht="25.5" x14ac:dyDescent="0.2">
      <c r="A148" s="43" t="s">
        <v>27</v>
      </c>
      <c r="B148" s="51" t="s">
        <v>36</v>
      </c>
      <c r="C148" s="47" t="s">
        <v>16</v>
      </c>
      <c r="D148" s="49">
        <f>3-1</f>
        <v>2</v>
      </c>
      <c r="E148" s="21" t="str">
        <f>C148</f>
        <v>к-т</v>
      </c>
      <c r="F148" s="44">
        <v>2027</v>
      </c>
      <c r="G148" s="47" t="s">
        <v>4</v>
      </c>
      <c r="H148" s="43" t="s">
        <v>27</v>
      </c>
      <c r="I148" s="46" t="s">
        <v>29</v>
      </c>
      <c r="J148" s="45" t="s">
        <v>2</v>
      </c>
      <c r="K148" s="43" t="s">
        <v>1</v>
      </c>
      <c r="L148" s="44">
        <v>14233274</v>
      </c>
      <c r="M148" s="43" t="s">
        <v>0</v>
      </c>
    </row>
    <row r="149" spans="1:13" s="42" customFormat="1" ht="25.5" x14ac:dyDescent="0.2">
      <c r="A149" s="43" t="s">
        <v>35</v>
      </c>
      <c r="B149" s="53" t="s">
        <v>34</v>
      </c>
      <c r="C149" s="47" t="s">
        <v>6</v>
      </c>
      <c r="D149" s="49">
        <f>43-10</f>
        <v>33</v>
      </c>
      <c r="E149" s="21" t="str">
        <f>C149</f>
        <v>шт</v>
      </c>
      <c r="F149" s="48">
        <v>45777</v>
      </c>
      <c r="G149" s="47" t="s">
        <v>4</v>
      </c>
      <c r="H149" s="43" t="s">
        <v>33</v>
      </c>
      <c r="I149" s="52" t="s">
        <v>32</v>
      </c>
      <c r="J149" s="45" t="s">
        <v>2</v>
      </c>
      <c r="K149" s="43" t="s">
        <v>1</v>
      </c>
      <c r="L149" s="44">
        <v>14233274</v>
      </c>
      <c r="M149" s="43" t="s">
        <v>0</v>
      </c>
    </row>
    <row r="150" spans="1:13" s="42" customFormat="1" ht="51" x14ac:dyDescent="0.2">
      <c r="A150" s="43"/>
      <c r="B150" s="51" t="s">
        <v>31</v>
      </c>
      <c r="C150" s="43" t="s">
        <v>30</v>
      </c>
      <c r="D150" s="49">
        <f>840-308</f>
        <v>532</v>
      </c>
      <c r="E150" s="21" t="str">
        <f>C150</f>
        <v xml:space="preserve">табл </v>
      </c>
      <c r="F150" s="48">
        <v>45930</v>
      </c>
      <c r="G150" s="47" t="s">
        <v>4</v>
      </c>
      <c r="H150" s="43" t="s">
        <v>27</v>
      </c>
      <c r="I150" s="46" t="s">
        <v>29</v>
      </c>
      <c r="J150" s="45" t="s">
        <v>2</v>
      </c>
      <c r="K150" s="43" t="s">
        <v>1</v>
      </c>
      <c r="L150" s="44">
        <v>14233274</v>
      </c>
      <c r="M150" s="43" t="s">
        <v>0</v>
      </c>
    </row>
    <row r="151" spans="1:13" s="42" customFormat="1" ht="25.5" x14ac:dyDescent="0.2">
      <c r="A151" s="43"/>
      <c r="B151" s="50" t="s">
        <v>28</v>
      </c>
      <c r="C151" s="43" t="s">
        <v>16</v>
      </c>
      <c r="D151" s="49">
        <f>9-3</f>
        <v>6</v>
      </c>
      <c r="E151" s="21" t="str">
        <f>C151</f>
        <v>к-т</v>
      </c>
      <c r="F151" s="48">
        <v>45809</v>
      </c>
      <c r="G151" s="47" t="s">
        <v>4</v>
      </c>
      <c r="H151" s="43" t="s">
        <v>27</v>
      </c>
      <c r="I151" s="46" t="s">
        <v>26</v>
      </c>
      <c r="J151" s="45" t="s">
        <v>2</v>
      </c>
      <c r="K151" s="43" t="s">
        <v>1</v>
      </c>
      <c r="L151" s="44">
        <v>14233274</v>
      </c>
      <c r="M151" s="43" t="s">
        <v>0</v>
      </c>
    </row>
    <row r="152" spans="1:13" s="24" customFormat="1" ht="25.5" x14ac:dyDescent="0.2">
      <c r="A152" s="26" t="s">
        <v>21</v>
      </c>
      <c r="B152" s="35" t="s">
        <v>20</v>
      </c>
      <c r="C152" s="34" t="s">
        <v>16</v>
      </c>
      <c r="D152" s="33">
        <v>3</v>
      </c>
      <c r="E152" s="21" t="str">
        <f>C152</f>
        <v>к-т</v>
      </c>
      <c r="F152" s="32">
        <v>2026</v>
      </c>
      <c r="G152" s="26" t="s">
        <v>4</v>
      </c>
      <c r="H152" s="10" t="s">
        <v>25</v>
      </c>
      <c r="I152" s="41"/>
      <c r="J152" s="12" t="s">
        <v>2</v>
      </c>
      <c r="K152" s="10" t="s">
        <v>1</v>
      </c>
      <c r="L152" s="11">
        <v>14233274</v>
      </c>
      <c r="M152" s="10" t="s">
        <v>0</v>
      </c>
    </row>
    <row r="153" spans="1:13" ht="25.5" x14ac:dyDescent="0.2">
      <c r="A153" s="19" t="s">
        <v>24</v>
      </c>
      <c r="B153" s="40" t="s">
        <v>23</v>
      </c>
      <c r="C153" s="39" t="s">
        <v>16</v>
      </c>
      <c r="D153" s="38">
        <v>4</v>
      </c>
      <c r="E153" s="21" t="str">
        <f>C153</f>
        <v>к-т</v>
      </c>
      <c r="F153" s="37">
        <v>46683</v>
      </c>
      <c r="G153" s="19" t="s">
        <v>4</v>
      </c>
      <c r="H153" s="19" t="s">
        <v>22</v>
      </c>
      <c r="I153" s="17"/>
      <c r="J153" s="36" t="s">
        <v>2</v>
      </c>
      <c r="K153" s="19" t="s">
        <v>1</v>
      </c>
      <c r="L153" s="18">
        <v>14233274</v>
      </c>
      <c r="M153" s="19" t="s">
        <v>0</v>
      </c>
    </row>
    <row r="154" spans="1:13" s="24" customFormat="1" ht="25.5" x14ac:dyDescent="0.2">
      <c r="A154" s="26" t="s">
        <v>21</v>
      </c>
      <c r="B154" s="35" t="s">
        <v>20</v>
      </c>
      <c r="C154" s="34" t="s">
        <v>16</v>
      </c>
      <c r="D154" s="33">
        <v>3</v>
      </c>
      <c r="E154" s="21" t="str">
        <f>C154</f>
        <v>к-т</v>
      </c>
      <c r="F154" s="32">
        <v>2026</v>
      </c>
      <c r="G154" s="26" t="s">
        <v>4</v>
      </c>
      <c r="H154" s="10" t="s">
        <v>19</v>
      </c>
      <c r="I154" s="25"/>
      <c r="J154" s="12" t="s">
        <v>2</v>
      </c>
      <c r="K154" s="10" t="s">
        <v>1</v>
      </c>
      <c r="L154" s="11">
        <v>14233274</v>
      </c>
      <c r="M154" s="10" t="s">
        <v>0</v>
      </c>
    </row>
    <row r="155" spans="1:13" ht="38.25" x14ac:dyDescent="0.2">
      <c r="A155" s="19" t="s">
        <v>18</v>
      </c>
      <c r="B155" s="31" t="s">
        <v>17</v>
      </c>
      <c r="C155" s="23" t="s">
        <v>16</v>
      </c>
      <c r="D155" s="22">
        <v>3</v>
      </c>
      <c r="E155" s="21" t="str">
        <f>C155</f>
        <v>к-т</v>
      </c>
      <c r="F155" s="18">
        <v>2026</v>
      </c>
      <c r="G155" s="23" t="s">
        <v>4</v>
      </c>
      <c r="H155" s="19" t="s">
        <v>15</v>
      </c>
      <c r="I155" s="17"/>
      <c r="J155" s="12" t="s">
        <v>2</v>
      </c>
      <c r="K155" s="10" t="s">
        <v>1</v>
      </c>
      <c r="L155" s="11">
        <v>14233274</v>
      </c>
      <c r="M155" s="10" t="s">
        <v>0</v>
      </c>
    </row>
    <row r="156" spans="1:13" s="24" customFormat="1" ht="25.5" x14ac:dyDescent="0.2">
      <c r="A156" s="10" t="s">
        <v>14</v>
      </c>
      <c r="B156" s="30" t="s">
        <v>13</v>
      </c>
      <c r="C156" s="26" t="s">
        <v>6</v>
      </c>
      <c r="D156" s="29">
        <v>25</v>
      </c>
      <c r="E156" s="21" t="str">
        <f>C156</f>
        <v>шт</v>
      </c>
      <c r="F156" s="11">
        <v>2024</v>
      </c>
      <c r="G156" s="26" t="s">
        <v>4</v>
      </c>
      <c r="H156" s="10" t="s">
        <v>12</v>
      </c>
      <c r="I156" s="25"/>
      <c r="J156" s="12" t="s">
        <v>2</v>
      </c>
      <c r="K156" s="10" t="s">
        <v>1</v>
      </c>
      <c r="L156" s="11">
        <v>14233274</v>
      </c>
      <c r="M156" s="10" t="s">
        <v>0</v>
      </c>
    </row>
    <row r="157" spans="1:13" s="24" customFormat="1" ht="25.5" x14ac:dyDescent="0.2">
      <c r="A157" s="10" t="s">
        <v>11</v>
      </c>
      <c r="B157" s="30" t="s">
        <v>10</v>
      </c>
      <c r="C157" s="26" t="s">
        <v>6</v>
      </c>
      <c r="D157" s="29">
        <v>100</v>
      </c>
      <c r="E157" s="28" t="str">
        <f>C157</f>
        <v>шт</v>
      </c>
      <c r="F157" s="27">
        <v>46203</v>
      </c>
      <c r="G157" s="26" t="s">
        <v>4</v>
      </c>
      <c r="H157" s="10" t="s">
        <v>9</v>
      </c>
      <c r="I157" s="25"/>
      <c r="J157" s="12" t="s">
        <v>2</v>
      </c>
      <c r="K157" s="10" t="s">
        <v>1</v>
      </c>
      <c r="L157" s="11">
        <v>14233274</v>
      </c>
      <c r="M157" s="10" t="s">
        <v>0</v>
      </c>
    </row>
    <row r="158" spans="1:13" s="24" customFormat="1" ht="25.5" x14ac:dyDescent="0.2">
      <c r="A158" s="10" t="s">
        <v>8</v>
      </c>
      <c r="B158" s="30" t="s">
        <v>7</v>
      </c>
      <c r="C158" s="26" t="s">
        <v>6</v>
      </c>
      <c r="D158" s="29">
        <v>46</v>
      </c>
      <c r="E158" s="28" t="str">
        <f>C158</f>
        <v>шт</v>
      </c>
      <c r="F158" s="27" t="s">
        <v>5</v>
      </c>
      <c r="G158" s="26" t="s">
        <v>4</v>
      </c>
      <c r="H158" s="10" t="s">
        <v>3</v>
      </c>
      <c r="I158" s="25"/>
      <c r="J158" s="12" t="s">
        <v>2</v>
      </c>
      <c r="K158" s="10" t="s">
        <v>1</v>
      </c>
      <c r="L158" s="11">
        <v>14233274</v>
      </c>
      <c r="M158" s="10" t="s">
        <v>0</v>
      </c>
    </row>
    <row r="159" spans="1:13" ht="25.5" x14ac:dyDescent="0.2">
      <c r="A159" s="19"/>
      <c r="B159" s="20"/>
      <c r="C159" s="23"/>
      <c r="D159" s="22"/>
      <c r="E159" s="21">
        <f>C159</f>
        <v>0</v>
      </c>
      <c r="F159" s="18"/>
      <c r="G159" s="19"/>
      <c r="H159" s="18"/>
      <c r="I159" s="17"/>
      <c r="J159" s="12" t="s">
        <v>2</v>
      </c>
      <c r="K159" s="10" t="s">
        <v>1</v>
      </c>
      <c r="L159" s="11">
        <v>14233274</v>
      </c>
      <c r="M159" s="10" t="s">
        <v>0</v>
      </c>
    </row>
    <row r="160" spans="1:13" ht="25.5" x14ac:dyDescent="0.2">
      <c r="A160" s="19"/>
      <c r="B160" s="20"/>
      <c r="C160" s="18"/>
      <c r="D160" s="18"/>
      <c r="E160" s="18"/>
      <c r="F160" s="18"/>
      <c r="G160" s="19"/>
      <c r="H160" s="18"/>
      <c r="I160" s="17"/>
      <c r="J160" s="12" t="s">
        <v>2</v>
      </c>
      <c r="K160" s="10" t="s">
        <v>1</v>
      </c>
      <c r="L160" s="11">
        <v>14233274</v>
      </c>
      <c r="M160" s="10" t="s">
        <v>0</v>
      </c>
    </row>
    <row r="161" spans="1:15" ht="25.5" x14ac:dyDescent="0.2">
      <c r="A161" s="19"/>
      <c r="B161" s="20"/>
      <c r="C161" s="18"/>
      <c r="D161" s="18"/>
      <c r="E161" s="18"/>
      <c r="F161" s="18"/>
      <c r="G161" s="19"/>
      <c r="H161" s="18"/>
      <c r="I161" s="17"/>
      <c r="J161" s="12" t="s">
        <v>2</v>
      </c>
      <c r="K161" s="10" t="s">
        <v>1</v>
      </c>
      <c r="L161" s="11">
        <v>14233274</v>
      </c>
      <c r="M161" s="10" t="s">
        <v>0</v>
      </c>
    </row>
    <row r="162" spans="1:15" ht="25.5" x14ac:dyDescent="0.2">
      <c r="A162" s="19"/>
      <c r="B162" s="20"/>
      <c r="C162" s="18"/>
      <c r="D162" s="18"/>
      <c r="E162" s="18"/>
      <c r="F162" s="18"/>
      <c r="G162" s="19"/>
      <c r="H162" s="18"/>
      <c r="I162" s="17"/>
      <c r="J162" s="12" t="s">
        <v>2</v>
      </c>
      <c r="K162" s="10" t="s">
        <v>1</v>
      </c>
      <c r="L162" s="11">
        <v>14233274</v>
      </c>
      <c r="M162" s="10" t="s">
        <v>0</v>
      </c>
    </row>
    <row r="163" spans="1:15" ht="25.5" x14ac:dyDescent="0.2">
      <c r="A163" s="15"/>
      <c r="B163" s="16"/>
      <c r="C163" s="14"/>
      <c r="D163" s="14"/>
      <c r="E163" s="14"/>
      <c r="F163" s="14"/>
      <c r="G163" s="15"/>
      <c r="H163" s="14"/>
      <c r="I163" s="13"/>
      <c r="J163" s="12" t="s">
        <v>2</v>
      </c>
      <c r="K163" s="10" t="s">
        <v>1</v>
      </c>
      <c r="L163" s="11">
        <v>14233274</v>
      </c>
      <c r="M163" s="10" t="s">
        <v>0</v>
      </c>
    </row>
    <row r="164" spans="1:15" x14ac:dyDescent="0.2">
      <c r="A164" s="5"/>
      <c r="B164" s="9"/>
    </row>
    <row r="165" spans="1:15" x14ac:dyDescent="0.2">
      <c r="A165" s="5"/>
      <c r="B165" s="9"/>
    </row>
    <row r="166" spans="1:15" x14ac:dyDescent="0.2">
      <c r="A166" s="5"/>
      <c r="B166" s="9"/>
    </row>
    <row r="167" spans="1:15" x14ac:dyDescent="0.2">
      <c r="A167" s="5"/>
      <c r="B167" s="9"/>
    </row>
    <row r="168" spans="1:15" x14ac:dyDescent="0.2">
      <c r="A168" s="5"/>
      <c r="B168" s="9"/>
    </row>
    <row r="169" spans="1:15" x14ac:dyDescent="0.2">
      <c r="A169" s="5"/>
      <c r="B169" s="9"/>
    </row>
    <row r="170" spans="1:15" s="2" customFormat="1" x14ac:dyDescent="0.2">
      <c r="A170" s="5"/>
      <c r="B170" s="9"/>
      <c r="G170" s="5"/>
      <c r="I170" s="4"/>
      <c r="J170" s="3"/>
      <c r="N170" s="1"/>
      <c r="O170" s="1"/>
    </row>
    <row r="171" spans="1:15" s="2" customFormat="1" x14ac:dyDescent="0.2">
      <c r="A171" s="5"/>
      <c r="B171" s="9"/>
      <c r="G171" s="5"/>
      <c r="I171" s="4"/>
      <c r="J171" s="3"/>
      <c r="N171" s="1"/>
      <c r="O171" s="1"/>
    </row>
    <row r="172" spans="1:15" s="2" customFormat="1" x14ac:dyDescent="0.2">
      <c r="A172" s="5"/>
      <c r="B172" s="9"/>
      <c r="G172" s="5"/>
      <c r="I172" s="4"/>
      <c r="J172" s="3"/>
      <c r="N172" s="1"/>
      <c r="O172" s="1"/>
    </row>
    <row r="173" spans="1:15" s="2" customFormat="1" x14ac:dyDescent="0.2">
      <c r="A173" s="5"/>
      <c r="B173" s="9"/>
      <c r="G173" s="5"/>
      <c r="I173" s="4"/>
      <c r="J173" s="3"/>
      <c r="N173" s="1"/>
      <c r="O173" s="1"/>
    </row>
    <row r="174" spans="1:15" s="2" customFormat="1" x14ac:dyDescent="0.2">
      <c r="A174" s="5"/>
      <c r="B174" s="9"/>
      <c r="G174" s="5"/>
      <c r="I174" s="4"/>
      <c r="J174" s="3"/>
      <c r="N174" s="1"/>
      <c r="O174" s="1"/>
    </row>
    <row r="175" spans="1:15" x14ac:dyDescent="0.2">
      <c r="A175" s="5"/>
    </row>
    <row r="176" spans="1:15" x14ac:dyDescent="0.2">
      <c r="A176" s="5"/>
    </row>
    <row r="177" spans="1:13" x14ac:dyDescent="0.2">
      <c r="A177" s="5"/>
    </row>
    <row r="178" spans="1:13" x14ac:dyDescent="0.2">
      <c r="A178" s="5"/>
    </row>
    <row r="179" spans="1:13" x14ac:dyDescent="0.2">
      <c r="A179" s="5"/>
    </row>
    <row r="180" spans="1:13" x14ac:dyDescent="0.2">
      <c r="A180" s="5"/>
    </row>
    <row r="181" spans="1:13" x14ac:dyDescent="0.2">
      <c r="A181" s="5"/>
    </row>
    <row r="182" spans="1:13" x14ac:dyDescent="0.2">
      <c r="A182" s="5"/>
    </row>
    <row r="183" spans="1:13" x14ac:dyDescent="0.2">
      <c r="A183" s="5"/>
    </row>
    <row r="184" spans="1:13" x14ac:dyDescent="0.2">
      <c r="A184" s="5"/>
      <c r="B184" s="1"/>
      <c r="C184" s="1"/>
      <c r="D184" s="1"/>
      <c r="E184" s="1"/>
      <c r="F184" s="1"/>
      <c r="G184" s="1"/>
      <c r="H184" s="1"/>
      <c r="I184" s="8"/>
      <c r="J184" s="1"/>
      <c r="K184" s="1"/>
      <c r="L184" s="1"/>
      <c r="M184" s="1"/>
    </row>
    <row r="185" spans="1:13" x14ac:dyDescent="0.2">
      <c r="A185" s="5"/>
      <c r="B185" s="1"/>
      <c r="C185" s="1"/>
      <c r="D185" s="1"/>
      <c r="E185" s="1"/>
      <c r="F185" s="1"/>
      <c r="G185" s="1"/>
      <c r="H185" s="1"/>
      <c r="I185" s="8"/>
      <c r="J185" s="1"/>
      <c r="K185" s="1"/>
      <c r="L185" s="1"/>
      <c r="M185" s="1"/>
    </row>
    <row r="186" spans="1:13" x14ac:dyDescent="0.2">
      <c r="A186" s="5"/>
      <c r="B186" s="1"/>
      <c r="C186" s="1"/>
      <c r="D186" s="1"/>
      <c r="E186" s="1"/>
      <c r="F186" s="1"/>
      <c r="G186" s="1"/>
      <c r="H186" s="1"/>
      <c r="I186" s="8"/>
      <c r="J186" s="1"/>
      <c r="K186" s="1"/>
      <c r="L186" s="1"/>
      <c r="M186" s="1"/>
    </row>
    <row r="187" spans="1:13" x14ac:dyDescent="0.2">
      <c r="A187" s="5"/>
      <c r="B187" s="1"/>
      <c r="C187" s="1"/>
      <c r="D187" s="1"/>
      <c r="E187" s="1"/>
      <c r="F187" s="1"/>
      <c r="G187" s="1"/>
      <c r="H187" s="1"/>
      <c r="I187" s="8"/>
      <c r="J187" s="1"/>
      <c r="K187" s="1"/>
      <c r="L187" s="1"/>
      <c r="M187" s="1"/>
    </row>
    <row r="188" spans="1:13" x14ac:dyDescent="0.2">
      <c r="A188" s="5"/>
      <c r="B188" s="1"/>
      <c r="C188" s="1"/>
      <c r="D188" s="1"/>
      <c r="E188" s="1"/>
      <c r="F188" s="1"/>
      <c r="G188" s="1"/>
      <c r="H188" s="1"/>
      <c r="I188" s="8"/>
      <c r="J188" s="1"/>
      <c r="K188" s="1"/>
      <c r="L188" s="1"/>
      <c r="M188" s="1"/>
    </row>
    <row r="189" spans="1:13" x14ac:dyDescent="0.2">
      <c r="A189" s="5"/>
      <c r="B189" s="1"/>
      <c r="C189" s="1"/>
      <c r="D189" s="1"/>
      <c r="E189" s="1"/>
      <c r="F189" s="1"/>
      <c r="G189" s="1"/>
      <c r="H189" s="1"/>
      <c r="I189" s="8"/>
      <c r="J189" s="1"/>
      <c r="K189" s="1"/>
      <c r="L189" s="1"/>
      <c r="M189" s="1"/>
    </row>
    <row r="190" spans="1:13" x14ac:dyDescent="0.2">
      <c r="A190" s="5"/>
      <c r="B190" s="1"/>
      <c r="C190" s="1"/>
      <c r="D190" s="1"/>
      <c r="E190" s="1"/>
      <c r="F190" s="1"/>
      <c r="G190" s="1"/>
      <c r="H190" s="1"/>
      <c r="I190" s="8"/>
      <c r="J190" s="1"/>
      <c r="K190" s="1"/>
      <c r="L190" s="1"/>
      <c r="M190" s="1"/>
    </row>
    <row r="191" spans="1:13" x14ac:dyDescent="0.2">
      <c r="A191" s="5"/>
      <c r="B191" s="1"/>
      <c r="C191" s="1"/>
      <c r="D191" s="1"/>
      <c r="E191" s="1"/>
      <c r="F191" s="1"/>
      <c r="G191" s="1"/>
      <c r="H191" s="1"/>
      <c r="I191" s="8"/>
      <c r="J191" s="1"/>
      <c r="K191" s="1"/>
      <c r="L191" s="1"/>
      <c r="M191" s="1"/>
    </row>
    <row r="192" spans="1:13" x14ac:dyDescent="0.2">
      <c r="A192" s="5"/>
      <c r="B192" s="1"/>
      <c r="C192" s="1"/>
      <c r="D192" s="1"/>
      <c r="E192" s="1"/>
      <c r="F192" s="1"/>
      <c r="G192" s="1"/>
      <c r="H192" s="1"/>
      <c r="I192" s="8"/>
      <c r="J192" s="1"/>
      <c r="K192" s="1"/>
      <c r="L192" s="1"/>
      <c r="M192" s="1"/>
    </row>
    <row r="193" spans="1:13" x14ac:dyDescent="0.2">
      <c r="A193" s="5"/>
      <c r="B193" s="1"/>
      <c r="C193" s="1"/>
      <c r="D193" s="1"/>
      <c r="E193" s="1"/>
      <c r="F193" s="1"/>
      <c r="G193" s="1"/>
      <c r="H193" s="1"/>
      <c r="I193" s="8"/>
      <c r="J193" s="1"/>
      <c r="K193" s="1"/>
      <c r="L193" s="1"/>
      <c r="M193" s="1"/>
    </row>
    <row r="194" spans="1:13" x14ac:dyDescent="0.2">
      <c r="A194" s="5"/>
      <c r="B194" s="1"/>
      <c r="C194" s="1"/>
      <c r="D194" s="1"/>
      <c r="E194" s="1"/>
      <c r="F194" s="1"/>
      <c r="G194" s="1"/>
      <c r="H194" s="1"/>
      <c r="I194" s="8"/>
      <c r="J194" s="1"/>
      <c r="K194" s="1"/>
      <c r="L194" s="1"/>
      <c r="M194" s="1"/>
    </row>
    <row r="195" spans="1:13" x14ac:dyDescent="0.2">
      <c r="A195" s="5"/>
      <c r="B195" s="1"/>
      <c r="C195" s="1"/>
      <c r="D195" s="1"/>
      <c r="E195" s="1"/>
      <c r="F195" s="1"/>
      <c r="G195" s="1"/>
      <c r="H195" s="1"/>
      <c r="I195" s="8"/>
      <c r="J195" s="1"/>
      <c r="K195" s="1"/>
      <c r="L195" s="1"/>
      <c r="M195" s="1"/>
    </row>
    <row r="196" spans="1:13" x14ac:dyDescent="0.2">
      <c r="A196" s="5"/>
      <c r="B196" s="1"/>
      <c r="C196" s="1"/>
      <c r="D196" s="1"/>
      <c r="E196" s="1"/>
      <c r="F196" s="1"/>
      <c r="G196" s="1"/>
      <c r="H196" s="1"/>
      <c r="I196" s="8"/>
      <c r="J196" s="1"/>
      <c r="K196" s="1"/>
      <c r="L196" s="1"/>
      <c r="M196" s="1"/>
    </row>
    <row r="197" spans="1:13" x14ac:dyDescent="0.2">
      <c r="A197" s="5"/>
      <c r="B197" s="1"/>
      <c r="C197" s="1"/>
      <c r="D197" s="1"/>
      <c r="E197" s="1"/>
      <c r="F197" s="1"/>
      <c r="G197" s="1"/>
      <c r="H197" s="1"/>
      <c r="I197" s="8"/>
      <c r="J197" s="1"/>
      <c r="K197" s="1"/>
      <c r="L197" s="1"/>
      <c r="M197" s="1"/>
    </row>
    <row r="198" spans="1:13" x14ac:dyDescent="0.2">
      <c r="A198" s="5"/>
      <c r="B198" s="1"/>
      <c r="C198" s="1"/>
      <c r="D198" s="1"/>
      <c r="E198" s="1"/>
      <c r="F198" s="1"/>
      <c r="G198" s="1"/>
      <c r="H198" s="1"/>
      <c r="I198" s="8"/>
      <c r="J198" s="1"/>
      <c r="K198" s="1"/>
      <c r="L198" s="1"/>
      <c r="M198" s="1"/>
    </row>
    <row r="199" spans="1:13" x14ac:dyDescent="0.2">
      <c r="A199" s="5"/>
      <c r="B199" s="1"/>
      <c r="C199" s="1"/>
      <c r="D199" s="1"/>
      <c r="E199" s="1"/>
      <c r="F199" s="1"/>
      <c r="G199" s="1"/>
      <c r="H199" s="1"/>
      <c r="I199" s="8"/>
      <c r="J199" s="1"/>
      <c r="K199" s="1"/>
      <c r="L199" s="1"/>
      <c r="M199" s="1"/>
    </row>
    <row r="200" spans="1:13" x14ac:dyDescent="0.2">
      <c r="A200" s="5"/>
      <c r="B200" s="1"/>
      <c r="C200" s="1"/>
      <c r="D200" s="1"/>
      <c r="E200" s="1"/>
      <c r="F200" s="1"/>
      <c r="G200" s="1"/>
      <c r="H200" s="1"/>
      <c r="I200" s="8"/>
      <c r="J200" s="1"/>
      <c r="K200" s="1"/>
      <c r="L200" s="1"/>
      <c r="M200" s="1"/>
    </row>
    <row r="201" spans="1:13" x14ac:dyDescent="0.2">
      <c r="A201" s="5"/>
      <c r="B201" s="1"/>
      <c r="C201" s="1"/>
      <c r="D201" s="1"/>
      <c r="E201" s="1"/>
      <c r="F201" s="1"/>
      <c r="G201" s="1"/>
      <c r="H201" s="1"/>
      <c r="I201" s="8"/>
      <c r="J201" s="1"/>
      <c r="K201" s="1"/>
      <c r="L201" s="1"/>
      <c r="M201" s="1"/>
    </row>
    <row r="202" spans="1:13" x14ac:dyDescent="0.2">
      <c r="A202" s="5"/>
      <c r="B202" s="1"/>
      <c r="C202" s="1"/>
      <c r="D202" s="1"/>
      <c r="E202" s="1"/>
      <c r="F202" s="1"/>
      <c r="G202" s="1"/>
      <c r="H202" s="1"/>
      <c r="I202" s="8"/>
      <c r="J202" s="1"/>
      <c r="K202" s="1"/>
      <c r="L202" s="1"/>
      <c r="M202" s="1"/>
    </row>
    <row r="203" spans="1:13" x14ac:dyDescent="0.2">
      <c r="A203" s="5"/>
      <c r="B203" s="1"/>
      <c r="C203" s="1"/>
      <c r="D203" s="1"/>
      <c r="E203" s="1"/>
      <c r="F203" s="1"/>
      <c r="G203" s="1"/>
      <c r="H203" s="1"/>
      <c r="I203" s="8"/>
      <c r="J203" s="1"/>
      <c r="K203" s="1"/>
      <c r="L203" s="1"/>
      <c r="M203" s="1"/>
    </row>
    <row r="204" spans="1:13" x14ac:dyDescent="0.2">
      <c r="A204" s="5"/>
      <c r="B204" s="1"/>
      <c r="C204" s="1"/>
      <c r="D204" s="1"/>
      <c r="E204" s="1"/>
      <c r="F204" s="1"/>
      <c r="G204" s="1"/>
      <c r="H204" s="1"/>
      <c r="I204" s="8"/>
      <c r="J204" s="1"/>
      <c r="K204" s="1"/>
      <c r="L204" s="1"/>
      <c r="M204" s="1"/>
    </row>
    <row r="205" spans="1:13" x14ac:dyDescent="0.2">
      <c r="A205" s="5"/>
      <c r="B205" s="1"/>
      <c r="C205" s="1"/>
      <c r="D205" s="1"/>
      <c r="E205" s="1"/>
      <c r="F205" s="1"/>
      <c r="G205" s="1"/>
      <c r="H205" s="1"/>
      <c r="I205" s="8"/>
      <c r="J205" s="1"/>
      <c r="K205" s="1"/>
      <c r="L205" s="1"/>
      <c r="M205" s="1"/>
    </row>
    <row r="206" spans="1:13" x14ac:dyDescent="0.2">
      <c r="A206" s="5"/>
      <c r="B206" s="1"/>
      <c r="C206" s="1"/>
      <c r="D206" s="1"/>
      <c r="E206" s="1"/>
      <c r="F206" s="1"/>
      <c r="G206" s="1"/>
      <c r="H206" s="1"/>
      <c r="I206" s="8"/>
      <c r="J206" s="1"/>
      <c r="K206" s="1"/>
      <c r="L206" s="1"/>
      <c r="M206" s="1"/>
    </row>
    <row r="207" spans="1:13" x14ac:dyDescent="0.2">
      <c r="A207" s="5"/>
      <c r="B207" s="1"/>
      <c r="C207" s="1"/>
      <c r="D207" s="1"/>
      <c r="E207" s="1"/>
      <c r="F207" s="1"/>
      <c r="G207" s="1"/>
      <c r="H207" s="1"/>
      <c r="I207" s="8"/>
      <c r="J207" s="1"/>
      <c r="K207" s="1"/>
      <c r="L207" s="1"/>
      <c r="M207" s="1"/>
    </row>
    <row r="208" spans="1:13" x14ac:dyDescent="0.2">
      <c r="A208" s="5"/>
      <c r="B208" s="1"/>
      <c r="C208" s="1"/>
      <c r="D208" s="1"/>
      <c r="E208" s="1"/>
      <c r="F208" s="1"/>
      <c r="G208" s="1"/>
      <c r="H208" s="1"/>
      <c r="I208" s="8"/>
      <c r="J208" s="1"/>
      <c r="K208" s="1"/>
      <c r="L208" s="1"/>
      <c r="M208" s="1"/>
    </row>
    <row r="209" spans="1:13" x14ac:dyDescent="0.2">
      <c r="A209" s="5"/>
      <c r="B209" s="1"/>
      <c r="C209" s="1"/>
      <c r="D209" s="1"/>
      <c r="E209" s="1"/>
      <c r="F209" s="1"/>
      <c r="G209" s="1"/>
      <c r="H209" s="1"/>
      <c r="I209" s="8"/>
      <c r="J209" s="1"/>
      <c r="K209" s="1"/>
      <c r="L209" s="1"/>
      <c r="M209" s="1"/>
    </row>
    <row r="210" spans="1:13" x14ac:dyDescent="0.2">
      <c r="A210" s="5"/>
      <c r="B210" s="1"/>
      <c r="C210" s="1"/>
      <c r="D210" s="1"/>
      <c r="E210" s="1"/>
      <c r="F210" s="1"/>
      <c r="G210" s="1"/>
      <c r="H210" s="1"/>
      <c r="I210" s="8"/>
      <c r="J210" s="1"/>
      <c r="K210" s="1"/>
      <c r="L210" s="1"/>
      <c r="M210" s="1"/>
    </row>
    <row r="211" spans="1:13" x14ac:dyDescent="0.2">
      <c r="A211" s="5"/>
      <c r="B211" s="1"/>
      <c r="C211" s="1"/>
      <c r="D211" s="1"/>
      <c r="E211" s="1"/>
      <c r="F211" s="1"/>
      <c r="G211" s="1"/>
      <c r="H211" s="1"/>
      <c r="I211" s="8"/>
      <c r="J211" s="1"/>
      <c r="K211" s="1"/>
      <c r="L211" s="1"/>
      <c r="M211" s="1"/>
    </row>
    <row r="212" spans="1:13" x14ac:dyDescent="0.2">
      <c r="A212" s="5"/>
      <c r="B212" s="1"/>
      <c r="C212" s="1"/>
      <c r="D212" s="1"/>
      <c r="E212" s="1"/>
      <c r="F212" s="1"/>
      <c r="G212" s="1"/>
      <c r="H212" s="1"/>
      <c r="I212" s="8"/>
      <c r="J212" s="1"/>
      <c r="K212" s="1"/>
      <c r="L212" s="1"/>
      <c r="M212" s="1"/>
    </row>
    <row r="213" spans="1:13" x14ac:dyDescent="0.2">
      <c r="A213" s="5"/>
      <c r="B213" s="1"/>
      <c r="C213" s="1"/>
      <c r="D213" s="1"/>
      <c r="E213" s="1"/>
      <c r="F213" s="1"/>
      <c r="G213" s="1"/>
      <c r="H213" s="1"/>
      <c r="I213" s="8"/>
      <c r="J213" s="1"/>
      <c r="K213" s="1"/>
      <c r="L213" s="1"/>
      <c r="M213" s="1"/>
    </row>
    <row r="214" spans="1:13" x14ac:dyDescent="0.2">
      <c r="A214" s="5"/>
      <c r="B214" s="1"/>
      <c r="C214" s="1"/>
      <c r="D214" s="1"/>
      <c r="E214" s="1"/>
      <c r="F214" s="1"/>
      <c r="G214" s="1"/>
      <c r="H214" s="1"/>
      <c r="I214" s="8"/>
      <c r="J214" s="1"/>
      <c r="K214" s="1"/>
      <c r="L214" s="1"/>
      <c r="M214" s="1"/>
    </row>
    <row r="215" spans="1:13" x14ac:dyDescent="0.2">
      <c r="A215" s="5"/>
      <c r="B215" s="1"/>
      <c r="C215" s="1"/>
      <c r="D215" s="1"/>
      <c r="E215" s="1"/>
      <c r="F215" s="1"/>
      <c r="G215" s="1"/>
      <c r="H215" s="1"/>
      <c r="I215" s="8"/>
      <c r="J215" s="1"/>
      <c r="K215" s="1"/>
      <c r="L215" s="1"/>
      <c r="M215" s="1"/>
    </row>
    <row r="216" spans="1:13" x14ac:dyDescent="0.2">
      <c r="A216" s="5"/>
      <c r="B216" s="1"/>
      <c r="C216" s="1"/>
      <c r="D216" s="1"/>
      <c r="E216" s="1"/>
      <c r="F216" s="1"/>
      <c r="G216" s="1"/>
      <c r="H216" s="1"/>
      <c r="I216" s="8"/>
      <c r="J216" s="1"/>
      <c r="K216" s="1"/>
      <c r="L216" s="1"/>
      <c r="M216" s="1"/>
    </row>
    <row r="217" spans="1:13" x14ac:dyDescent="0.2">
      <c r="A217" s="5"/>
      <c r="B217" s="1"/>
      <c r="C217" s="1"/>
      <c r="D217" s="1"/>
      <c r="E217" s="1"/>
      <c r="F217" s="1"/>
      <c r="G217" s="1"/>
      <c r="H217" s="1"/>
      <c r="I217" s="8"/>
      <c r="J217" s="1"/>
      <c r="K217" s="1"/>
      <c r="L217" s="1"/>
      <c r="M217" s="1"/>
    </row>
    <row r="218" spans="1:13" x14ac:dyDescent="0.2">
      <c r="A218" s="5"/>
      <c r="B218" s="1"/>
      <c r="C218" s="1"/>
      <c r="D218" s="1"/>
      <c r="E218" s="1"/>
      <c r="F218" s="1"/>
      <c r="G218" s="1"/>
      <c r="H218" s="1"/>
      <c r="I218" s="8"/>
      <c r="J218" s="1"/>
      <c r="K218" s="1"/>
      <c r="L218" s="1"/>
      <c r="M218" s="1"/>
    </row>
    <row r="219" spans="1:13" x14ac:dyDescent="0.2">
      <c r="A219" s="5"/>
      <c r="B219" s="1"/>
      <c r="C219" s="1"/>
      <c r="D219" s="1"/>
      <c r="E219" s="1"/>
      <c r="F219" s="1"/>
      <c r="G219" s="1"/>
      <c r="H219" s="1"/>
      <c r="I219" s="8"/>
      <c r="J219" s="1"/>
      <c r="K219" s="1"/>
      <c r="L219" s="1"/>
      <c r="M219" s="1"/>
    </row>
    <row r="220" spans="1:13" x14ac:dyDescent="0.2">
      <c r="A220" s="5"/>
      <c r="B220" s="1"/>
      <c r="C220" s="1"/>
      <c r="D220" s="1"/>
      <c r="E220" s="1"/>
      <c r="F220" s="1"/>
      <c r="G220" s="1"/>
      <c r="H220" s="1"/>
      <c r="I220" s="8"/>
      <c r="J220" s="1"/>
      <c r="K220" s="1"/>
      <c r="L220" s="1"/>
      <c r="M220" s="1"/>
    </row>
    <row r="221" spans="1:13" x14ac:dyDescent="0.2">
      <c r="A221" s="5"/>
      <c r="B221" s="1"/>
      <c r="C221" s="1"/>
      <c r="D221" s="1"/>
      <c r="E221" s="1"/>
      <c r="F221" s="1"/>
      <c r="G221" s="1"/>
      <c r="H221" s="1"/>
      <c r="I221" s="8"/>
      <c r="J221" s="1"/>
      <c r="K221" s="1"/>
      <c r="L221" s="1"/>
      <c r="M221" s="1"/>
    </row>
    <row r="222" spans="1:13" x14ac:dyDescent="0.2">
      <c r="A222" s="5"/>
      <c r="B222" s="1"/>
      <c r="C222" s="1"/>
      <c r="D222" s="1"/>
      <c r="E222" s="1"/>
      <c r="F222" s="1"/>
      <c r="G222" s="1"/>
      <c r="H222" s="1"/>
      <c r="I222" s="8"/>
      <c r="J222" s="1"/>
      <c r="K222" s="1"/>
      <c r="L222" s="1"/>
      <c r="M222" s="1"/>
    </row>
    <row r="223" spans="1:13" x14ac:dyDescent="0.2">
      <c r="A223" s="5"/>
      <c r="B223" s="1"/>
      <c r="C223" s="1"/>
      <c r="D223" s="1"/>
      <c r="E223" s="1"/>
      <c r="F223" s="1"/>
      <c r="G223" s="1"/>
      <c r="H223" s="1"/>
      <c r="I223" s="8"/>
      <c r="J223" s="1"/>
      <c r="K223" s="1"/>
      <c r="L223" s="1"/>
      <c r="M223" s="1"/>
    </row>
    <row r="224" spans="1:13" x14ac:dyDescent="0.2">
      <c r="A224" s="5"/>
      <c r="B224" s="1"/>
      <c r="C224" s="1"/>
      <c r="D224" s="1"/>
      <c r="E224" s="1"/>
      <c r="F224" s="1"/>
      <c r="G224" s="1"/>
      <c r="H224" s="1"/>
      <c r="I224" s="8"/>
      <c r="J224" s="1"/>
      <c r="K224" s="1"/>
      <c r="L224" s="1"/>
      <c r="M224" s="1"/>
    </row>
    <row r="225" spans="1:13" x14ac:dyDescent="0.2">
      <c r="A225" s="5"/>
      <c r="B225" s="1"/>
      <c r="C225" s="1"/>
      <c r="D225" s="1"/>
      <c r="E225" s="1"/>
      <c r="F225" s="1"/>
      <c r="G225" s="1"/>
      <c r="H225" s="1"/>
      <c r="I225" s="8"/>
      <c r="J225" s="1"/>
      <c r="K225" s="1"/>
      <c r="L225" s="1"/>
      <c r="M225" s="1"/>
    </row>
    <row r="226" spans="1:13" x14ac:dyDescent="0.2">
      <c r="A226" s="5"/>
      <c r="B226" s="1"/>
      <c r="C226" s="1"/>
      <c r="D226" s="1"/>
      <c r="E226" s="1"/>
      <c r="F226" s="1"/>
      <c r="G226" s="1"/>
      <c r="H226" s="1"/>
      <c r="I226" s="8"/>
      <c r="J226" s="1"/>
      <c r="K226" s="1"/>
      <c r="L226" s="1"/>
      <c r="M226" s="1"/>
    </row>
    <row r="227" spans="1:13" x14ac:dyDescent="0.2">
      <c r="A227" s="5"/>
      <c r="B227" s="1"/>
      <c r="C227" s="1"/>
      <c r="D227" s="1"/>
      <c r="E227" s="1"/>
      <c r="F227" s="1"/>
      <c r="G227" s="1"/>
      <c r="H227" s="1"/>
      <c r="I227" s="8"/>
      <c r="J227" s="1"/>
      <c r="K227" s="1"/>
      <c r="L227" s="1"/>
      <c r="M227" s="1"/>
    </row>
    <row r="228" spans="1:13" x14ac:dyDescent="0.2">
      <c r="A228" s="5"/>
      <c r="B228" s="1"/>
      <c r="C228" s="1"/>
      <c r="D228" s="1"/>
      <c r="E228" s="1"/>
      <c r="F228" s="1"/>
      <c r="G228" s="1"/>
      <c r="H228" s="1"/>
      <c r="I228" s="8"/>
      <c r="J228" s="1"/>
      <c r="K228" s="1"/>
      <c r="L228" s="1"/>
      <c r="M228" s="1"/>
    </row>
    <row r="229" spans="1:13" x14ac:dyDescent="0.2">
      <c r="A229" s="5"/>
      <c r="B229" s="1"/>
      <c r="C229" s="1"/>
      <c r="D229" s="1"/>
      <c r="E229" s="1"/>
      <c r="F229" s="1"/>
      <c r="G229" s="1"/>
      <c r="H229" s="1"/>
      <c r="I229" s="8"/>
      <c r="J229" s="1"/>
      <c r="K229" s="1"/>
      <c r="L229" s="1"/>
      <c r="M229" s="1"/>
    </row>
    <row r="230" spans="1:13" x14ac:dyDescent="0.2">
      <c r="A230" s="5"/>
      <c r="B230" s="1"/>
      <c r="C230" s="1"/>
      <c r="D230" s="1"/>
      <c r="E230" s="1"/>
      <c r="F230" s="1"/>
      <c r="G230" s="1"/>
      <c r="H230" s="1"/>
      <c r="I230" s="8"/>
      <c r="J230" s="1"/>
      <c r="K230" s="1"/>
      <c r="L230" s="1"/>
      <c r="M230" s="1"/>
    </row>
    <row r="231" spans="1:13" x14ac:dyDescent="0.2">
      <c r="A231" s="5"/>
      <c r="B231" s="1"/>
      <c r="C231" s="1"/>
      <c r="D231" s="1"/>
      <c r="E231" s="1"/>
      <c r="F231" s="1"/>
      <c r="G231" s="1"/>
      <c r="H231" s="1"/>
      <c r="I231" s="8"/>
      <c r="J231" s="1"/>
      <c r="K231" s="1"/>
      <c r="L231" s="1"/>
      <c r="M231" s="1"/>
    </row>
    <row r="232" spans="1:13" x14ac:dyDescent="0.2">
      <c r="A232" s="5"/>
      <c r="B232" s="1"/>
      <c r="C232" s="1"/>
      <c r="D232" s="1"/>
      <c r="E232" s="1"/>
      <c r="F232" s="1"/>
      <c r="G232" s="1"/>
      <c r="H232" s="1"/>
      <c r="I232" s="8"/>
      <c r="J232" s="1"/>
      <c r="K232" s="1"/>
      <c r="L232" s="1"/>
      <c r="M232" s="1"/>
    </row>
    <row r="233" spans="1:13" x14ac:dyDescent="0.2">
      <c r="A233" s="5"/>
      <c r="B233" s="1"/>
      <c r="C233" s="1"/>
      <c r="D233" s="1"/>
      <c r="E233" s="1"/>
      <c r="F233" s="1"/>
      <c r="G233" s="1"/>
      <c r="H233" s="1"/>
      <c r="I233" s="8"/>
      <c r="J233" s="1"/>
      <c r="K233" s="1"/>
      <c r="L233" s="1"/>
      <c r="M233" s="1"/>
    </row>
    <row r="234" spans="1:13" x14ac:dyDescent="0.2">
      <c r="A234" s="5"/>
      <c r="B234" s="1"/>
      <c r="C234" s="1"/>
      <c r="D234" s="1"/>
      <c r="E234" s="1"/>
      <c r="F234" s="1"/>
      <c r="G234" s="1"/>
      <c r="H234" s="1"/>
      <c r="I234" s="8"/>
      <c r="J234" s="1"/>
      <c r="K234" s="1"/>
      <c r="L234" s="1"/>
      <c r="M234" s="1"/>
    </row>
    <row r="235" spans="1:13" x14ac:dyDescent="0.2">
      <c r="A235" s="5"/>
      <c r="B235" s="1"/>
      <c r="C235" s="1"/>
      <c r="D235" s="1"/>
      <c r="E235" s="1"/>
      <c r="F235" s="1"/>
      <c r="G235" s="1"/>
      <c r="H235" s="1"/>
      <c r="I235" s="8"/>
      <c r="J235" s="1"/>
      <c r="K235" s="1"/>
      <c r="L235" s="1"/>
      <c r="M235" s="1"/>
    </row>
    <row r="236" spans="1:13" x14ac:dyDescent="0.2">
      <c r="A236" s="5"/>
      <c r="B236" s="1"/>
      <c r="C236" s="1"/>
      <c r="D236" s="1"/>
      <c r="E236" s="1"/>
      <c r="F236" s="1"/>
      <c r="G236" s="1"/>
      <c r="H236" s="1"/>
      <c r="I236" s="8"/>
      <c r="J236" s="1"/>
      <c r="K236" s="1"/>
      <c r="L236" s="1"/>
      <c r="M236" s="1"/>
    </row>
    <row r="237" spans="1:13" x14ac:dyDescent="0.2">
      <c r="A237" s="5"/>
      <c r="B237" s="1"/>
      <c r="C237" s="1"/>
      <c r="D237" s="1"/>
      <c r="E237" s="1"/>
      <c r="F237" s="1"/>
      <c r="G237" s="1"/>
      <c r="H237" s="1"/>
      <c r="I237" s="8"/>
      <c r="J237" s="1"/>
      <c r="K237" s="1"/>
      <c r="L237" s="1"/>
      <c r="M237" s="1"/>
    </row>
    <row r="238" spans="1:13" x14ac:dyDescent="0.2">
      <c r="A238" s="5"/>
      <c r="B238" s="1"/>
      <c r="C238" s="1"/>
      <c r="D238" s="1"/>
      <c r="E238" s="1"/>
      <c r="F238" s="1"/>
      <c r="G238" s="1"/>
      <c r="H238" s="1"/>
      <c r="I238" s="8"/>
      <c r="J238" s="1"/>
      <c r="K238" s="1"/>
      <c r="L238" s="1"/>
      <c r="M238" s="1"/>
    </row>
    <row r="239" spans="1:13" x14ac:dyDescent="0.2">
      <c r="A239" s="5"/>
      <c r="B239" s="1"/>
      <c r="C239" s="1"/>
      <c r="D239" s="1"/>
      <c r="E239" s="1"/>
      <c r="F239" s="1"/>
      <c r="G239" s="1"/>
      <c r="H239" s="1"/>
      <c r="I239" s="8"/>
      <c r="J239" s="1"/>
      <c r="K239" s="1"/>
      <c r="L239" s="1"/>
      <c r="M239" s="1"/>
    </row>
    <row r="240" spans="1:13" x14ac:dyDescent="0.2">
      <c r="A240" s="5"/>
      <c r="B240" s="1"/>
      <c r="C240" s="1"/>
      <c r="D240" s="1"/>
      <c r="E240" s="1"/>
      <c r="F240" s="1"/>
      <c r="G240" s="1"/>
      <c r="H240" s="1"/>
      <c r="I240" s="8"/>
      <c r="J240" s="1"/>
      <c r="K240" s="1"/>
      <c r="L240" s="1"/>
      <c r="M240" s="1"/>
    </row>
    <row r="241" spans="1:13" x14ac:dyDescent="0.2">
      <c r="A241" s="5"/>
      <c r="B241" s="1"/>
      <c r="C241" s="1"/>
      <c r="D241" s="1"/>
      <c r="E241" s="1"/>
      <c r="F241" s="1"/>
      <c r="G241" s="1"/>
      <c r="H241" s="1"/>
      <c r="I241" s="8"/>
      <c r="J241" s="1"/>
      <c r="K241" s="1"/>
      <c r="L241" s="1"/>
      <c r="M241" s="1"/>
    </row>
    <row r="242" spans="1:13" x14ac:dyDescent="0.2">
      <c r="A242" s="5"/>
      <c r="B242" s="1"/>
      <c r="C242" s="1"/>
      <c r="D242" s="1"/>
      <c r="E242" s="1"/>
      <c r="F242" s="1"/>
      <c r="G242" s="1"/>
      <c r="H242" s="1"/>
      <c r="I242" s="8"/>
      <c r="J242" s="1"/>
      <c r="K242" s="1"/>
      <c r="L242" s="1"/>
      <c r="M242" s="1"/>
    </row>
    <row r="243" spans="1:13" x14ac:dyDescent="0.2">
      <c r="A243" s="5"/>
      <c r="B243" s="1"/>
      <c r="C243" s="1"/>
      <c r="D243" s="1"/>
      <c r="E243" s="1"/>
      <c r="F243" s="1"/>
      <c r="G243" s="1"/>
      <c r="H243" s="1"/>
      <c r="I243" s="8"/>
      <c r="J243" s="1"/>
      <c r="K243" s="1"/>
      <c r="L243" s="1"/>
      <c r="M243" s="1"/>
    </row>
    <row r="244" spans="1:13" x14ac:dyDescent="0.2">
      <c r="A244" s="5"/>
      <c r="B244" s="1"/>
      <c r="C244" s="1"/>
      <c r="D244" s="1"/>
      <c r="E244" s="1"/>
      <c r="F244" s="1"/>
      <c r="G244" s="1"/>
      <c r="H244" s="1"/>
      <c r="I244" s="8"/>
      <c r="J244" s="1"/>
      <c r="K244" s="1"/>
      <c r="L244" s="1"/>
      <c r="M244" s="1"/>
    </row>
    <row r="245" spans="1:13" x14ac:dyDescent="0.2">
      <c r="A245" s="5"/>
      <c r="B245" s="1"/>
      <c r="C245" s="1"/>
      <c r="D245" s="1"/>
      <c r="E245" s="1"/>
      <c r="F245" s="1"/>
      <c r="G245" s="1"/>
      <c r="H245" s="1"/>
      <c r="I245" s="8"/>
      <c r="J245" s="1"/>
      <c r="K245" s="1"/>
      <c r="L245" s="1"/>
      <c r="M245" s="1"/>
    </row>
    <row r="246" spans="1:13" x14ac:dyDescent="0.2">
      <c r="A246" s="5"/>
      <c r="B246" s="1"/>
      <c r="C246" s="1"/>
      <c r="D246" s="1"/>
      <c r="E246" s="1"/>
      <c r="F246" s="1"/>
      <c r="G246" s="1"/>
      <c r="H246" s="1"/>
      <c r="I246" s="8"/>
      <c r="J246" s="1"/>
      <c r="K246" s="1"/>
      <c r="L246" s="1"/>
      <c r="M246" s="1"/>
    </row>
    <row r="247" spans="1:13" x14ac:dyDescent="0.2">
      <c r="A247" s="5"/>
      <c r="B247" s="1"/>
      <c r="C247" s="1"/>
      <c r="D247" s="1"/>
      <c r="E247" s="1"/>
      <c r="F247" s="1"/>
      <c r="G247" s="1"/>
      <c r="H247" s="1"/>
      <c r="I247" s="8"/>
      <c r="J247" s="1"/>
      <c r="K247" s="1"/>
      <c r="L247" s="1"/>
      <c r="M247" s="1"/>
    </row>
    <row r="248" spans="1:13" x14ac:dyDescent="0.2">
      <c r="A248" s="5"/>
      <c r="B248" s="1"/>
      <c r="C248" s="1"/>
      <c r="D248" s="1"/>
      <c r="E248" s="1"/>
      <c r="F248" s="1"/>
      <c r="G248" s="1"/>
      <c r="H248" s="1"/>
      <c r="I248" s="8"/>
      <c r="J248" s="1"/>
      <c r="K248" s="1"/>
      <c r="L248" s="1"/>
      <c r="M248" s="1"/>
    </row>
    <row r="249" spans="1:13" x14ac:dyDescent="0.2">
      <c r="A249" s="5"/>
      <c r="B249" s="1"/>
      <c r="C249" s="1"/>
      <c r="D249" s="1"/>
      <c r="E249" s="1"/>
      <c r="F249" s="1"/>
      <c r="G249" s="1"/>
      <c r="H249" s="1"/>
      <c r="I249" s="8"/>
      <c r="J249" s="1"/>
      <c r="K249" s="1"/>
      <c r="L249" s="1"/>
      <c r="M249" s="1"/>
    </row>
    <row r="250" spans="1:13" x14ac:dyDescent="0.2">
      <c r="A250" s="5"/>
      <c r="B250" s="1"/>
      <c r="C250" s="1"/>
      <c r="D250" s="1"/>
      <c r="E250" s="1"/>
      <c r="F250" s="1"/>
      <c r="G250" s="1"/>
      <c r="H250" s="1"/>
      <c r="I250" s="8"/>
      <c r="J250" s="1"/>
      <c r="K250" s="1"/>
      <c r="L250" s="1"/>
      <c r="M250" s="1"/>
    </row>
    <row r="251" spans="1:13" x14ac:dyDescent="0.2">
      <c r="A251" s="5"/>
      <c r="B251" s="1"/>
      <c r="C251" s="1"/>
      <c r="D251" s="1"/>
      <c r="E251" s="1"/>
      <c r="F251" s="1"/>
      <c r="G251" s="1"/>
      <c r="H251" s="1"/>
      <c r="I251" s="8"/>
      <c r="J251" s="1"/>
      <c r="K251" s="1"/>
      <c r="L251" s="1"/>
      <c r="M251" s="1"/>
    </row>
    <row r="252" spans="1:13" x14ac:dyDescent="0.2">
      <c r="A252" s="5"/>
      <c r="B252" s="1"/>
      <c r="C252" s="1"/>
      <c r="D252" s="1"/>
      <c r="E252" s="1"/>
      <c r="F252" s="1"/>
      <c r="G252" s="1"/>
      <c r="H252" s="1"/>
      <c r="I252" s="8"/>
      <c r="J252" s="1"/>
      <c r="K252" s="1"/>
      <c r="L252" s="1"/>
      <c r="M252" s="1"/>
    </row>
  </sheetData>
  <sheetProtection selectLockedCells="1" selectUnlockedCells="1"/>
  <mergeCells count="1">
    <mergeCell ref="A6:J6"/>
  </mergeCells>
  <hyperlinks>
    <hyperlink ref="I9" r:id="rId1"/>
    <hyperlink ref="I44" r:id="rId2"/>
    <hyperlink ref="I10" r:id="rId3"/>
    <hyperlink ref="I11" r:id="rId4"/>
    <hyperlink ref="I62" r:id="rId5"/>
    <hyperlink ref="I72" r:id="rId6"/>
    <hyperlink ref="I92" r:id="rId7"/>
    <hyperlink ref="I76" r:id="rId8"/>
    <hyperlink ref="I78" r:id="rId9"/>
    <hyperlink ref="I95" r:id="rId10"/>
    <hyperlink ref="I109" r:id="rId11"/>
    <hyperlink ref="I107" r:id="rId12"/>
    <hyperlink ref="I56" r:id="rId13"/>
    <hyperlink ref="I63" r:id="rId14"/>
    <hyperlink ref="I73" r:id="rId15"/>
    <hyperlink ref="I77" r:id="rId16"/>
    <hyperlink ref="I79" r:id="rId17"/>
    <hyperlink ref="I93" r:id="rId18"/>
    <hyperlink ref="I96" r:id="rId19"/>
    <hyperlink ref="I110" r:id="rId20"/>
    <hyperlink ref="I108" r:id="rId21"/>
    <hyperlink ref="I57" r:id="rId22"/>
    <hyperlink ref="I12" r:id="rId23"/>
    <hyperlink ref="I80" r:id="rId24"/>
    <hyperlink ref="I83" r:id="rId25"/>
    <hyperlink ref="I84" r:id="rId26"/>
    <hyperlink ref="I85" r:id="rId27"/>
    <hyperlink ref="I65" r:id="rId28"/>
    <hyperlink ref="I66" r:id="rId29"/>
    <hyperlink ref="I68" r:id="rId30"/>
    <hyperlink ref="I69" r:id="rId31"/>
    <hyperlink ref="I70" r:id="rId32"/>
    <hyperlink ref="I13" r:id="rId33"/>
    <hyperlink ref="I14" r:id="rId34"/>
    <hyperlink ref="I17" r:id="rId35"/>
    <hyperlink ref="I15" r:id="rId36"/>
    <hyperlink ref="I19" r:id="rId37"/>
    <hyperlink ref="I16" r:id="rId38"/>
    <hyperlink ref="I101" r:id="rId39"/>
    <hyperlink ref="I98" r:id="rId40"/>
    <hyperlink ref="I18" r:id="rId41"/>
    <hyperlink ref="I20" r:id="rId42"/>
    <hyperlink ref="I64" r:id="rId43"/>
    <hyperlink ref="I67" r:id="rId44"/>
    <hyperlink ref="I22" r:id="rId45"/>
    <hyperlink ref="I24" r:id="rId46"/>
    <hyperlink ref="I23" r:id="rId47"/>
    <hyperlink ref="I21" r:id="rId48"/>
    <hyperlink ref="I25" r:id="rId49"/>
    <hyperlink ref="I29" r:id="rId50"/>
    <hyperlink ref="I33" r:id="rId51"/>
    <hyperlink ref="I35" r:id="rId52"/>
    <hyperlink ref="I38" r:id="rId53"/>
    <hyperlink ref="I86" r:id="rId54"/>
    <hyperlink ref="I81" r:id="rId55"/>
    <hyperlink ref="I118" r:id="rId56"/>
    <hyperlink ref="I71" r:id="rId57"/>
    <hyperlink ref="I91" r:id="rId58"/>
    <hyperlink ref="I94" r:id="rId59"/>
    <hyperlink ref="I82" r:id="rId60"/>
    <hyperlink ref="I113"/>
    <hyperlink ref="I115"/>
    <hyperlink ref="I117"/>
    <hyperlink ref="I119"/>
    <hyperlink ref="I123" r:id="rId61"/>
    <hyperlink ref="I121" r:id="rId62"/>
    <hyperlink ref="I122" r:id="rId63"/>
    <hyperlink ref="I36" r:id="rId64"/>
    <hyperlink ref="I37" r:id="rId65"/>
    <hyperlink ref="I39" r:id="rId66"/>
    <hyperlink ref="I41" r:id="rId67"/>
    <hyperlink ref="I42" r:id="rId68"/>
    <hyperlink ref="I43" r:id="rId69"/>
    <hyperlink ref="I50" r:id="rId70"/>
    <hyperlink ref="I54"/>
    <hyperlink ref="I60" r:id="rId71"/>
    <hyperlink ref="I61" r:id="rId72"/>
    <hyperlink ref="I124" r:id="rId73"/>
    <hyperlink ref="I26" r:id="rId74"/>
    <hyperlink ref="I32" r:id="rId75"/>
    <hyperlink ref="I48"/>
    <hyperlink ref="I55"/>
    <hyperlink ref="I58"/>
    <hyperlink ref="I45"/>
    <hyperlink ref="I46"/>
    <hyperlink ref="I49"/>
    <hyperlink ref="I52"/>
    <hyperlink ref="I31" r:id="rId76"/>
    <hyperlink ref="I47"/>
    <hyperlink ref="I74"/>
    <hyperlink ref="I75"/>
    <hyperlink ref="I51"/>
    <hyperlink ref="I111"/>
    <hyperlink ref="I112"/>
    <hyperlink ref="I114"/>
    <hyperlink ref="I116"/>
    <hyperlink ref="I53" r:id="rId77"/>
    <hyperlink ref="I99" r:id="rId78"/>
    <hyperlink ref="I88" r:id="rId79"/>
    <hyperlink ref="I90" r:id="rId80"/>
    <hyperlink ref="I89" r:id="rId81"/>
    <hyperlink ref="I59" r:id="rId82"/>
    <hyperlink ref="I127" r:id="rId83"/>
    <hyperlink ref="I130" r:id="rId84"/>
    <hyperlink ref="I126" r:id="rId85"/>
    <hyperlink ref="I40" r:id="rId86"/>
    <hyperlink ref="I136" r:id="rId87"/>
    <hyperlink ref="I137" r:id="rId88"/>
    <hyperlink ref="I138" r:id="rId89"/>
    <hyperlink ref="I141" r:id="rId90"/>
    <hyperlink ref="I142" r:id="rId91"/>
    <hyperlink ref="I144" r:id="rId92"/>
    <hyperlink ref="I145" r:id="rId93"/>
    <hyperlink ref="I146" r:id="rId94"/>
    <hyperlink ref="I149" r:id="rId95"/>
  </hyperlinks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96"/>
  <headerFooter alignWithMargins="0">
    <oddHeader>&amp;C&amp;"Times New Roman,Обычный"&amp;12&amp;A</oddHeader>
    <oddFooter>&amp;C&amp;"Times New Roman,Обычный"&amp;12Страница &amp;P</oddFooter>
  </headerFooter>
  <legacyDrawing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Таблиця станом на 01.10.2023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2024-01-09T14:16:29Z</dcterms:created>
  <dcterms:modified xsi:type="dcterms:W3CDTF">2024-01-09T14:16:41Z</dcterms:modified>
</cp:coreProperties>
</file>