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135" yWindow="-135" windowWidth="10335" windowHeight="11160" firstSheet="1" activeTab="1"/>
  </bookViews>
  <sheets>
    <sheet name="2020 наростаючий" sheetId="1" state="veryHidden" r:id="rId1"/>
    <sheet name="Будинки КП ЖЕК-13" sheetId="5" r:id="rId2"/>
  </sheets>
  <definedNames>
    <definedName name="_xlnm._FilterDatabase" localSheetId="0" hidden="1">'2020 наростаючий'!$A$5:$AM$236</definedName>
    <definedName name="_xlnm.Print_Area" localSheetId="1">'Будинки КП ЖЕК-13'!$A$2:$F$55</definedName>
  </definedNames>
  <calcPr calcId="144525"/>
</workbook>
</file>

<file path=xl/calcChain.xml><?xml version="1.0" encoding="utf-8"?>
<calcChain xmlns="http://schemas.openxmlformats.org/spreadsheetml/2006/main">
  <c r="G12" i="5" l="1"/>
  <c r="C1" i="5" l="1"/>
  <c r="F3" i="5" l="1"/>
  <c r="F5" i="5" s="1"/>
  <c r="E193" i="1" l="1"/>
  <c r="E235" i="1" l="1"/>
  <c r="AI235" i="1"/>
  <c r="AJ235" i="1" l="1"/>
  <c r="AL235" i="1" s="1"/>
  <c r="C15" i="5"/>
  <c r="AK235" i="1" l="1"/>
  <c r="D12" i="5"/>
  <c r="G13" i="5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9" i="1"/>
  <c r="E120" i="1"/>
  <c r="E121" i="1"/>
  <c r="E122" i="1"/>
  <c r="E123" i="1"/>
  <c r="E125" i="1"/>
  <c r="E126" i="1"/>
  <c r="E127" i="1"/>
  <c r="E128" i="1"/>
  <c r="E129" i="1"/>
  <c r="E130" i="1"/>
  <c r="E132" i="1"/>
  <c r="E133" i="1"/>
  <c r="E134" i="1"/>
  <c r="E135" i="1"/>
  <c r="E137" i="1"/>
  <c r="E138" i="1"/>
  <c r="E139" i="1"/>
  <c r="E140" i="1"/>
  <c r="E141" i="1"/>
  <c r="E142" i="1"/>
  <c r="E143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4" i="1"/>
  <c r="E175" i="1"/>
  <c r="E176" i="1"/>
  <c r="E177" i="1"/>
  <c r="E178" i="1"/>
  <c r="E179" i="1"/>
  <c r="E180" i="1"/>
  <c r="E182" i="1"/>
  <c r="E183" i="1"/>
  <c r="E184" i="1"/>
  <c r="E185" i="1"/>
  <c r="E9" i="1"/>
  <c r="C24" i="5" l="1"/>
  <c r="E231" i="1"/>
  <c r="AI10" i="1" l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6" i="1"/>
  <c r="AI9" i="1"/>
  <c r="AJ9" i="1" l="1"/>
  <c r="AL9" i="1" s="1"/>
  <c r="AJ231" i="1"/>
  <c r="AL231" i="1" s="1"/>
  <c r="AJ227" i="1"/>
  <c r="AL227" i="1" s="1"/>
  <c r="AJ223" i="1"/>
  <c r="AL223" i="1" s="1"/>
  <c r="AJ219" i="1"/>
  <c r="AL219" i="1" s="1"/>
  <c r="AJ215" i="1"/>
  <c r="AL215" i="1" s="1"/>
  <c r="AJ209" i="1"/>
  <c r="AL209" i="1" s="1"/>
  <c r="AJ205" i="1"/>
  <c r="AL205" i="1" s="1"/>
  <c r="AJ201" i="1"/>
  <c r="AL201" i="1" s="1"/>
  <c r="AJ197" i="1"/>
  <c r="AL197" i="1" s="1"/>
  <c r="AJ193" i="1"/>
  <c r="AL193" i="1" s="1"/>
  <c r="AJ189" i="1"/>
  <c r="AL189" i="1" s="1"/>
  <c r="AJ185" i="1"/>
  <c r="AL185" i="1" s="1"/>
  <c r="AJ181" i="1"/>
  <c r="AL181" i="1" s="1"/>
  <c r="AJ177" i="1"/>
  <c r="AL177" i="1" s="1"/>
  <c r="AJ173" i="1"/>
  <c r="AL173" i="1" s="1"/>
  <c r="AJ169" i="1"/>
  <c r="AL169" i="1" s="1"/>
  <c r="AJ165" i="1"/>
  <c r="AL165" i="1" s="1"/>
  <c r="AJ161" i="1"/>
  <c r="AL161" i="1" s="1"/>
  <c r="AJ157" i="1"/>
  <c r="AL157" i="1" s="1"/>
  <c r="AJ155" i="1"/>
  <c r="AL155" i="1" s="1"/>
  <c r="AJ151" i="1"/>
  <c r="AL151" i="1" s="1"/>
  <c r="AJ147" i="1"/>
  <c r="AL147" i="1" s="1"/>
  <c r="AJ143" i="1"/>
  <c r="AL143" i="1" s="1"/>
  <c r="AJ139" i="1"/>
  <c r="AL139" i="1" s="1"/>
  <c r="AJ137" i="1"/>
  <c r="AL137" i="1" s="1"/>
  <c r="AJ133" i="1"/>
  <c r="AL133" i="1" s="1"/>
  <c r="AJ129" i="1"/>
  <c r="AL129" i="1" s="1"/>
  <c r="AJ125" i="1"/>
  <c r="AL125" i="1" s="1"/>
  <c r="AJ121" i="1"/>
  <c r="AL121" i="1" s="1"/>
  <c r="AJ119" i="1"/>
  <c r="AL119" i="1" s="1"/>
  <c r="AJ115" i="1"/>
  <c r="AL115" i="1" s="1"/>
  <c r="AJ111" i="1"/>
  <c r="AL111" i="1" s="1"/>
  <c r="AJ107" i="1"/>
  <c r="AL107" i="1" s="1"/>
  <c r="AJ103" i="1"/>
  <c r="AL103" i="1" s="1"/>
  <c r="AJ99" i="1"/>
  <c r="AL99" i="1" s="1"/>
  <c r="AJ95" i="1"/>
  <c r="AL95" i="1" s="1"/>
  <c r="AJ83" i="1"/>
  <c r="AL83" i="1" s="1"/>
  <c r="AJ236" i="1"/>
  <c r="AL236" i="1" s="1"/>
  <c r="AJ234" i="1"/>
  <c r="AL234" i="1" s="1"/>
  <c r="AJ232" i="1"/>
  <c r="AL232" i="1" s="1"/>
  <c r="AJ230" i="1"/>
  <c r="AL230" i="1" s="1"/>
  <c r="AJ228" i="1"/>
  <c r="AL228" i="1" s="1"/>
  <c r="AJ226" i="1"/>
  <c r="AL226" i="1" s="1"/>
  <c r="AJ224" i="1"/>
  <c r="AL224" i="1" s="1"/>
  <c r="AJ222" i="1"/>
  <c r="AL222" i="1" s="1"/>
  <c r="AJ220" i="1"/>
  <c r="AL220" i="1" s="1"/>
  <c r="AJ218" i="1"/>
  <c r="AL218" i="1" s="1"/>
  <c r="AJ216" i="1"/>
  <c r="AL216" i="1" s="1"/>
  <c r="AJ214" i="1"/>
  <c r="AL214" i="1" s="1"/>
  <c r="AJ212" i="1"/>
  <c r="AL212" i="1" s="1"/>
  <c r="AJ210" i="1"/>
  <c r="AL210" i="1" s="1"/>
  <c r="AJ208" i="1"/>
  <c r="AL208" i="1" s="1"/>
  <c r="AJ206" i="1"/>
  <c r="AL206" i="1" s="1"/>
  <c r="AJ204" i="1"/>
  <c r="AL204" i="1" s="1"/>
  <c r="AJ202" i="1"/>
  <c r="AL202" i="1" s="1"/>
  <c r="AJ200" i="1"/>
  <c r="AL200" i="1" s="1"/>
  <c r="AJ198" i="1"/>
  <c r="AL198" i="1" s="1"/>
  <c r="AJ196" i="1"/>
  <c r="AL196" i="1" s="1"/>
  <c r="AJ194" i="1"/>
  <c r="AL194" i="1" s="1"/>
  <c r="AJ192" i="1"/>
  <c r="AL192" i="1" s="1"/>
  <c r="AJ190" i="1"/>
  <c r="AL190" i="1" s="1"/>
  <c r="AJ188" i="1"/>
  <c r="AL188" i="1" s="1"/>
  <c r="AJ186" i="1"/>
  <c r="AL186" i="1" s="1"/>
  <c r="AJ184" i="1"/>
  <c r="AL184" i="1" s="1"/>
  <c r="AJ182" i="1"/>
  <c r="AL182" i="1" s="1"/>
  <c r="AJ180" i="1"/>
  <c r="AL180" i="1" s="1"/>
  <c r="AJ178" i="1"/>
  <c r="AL178" i="1" s="1"/>
  <c r="AJ176" i="1"/>
  <c r="AL176" i="1" s="1"/>
  <c r="AJ174" i="1"/>
  <c r="AL174" i="1" s="1"/>
  <c r="AJ172" i="1"/>
  <c r="AL172" i="1" s="1"/>
  <c r="AJ170" i="1"/>
  <c r="AL170" i="1" s="1"/>
  <c r="AJ168" i="1"/>
  <c r="AL168" i="1" s="1"/>
  <c r="AJ166" i="1"/>
  <c r="AL166" i="1" s="1"/>
  <c r="AJ164" i="1"/>
  <c r="AL164" i="1" s="1"/>
  <c r="AJ162" i="1"/>
  <c r="AL162" i="1" s="1"/>
  <c r="AJ160" i="1"/>
  <c r="AL160" i="1" s="1"/>
  <c r="AJ158" i="1"/>
  <c r="AL158" i="1" s="1"/>
  <c r="AJ156" i="1"/>
  <c r="AL156" i="1" s="1"/>
  <c r="AJ154" i="1"/>
  <c r="AL154" i="1" s="1"/>
  <c r="AJ152" i="1"/>
  <c r="AL152" i="1" s="1"/>
  <c r="AJ150" i="1"/>
  <c r="AL150" i="1" s="1"/>
  <c r="AJ148" i="1"/>
  <c r="AL148" i="1" s="1"/>
  <c r="AJ146" i="1"/>
  <c r="AL146" i="1" s="1"/>
  <c r="AJ144" i="1"/>
  <c r="AL144" i="1" s="1"/>
  <c r="AJ142" i="1"/>
  <c r="AL142" i="1" s="1"/>
  <c r="AJ140" i="1"/>
  <c r="AL140" i="1" s="1"/>
  <c r="AJ138" i="1"/>
  <c r="AL138" i="1" s="1"/>
  <c r="AJ136" i="1"/>
  <c r="AL136" i="1" s="1"/>
  <c r="AJ134" i="1"/>
  <c r="AL134" i="1" s="1"/>
  <c r="AJ132" i="1"/>
  <c r="AL132" i="1" s="1"/>
  <c r="AJ130" i="1"/>
  <c r="AL130" i="1" s="1"/>
  <c r="AJ128" i="1"/>
  <c r="AL128" i="1" s="1"/>
  <c r="AJ126" i="1"/>
  <c r="AL126" i="1" s="1"/>
  <c r="AJ124" i="1"/>
  <c r="AL124" i="1" s="1"/>
  <c r="AJ122" i="1"/>
  <c r="AL122" i="1" s="1"/>
  <c r="AJ120" i="1"/>
  <c r="AL120" i="1" s="1"/>
  <c r="AJ118" i="1"/>
  <c r="AL118" i="1" s="1"/>
  <c r="AJ116" i="1"/>
  <c r="AL116" i="1" s="1"/>
  <c r="AJ114" i="1"/>
  <c r="AL114" i="1" s="1"/>
  <c r="AJ112" i="1"/>
  <c r="AL112" i="1" s="1"/>
  <c r="AJ110" i="1"/>
  <c r="AL110" i="1" s="1"/>
  <c r="AJ108" i="1"/>
  <c r="AL108" i="1" s="1"/>
  <c r="AJ106" i="1"/>
  <c r="AL106" i="1" s="1"/>
  <c r="AJ104" i="1"/>
  <c r="AL104" i="1" s="1"/>
  <c r="AJ102" i="1"/>
  <c r="AL102" i="1" s="1"/>
  <c r="AJ100" i="1"/>
  <c r="AL100" i="1" s="1"/>
  <c r="AJ98" i="1"/>
  <c r="AL98" i="1" s="1"/>
  <c r="AJ96" i="1"/>
  <c r="AL96" i="1" s="1"/>
  <c r="AJ94" i="1"/>
  <c r="AL94" i="1" s="1"/>
  <c r="AJ92" i="1"/>
  <c r="AL92" i="1" s="1"/>
  <c r="AJ90" i="1"/>
  <c r="AL90" i="1" s="1"/>
  <c r="AJ88" i="1"/>
  <c r="AL88" i="1" s="1"/>
  <c r="AJ86" i="1"/>
  <c r="AL86" i="1" s="1"/>
  <c r="AJ84" i="1"/>
  <c r="AL84" i="1" s="1"/>
  <c r="AJ82" i="1"/>
  <c r="AL82" i="1" s="1"/>
  <c r="AJ80" i="1"/>
  <c r="AL80" i="1" s="1"/>
  <c r="AJ78" i="1"/>
  <c r="AL78" i="1" s="1"/>
  <c r="AJ76" i="1"/>
  <c r="AL76" i="1" s="1"/>
  <c r="AJ74" i="1"/>
  <c r="AL74" i="1" s="1"/>
  <c r="AJ72" i="1"/>
  <c r="AL72" i="1" s="1"/>
  <c r="AJ70" i="1"/>
  <c r="AL70" i="1" s="1"/>
  <c r="AJ68" i="1"/>
  <c r="AL68" i="1" s="1"/>
  <c r="AJ66" i="1"/>
  <c r="AL66" i="1" s="1"/>
  <c r="AJ64" i="1"/>
  <c r="AL64" i="1" s="1"/>
  <c r="AJ62" i="1"/>
  <c r="AL62" i="1" s="1"/>
  <c r="AJ60" i="1"/>
  <c r="AL60" i="1" s="1"/>
  <c r="AJ58" i="1"/>
  <c r="AL58" i="1" s="1"/>
  <c r="AJ56" i="1"/>
  <c r="AL56" i="1" s="1"/>
  <c r="AJ54" i="1"/>
  <c r="AL54" i="1" s="1"/>
  <c r="AJ52" i="1"/>
  <c r="AL52" i="1" s="1"/>
  <c r="AJ50" i="1"/>
  <c r="AL50" i="1" s="1"/>
  <c r="AJ48" i="1"/>
  <c r="AL48" i="1" s="1"/>
  <c r="AJ46" i="1"/>
  <c r="AL46" i="1" s="1"/>
  <c r="AJ44" i="1"/>
  <c r="AL44" i="1" s="1"/>
  <c r="AJ42" i="1"/>
  <c r="AL42" i="1" s="1"/>
  <c r="AJ40" i="1"/>
  <c r="AL40" i="1" s="1"/>
  <c r="AJ38" i="1"/>
  <c r="AL38" i="1" s="1"/>
  <c r="AJ36" i="1"/>
  <c r="AL36" i="1" s="1"/>
  <c r="AJ34" i="1"/>
  <c r="AL34" i="1" s="1"/>
  <c r="AJ32" i="1"/>
  <c r="AL32" i="1" s="1"/>
  <c r="AJ30" i="1"/>
  <c r="AL30" i="1" s="1"/>
  <c r="AJ28" i="1"/>
  <c r="AL28" i="1" s="1"/>
  <c r="AJ26" i="1"/>
  <c r="AL26" i="1" s="1"/>
  <c r="AJ24" i="1"/>
  <c r="AL24" i="1" s="1"/>
  <c r="AJ22" i="1"/>
  <c r="AL22" i="1" s="1"/>
  <c r="AJ20" i="1"/>
  <c r="AL20" i="1" s="1"/>
  <c r="AJ18" i="1"/>
  <c r="AL18" i="1" s="1"/>
  <c r="AJ16" i="1"/>
  <c r="AL16" i="1" s="1"/>
  <c r="AJ14" i="1"/>
  <c r="AL14" i="1" s="1"/>
  <c r="AJ12" i="1"/>
  <c r="AL12" i="1" s="1"/>
  <c r="AJ10" i="1"/>
  <c r="AL10" i="1" s="1"/>
  <c r="AJ233" i="1"/>
  <c r="AL233" i="1" s="1"/>
  <c r="AJ229" i="1"/>
  <c r="AL229" i="1" s="1"/>
  <c r="AJ225" i="1"/>
  <c r="AL225" i="1" s="1"/>
  <c r="AJ221" i="1"/>
  <c r="AL221" i="1" s="1"/>
  <c r="AJ217" i="1"/>
  <c r="AL217" i="1" s="1"/>
  <c r="AJ213" i="1"/>
  <c r="AL213" i="1" s="1"/>
  <c r="AJ211" i="1"/>
  <c r="AL211" i="1" s="1"/>
  <c r="AJ207" i="1"/>
  <c r="AL207" i="1" s="1"/>
  <c r="AJ203" i="1"/>
  <c r="AL203" i="1" s="1"/>
  <c r="AJ199" i="1"/>
  <c r="AL199" i="1" s="1"/>
  <c r="AJ195" i="1"/>
  <c r="AL195" i="1" s="1"/>
  <c r="AJ191" i="1"/>
  <c r="AL191" i="1" s="1"/>
  <c r="AJ187" i="1"/>
  <c r="AL187" i="1" s="1"/>
  <c r="AJ183" i="1"/>
  <c r="AL183" i="1" s="1"/>
  <c r="AJ179" i="1"/>
  <c r="AL179" i="1" s="1"/>
  <c r="AJ175" i="1"/>
  <c r="AL175" i="1" s="1"/>
  <c r="AJ171" i="1"/>
  <c r="AL171" i="1" s="1"/>
  <c r="AJ167" i="1"/>
  <c r="AL167" i="1" s="1"/>
  <c r="AJ163" i="1"/>
  <c r="AL163" i="1" s="1"/>
  <c r="AJ159" i="1"/>
  <c r="AL159" i="1" s="1"/>
  <c r="AJ153" i="1"/>
  <c r="AL153" i="1" s="1"/>
  <c r="AJ149" i="1"/>
  <c r="AL149" i="1" s="1"/>
  <c r="AJ145" i="1"/>
  <c r="AL145" i="1" s="1"/>
  <c r="AJ141" i="1"/>
  <c r="AL141" i="1" s="1"/>
  <c r="AJ135" i="1"/>
  <c r="AL135" i="1" s="1"/>
  <c r="AJ131" i="1"/>
  <c r="AL131" i="1" s="1"/>
  <c r="AJ127" i="1"/>
  <c r="AL127" i="1" s="1"/>
  <c r="AJ123" i="1"/>
  <c r="AL123" i="1" s="1"/>
  <c r="AJ117" i="1"/>
  <c r="AL117" i="1" s="1"/>
  <c r="AJ113" i="1"/>
  <c r="AL113" i="1" s="1"/>
  <c r="AJ109" i="1"/>
  <c r="AL109" i="1" s="1"/>
  <c r="AJ105" i="1"/>
  <c r="AL105" i="1" s="1"/>
  <c r="AJ101" i="1"/>
  <c r="AL101" i="1" s="1"/>
  <c r="AJ97" i="1"/>
  <c r="AL97" i="1" s="1"/>
  <c r="AJ93" i="1"/>
  <c r="AL93" i="1" s="1"/>
  <c r="AJ91" i="1"/>
  <c r="AL91" i="1" s="1"/>
  <c r="AJ89" i="1"/>
  <c r="AL89" i="1" s="1"/>
  <c r="AJ87" i="1"/>
  <c r="AL87" i="1" s="1"/>
  <c r="AJ85" i="1"/>
  <c r="AL85" i="1" s="1"/>
  <c r="AJ81" i="1"/>
  <c r="AL81" i="1" s="1"/>
  <c r="AJ79" i="1"/>
  <c r="AL79" i="1" s="1"/>
  <c r="AJ77" i="1"/>
  <c r="AL77" i="1" s="1"/>
  <c r="AJ75" i="1"/>
  <c r="AL75" i="1" s="1"/>
  <c r="AJ73" i="1"/>
  <c r="AL73" i="1" s="1"/>
  <c r="AJ71" i="1"/>
  <c r="AL71" i="1" s="1"/>
  <c r="AJ69" i="1"/>
  <c r="AL69" i="1" s="1"/>
  <c r="AJ67" i="1"/>
  <c r="AL67" i="1" s="1"/>
  <c r="AJ65" i="1"/>
  <c r="AL65" i="1" s="1"/>
  <c r="AJ63" i="1"/>
  <c r="AL63" i="1" s="1"/>
  <c r="AJ61" i="1"/>
  <c r="AL61" i="1" s="1"/>
  <c r="AJ59" i="1"/>
  <c r="AL59" i="1" s="1"/>
  <c r="AJ57" i="1"/>
  <c r="AL57" i="1" s="1"/>
  <c r="AJ55" i="1"/>
  <c r="AL55" i="1" s="1"/>
  <c r="AJ53" i="1"/>
  <c r="AL53" i="1" s="1"/>
  <c r="AJ51" i="1"/>
  <c r="AL51" i="1" s="1"/>
  <c r="AJ49" i="1"/>
  <c r="AL49" i="1" s="1"/>
  <c r="AJ47" i="1"/>
  <c r="AL47" i="1" s="1"/>
  <c r="AJ45" i="1"/>
  <c r="AL45" i="1" s="1"/>
  <c r="AJ43" i="1"/>
  <c r="AL43" i="1" s="1"/>
  <c r="AJ41" i="1"/>
  <c r="AL41" i="1" s="1"/>
  <c r="AJ39" i="1"/>
  <c r="AL39" i="1" s="1"/>
  <c r="AJ37" i="1"/>
  <c r="AL37" i="1" s="1"/>
  <c r="AJ35" i="1"/>
  <c r="AL35" i="1" s="1"/>
  <c r="AJ33" i="1"/>
  <c r="AL33" i="1" s="1"/>
  <c r="AJ31" i="1"/>
  <c r="AL31" i="1" s="1"/>
  <c r="AJ29" i="1"/>
  <c r="AL29" i="1" s="1"/>
  <c r="AJ27" i="1"/>
  <c r="AL27" i="1" s="1"/>
  <c r="AJ25" i="1"/>
  <c r="AL25" i="1" s="1"/>
  <c r="AJ23" i="1"/>
  <c r="AL23" i="1" s="1"/>
  <c r="AJ21" i="1"/>
  <c r="AL21" i="1" s="1"/>
  <c r="AJ19" i="1"/>
  <c r="AL19" i="1" s="1"/>
  <c r="AJ17" i="1"/>
  <c r="AL17" i="1" s="1"/>
  <c r="AJ15" i="1"/>
  <c r="AL15" i="1" s="1"/>
  <c r="AJ13" i="1"/>
  <c r="AL13" i="1" s="1"/>
  <c r="AJ11" i="1"/>
  <c r="AL11" i="1" s="1"/>
  <c r="AK192" i="1"/>
  <c r="AK160" i="1"/>
  <c r="AK96" i="1"/>
  <c r="AK231" i="1"/>
  <c r="AK197" i="1"/>
  <c r="AK185" i="1"/>
  <c r="AK157" i="1"/>
  <c r="AK131" i="1"/>
  <c r="AK107" i="1"/>
  <c r="AK97" i="1"/>
  <c r="AK73" i="1"/>
  <c r="AK33" i="1"/>
  <c r="AK9" i="1"/>
  <c r="AK222" i="1"/>
  <c r="AK190" i="1"/>
  <c r="AK174" i="1"/>
  <c r="AK158" i="1"/>
  <c r="AK126" i="1"/>
  <c r="AK102" i="1"/>
  <c r="F42" i="5"/>
  <c r="C25" i="5"/>
  <c r="C23" i="5"/>
  <c r="C17" i="5"/>
  <c r="C44" i="5"/>
  <c r="C43" i="5"/>
  <c r="C41" i="5"/>
  <c r="C40" i="5"/>
  <c r="C39" i="5"/>
  <c r="E39" i="5" s="1"/>
  <c r="C38" i="5"/>
  <c r="C37" i="5"/>
  <c r="C35" i="5"/>
  <c r="C34" i="5"/>
  <c r="C33" i="5"/>
  <c r="C32" i="5"/>
  <c r="E32" i="5" s="1"/>
  <c r="C31" i="5"/>
  <c r="C30" i="5"/>
  <c r="C29" i="5"/>
  <c r="C27" i="5"/>
  <c r="C22" i="5"/>
  <c r="C21" i="5"/>
  <c r="C20" i="5"/>
  <c r="C19" i="5"/>
  <c r="E19" i="5" s="1"/>
  <c r="C18" i="5"/>
  <c r="E15" i="5"/>
  <c r="C16" i="5"/>
  <c r="F12" i="5"/>
  <c r="E12" i="5"/>
  <c r="E186" i="1"/>
  <c r="E187" i="1"/>
  <c r="E188" i="1"/>
  <c r="E189" i="1"/>
  <c r="E190" i="1"/>
  <c r="E191" i="1"/>
  <c r="E192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2" i="1"/>
  <c r="E233" i="1"/>
  <c r="E234" i="1"/>
  <c r="E236" i="1"/>
  <c r="H208" i="1"/>
  <c r="E208" i="1" s="1"/>
  <c r="H181" i="1"/>
  <c r="E181" i="1" s="1"/>
  <c r="H173" i="1"/>
  <c r="E173" i="1" s="1"/>
  <c r="H145" i="1"/>
  <c r="E145" i="1" s="1"/>
  <c r="H144" i="1"/>
  <c r="E144" i="1" s="1"/>
  <c r="H136" i="1"/>
  <c r="E136" i="1" s="1"/>
  <c r="H131" i="1"/>
  <c r="E131" i="1" s="1"/>
  <c r="H124" i="1"/>
  <c r="E124" i="1" s="1"/>
  <c r="H118" i="1"/>
  <c r="E118" i="1" s="1"/>
  <c r="H56" i="1"/>
  <c r="AK142" i="1" l="1"/>
  <c r="AK206" i="1"/>
  <c r="AK32" i="1"/>
  <c r="AK224" i="1"/>
  <c r="E38" i="5"/>
  <c r="D38" i="5"/>
  <c r="AK66" i="1"/>
  <c r="AK118" i="1"/>
  <c r="AK134" i="1"/>
  <c r="AK150" i="1"/>
  <c r="AK166" i="1"/>
  <c r="AK182" i="1"/>
  <c r="AK198" i="1"/>
  <c r="AK214" i="1"/>
  <c r="AK230" i="1"/>
  <c r="AK121" i="1"/>
  <c r="AK143" i="1"/>
  <c r="AK173" i="1"/>
  <c r="AK189" i="1"/>
  <c r="AK215" i="1"/>
  <c r="AK98" i="1"/>
  <c r="AK106" i="1"/>
  <c r="AK122" i="1"/>
  <c r="AK130" i="1"/>
  <c r="AK138" i="1"/>
  <c r="AK146" i="1"/>
  <c r="AK154" i="1"/>
  <c r="AK162" i="1"/>
  <c r="AK170" i="1"/>
  <c r="AK178" i="1"/>
  <c r="AK186" i="1"/>
  <c r="AK194" i="1"/>
  <c r="AK202" i="1"/>
  <c r="AK210" i="1"/>
  <c r="AK218" i="1"/>
  <c r="AK226" i="1"/>
  <c r="AK234" i="1"/>
  <c r="AK83" i="1"/>
  <c r="AK99" i="1"/>
  <c r="AK115" i="1"/>
  <c r="AK129" i="1"/>
  <c r="AK137" i="1"/>
  <c r="AK151" i="1"/>
  <c r="AK165" i="1"/>
  <c r="AK181" i="1"/>
  <c r="AK187" i="1"/>
  <c r="AK195" i="1"/>
  <c r="AK205" i="1"/>
  <c r="AK223" i="1"/>
  <c r="AK57" i="1"/>
  <c r="AK221" i="1"/>
  <c r="AK64" i="1"/>
  <c r="AK128" i="1"/>
  <c r="AK82" i="1"/>
  <c r="AK114" i="1"/>
  <c r="AK153" i="1"/>
  <c r="AK163" i="1"/>
  <c r="AK25" i="1"/>
  <c r="AK41" i="1"/>
  <c r="AK65" i="1"/>
  <c r="AK81" i="1"/>
  <c r="AK87" i="1"/>
  <c r="AK149" i="1"/>
  <c r="AK169" i="1"/>
  <c r="AK201" i="1"/>
  <c r="AK16" i="1"/>
  <c r="AK48" i="1"/>
  <c r="AK80" i="1"/>
  <c r="AK112" i="1"/>
  <c r="AK144" i="1"/>
  <c r="AK176" i="1"/>
  <c r="AK208" i="1"/>
  <c r="AK50" i="1"/>
  <c r="AK78" i="1"/>
  <c r="AK86" i="1"/>
  <c r="AK110" i="1"/>
  <c r="AK58" i="1"/>
  <c r="AK74" i="1"/>
  <c r="AK90" i="1"/>
  <c r="AK54" i="1"/>
  <c r="AK62" i="1"/>
  <c r="AK70" i="1"/>
  <c r="AK94" i="1"/>
  <c r="AK22" i="1"/>
  <c r="AK17" i="1"/>
  <c r="AK49" i="1"/>
  <c r="AK38" i="1"/>
  <c r="AK117" i="1"/>
  <c r="AK127" i="1"/>
  <c r="AK14" i="1"/>
  <c r="AK30" i="1"/>
  <c r="AK46" i="1"/>
  <c r="AK101" i="1"/>
  <c r="AK145" i="1"/>
  <c r="AK225" i="1"/>
  <c r="AK233" i="1"/>
  <c r="AK10" i="1"/>
  <c r="AK18" i="1"/>
  <c r="AK26" i="1"/>
  <c r="AK34" i="1"/>
  <c r="AK42" i="1"/>
  <c r="AK13" i="1"/>
  <c r="AK21" i="1"/>
  <c r="AK29" i="1"/>
  <c r="AK37" i="1"/>
  <c r="AK45" i="1"/>
  <c r="AK53" i="1"/>
  <c r="AK61" i="1"/>
  <c r="AK69" i="1"/>
  <c r="AK77" i="1"/>
  <c r="AK91" i="1"/>
  <c r="AK105" i="1"/>
  <c r="AK113" i="1"/>
  <c r="AK123" i="1"/>
  <c r="AK135" i="1"/>
  <c r="AK141" i="1"/>
  <c r="AK171" i="1"/>
  <c r="AK179" i="1"/>
  <c r="AK203" i="1"/>
  <c r="AK211" i="1"/>
  <c r="AK217" i="1"/>
  <c r="AK85" i="1"/>
  <c r="AK89" i="1"/>
  <c r="AK93" i="1"/>
  <c r="AK109" i="1"/>
  <c r="AK125" i="1"/>
  <c r="AK133" i="1"/>
  <c r="AK161" i="1"/>
  <c r="AK177" i="1"/>
  <c r="AK193" i="1"/>
  <c r="AK209" i="1"/>
  <c r="AK213" i="1"/>
  <c r="AK229" i="1"/>
  <c r="AK24" i="1"/>
  <c r="AK40" i="1"/>
  <c r="AK56" i="1"/>
  <c r="AK72" i="1"/>
  <c r="AK88" i="1"/>
  <c r="AK104" i="1"/>
  <c r="AK120" i="1"/>
  <c r="AK136" i="1"/>
  <c r="AK152" i="1"/>
  <c r="AK168" i="1"/>
  <c r="AK184" i="1"/>
  <c r="AK200" i="1"/>
  <c r="AK216" i="1"/>
  <c r="AK232" i="1"/>
  <c r="AK95" i="1"/>
  <c r="AK103" i="1"/>
  <c r="AK111" i="1"/>
  <c r="AK119" i="1"/>
  <c r="AK139" i="1"/>
  <c r="AK147" i="1"/>
  <c r="AK155" i="1"/>
  <c r="AK159" i="1"/>
  <c r="AK167" i="1"/>
  <c r="AK175" i="1"/>
  <c r="AK183" i="1"/>
  <c r="AK191" i="1"/>
  <c r="AK199" i="1"/>
  <c r="AK207" i="1"/>
  <c r="AK219" i="1"/>
  <c r="AK227" i="1"/>
  <c r="AK12" i="1"/>
  <c r="AK20" i="1"/>
  <c r="AK28" i="1"/>
  <c r="AK36" i="1"/>
  <c r="AK44" i="1"/>
  <c r="AK52" i="1"/>
  <c r="AK60" i="1"/>
  <c r="AK68" i="1"/>
  <c r="AK76" i="1"/>
  <c r="AK84" i="1"/>
  <c r="AK92" i="1"/>
  <c r="AK100" i="1"/>
  <c r="AK108" i="1"/>
  <c r="AK116" i="1"/>
  <c r="AK124" i="1"/>
  <c r="AK132" i="1"/>
  <c r="AK140" i="1"/>
  <c r="AK148" i="1"/>
  <c r="AK156" i="1"/>
  <c r="AK164" i="1"/>
  <c r="AK172" i="1"/>
  <c r="AK180" i="1"/>
  <c r="AK188" i="1"/>
  <c r="AK196" i="1"/>
  <c r="AK204" i="1"/>
  <c r="AK212" i="1"/>
  <c r="AK220" i="1"/>
  <c r="AK228" i="1"/>
  <c r="AK236" i="1"/>
  <c r="AK11" i="1"/>
  <c r="AK15" i="1"/>
  <c r="AK19" i="1"/>
  <c r="AK23" i="1"/>
  <c r="AK27" i="1"/>
  <c r="AK31" i="1"/>
  <c r="AK35" i="1"/>
  <c r="AK39" i="1"/>
  <c r="AK43" i="1"/>
  <c r="AK47" i="1"/>
  <c r="AK51" i="1"/>
  <c r="AK55" i="1"/>
  <c r="AK59" i="1"/>
  <c r="AK63" i="1"/>
  <c r="AK67" i="1"/>
  <c r="AK71" i="1"/>
  <c r="AK75" i="1"/>
  <c r="AK79" i="1"/>
  <c r="E56" i="1"/>
  <c r="E23" i="5"/>
  <c r="E44" i="5"/>
  <c r="E24" i="5"/>
  <c r="C14" i="5"/>
  <c r="F41" i="5"/>
  <c r="F17" i="5" l="1"/>
  <c r="D17" i="5"/>
  <c r="F20" i="5"/>
  <c r="E16" i="5"/>
  <c r="E20" i="5"/>
  <c r="D16" i="5"/>
  <c r="D21" i="5"/>
  <c r="D20" i="5"/>
  <c r="F16" i="5"/>
  <c r="F21" i="5"/>
  <c r="E41" i="5"/>
  <c r="E30" i="5"/>
  <c r="D22" i="5"/>
  <c r="D36" i="5"/>
  <c r="F31" i="5"/>
  <c r="E33" i="5"/>
  <c r="D43" i="5"/>
  <c r="D32" i="5"/>
  <c r="F30" i="5"/>
  <c r="F40" i="5"/>
  <c r="D29" i="5"/>
  <c r="E17" i="5"/>
  <c r="E21" i="5"/>
  <c r="F18" i="5"/>
  <c r="F15" i="5"/>
  <c r="E18" i="5"/>
  <c r="D15" i="5"/>
  <c r="D19" i="5"/>
  <c r="F22" i="5"/>
  <c r="D18" i="5"/>
  <c r="F19" i="5"/>
  <c r="D25" i="5"/>
  <c r="E34" i="5"/>
  <c r="D41" i="5"/>
  <c r="D26" i="5"/>
  <c r="F35" i="5"/>
  <c r="E40" i="5"/>
  <c r="E29" i="5"/>
  <c r="D37" i="5"/>
  <c r="D27" i="5"/>
  <c r="F34" i="5"/>
  <c r="E22" i="5"/>
  <c r="D33" i="5"/>
  <c r="E26" i="5"/>
  <c r="E36" i="5"/>
  <c r="E37" i="5"/>
  <c r="E27" i="5"/>
  <c r="D39" i="5"/>
  <c r="F26" i="5"/>
  <c r="F36" i="5"/>
  <c r="F39" i="5"/>
  <c r="F33" i="5"/>
  <c r="F29" i="5"/>
  <c r="E35" i="5"/>
  <c r="E31" i="5"/>
  <c r="E25" i="5"/>
  <c r="D40" i="5"/>
  <c r="D34" i="5"/>
  <c r="D30" i="5"/>
  <c r="F25" i="5"/>
  <c r="F37" i="5"/>
  <c r="F32" i="5"/>
  <c r="F27" i="5"/>
  <c r="E43" i="5"/>
  <c r="D35" i="5"/>
  <c r="D31" i="5"/>
  <c r="D14" i="5" l="1"/>
  <c r="E28" i="5"/>
  <c r="E14" i="5"/>
  <c r="F14" i="5"/>
  <c r="F28" i="5"/>
  <c r="F46" i="5" l="1"/>
  <c r="F47" i="5" s="1"/>
  <c r="F51" i="5" s="1"/>
  <c r="F53" i="5" s="1"/>
  <c r="C50" i="5" l="1"/>
  <c r="C49" i="5" l="1"/>
  <c r="D28" i="5" l="1"/>
  <c r="C42" i="5"/>
  <c r="C48" i="5"/>
  <c r="C28" i="5"/>
  <c r="D42" i="5"/>
  <c r="C46" i="5" l="1"/>
  <c r="C47" i="5" s="1"/>
  <c r="C51" i="5" s="1"/>
  <c r="D46" i="5"/>
  <c r="D47" i="5" l="1"/>
  <c r="D51" i="5" l="1"/>
  <c r="D53" i="5" s="1"/>
  <c r="D48" i="5" l="1"/>
  <c r="C52" i="5" l="1"/>
  <c r="E42" i="5" l="1"/>
  <c r="E46" i="5" s="1"/>
  <c r="E47" i="5" s="1"/>
  <c r="E51" i="5" l="1"/>
  <c r="E53" i="5" s="1"/>
</calcChain>
</file>

<file path=xl/sharedStrings.xml><?xml version="1.0" encoding="utf-8"?>
<sst xmlns="http://schemas.openxmlformats.org/spreadsheetml/2006/main" count="703" uniqueCount="652">
  <si>
    <t>Побудинкові тарифи на послуги з утримання будинків і споруд та прибудинкових територій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</si>
  <si>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</si>
  <si>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</si>
  <si>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</si>
  <si>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</si>
  <si>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</si>
  <si>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</si>
  <si>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</si>
  <si>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</si>
  <si>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</si>
  <si>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</si>
  <si>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</si>
  <si>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</si>
  <si>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</si>
  <si>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</si>
  <si>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</si>
  <si>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</si>
  <si>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</si>
  <si>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</si>
  <si>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</si>
  <si>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</si>
  <si>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</si>
  <si>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</si>
  <si>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</si>
  <si>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</si>
  <si>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</si>
  <si>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</si>
  <si>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</si>
  <si>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</si>
  <si>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</si>
  <si>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</si>
  <si>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№ п/п</t>
  </si>
  <si>
    <t>Адреса будинку</t>
  </si>
  <si>
    <t>Загальна площа житл. та нежитл. прим., м2</t>
  </si>
  <si>
    <t>поверх</t>
  </si>
  <si>
    <t>Прибирання прибудинкової території</t>
  </si>
  <si>
    <t>Технічне обслуговування ліфтів</t>
  </si>
  <si>
    <t>Обслуговування систем диспетчеризації</t>
  </si>
  <si>
    <t>Дератизація</t>
  </si>
  <si>
    <t>Дезінсекція</t>
  </si>
  <si>
    <t>Обслуговування димових та вентиляційних каналів</t>
  </si>
  <si>
    <t>Прибирання і вивезення снігу, посипання частини прибудинкової території, призначеної для проходу та проїзду, протиожеледними сумішами</t>
  </si>
  <si>
    <t>Освітлення місць загального користування і підвалів та підкачування води</t>
  </si>
  <si>
    <t>Енергопостачання ліфтів</t>
  </si>
  <si>
    <t>Статті тарифу</t>
  </si>
  <si>
    <t>Вибір адреси будинку</t>
  </si>
  <si>
    <t>3</t>
  </si>
  <si>
    <t xml:space="preserve">Комунальне підприємство “ЖЕК-13” Чернігівської міської ради </t>
  </si>
  <si>
    <t xml:space="preserve">14/1  </t>
  </si>
  <si>
    <t xml:space="preserve">17а   </t>
  </si>
  <si>
    <t xml:space="preserve">1в    </t>
  </si>
  <si>
    <t xml:space="preserve">42г   </t>
  </si>
  <si>
    <t xml:space="preserve">10а   </t>
  </si>
  <si>
    <t xml:space="preserve">11а   </t>
  </si>
  <si>
    <t xml:space="preserve">3а    </t>
  </si>
  <si>
    <t xml:space="preserve">17б   </t>
  </si>
  <si>
    <t xml:space="preserve">6а    </t>
  </si>
  <si>
    <t xml:space="preserve">196д  </t>
  </si>
  <si>
    <t xml:space="preserve">4а    </t>
  </si>
  <si>
    <t xml:space="preserve">38а   </t>
  </si>
  <si>
    <t>24а</t>
  </si>
  <si>
    <t xml:space="preserve">74а   </t>
  </si>
  <si>
    <t xml:space="preserve">196б  </t>
  </si>
  <si>
    <t xml:space="preserve">2а    </t>
  </si>
  <si>
    <t xml:space="preserve">9а    </t>
  </si>
  <si>
    <t xml:space="preserve">8а    </t>
  </si>
  <si>
    <t xml:space="preserve">27а   </t>
  </si>
  <si>
    <t xml:space="preserve">1а    </t>
  </si>
  <si>
    <t xml:space="preserve">157а  </t>
  </si>
  <si>
    <t xml:space="preserve">157б  </t>
  </si>
  <si>
    <t xml:space="preserve">197а  </t>
  </si>
  <si>
    <t xml:space="preserve">199а  </t>
  </si>
  <si>
    <t xml:space="preserve">201а  </t>
  </si>
  <si>
    <t xml:space="preserve">203а  </t>
  </si>
  <si>
    <t xml:space="preserve">211а  </t>
  </si>
  <si>
    <t xml:space="preserve">130а  </t>
  </si>
  <si>
    <t xml:space="preserve">1к27  </t>
  </si>
  <si>
    <t xml:space="preserve">2б    </t>
  </si>
  <si>
    <t xml:space="preserve">10к1  </t>
  </si>
  <si>
    <t xml:space="preserve">155а  </t>
  </si>
  <si>
    <t xml:space="preserve">213а  </t>
  </si>
  <si>
    <t xml:space="preserve">255а  </t>
  </si>
  <si>
    <t xml:space="preserve">271а  </t>
  </si>
  <si>
    <t xml:space="preserve">4б    </t>
  </si>
  <si>
    <t xml:space="preserve">10к2  </t>
  </si>
  <si>
    <t xml:space="preserve">10к3  </t>
  </si>
  <si>
    <t xml:space="preserve">3б    </t>
  </si>
  <si>
    <t xml:space="preserve">5а    </t>
  </si>
  <si>
    <t>№ будинку</t>
  </si>
  <si>
    <t>вул. 21-го Вересня, 3</t>
  </si>
  <si>
    <t>вул. Волковича, 14/1</t>
  </si>
  <si>
    <t>пров. Гомельський. 1-й провулок, 17а</t>
  </si>
  <si>
    <t>пров. Гомельський. 1-й провулок, 7</t>
  </si>
  <si>
    <t>вул. Дмитра Дорошенка, 1в</t>
  </si>
  <si>
    <t>вул. Житомирська, 42г</t>
  </si>
  <si>
    <t>вул. Миру, 1</t>
  </si>
  <si>
    <t>вул. Миру, 2</t>
  </si>
  <si>
    <t>вул. Миру, 10а</t>
  </si>
  <si>
    <t>вул. Миру, 11а</t>
  </si>
  <si>
    <t>вул. Миру, 9</t>
  </si>
  <si>
    <t>вул. Нечуя-Левицького, 12</t>
  </si>
  <si>
    <t>вул. Олега Кошового, 23</t>
  </si>
  <si>
    <t>вул. Перемоги, 3а</t>
  </si>
  <si>
    <t>вул. Ремзаводська, 1</t>
  </si>
  <si>
    <t>вул. Ремзаводська, 9</t>
  </si>
  <si>
    <t>вул. Смирнова, 40</t>
  </si>
  <si>
    <t>вул. Танкiстiв, 1</t>
  </si>
  <si>
    <t>вул. Танкiстiв, 11</t>
  </si>
  <si>
    <t>вул. Танкiстiв, 7</t>
  </si>
  <si>
    <t>вул. Танкiстiв, 9</t>
  </si>
  <si>
    <t>вул. Тургенєва, 10</t>
  </si>
  <si>
    <t>вул. Тургенєва, 11</t>
  </si>
  <si>
    <t>вул. Тургенєва, 12</t>
  </si>
  <si>
    <t>вул. Тургенєва, 13</t>
  </si>
  <si>
    <t>вул. Тургенєва, 14</t>
  </si>
  <si>
    <t>вул. Тургенєва, 15</t>
  </si>
  <si>
    <t>вул. Тургенєва, 16</t>
  </si>
  <si>
    <t>вул. Тургенєва, 17</t>
  </si>
  <si>
    <t>вул. Тургенєва, 18</t>
  </si>
  <si>
    <t>вул. Тургенєва, 20</t>
  </si>
  <si>
    <t>вул. Тургенєва, 22</t>
  </si>
  <si>
    <t>вул. Тургенєва, 4</t>
  </si>
  <si>
    <t>вул. Тургенєва, 6</t>
  </si>
  <si>
    <t>вул. Тургенєва, 8</t>
  </si>
  <si>
    <t>вул. Тургенєва, 9</t>
  </si>
  <si>
    <t>провулок Тюленiна, 3</t>
  </si>
  <si>
    <t>провулок Тюленiна, 8</t>
  </si>
  <si>
    <t>провулок Транспортний. провулок , 13</t>
  </si>
  <si>
    <t>вул. Чайкiної, 12</t>
  </si>
  <si>
    <t>вул. Євгена Онацького, 39</t>
  </si>
  <si>
    <t>вул. Гагарiна, 26</t>
  </si>
  <si>
    <t>вул. Гагарiна, 7</t>
  </si>
  <si>
    <t>вул. Гагарiна, 9</t>
  </si>
  <si>
    <t>1-й провулок Гомельський, 17б</t>
  </si>
  <si>
    <t>вул. Гребiнки, 89</t>
  </si>
  <si>
    <t>вул. Забарiвська, 22</t>
  </si>
  <si>
    <t>вул. Льотна, 18</t>
  </si>
  <si>
    <t>вул. Льотна, 19</t>
  </si>
  <si>
    <t>вул. Льотна, 20</t>
  </si>
  <si>
    <t>вул. Максима Загривного, 5</t>
  </si>
  <si>
    <t>вул. Миру, 12</t>
  </si>
  <si>
    <t>вул. Миру, 6а</t>
  </si>
  <si>
    <t>проспект Миру, 147</t>
  </si>
  <si>
    <t>проспект Миру, 149</t>
  </si>
  <si>
    <t>проспект Миру, 151</t>
  </si>
  <si>
    <t>проспект Миру, 153</t>
  </si>
  <si>
    <t>проспект Миру, 188</t>
  </si>
  <si>
    <t>проспект Миру, 196д</t>
  </si>
  <si>
    <t>проспект Миру, 197</t>
  </si>
  <si>
    <t>проспект Миру, 199</t>
  </si>
  <si>
    <t>проспект Миру, 201</t>
  </si>
  <si>
    <t>вул. Нафтовикiв, 10</t>
  </si>
  <si>
    <t>вул. Нафтовикiв, 11</t>
  </si>
  <si>
    <t>вул. Нафтовикiв, 12</t>
  </si>
  <si>
    <t>вул. Нафтовикiв, 13</t>
  </si>
  <si>
    <t>вул. Нафтовикiв, 14</t>
  </si>
  <si>
    <t>вул. Нафтовикiв, 15</t>
  </si>
  <si>
    <t>вул. Нафтовикiв, 16</t>
  </si>
  <si>
    <t>вул. Нафтовикiв, 17</t>
  </si>
  <si>
    <t>вул. Нафтовикiв, 19</t>
  </si>
  <si>
    <t>вул. Нафтовикiв, 6</t>
  </si>
  <si>
    <t>вул. Нафтовикiв, 7</t>
  </si>
  <si>
    <t>вул. Нафтовикiв, 8</t>
  </si>
  <si>
    <t>вул. Нафтовикiв, 9</t>
  </si>
  <si>
    <t>вул. Олега Кошового, 18</t>
  </si>
  <si>
    <t>вул. Олега Кошового, 20</t>
  </si>
  <si>
    <t>вул. Олега Кошового, 22</t>
  </si>
  <si>
    <t>вул. Олега Кошового, 4</t>
  </si>
  <si>
    <t>вул. Олега Кошового, 4а</t>
  </si>
  <si>
    <t>вул. Ремзаводська, 10</t>
  </si>
  <si>
    <t>вул. Ремзаводська, 12</t>
  </si>
  <si>
    <t>вул. Ремзаводська, 14</t>
  </si>
  <si>
    <t>вул. Ремзаводська, 16</t>
  </si>
  <si>
    <t>вул. Смирнова, 37</t>
  </si>
  <si>
    <t>вул. Смирнова, 38</t>
  </si>
  <si>
    <t>вул. Смирнова, 38а</t>
  </si>
  <si>
    <t>вул. Інструментальна, 24а</t>
  </si>
  <si>
    <t>вул. Максима Загривного, 74а</t>
  </si>
  <si>
    <t>проспект Миру, 143</t>
  </si>
  <si>
    <t>проспект Миру, 155</t>
  </si>
  <si>
    <t>проспект Миру, 157</t>
  </si>
  <si>
    <t>проспект Миру, 159</t>
  </si>
  <si>
    <t>проспект Миру, 161</t>
  </si>
  <si>
    <t>вул. Смирнова, 36</t>
  </si>
  <si>
    <t>вул. 2-й кiлометр, 6</t>
  </si>
  <si>
    <t>вул. Льотна, 4</t>
  </si>
  <si>
    <t>вул. Льотна, 5</t>
  </si>
  <si>
    <t>вул. Льотна, 6</t>
  </si>
  <si>
    <t>вул. Орловська, 4</t>
  </si>
  <si>
    <t>вул. Авiаторiв, 19</t>
  </si>
  <si>
    <t>вул. Волковича, 12</t>
  </si>
  <si>
    <t>вул. Волковича, 15</t>
  </si>
  <si>
    <t>вул. Волковича, 17</t>
  </si>
  <si>
    <t>вул. Волковича, 19</t>
  </si>
  <si>
    <t>вул. Волковича, 21</t>
  </si>
  <si>
    <t>вул. Волковича, 23</t>
  </si>
  <si>
    <t>вул. Волковича, 3</t>
  </si>
  <si>
    <t>вул. Волковича, 5</t>
  </si>
  <si>
    <t>вул. Волковича, 7</t>
  </si>
  <si>
    <t>вул. Волковича, 9</t>
  </si>
  <si>
    <t>вул. Гагарiна, 11</t>
  </si>
  <si>
    <t>вул. Гагарiна, 2</t>
  </si>
  <si>
    <t>вул. Гагарiна, 2а</t>
  </si>
  <si>
    <t>вул. Гагарiна, 4</t>
  </si>
  <si>
    <t>вул. Гагарiна, 5</t>
  </si>
  <si>
    <t>вул. Гагарiна, 6</t>
  </si>
  <si>
    <t>вул. Гагарiна, 9а</t>
  </si>
  <si>
    <t>1-й провулок Гомельський, 5</t>
  </si>
  <si>
    <t>вул. Елеваторна, 2</t>
  </si>
  <si>
    <t>вул. Елеваторна, 8а</t>
  </si>
  <si>
    <t>вул. Льотна, 1</t>
  </si>
  <si>
    <t>вул. Льотна, 3</t>
  </si>
  <si>
    <t>вул. Льотна, 7</t>
  </si>
  <si>
    <t>вул. Льотна, 9</t>
  </si>
  <si>
    <t>вул. Льотна, 10</t>
  </si>
  <si>
    <t>вул. Льотна, 12</t>
  </si>
  <si>
    <t>вул. Льотна, 13</t>
  </si>
  <si>
    <t>вул. Льотна, 14</t>
  </si>
  <si>
    <t>вул. Льотна, 15</t>
  </si>
  <si>
    <t>вул. Льотна, 16</t>
  </si>
  <si>
    <t>вул. Льотна, 17</t>
  </si>
  <si>
    <t>вул. Льотна, 11а</t>
  </si>
  <si>
    <t>вул. Льотна, 21</t>
  </si>
  <si>
    <t>вул. Льотна, 23</t>
  </si>
  <si>
    <t>вул. Льотна, 25</t>
  </si>
  <si>
    <t>вул. Льотна, 27</t>
  </si>
  <si>
    <t>вул. Льотна, 27а</t>
  </si>
  <si>
    <t>вул. Льотна, 29</t>
  </si>
  <si>
    <t>вул. Максима Загривного, 1а</t>
  </si>
  <si>
    <t>вул. Максима Загривного, 3</t>
  </si>
  <si>
    <t>вул. Максима Загривного, 3а</t>
  </si>
  <si>
    <t>проспект Миру, 157а</t>
  </si>
  <si>
    <t>проспект Миру, 157б</t>
  </si>
  <si>
    <t>проспект Миру, 193</t>
  </si>
  <si>
    <t>проспект Миру, 197а</t>
  </si>
  <si>
    <t>проспект Миру, 199а</t>
  </si>
  <si>
    <t>проспект Миру, 201а</t>
  </si>
  <si>
    <t>проспект Миру, 203а</t>
  </si>
  <si>
    <t>проспект Миру, 206</t>
  </si>
  <si>
    <t>проспект Миру, 207</t>
  </si>
  <si>
    <t>проспект Миру, 209</t>
  </si>
  <si>
    <t>проспект Миру, 211</t>
  </si>
  <si>
    <t>проспект Миру, 211а</t>
  </si>
  <si>
    <t>проспект Миру, 212</t>
  </si>
  <si>
    <t>проспект Миру, 214</t>
  </si>
  <si>
    <t>вул. Мстиславська, 130</t>
  </si>
  <si>
    <t>вул. Мстиславська, 132</t>
  </si>
  <si>
    <t>вул. Мстиславська, 134</t>
  </si>
  <si>
    <t>вул. Мстиславська, 138</t>
  </si>
  <si>
    <t>вул. Мстиславська, 130а</t>
  </si>
  <si>
    <t>вул. Мстиславська, 140</t>
  </si>
  <si>
    <t>вул. Мстиславська, 169</t>
  </si>
  <si>
    <t>вул. Мстиславська, 171</t>
  </si>
  <si>
    <t>вул. Мстиславська, 175</t>
  </si>
  <si>
    <t>вул. Мстиславська, 177</t>
  </si>
  <si>
    <t>вул. Нафтовикiв, 1</t>
  </si>
  <si>
    <t>вул. Олега Кошового, 24</t>
  </si>
  <si>
    <t>вул. Олега Кошового, 25</t>
  </si>
  <si>
    <t>вул. Олега Кошового, 27</t>
  </si>
  <si>
    <t>вул. Олега Кошового, 29</t>
  </si>
  <si>
    <t>вул. Олега Кошового, 31</t>
  </si>
  <si>
    <t>вул. Олега Кошового, 33</t>
  </si>
  <si>
    <t>вул. Партизанська, 51</t>
  </si>
  <si>
    <t>вул. Партизанська, 53</t>
  </si>
  <si>
    <t>вул. Стрiлецька, 1 корпус 27</t>
  </si>
  <si>
    <t>вул. Красносiльського, 87</t>
  </si>
  <si>
    <t>вул. Незалежностi, 22</t>
  </si>
  <si>
    <t>вул. Волковича, 2</t>
  </si>
  <si>
    <t>вул. Волковича, 4</t>
  </si>
  <si>
    <t>вул. Волковича, 6</t>
  </si>
  <si>
    <t>вул. Волковича, 2б</t>
  </si>
  <si>
    <t>вул. Волковича, 8</t>
  </si>
  <si>
    <t>вул. Героїв Чорнобиля, 1</t>
  </si>
  <si>
    <t>вул. Красносiльського, 49</t>
  </si>
  <si>
    <t>вул. Красносiльського, 75</t>
  </si>
  <si>
    <t>вул. Красносiльського, 83</t>
  </si>
  <si>
    <t>вул. Курсаната Єськова, 10 корпус 1</t>
  </si>
  <si>
    <t>вул. Курсаната Єськова, 4</t>
  </si>
  <si>
    <t>вул. Курсаната Єськова, 8</t>
  </si>
  <si>
    <t>вул. Льотна, 22</t>
  </si>
  <si>
    <t>проспект Миру, 155а</t>
  </si>
  <si>
    <t>проспект Миру, 190</t>
  </si>
  <si>
    <t>проспект Миру, 204</t>
  </si>
  <si>
    <t>проспект Миру, 210</t>
  </si>
  <si>
    <t>проспект Миру, 213а</t>
  </si>
  <si>
    <t>проспект Миру, 215</t>
  </si>
  <si>
    <t>проспект Миру, 249</t>
  </si>
  <si>
    <t>проспект Миру, 251</t>
  </si>
  <si>
    <t>проспект Миру, 253</t>
  </si>
  <si>
    <t>проспект Миру, 255</t>
  </si>
  <si>
    <t>проспект Миру, 255а</t>
  </si>
  <si>
    <t>проспект Миру, 257</t>
  </si>
  <si>
    <t>проспект Миру, 271</t>
  </si>
  <si>
    <t>проспект Миру, 271а</t>
  </si>
  <si>
    <t>вул. Мстиславська, 179</t>
  </si>
  <si>
    <t>вул. Нафтовикiв, 21</t>
  </si>
  <si>
    <t>вул. Незалежностi, 14</t>
  </si>
  <si>
    <t>вул. Незалежностi, 46</t>
  </si>
  <si>
    <t>вул. Незалежностi, 52</t>
  </si>
  <si>
    <t>вул. Незалежностi, 60</t>
  </si>
  <si>
    <t>вул. Незалежностi, 62</t>
  </si>
  <si>
    <t>вул. Незалежностi, 70</t>
  </si>
  <si>
    <t>вул. Незалежностi, 72</t>
  </si>
  <si>
    <t>вул. Незалежностi, 76</t>
  </si>
  <si>
    <t>вул. Волковича, 10</t>
  </si>
  <si>
    <t>вул. Волковича, 2а</t>
  </si>
  <si>
    <t>вул. Героїв Чорнобиля, 5</t>
  </si>
  <si>
    <t>вул. Елеваторна, 4б</t>
  </si>
  <si>
    <t>вул. Курсаната Єськова, 10 корпус 2</t>
  </si>
  <si>
    <t>вул. Курсаната Єськова, 10 корпус 3</t>
  </si>
  <si>
    <t>вул. Льотна, 3а</t>
  </si>
  <si>
    <t>вул. Льотна, 3б</t>
  </si>
  <si>
    <t>вул. Льотна, 5а</t>
  </si>
  <si>
    <t>проспект Миру, 269</t>
  </si>
  <si>
    <t>вул. Незалежностi, 40</t>
  </si>
  <si>
    <t>проспект Миру, 196б</t>
  </si>
  <si>
    <t>вул. Олега Кошового, 3</t>
  </si>
  <si>
    <t xml:space="preserve">Водопостачання </t>
  </si>
  <si>
    <t>Водвідведення</t>
  </si>
  <si>
    <t>Теплопостачання</t>
  </si>
  <si>
    <t>Гарячого водопостачання</t>
  </si>
  <si>
    <t>Зливової каналізації</t>
  </si>
  <si>
    <t>Електропостачання</t>
  </si>
  <si>
    <t>Газопостачання</t>
  </si>
  <si>
    <t>Аварійне обслуговування</t>
  </si>
  <si>
    <t>Технічне обслуговування внутрішньобудинкових систем:</t>
  </si>
  <si>
    <t>Поточний ремонт конструктивних елементів, технічних пристроїв будинків та елементів зовнішнього упорядження, що розміщені на закріпленій в установленому порядку прибудинковій території ( в тому числі спортивних, дитячих та іншиї майданчиків), та іншого спільного майна багатоквартирного будинку</t>
  </si>
  <si>
    <t>Поточний ремонт внутрішньобудинкових систем:</t>
  </si>
  <si>
    <t>Прибирання приміщень загального користування
 (у тому числі допоміжних)</t>
  </si>
  <si>
    <t>Обов'язкий перелік послуг</t>
  </si>
  <si>
    <t>Технічне обслуговування внутрішньобудинкових систем</t>
  </si>
  <si>
    <t>1.1</t>
  </si>
  <si>
    <t>водопостачання</t>
  </si>
  <si>
    <t xml:space="preserve">водовідведення </t>
  </si>
  <si>
    <t>теплопостачання</t>
  </si>
  <si>
    <t>гарячого водопостачання</t>
  </si>
  <si>
    <t xml:space="preserve">зливової каналізації </t>
  </si>
  <si>
    <t>електропостачання</t>
  </si>
  <si>
    <t>газопостачання</t>
  </si>
  <si>
    <t>аварійне обслуговування</t>
  </si>
  <si>
    <t>1.2</t>
  </si>
  <si>
    <t>1.3</t>
  </si>
  <si>
    <t>1.4</t>
  </si>
  <si>
    <t>1.5</t>
  </si>
  <si>
    <t>Технічне обслуговування систем протипожежної автоматики та димовидалення (у разі їх наявності)</t>
  </si>
  <si>
    <t>Поточний ремонт конструктивних елементів, технічних пристроїв та елементів зовнішнього упорядження, що розміщені на закріпленій в установленому порядку прибудинковій території (в т.ч. спортивних, дитячих та інших майданчиків), та іншого спільного майна ББ</t>
  </si>
  <si>
    <t>1.6</t>
  </si>
  <si>
    <t>1.7</t>
  </si>
  <si>
    <t>Поточний ремонт систем протипожежної автоматики та димовидалення (у разі їх наявності)</t>
  </si>
  <si>
    <t xml:space="preserve">Прибирання прибудинкової території </t>
  </si>
  <si>
    <t>1.8</t>
  </si>
  <si>
    <t>Прибирання приміщення загального користування ( у т. ч. допоміжних)</t>
  </si>
  <si>
    <t>Прибирання та вивезення снігу, посипання частини прибудинкової території, призначеної для проходу та проїзду, протиожеледними сумішами</t>
  </si>
  <si>
    <t>Придбання електричної енергії для освітлення місць загального користування, живлення ліфтів та забезпечення функціонування іншого спільного майна багатоквартирного будинку, в т. ч.</t>
  </si>
  <si>
    <t>для освітлення місць загального користування</t>
  </si>
  <si>
    <t>для живлення ліфтів</t>
  </si>
  <si>
    <t>Інші робіти (послуги) понад обов'язковий перелік</t>
  </si>
  <si>
    <t>Загальна сума витрат (без урахування ПДВ)</t>
  </si>
  <si>
    <t>Загальна сума витрат (з урахування ПДВ)</t>
  </si>
  <si>
    <t>Загальна сума витрат з винагородою управителю</t>
  </si>
  <si>
    <t>16</t>
  </si>
  <si>
    <t>17</t>
  </si>
  <si>
    <t>18</t>
  </si>
  <si>
    <t>19</t>
  </si>
  <si>
    <t>Винагорода управителю за тарифом для 1 пов.</t>
  </si>
  <si>
    <t>Винагорода управителю за тарифом для вище 1 пов.</t>
  </si>
  <si>
    <t>Поточний ремонт внутрішньобудинкових систем</t>
  </si>
  <si>
    <t>Винагорода управителю (з урахуванням ПДВ)</t>
  </si>
  <si>
    <t>Винагорода управителю для нежитлових приміщень</t>
  </si>
  <si>
    <t>Адміністрація КП "ЖЕК-13"</t>
  </si>
  <si>
    <r>
      <t>Фактичне виконання тарифів на послуги з утримання будинків і споруд та прибудинкових територій по кожному будинку за березень-грудень</t>
    </r>
    <r>
      <rPr>
        <b/>
        <sz val="16"/>
        <rFont val="Times New Roman"/>
        <family val="1"/>
        <charset val="204"/>
      </rPr>
      <t xml:space="preserve"> 2020</t>
    </r>
  </si>
  <si>
    <t>Річна сума складової  витрат (гривень)</t>
  </si>
  <si>
    <t>Місячна сума витрат у розрахунку на 1 кв. метр загальної площі житлових та  нежитлових приміщень у будинку для квартир першого поверху, грн/м2</t>
  </si>
  <si>
    <t>Місячна сума витрат у розрахунку на 1 кв. метр загальної площі житлових та  нежитлових приміщень у будинку для квартир другого і вище поверхів, грн/м2</t>
  </si>
  <si>
    <t>Місячна сума витрат у розрахунку на 1 кв. метр загальної площі нежитлових приміщень, грн/м2</t>
  </si>
  <si>
    <t>Загальна площа, м2</t>
  </si>
  <si>
    <t>Площа для квартир  І поверху</t>
  </si>
  <si>
    <t>Площа для квартир  ІІ і вище поверхів</t>
  </si>
  <si>
    <t>Площа для нежитлових приміщень</t>
  </si>
  <si>
    <t>КОШТОРИС
 витрат на утримання будинку та прибудинкової території</t>
  </si>
  <si>
    <t>(адреса будинку)</t>
  </si>
  <si>
    <t>річна сума складової витрат (грн.)</t>
  </si>
  <si>
    <t xml:space="preserve">Ціна послуги з управління </t>
  </si>
  <si>
    <t>Разом річна сума без ПДВ</t>
  </si>
  <si>
    <t>Разом річна сума з ПДВ</t>
  </si>
  <si>
    <t>Винагорода управителю з ПДВ</t>
  </si>
  <si>
    <t>1.</t>
  </si>
  <si>
    <t>7.1</t>
  </si>
  <si>
    <t>7.2</t>
  </si>
  <si>
    <t>7.3</t>
  </si>
  <si>
    <t>7.4</t>
  </si>
  <si>
    <t>7.5</t>
  </si>
  <si>
    <t>7.6</t>
  </si>
  <si>
    <t>7.7</t>
  </si>
  <si>
    <t>8.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</si>
  <si>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</si>
  <si>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</si>
  <si>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</si>
  <si>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</si>
  <si>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</si>
  <si>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</si>
  <si>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</si>
  <si>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</si>
  <si>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</si>
  <si>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</si>
  <si>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</si>
  <si>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</si>
  <si>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14.1</t>
  </si>
  <si>
    <t>14.2</t>
  </si>
  <si>
    <t>І</t>
  </si>
  <si>
    <t>ІІ</t>
  </si>
  <si>
    <t>ІІІ</t>
  </si>
  <si>
    <t>ІV</t>
  </si>
  <si>
    <t>V</t>
  </si>
  <si>
    <t>VІ</t>
  </si>
  <si>
    <t>VІІ</t>
  </si>
  <si>
    <t>Повідомлення про зміну ціни послуги з управління багатоквартирним будинком</t>
  </si>
  <si>
    <t>Додаткова угода №1 від "____" _______________ 2021 року до договору про надання послуги з управління багатоквартирним будинком</t>
  </si>
  <si>
    <t xml:space="preserve">КП "ЖЕК-13" відповідно до п.1 статті 40 Договору про надання послуги з управління </t>
  </si>
  <si>
    <t>з 01.05.2021 року</t>
  </si>
  <si>
    <t>м. Чернігів</t>
  </si>
  <si>
    <t>Додаток 5 до договору</t>
  </si>
  <si>
    <t>повідомляє про перерахунок Кошторису витрат на утримання будинку та прибудинкової території та зміну ціни на послугу з управління. Це викликано змінами розрахункових показників, які безпосередньо впливають на розмір вартості та не залежить від Управителя, а саме: ріст мінімальної зарплати на 45% (у 2019 році - 4173 грн;у 2021 році - 6000-6500 грн); ріст вартості будівельних матеріалів, ПММ, інструменту, інвентарю; збільшення обсягів робіт з поточного ремонту житлового фонду; зміна періодичності скошування трав'яного покрову з 3 до 5 разів. Відповідність цін на послугу з управління економічно обґрунтованим витратам є запорукою своєчасного надання житлової послуги, зокрема виконання робіт з поточного ремонту. Нові ціни на послугу з управління набирають чинності з 01.05.2021 року.</t>
  </si>
  <si>
    <t>Номер договору та дата</t>
  </si>
  <si>
    <t>№ 3/1 від 20.02.2019</t>
  </si>
  <si>
    <t>№ 3/2 від 20.02.2019</t>
  </si>
  <si>
    <t>№ 3/3 від 20.02.2019</t>
  </si>
  <si>
    <t>№ 3/4 від 20.02.2019</t>
  </si>
  <si>
    <t>№ 3/5 від 20.02.2019</t>
  </si>
  <si>
    <t>№ 3/6 від 20.02.2019</t>
  </si>
  <si>
    <t>№ 3/7 від 20.02.2019</t>
  </si>
  <si>
    <t>№ 3/8 від 20.02.2019</t>
  </si>
  <si>
    <t>№ 3/9 від 20.02.2019</t>
  </si>
  <si>
    <t>№ 3/10 від 20.02.2019</t>
  </si>
  <si>
    <t>№ 3/11 від 20.02.2019</t>
  </si>
  <si>
    <t>№ 3/12 від 20.02.2019</t>
  </si>
  <si>
    <t>№ 3/13 від 20.02.2019</t>
  </si>
  <si>
    <t>№ 3/14 від 20.02.2019</t>
  </si>
  <si>
    <t>№ 3/15 від 20.02.2019</t>
  </si>
  <si>
    <t>№ 3/16 від 20.02.2019</t>
  </si>
  <si>
    <t>№ 3/17 від 20.02.2019</t>
  </si>
  <si>
    <t>№ 3/18 від 20.02.2019</t>
  </si>
  <si>
    <t>№ 3/19 від 20.02.2019</t>
  </si>
  <si>
    <t>№ 3/20 від 20.02.2019</t>
  </si>
  <si>
    <t>№ 3/21 від 20.02.2019</t>
  </si>
  <si>
    <t>№ 3/22 від 20.02.2019</t>
  </si>
  <si>
    <t>№ 3/23 від 20.02.2019</t>
  </si>
  <si>
    <t>№ 3/24 від 20.02.2019</t>
  </si>
  <si>
    <t>№ 3/25 від 20.02.2019</t>
  </si>
  <si>
    <t>№ 3/26 від 20.02.2019</t>
  </si>
  <si>
    <t>№ 3/27 від 20.02.2019</t>
  </si>
  <si>
    <t>№ 3/28 від 20.02.2019</t>
  </si>
  <si>
    <t>№ 3/29 від 20.02.2019</t>
  </si>
  <si>
    <t>№ 3/30 від 20.02.2019</t>
  </si>
  <si>
    <t>№ 3/31 від 20.02.2019</t>
  </si>
  <si>
    <t>№ 3/32 від 20.02.2019</t>
  </si>
  <si>
    <t>№ 3/33 від 20.02.2019</t>
  </si>
  <si>
    <t>№ 3/34 від 20.02.2019</t>
  </si>
  <si>
    <t>№ 3/35 від 20.02.2019</t>
  </si>
  <si>
    <t>№ 3/36 від 20.02.2019</t>
  </si>
  <si>
    <t>№ 3/37 від 20.02.2019</t>
  </si>
  <si>
    <t>№ 3/38 від 20.02.2019</t>
  </si>
  <si>
    <t>№ 3/39 від 20.02.2019</t>
  </si>
  <si>
    <t>№ 3/40 від 20.02.2019</t>
  </si>
  <si>
    <t>№ 3/41 від 20.02.2019</t>
  </si>
  <si>
    <t>№ 3/42 від 20.02.2019</t>
  </si>
  <si>
    <t>№ 3/43 від 20.02.2019</t>
  </si>
  <si>
    <t>№ 3/44 від 20.02.2019</t>
  </si>
  <si>
    <t>№ 3/45 від 20.02.2019</t>
  </si>
  <si>
    <t>№ 3/46 від 20.02.2019</t>
  </si>
  <si>
    <t>№ 3/47 від 20.02.2019</t>
  </si>
  <si>
    <t>№ 3/48 від 20.02.2019</t>
  </si>
  <si>
    <t>№ 3/49 від 20.02.2019</t>
  </si>
  <si>
    <t>№ 3/50 від 20.02.2019</t>
  </si>
  <si>
    <t>№ 3/51 від 20.02.2019</t>
  </si>
  <si>
    <t>№ 3/52 від 20.02.2019</t>
  </si>
  <si>
    <t>№ 3/53 від 20.02.2019</t>
  </si>
  <si>
    <t>№ 3/54 від 20.02.2019</t>
  </si>
  <si>
    <t>№ 3/55 від 20.02.2019</t>
  </si>
  <si>
    <t>№ 3/56 від 20.02.2019</t>
  </si>
  <si>
    <t>№ 3/57 від 20.02.2019</t>
  </si>
  <si>
    <t>№ 3/58 від 20.02.2019</t>
  </si>
  <si>
    <t>№ 3/59 від 20.02.2019</t>
  </si>
  <si>
    <t>№ 3/60 від 20.02.2019</t>
  </si>
  <si>
    <t>№ 3/61 від 20.02.2019</t>
  </si>
  <si>
    <t>№ 3/62 від 20.02.2019</t>
  </si>
  <si>
    <t>№ 3/63 від 20.02.2019</t>
  </si>
  <si>
    <t>№ 3/64 від 20.02.2019</t>
  </si>
  <si>
    <t>№ 3/65 від 20.02.2019</t>
  </si>
  <si>
    <t>№ 3/66 від 20.02.2019</t>
  </si>
  <si>
    <t>№ 3/67 від 20.02.2019</t>
  </si>
  <si>
    <t>№ 3/68 від 20.02.2019</t>
  </si>
  <si>
    <t>№ 3/69 від 20.02.2019</t>
  </si>
  <si>
    <t>№ 3/70 від 20.02.2019</t>
  </si>
  <si>
    <t>№ 3/71 від 20.02.2019</t>
  </si>
  <si>
    <t>№ 3/72 від 20.02.2019</t>
  </si>
  <si>
    <t>№ 3/73 від 20.02.2019</t>
  </si>
  <si>
    <t>№ 3/74 від 20.02.2019</t>
  </si>
  <si>
    <t>№ 3/75 від 20.02.2019</t>
  </si>
  <si>
    <t>№ 3/76 від 20.02.2019</t>
  </si>
  <si>
    <t>№ 3/77 від 20.02.2019</t>
  </si>
  <si>
    <t>№ 3/78 від 20.02.2019</t>
  </si>
  <si>
    <t>№ 3/79 від 20.02.2019</t>
  </si>
  <si>
    <t>№ 3/80 від 20.02.2019</t>
  </si>
  <si>
    <t>№ 3/81 від 20.02.2019</t>
  </si>
  <si>
    <t>№ 3/82 від 20.02.2019</t>
  </si>
  <si>
    <t>№ 3/83 від 20.02.2019</t>
  </si>
  <si>
    <t>№ 3/84 від 20.02.2019</t>
  </si>
  <si>
    <t>№ 3/85 від 20.02.2019</t>
  </si>
  <si>
    <t>№ 3/86 від 20.02.2019</t>
  </si>
  <si>
    <t>№ 3/87 від 20.02.2019</t>
  </si>
  <si>
    <t>№ 3/88 від 20.02.2019</t>
  </si>
  <si>
    <t>№ 3/89 від 20.02.2019</t>
  </si>
  <si>
    <t>№ 3/90 від 20.02.2019</t>
  </si>
  <si>
    <t>№ 3/91 від 20.02.2019</t>
  </si>
  <si>
    <t>№ 3/92 від 20.02.2019</t>
  </si>
  <si>
    <t>№ 3/93 від 20.02.2019</t>
  </si>
  <si>
    <t>№ 3/94 від 20.02.2019</t>
  </si>
  <si>
    <t>№ 3/95 від 20.02.2019</t>
  </si>
  <si>
    <t>№ 3/96 від 20.02.2019</t>
  </si>
  <si>
    <t>№ 3/97 від 20.02.2019</t>
  </si>
  <si>
    <t>№ 3/98 від 20.02.2019</t>
  </si>
  <si>
    <t>№ 3/99 від 20.02.2019</t>
  </si>
  <si>
    <t>№ 3/100 від 20.02.2019</t>
  </si>
  <si>
    <t>№ 3/101 від 20.02.2019</t>
  </si>
  <si>
    <t>№ 3/102 від 20.02.2019</t>
  </si>
  <si>
    <t>№ 3/103 від 20.02.2019</t>
  </si>
  <si>
    <t>№ 3/104 від 20.02.2019</t>
  </si>
  <si>
    <t>№ 3/105 від 20.02.2019</t>
  </si>
  <si>
    <t>№ 3/106 від 20.02.2019</t>
  </si>
  <si>
    <t>№ 3/107 від 20.02.2019</t>
  </si>
  <si>
    <t>№ 3/108 від 20.02.2019</t>
  </si>
  <si>
    <t>№ 3/109 від 20.02.2019</t>
  </si>
  <si>
    <t>№ 3/110 від 20.02.2019</t>
  </si>
  <si>
    <t>№ 3/111 від 20.02.2019</t>
  </si>
  <si>
    <t>№ 3/112 від 20.02.2019</t>
  </si>
  <si>
    <t>№ 3/113 від 20.02.2019</t>
  </si>
  <si>
    <t>№ 3/114 від 20.02.2019</t>
  </si>
  <si>
    <t>№ 3/117 від 20.02.2019</t>
  </si>
  <si>
    <t>№ 3/118 від 20.02.2019</t>
  </si>
  <si>
    <t>№ 3/119 від 20.02.2019</t>
  </si>
  <si>
    <t>№ 3/121 від 20.02.2019</t>
  </si>
  <si>
    <t>№ 3/120 від 20.02.2019</t>
  </si>
  <si>
    <t>№ 3/122 від 20.02.2019</t>
  </si>
  <si>
    <t>№ 3/123 від 20.02.2019</t>
  </si>
  <si>
    <t>№ 3/124 від 20.02.2019</t>
  </si>
  <si>
    <t>№ 3/125 від 20.02.2019</t>
  </si>
  <si>
    <t>№ 3/126 від 20.02.2019</t>
  </si>
  <si>
    <t>№ 3/127 від 20.02.2019</t>
  </si>
  <si>
    <t>№ 3/128 від 20.02.2019</t>
  </si>
  <si>
    <t>№ 3/129 від 20.02.2019</t>
  </si>
  <si>
    <t>№ 3/130 від 20.02.2019</t>
  </si>
  <si>
    <t>№ 3/132 від 20.02.2019</t>
  </si>
  <si>
    <t>№ 3/133 від 20.02.2019</t>
  </si>
  <si>
    <t>№ 3/135 від 20.02.2019</t>
  </si>
  <si>
    <t>№ 3/136 від 20.02.2019</t>
  </si>
  <si>
    <t>№ 3/137 від 20.02.2019</t>
  </si>
  <si>
    <t>№ 3/138 від 20.02.2019</t>
  </si>
  <si>
    <t>№ 3/139 від 20.02.2019</t>
  </si>
  <si>
    <t>№ 3/140 від 20.02.2019</t>
  </si>
  <si>
    <t>№ 3/141 від 20.02.2019</t>
  </si>
  <si>
    <t>№ 3/142 від 20.02.2019</t>
  </si>
  <si>
    <t>№ 3/143 від 20.02.2019</t>
  </si>
  <si>
    <t>№ 3/144 від 20.02.2019</t>
  </si>
  <si>
    <t>№ 3/145 від 20.02.2019</t>
  </si>
  <si>
    <t>№ 3/146 від 20.02.2019</t>
  </si>
  <si>
    <t>№ 3/147 від 20.02.2019</t>
  </si>
  <si>
    <t>№ 3/148 від 20.02.2019</t>
  </si>
  <si>
    <t>№ 3/149 від 20.02.2019</t>
  </si>
  <si>
    <t>№ 3/150 від 20.02.2019</t>
  </si>
  <si>
    <t>№ 3/152 від 20.02.2019</t>
  </si>
  <si>
    <t>№ 3/153 від 20.02.2019</t>
  </si>
  <si>
    <t>№ 3/154 від 20.02.2019</t>
  </si>
  <si>
    <t>№ 3/155 від 20.02.2019</t>
  </si>
  <si>
    <t>№ 3/156 від 20.02.2019</t>
  </si>
  <si>
    <t>№ 3/157 від 20.02.2019</t>
  </si>
  <si>
    <t>№ 3/158 від 20.02.2019</t>
  </si>
  <si>
    <t>№ 3/159 від 20.02.2019</t>
  </si>
  <si>
    <t>№ 3/160 від 20.02.2019</t>
  </si>
  <si>
    <t>№ 3/162 від 20.02.2019</t>
  </si>
  <si>
    <t>№ 3/164 від 20.02.2019</t>
  </si>
  <si>
    <t>№ 3/165 від 20.02.2019</t>
  </si>
  <si>
    <t>№ 3/166 від 20.02.2019</t>
  </si>
  <si>
    <t>№ 3/167 від 20.02.2019</t>
  </si>
  <si>
    <t>№ 3/168 від 20.02.2019</t>
  </si>
  <si>
    <t>№ 3/169 від 20.02.2019</t>
  </si>
  <si>
    <t>№ 3/170 від 20.02.2019</t>
  </si>
  <si>
    <t>№ 3/171 від 20.02.2019</t>
  </si>
  <si>
    <t>№ 3/172 від 20.02.2019</t>
  </si>
  <si>
    <t>№ 3/173 від 20.02.2019</t>
  </si>
  <si>
    <t>№ 3/174 від 20.02.2019</t>
  </si>
  <si>
    <t>№ 3/175 від 20.02.2019</t>
  </si>
  <si>
    <t>№ 3/176 від 20.02.2019</t>
  </si>
  <si>
    <t>№ 3/177 від 20.02.2019</t>
  </si>
  <si>
    <t>№ 3/179 від 20.02.2019</t>
  </si>
  <si>
    <t>№ 3/180 від 20.02.2019</t>
  </si>
  <si>
    <t>№ 3/181 від 20.02.2019</t>
  </si>
  <si>
    <t>№ 3/182 від 20.02.2019</t>
  </si>
  <si>
    <t>№ 3/183 від 20.02.2019</t>
  </si>
  <si>
    <t>№ 3/184 від 20.02.2019</t>
  </si>
  <si>
    <t>№ 3/185 від 20.02.2019</t>
  </si>
  <si>
    <t>№ 3/186 від 20.02.2019</t>
  </si>
  <si>
    <t>№ 3/187 від 20.02.2019</t>
  </si>
  <si>
    <t>№ 3/188 від 20.02.2019</t>
  </si>
  <si>
    <t>№ 3/189 від 20.02.2019</t>
  </si>
  <si>
    <t>№ 3/190 від 20.02.2019</t>
  </si>
  <si>
    <t>№ 3/191 від 20.02.2019</t>
  </si>
  <si>
    <t>№ 3/192 від 20.02.2019</t>
  </si>
  <si>
    <t>№ 3/193 від 20.02.2019</t>
  </si>
  <si>
    <t>№ 3/194 від 20.02.2019</t>
  </si>
  <si>
    <t>№ 3/195 від 20.02.2019</t>
  </si>
  <si>
    <t>№ 3/197 від 20.02.2019</t>
  </si>
  <si>
    <t>№ 3/198 від 20.02.2019</t>
  </si>
  <si>
    <t>№ 3/199 від 20.02.2019</t>
  </si>
  <si>
    <t>№ 3/200 від 20.02.2019</t>
  </si>
  <si>
    <t>№ 3/201 від 20.02.2019</t>
  </si>
  <si>
    <t>№ 3/202 від 20.02.2019</t>
  </si>
  <si>
    <t>№ 3/203 від 20.02.2019</t>
  </si>
  <si>
    <t>№ 3/205 від 20.02.2019</t>
  </si>
  <si>
    <t>№ 3/207 від 20.02.2019</t>
  </si>
  <si>
    <t>№ 3/209 від 20.02.2019</t>
  </si>
  <si>
    <t>№ 3/210 від 20.02.2019</t>
  </si>
  <si>
    <t>№ 3/211 від 20.02.2019</t>
  </si>
  <si>
    <t>№ 3/214 від 20.02.2019</t>
  </si>
  <si>
    <t>№ 3/215 від 20.02.2019</t>
  </si>
  <si>
    <t>№ 3/216 від 20.02.2019</t>
  </si>
  <si>
    <t>№ 3/217 від 20.02.2019</t>
  </si>
  <si>
    <t>№ 3/218 від 20.02.2019</t>
  </si>
  <si>
    <t>№ 3/219 від 20.02.2019</t>
  </si>
  <si>
    <t>№ 3/220 від 20.02.2019</t>
  </si>
  <si>
    <t>№ 3/221 від 20.02.2019</t>
  </si>
  <si>
    <t>№ 3/222 від 20.02.2019</t>
  </si>
  <si>
    <t>№ 3/223 від 20.02.2019</t>
  </si>
  <si>
    <t>№ 3/224 від 20.02.2019</t>
  </si>
  <si>
    <t>№ 3/225 від 20.02.2019</t>
  </si>
  <si>
    <t>№ 3/226 від 20.02.2019</t>
  </si>
  <si>
    <t>№ 3/227 від 20.02.2019</t>
  </si>
  <si>
    <t>№ 3/228 від 20.02.2019</t>
  </si>
  <si>
    <t>№ 3/229 від 20.02.2019</t>
  </si>
  <si>
    <t>№ 3/230 від 20.02.2019</t>
  </si>
  <si>
    <t>№ 3/231 від 20.02.2019</t>
  </si>
  <si>
    <t>№ 3/232 від 20.02.2019</t>
  </si>
  <si>
    <t>№ 3/233 від 20.02.2019</t>
  </si>
  <si>
    <t>№ 3/238 від 20.02.2019</t>
  </si>
  <si>
    <t>№ 3/234 від 20.02.2019</t>
  </si>
  <si>
    <t>№ 3/235 від 20.02.2019</t>
  </si>
  <si>
    <t>№ 3/236 від 20.02.2019</t>
  </si>
  <si>
    <t>№ 3/237 від 20.02.2019</t>
  </si>
  <si>
    <t>№ 3/134 від 20.02.2019</t>
  </si>
  <si>
    <t>№ 3/204 від 20.02.2019</t>
  </si>
  <si>
    <t>№ 3/116 від 20.02.2019</t>
  </si>
  <si>
    <t>№ 3/131 від 20.02.2019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</si>
</sst>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%"/>
    <numFmt numFmtId="168" formatCode="_-* #,##0.0000_р_._-;\-* #,##0.0000_р_._-;_-* &quot;-&quot;??_р_._-;_-@_-"/>
    <numFmt numFmtId="169" formatCode="#,##0.0000"/>
  </numFmts>
  <fonts count="5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7"/>
      <name val="Times New Roman"/>
      <family val="1"/>
      <charset val="204"/>
    </font>
    <font>
      <sz val="16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9"/>
      <color indexed="8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ECFF"/>
        <bgColor rgb="FF000000"/>
      </patternFill>
    </fill>
    <fill>
      <patternFill patternType="solid">
        <fgColor rgb="FFCCECFF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37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</cellStyleXfs>
  <cellXfs count="236">
    <xf numFmtId="0" fontId="0" fillId="0" borderId="0" xfId="0"/>
    <xf numFmtId="0" fontId="4" fillId="0" borderId="0" xfId="1" applyFont="1" applyFill="1" applyAlignment="1">
      <alignment vertical="center"/>
    </xf>
    <xf numFmtId="0" fontId="6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2" fontId="7" fillId="0" borderId="0" xfId="2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2" applyNumberFormat="1" applyFont="1" applyFill="1" applyBorder="1" applyAlignment="1" applyProtection="1">
      <alignment horizontal="left" vertical="center"/>
    </xf>
    <xf numFmtId="0" fontId="11" fillId="0" borderId="0" xfId="2" applyNumberFormat="1" applyFont="1" applyFill="1" applyBorder="1" applyAlignment="1" applyProtection="1">
      <alignment horizontal="center" vertical="center"/>
    </xf>
    <xf numFmtId="49" fontId="11" fillId="0" borderId="0" xfId="2" applyNumberFormat="1" applyFont="1" applyFill="1" applyBorder="1" applyAlignment="1" applyProtection="1">
      <alignment horizontal="left" vertical="center"/>
    </xf>
    <xf numFmtId="49" fontId="11" fillId="0" borderId="0" xfId="2" applyNumberFormat="1" applyFont="1" applyFill="1" applyBorder="1" applyAlignment="1" applyProtection="1">
      <alignment horizontal="center" vertical="center"/>
    </xf>
    <xf numFmtId="49" fontId="12" fillId="0" borderId="0" xfId="2" applyNumberFormat="1" applyFont="1" applyFill="1" applyBorder="1" applyAlignment="1" applyProtection="1">
      <alignment horizontal="left" vertical="center"/>
    </xf>
    <xf numFmtId="49" fontId="12" fillId="0" borderId="0" xfId="2" applyNumberFormat="1" applyFont="1" applyFill="1" applyBorder="1" applyAlignment="1" applyProtection="1">
      <alignment horizontal="center" vertical="center"/>
    </xf>
    <xf numFmtId="49" fontId="12" fillId="0" borderId="0" xfId="2" applyNumberFormat="1" applyFont="1" applyFill="1" applyBorder="1" applyAlignment="1" applyProtection="1">
      <alignment horizontal="center" vertical="center" wrapText="1"/>
    </xf>
    <xf numFmtId="49" fontId="11" fillId="0" borderId="0" xfId="2" applyNumberFormat="1" applyFont="1" applyFill="1" applyBorder="1" applyAlignment="1" applyProtection="1">
      <alignment horizontal="center" vertical="center" wrapText="1"/>
    </xf>
    <xf numFmtId="49" fontId="6" fillId="0" borderId="0" xfId="2" applyNumberFormat="1" applyFont="1" applyFill="1" applyBorder="1" applyAlignment="1" applyProtection="1">
      <alignment horizontal="center" vertical="center" wrapText="1"/>
    </xf>
    <xf numFmtId="49" fontId="14" fillId="0" borderId="0" xfId="2" applyNumberFormat="1" applyFont="1" applyFill="1" applyBorder="1" applyAlignment="1" applyProtection="1">
      <alignment horizontal="center" vertical="center" wrapText="1"/>
    </xf>
    <xf numFmtId="49" fontId="12" fillId="0" borderId="5" xfId="2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left" vertical="center"/>
    </xf>
    <xf numFmtId="2" fontId="4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3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3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8" fillId="0" borderId="19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49" fontId="11" fillId="0" borderId="0" xfId="2" applyNumberFormat="1" applyFont="1" applyFill="1" applyBorder="1" applyAlignment="1" applyProtection="1">
      <alignment horizontal="center" vertical="center" wrapText="1"/>
    </xf>
    <xf numFmtId="3" fontId="6" fillId="3" borderId="21" xfId="4" applyNumberFormat="1" applyFont="1" applyFill="1" applyBorder="1" applyAlignment="1" applyProtection="1">
      <alignment horizontal="center" vertical="center" wrapText="1"/>
    </xf>
    <xf numFmtId="3" fontId="6" fillId="2" borderId="21" xfId="4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1" fontId="21" fillId="4" borderId="29" xfId="0" applyNumberFormat="1" applyFont="1" applyFill="1" applyBorder="1" applyAlignment="1" applyProtection="1">
      <alignment horizontal="center" vertical="center" wrapText="1"/>
    </xf>
    <xf numFmtId="1" fontId="21" fillId="4" borderId="40" xfId="0" applyNumberFormat="1" applyFont="1" applyFill="1" applyBorder="1" applyAlignment="1" applyProtection="1">
      <alignment horizontal="center" vertical="center" wrapText="1"/>
    </xf>
    <xf numFmtId="1" fontId="21" fillId="0" borderId="40" xfId="0" applyNumberFormat="1" applyFont="1" applyFill="1" applyBorder="1" applyAlignment="1" applyProtection="1">
      <alignment horizontal="center" vertical="center" wrapText="1"/>
    </xf>
    <xf numFmtId="1" fontId="21" fillId="2" borderId="40" xfId="0" applyNumberFormat="1" applyFont="1" applyFill="1" applyBorder="1" applyAlignment="1" applyProtection="1">
      <alignment horizontal="center" vertical="center" wrapText="1"/>
    </xf>
    <xf numFmtId="1" fontId="6" fillId="4" borderId="40" xfId="0" applyNumberFormat="1" applyFont="1" applyFill="1" applyBorder="1" applyAlignment="1" applyProtection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2" fontId="35" fillId="0" borderId="35" xfId="0" applyNumberFormat="1" applyFont="1" applyBorder="1" applyAlignment="1">
      <alignment horizontal="center"/>
    </xf>
    <xf numFmtId="2" fontId="35" fillId="5" borderId="35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 textRotation="90" wrapText="1"/>
    </xf>
    <xf numFmtId="0" fontId="7" fillId="2" borderId="0" xfId="2" applyFont="1" applyFill="1" applyAlignment="1">
      <alignment horizontal="center" vertical="center"/>
    </xf>
    <xf numFmtId="0" fontId="11" fillId="2" borderId="0" xfId="2" applyNumberFormat="1" applyFont="1" applyFill="1" applyBorder="1" applyAlignment="1" applyProtection="1">
      <alignment horizontal="center" vertical="center"/>
    </xf>
    <xf numFmtId="49" fontId="11" fillId="2" borderId="0" xfId="2" applyNumberFormat="1" applyFont="1" applyFill="1" applyBorder="1" applyAlignment="1" applyProtection="1">
      <alignment horizontal="center" vertical="center"/>
    </xf>
    <xf numFmtId="49" fontId="12" fillId="2" borderId="0" xfId="2" applyNumberFormat="1" applyFont="1" applyFill="1" applyBorder="1" applyAlignment="1" applyProtection="1">
      <alignment horizontal="center" vertical="center"/>
    </xf>
    <xf numFmtId="49" fontId="11" fillId="2" borderId="0" xfId="2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49" fontId="12" fillId="2" borderId="5" xfId="2" applyNumberFormat="1" applyFont="1" applyFill="1" applyBorder="1" applyAlignment="1" applyProtection="1">
      <alignment horizontal="center" vertical="center"/>
    </xf>
    <xf numFmtId="49" fontId="12" fillId="2" borderId="0" xfId="2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vertical="center"/>
    </xf>
    <xf numFmtId="3" fontId="6" fillId="3" borderId="19" xfId="4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Alignment="1">
      <alignment vertical="center"/>
    </xf>
    <xf numFmtId="49" fontId="23" fillId="0" borderId="0" xfId="0" applyNumberFormat="1" applyFont="1" applyAlignment="1">
      <alignment vertical="center"/>
    </xf>
    <xf numFmtId="49" fontId="24" fillId="0" borderId="20" xfId="0" applyNumberFormat="1" applyFont="1" applyBorder="1" applyAlignment="1">
      <alignment horizontal="center" vertical="center" wrapText="1"/>
    </xf>
    <xf numFmtId="49" fontId="24" fillId="0" borderId="31" xfId="0" applyNumberFormat="1" applyFont="1" applyBorder="1" applyAlignment="1">
      <alignment horizontal="center" vertical="center" wrapText="1"/>
    </xf>
    <xf numFmtId="49" fontId="24" fillId="0" borderId="32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Alignment="1">
      <alignment horizontal="left" vertical="center"/>
    </xf>
    <xf numFmtId="0" fontId="36" fillId="0" borderId="19" xfId="0" applyFont="1" applyBorder="1" applyAlignment="1">
      <alignment horizontal="left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49" fontId="25" fillId="0" borderId="3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5" fillId="0" borderId="31" xfId="0" applyNumberFormat="1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2" fontId="7" fillId="2" borderId="0" xfId="2" applyNumberFormat="1" applyFont="1" applyFill="1" applyAlignment="1">
      <alignment horizontal="center" vertical="center"/>
    </xf>
    <xf numFmtId="3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3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3" fontId="6" fillId="3" borderId="21" xfId="4" applyNumberFormat="1" applyFont="1" applyFill="1" applyBorder="1" applyAlignment="1" applyProtection="1">
      <alignment horizontal="center" vertical="center" wrapText="1"/>
    </xf>
    <xf numFmtId="49" fontId="17" fillId="2" borderId="12" xfId="2" applyNumberFormat="1" applyFont="1" applyFill="1" applyBorder="1" applyAlignment="1" applyProtection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49" fontId="17" fillId="2" borderId="39" xfId="0" applyNumberFormat="1" applyFont="1" applyFill="1" applyBorder="1" applyAlignment="1" applyProtection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4" borderId="28" xfId="0" applyFont="1" applyFill="1" applyBorder="1" applyAlignment="1">
      <alignment horizontal="center" vertical="center" wrapText="1"/>
    </xf>
    <xf numFmtId="49" fontId="14" fillId="0" borderId="38" xfId="4" applyNumberFormat="1" applyFont="1" applyFill="1" applyBorder="1" applyAlignment="1" applyProtection="1">
      <alignment horizontal="center" vertical="center" textRotation="90" wrapText="1"/>
    </xf>
    <xf numFmtId="2" fontId="0" fillId="2" borderId="23" xfId="0" applyNumberForma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2" fontId="34" fillId="2" borderId="23" xfId="0" applyNumberFormat="1" applyFont="1" applyFill="1" applyBorder="1" applyAlignment="1">
      <alignment horizontal="center"/>
    </xf>
    <xf numFmtId="2" fontId="34" fillId="0" borderId="23" xfId="0" applyNumberFormat="1" applyFont="1" applyFill="1" applyBorder="1" applyAlignment="1">
      <alignment horizontal="center"/>
    </xf>
    <xf numFmtId="2" fontId="35" fillId="6" borderId="21" xfId="0" applyNumberFormat="1" applyFont="1" applyFill="1" applyBorder="1" applyAlignment="1">
      <alignment horizontal="center"/>
    </xf>
    <xf numFmtId="2" fontId="35" fillId="0" borderId="21" xfId="0" applyNumberFormat="1" applyFont="1" applyBorder="1" applyAlignment="1">
      <alignment horizontal="center"/>
    </xf>
    <xf numFmtId="2" fontId="34" fillId="0" borderId="21" xfId="0" applyNumberFormat="1" applyFont="1" applyBorder="1" applyAlignment="1">
      <alignment horizontal="center"/>
    </xf>
    <xf numFmtId="0" fontId="23" fillId="4" borderId="0" xfId="0" applyFont="1" applyFill="1" applyAlignment="1">
      <alignment vertical="center"/>
    </xf>
    <xf numFmtId="49" fontId="17" fillId="2" borderId="39" xfId="2" applyNumberFormat="1" applyFont="1" applyFill="1" applyBorder="1" applyAlignment="1" applyProtection="1">
      <alignment horizontal="center" vertical="center" wrapText="1"/>
    </xf>
    <xf numFmtId="49" fontId="12" fillId="0" borderId="5" xfId="2" applyNumberFormat="1" applyFont="1" applyFill="1" applyBorder="1" applyAlignment="1" applyProtection="1">
      <alignment vertical="center"/>
    </xf>
    <xf numFmtId="49" fontId="17" fillId="2" borderId="20" xfId="2" applyNumberFormat="1" applyFont="1" applyFill="1" applyBorder="1" applyAlignment="1" applyProtection="1">
      <alignment horizontal="center" vertical="center" wrapText="1"/>
    </xf>
    <xf numFmtId="49" fontId="17" fillId="2" borderId="4" xfId="2" applyNumberFormat="1" applyFont="1" applyFill="1" applyBorder="1" applyAlignment="1" applyProtection="1">
      <alignment horizontal="center" vertical="center" wrapText="1"/>
    </xf>
    <xf numFmtId="49" fontId="17" fillId="2" borderId="28" xfId="2" applyNumberFormat="1" applyFont="1" applyFill="1" applyBorder="1" applyAlignment="1" applyProtection="1">
      <alignment horizontal="center" vertical="center" wrapText="1"/>
    </xf>
    <xf numFmtId="49" fontId="17" fillId="2" borderId="22" xfId="2" applyNumberFormat="1" applyFont="1" applyFill="1" applyBorder="1" applyAlignment="1" applyProtection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49" fontId="23" fillId="0" borderId="0" xfId="0" applyNumberFormat="1" applyFont="1" applyBorder="1" applyAlignment="1">
      <alignment vertical="center"/>
    </xf>
    <xf numFmtId="3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/>
    <xf numFmtId="0" fontId="18" fillId="0" borderId="23" xfId="0" applyFont="1" applyFill="1" applyBorder="1" applyAlignment="1">
      <alignment horizontal="left" vertical="center" wrapText="1"/>
    </xf>
    <xf numFmtId="3" fontId="0" fillId="2" borderId="0" xfId="0" applyNumberFormat="1" applyFill="1" applyBorder="1" applyAlignment="1">
      <alignment horizontal="center" vertical="center"/>
    </xf>
    <xf numFmtId="1" fontId="21" fillId="2" borderId="23" xfId="0" applyNumberFormat="1" applyFont="1" applyFill="1" applyBorder="1" applyAlignment="1" applyProtection="1">
      <alignment horizontal="center" vertical="center" wrapText="1"/>
    </xf>
    <xf numFmtId="2" fontId="35" fillId="0" borderId="23" xfId="0" applyNumberFormat="1" applyFont="1" applyBorder="1" applyAlignment="1">
      <alignment horizontal="center"/>
    </xf>
    <xf numFmtId="2" fontId="35" fillId="5" borderId="23" xfId="0" applyNumberFormat="1" applyFont="1" applyFill="1" applyBorder="1" applyAlignment="1">
      <alignment horizontal="center"/>
    </xf>
    <xf numFmtId="1" fontId="21" fillId="4" borderId="23" xfId="0" applyNumberFormat="1" applyFont="1" applyFill="1" applyBorder="1" applyAlignment="1" applyProtection="1">
      <alignment horizontal="center" vertical="center" wrapText="1"/>
    </xf>
    <xf numFmtId="49" fontId="28" fillId="0" borderId="9" xfId="0" applyNumberFormat="1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2" fontId="35" fillId="4" borderId="21" xfId="0" applyNumberFormat="1" applyFont="1" applyFill="1" applyBorder="1" applyAlignment="1">
      <alignment horizontal="center"/>
    </xf>
    <xf numFmtId="0" fontId="28" fillId="4" borderId="37" xfId="0" applyFont="1" applyFill="1" applyBorder="1" applyAlignment="1">
      <alignment horizontal="left" vertical="center" wrapText="1"/>
    </xf>
    <xf numFmtId="0" fontId="36" fillId="4" borderId="22" xfId="0" applyFont="1" applyFill="1" applyBorder="1" applyAlignment="1">
      <alignment horizontal="left" vertical="center" wrapText="1"/>
    </xf>
    <xf numFmtId="2" fontId="4" fillId="2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168" fontId="25" fillId="0" borderId="0" xfId="8" applyNumberFormat="1" applyFont="1" applyAlignment="1">
      <alignment horizontal="center" vertical="center" wrapText="1"/>
    </xf>
    <xf numFmtId="2" fontId="35" fillId="2" borderId="21" xfId="0" applyNumberFormat="1" applyFont="1" applyFill="1" applyBorder="1" applyAlignment="1">
      <alignment horizontal="center"/>
    </xf>
    <xf numFmtId="0" fontId="36" fillId="4" borderId="19" xfId="0" applyFont="1" applyFill="1" applyBorder="1" applyAlignment="1">
      <alignment horizontal="left" vertical="center" wrapText="1"/>
    </xf>
    <xf numFmtId="2" fontId="35" fillId="4" borderId="23" xfId="0" applyNumberFormat="1" applyFont="1" applyFill="1" applyBorder="1" applyAlignment="1">
      <alignment horizontal="center"/>
    </xf>
    <xf numFmtId="2" fontId="34" fillId="4" borderId="21" xfId="0" applyNumberFormat="1" applyFont="1" applyFill="1" applyBorder="1" applyAlignment="1">
      <alignment horizontal="center"/>
    </xf>
    <xf numFmtId="49" fontId="12" fillId="0" borderId="5" xfId="2" applyNumberFormat="1" applyFont="1" applyFill="1" applyBorder="1" applyAlignment="1" applyProtection="1">
      <alignment horizontal="center" vertical="center"/>
    </xf>
    <xf numFmtId="169" fontId="26" fillId="0" borderId="0" xfId="0" applyNumberFormat="1" applyFont="1" applyFill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3" fontId="44" fillId="0" borderId="23" xfId="0" applyNumberFormat="1" applyFont="1" applyBorder="1" applyAlignment="1">
      <alignment horizontal="center" vertical="center" wrapText="1"/>
    </xf>
    <xf numFmtId="3" fontId="7" fillId="0" borderId="23" xfId="4" applyNumberFormat="1" applyFont="1" applyFill="1" applyBorder="1" applyAlignment="1" applyProtection="1">
      <alignment horizontal="center" vertical="center" wrapText="1"/>
    </xf>
    <xf numFmtId="165" fontId="7" fillId="0" borderId="42" xfId="4" applyNumberFormat="1" applyFont="1" applyFill="1" applyBorder="1" applyAlignment="1" applyProtection="1">
      <alignment horizontal="center" vertical="center" wrapText="1"/>
    </xf>
    <xf numFmtId="164" fontId="44" fillId="0" borderId="23" xfId="8" applyFont="1" applyBorder="1" applyAlignment="1">
      <alignment horizontal="center" vertical="center"/>
    </xf>
    <xf numFmtId="168" fontId="44" fillId="0" borderId="23" xfId="8" applyNumberFormat="1" applyFont="1" applyBorder="1" applyAlignment="1">
      <alignment horizontal="center" vertical="center"/>
    </xf>
    <xf numFmtId="168" fontId="44" fillId="0" borderId="42" xfId="8" applyNumberFormat="1" applyFont="1" applyBorder="1" applyAlignment="1">
      <alignment horizontal="center" vertical="center"/>
    </xf>
    <xf numFmtId="164" fontId="7" fillId="0" borderId="23" xfId="8" applyFont="1" applyFill="1" applyBorder="1" applyAlignment="1">
      <alignment horizontal="center" vertical="center"/>
    </xf>
    <xf numFmtId="168" fontId="7" fillId="0" borderId="23" xfId="8" applyNumberFormat="1" applyFont="1" applyFill="1" applyBorder="1" applyAlignment="1">
      <alignment horizontal="center" vertical="center"/>
    </xf>
    <xf numFmtId="168" fontId="7" fillId="0" borderId="21" xfId="8" applyNumberFormat="1" applyFont="1" applyFill="1" applyBorder="1" applyAlignment="1" applyProtection="1">
      <alignment horizontal="center" vertical="center"/>
    </xf>
    <xf numFmtId="168" fontId="7" fillId="0" borderId="29" xfId="8" applyNumberFormat="1" applyFont="1" applyFill="1" applyBorder="1" applyAlignment="1" applyProtection="1">
      <alignment horizontal="center" vertical="center"/>
    </xf>
    <xf numFmtId="164" fontId="20" fillId="0" borderId="23" xfId="8" applyFont="1" applyFill="1" applyBorder="1" applyAlignment="1">
      <alignment horizontal="center" vertical="center"/>
    </xf>
    <xf numFmtId="168" fontId="20" fillId="0" borderId="23" xfId="8" applyNumberFormat="1" applyFont="1" applyFill="1" applyBorder="1" applyAlignment="1">
      <alignment horizontal="center" vertical="center"/>
    </xf>
    <xf numFmtId="168" fontId="20" fillId="4" borderId="21" xfId="8" applyNumberFormat="1" applyFont="1" applyFill="1" applyBorder="1" applyAlignment="1" applyProtection="1">
      <alignment horizontal="center" vertical="center"/>
    </xf>
    <xf numFmtId="168" fontId="20" fillId="0" borderId="29" xfId="8" applyNumberFormat="1" applyFont="1" applyFill="1" applyBorder="1" applyAlignment="1" applyProtection="1">
      <alignment horizontal="center" vertical="center"/>
    </xf>
    <xf numFmtId="168" fontId="20" fillId="0" borderId="21" xfId="8" applyNumberFormat="1" applyFont="1" applyFill="1" applyBorder="1" applyAlignment="1" applyProtection="1">
      <alignment horizontal="center" vertical="center"/>
    </xf>
    <xf numFmtId="168" fontId="22" fillId="0" borderId="23" xfId="8" applyNumberFormat="1" applyFont="1" applyFill="1" applyBorder="1" applyAlignment="1">
      <alignment horizontal="center" vertical="center"/>
    </xf>
    <xf numFmtId="168" fontId="22" fillId="0" borderId="21" xfId="8" applyNumberFormat="1" applyFont="1" applyFill="1" applyBorder="1" applyAlignment="1" applyProtection="1">
      <alignment horizontal="center" vertical="center"/>
    </xf>
    <xf numFmtId="168" fontId="22" fillId="0" borderId="29" xfId="8" applyNumberFormat="1" applyFont="1" applyFill="1" applyBorder="1" applyAlignment="1" applyProtection="1">
      <alignment horizontal="center" vertical="center"/>
    </xf>
    <xf numFmtId="164" fontId="7" fillId="0" borderId="36" xfId="8" applyFont="1" applyFill="1" applyBorder="1" applyAlignment="1">
      <alignment horizontal="center" vertical="center"/>
    </xf>
    <xf numFmtId="164" fontId="20" fillId="0" borderId="36" xfId="8" applyFont="1" applyFill="1" applyBorder="1" applyAlignment="1">
      <alignment horizontal="center" vertical="center"/>
    </xf>
    <xf numFmtId="168" fontId="20" fillId="0" borderId="36" xfId="8" applyNumberFormat="1" applyFont="1" applyFill="1" applyBorder="1" applyAlignment="1">
      <alignment horizontal="center" vertical="center"/>
    </xf>
    <xf numFmtId="168" fontId="20" fillId="0" borderId="23" xfId="8" applyNumberFormat="1" applyFont="1" applyFill="1" applyBorder="1" applyAlignment="1" applyProtection="1">
      <alignment horizontal="center" vertical="center"/>
    </xf>
    <xf numFmtId="168" fontId="20" fillId="0" borderId="42" xfId="8" applyNumberFormat="1" applyFont="1" applyFill="1" applyBorder="1" applyAlignment="1">
      <alignment horizontal="center" vertical="center"/>
    </xf>
    <xf numFmtId="168" fontId="7" fillId="0" borderId="42" xfId="8" applyNumberFormat="1" applyFont="1" applyFill="1" applyBorder="1" applyAlignment="1">
      <alignment horizontal="center" vertical="center"/>
    </xf>
    <xf numFmtId="168" fontId="7" fillId="0" borderId="23" xfId="8" applyNumberFormat="1" applyFont="1" applyFill="1" applyBorder="1" applyAlignment="1" applyProtection="1">
      <alignment horizontal="center" vertical="center"/>
    </xf>
    <xf numFmtId="168" fontId="7" fillId="0" borderId="36" xfId="8" applyNumberFormat="1" applyFont="1" applyFill="1" applyBorder="1" applyAlignment="1">
      <alignment horizontal="center" vertical="center"/>
    </xf>
    <xf numFmtId="164" fontId="20" fillId="0" borderId="23" xfId="8" applyFont="1" applyBorder="1" applyAlignment="1">
      <alignment horizontal="center" vertical="center"/>
    </xf>
    <xf numFmtId="168" fontId="20" fillId="0" borderId="23" xfId="8" applyNumberFormat="1" applyFont="1" applyBorder="1" applyAlignment="1">
      <alignment horizontal="center" vertical="center"/>
    </xf>
    <xf numFmtId="168" fontId="20" fillId="0" borderId="42" xfId="8" applyNumberFormat="1" applyFont="1" applyFill="1" applyBorder="1" applyAlignment="1" applyProtection="1">
      <alignment horizontal="center" vertical="center"/>
    </xf>
    <xf numFmtId="164" fontId="45" fillId="0" borderId="16" xfId="8" applyFont="1" applyBorder="1" applyAlignment="1">
      <alignment vertical="center"/>
    </xf>
    <xf numFmtId="168" fontId="20" fillId="0" borderId="16" xfId="8" applyNumberFormat="1" applyFont="1" applyBorder="1" applyAlignment="1">
      <alignment horizontal="center" vertical="center"/>
    </xf>
    <xf numFmtId="168" fontId="20" fillId="0" borderId="17" xfId="8" applyNumberFormat="1" applyFont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169" fontId="12" fillId="0" borderId="0" xfId="0" applyNumberFormat="1" applyFont="1" applyFill="1" applyAlignment="1">
      <alignment horizontal="left" vertical="center" wrapText="1"/>
    </xf>
    <xf numFmtId="0" fontId="4" fillId="0" borderId="45" xfId="0" applyFont="1" applyFill="1" applyBorder="1" applyAlignment="1">
      <alignment vertical="center"/>
    </xf>
    <xf numFmtId="0" fontId="7" fillId="0" borderId="36" xfId="8" applyNumberFormat="1" applyFont="1" applyFill="1" applyBorder="1" applyAlignment="1">
      <alignment horizontal="center" vertical="center"/>
    </xf>
    <xf numFmtId="164" fontId="47" fillId="7" borderId="10" xfId="8" applyFont="1" applyFill="1" applyBorder="1" applyAlignment="1">
      <alignment horizontal="right" vertical="center"/>
    </xf>
    <xf numFmtId="164" fontId="6" fillId="0" borderId="0" xfId="8" applyFont="1" applyFill="1" applyAlignment="1">
      <alignment horizontal="left" vertical="center"/>
    </xf>
    <xf numFmtId="164" fontId="11" fillId="0" borderId="0" xfId="8" applyFont="1" applyFill="1" applyBorder="1" applyAlignment="1" applyProtection="1">
      <alignment horizontal="center" vertical="center"/>
    </xf>
    <xf numFmtId="164" fontId="12" fillId="0" borderId="0" xfId="8" applyFont="1" applyFill="1" applyBorder="1" applyAlignment="1" applyProtection="1">
      <alignment horizontal="center" vertical="center"/>
    </xf>
    <xf numFmtId="164" fontId="6" fillId="0" borderId="0" xfId="8" applyFont="1" applyFill="1" applyBorder="1" applyAlignment="1" applyProtection="1">
      <alignment horizontal="center" vertical="center" wrapText="1"/>
    </xf>
    <xf numFmtId="164" fontId="32" fillId="4" borderId="23" xfId="8" applyFont="1" applyFill="1" applyBorder="1" applyAlignment="1" applyProtection="1">
      <alignment horizontal="left" vertical="center" wrapText="1"/>
    </xf>
    <xf numFmtId="164" fontId="32" fillId="0" borderId="23" xfId="8" applyFont="1" applyFill="1" applyBorder="1" applyAlignment="1" applyProtection="1">
      <alignment horizontal="left" vertical="center" wrapText="1"/>
    </xf>
    <xf numFmtId="164" fontId="33" fillId="4" borderId="23" xfId="8" applyFont="1" applyFill="1" applyBorder="1" applyAlignment="1" applyProtection="1">
      <alignment horizontal="left" vertical="center" wrapText="1"/>
    </xf>
    <xf numFmtId="164" fontId="32" fillId="2" borderId="23" xfId="8" applyFont="1" applyFill="1" applyBorder="1" applyAlignment="1" applyProtection="1">
      <alignment horizontal="left" vertical="center" wrapText="1"/>
    </xf>
    <xf numFmtId="164" fontId="4" fillId="0" borderId="0" xfId="8" applyFont="1" applyFill="1" applyAlignment="1">
      <alignment vertical="center"/>
    </xf>
    <xf numFmtId="164" fontId="47" fillId="8" borderId="10" xfId="8" applyFont="1" applyFill="1" applyBorder="1" applyAlignment="1">
      <alignment horizontal="right" vertical="center"/>
    </xf>
    <xf numFmtId="0" fontId="48" fillId="0" borderId="0" xfId="0" applyFont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49" fontId="25" fillId="4" borderId="31" xfId="0" applyNumberFormat="1" applyFont="1" applyFill="1" applyBorder="1" applyAlignment="1">
      <alignment horizontal="center" vertical="center" wrapText="1"/>
    </xf>
    <xf numFmtId="164" fontId="20" fillId="4" borderId="23" xfId="8" applyFont="1" applyFill="1" applyBorder="1" applyAlignment="1">
      <alignment horizontal="center" vertical="center"/>
    </xf>
    <xf numFmtId="168" fontId="20" fillId="4" borderId="23" xfId="8" applyNumberFormat="1" applyFont="1" applyFill="1" applyBorder="1" applyAlignment="1">
      <alignment horizontal="center" vertical="center"/>
    </xf>
    <xf numFmtId="168" fontId="20" fillId="4" borderId="29" xfId="8" applyNumberFormat="1" applyFont="1" applyFill="1" applyBorder="1" applyAlignment="1" applyProtection="1">
      <alignment horizontal="center" vertical="center"/>
    </xf>
    <xf numFmtId="164" fontId="20" fillId="4" borderId="21" xfId="8" applyFont="1" applyFill="1" applyBorder="1" applyAlignment="1">
      <alignment horizontal="center" vertical="center"/>
    </xf>
    <xf numFmtId="164" fontId="44" fillId="4" borderId="23" xfId="8" applyFont="1" applyFill="1" applyBorder="1" applyAlignment="1">
      <alignment horizontal="center" vertical="center"/>
    </xf>
    <xf numFmtId="168" fontId="44" fillId="4" borderId="23" xfId="8" applyNumberFormat="1" applyFont="1" applyFill="1" applyBorder="1" applyAlignment="1">
      <alignment horizontal="center" vertical="center"/>
    </xf>
    <xf numFmtId="168" fontId="44" fillId="4" borderId="42" xfId="8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9" fontId="6" fillId="0" borderId="34" xfId="4" applyNumberFormat="1" applyFont="1" applyFill="1" applyBorder="1" applyAlignment="1" applyProtection="1">
      <alignment horizontal="center" vertical="center" wrapText="1"/>
    </xf>
    <xf numFmtId="49" fontId="6" fillId="0" borderId="33" xfId="4" applyNumberFormat="1" applyFont="1" applyFill="1" applyBorder="1" applyAlignment="1" applyProtection="1">
      <alignment horizontal="center" vertical="center" wrapText="1"/>
    </xf>
    <xf numFmtId="49" fontId="6" fillId="0" borderId="41" xfId="4" applyNumberFormat="1" applyFont="1" applyFill="1" applyBorder="1" applyAlignment="1" applyProtection="1">
      <alignment horizontal="center" vertical="center" wrapText="1"/>
    </xf>
    <xf numFmtId="49" fontId="14" fillId="0" borderId="6" xfId="4" applyNumberFormat="1" applyFont="1" applyFill="1" applyBorder="1" applyAlignment="1" applyProtection="1">
      <alignment horizontal="center" vertical="center" textRotation="90" wrapText="1"/>
    </xf>
    <xf numFmtId="49" fontId="14" fillId="0" borderId="13" xfId="4" applyNumberFormat="1" applyFont="1" applyFill="1" applyBorder="1" applyAlignment="1" applyProtection="1">
      <alignment horizontal="center" vertical="center" textRotation="90" wrapText="1"/>
    </xf>
    <xf numFmtId="49" fontId="14" fillId="0" borderId="18" xfId="4" applyNumberFormat="1" applyFont="1" applyFill="1" applyBorder="1" applyAlignment="1" applyProtection="1">
      <alignment horizontal="center" vertical="center" textRotation="90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164" fontId="6" fillId="0" borderId="2" xfId="8" applyFont="1" applyFill="1" applyBorder="1" applyAlignment="1" applyProtection="1">
      <alignment horizontal="center" vertical="center" wrapText="1"/>
    </xf>
    <xf numFmtId="164" fontId="6" fillId="0" borderId="8" xfId="8" applyFont="1" applyFill="1" applyBorder="1" applyAlignment="1" applyProtection="1">
      <alignment horizontal="center" vertical="center" wrapText="1"/>
    </xf>
    <xf numFmtId="164" fontId="6" fillId="0" borderId="19" xfId="8" applyFont="1" applyFill="1" applyBorder="1" applyAlignment="1" applyProtection="1">
      <alignment horizontal="center" vertical="center" wrapText="1"/>
    </xf>
    <xf numFmtId="49" fontId="12" fillId="0" borderId="25" xfId="2" applyNumberFormat="1" applyFont="1" applyFill="1" applyBorder="1" applyAlignment="1" applyProtection="1">
      <alignment horizontal="center" vertical="center"/>
    </xf>
    <xf numFmtId="49" fontId="12" fillId="0" borderId="26" xfId="2" applyNumberFormat="1" applyFont="1" applyFill="1" applyBorder="1" applyAlignment="1" applyProtection="1">
      <alignment horizontal="center" vertical="center"/>
    </xf>
    <xf numFmtId="49" fontId="12" fillId="0" borderId="27" xfId="2" applyNumberFormat="1" applyFont="1" applyFill="1" applyBorder="1" applyAlignment="1" applyProtection="1">
      <alignment horizontal="center" vertical="center"/>
    </xf>
    <xf numFmtId="49" fontId="12" fillId="0" borderId="3" xfId="2" applyNumberFormat="1" applyFont="1" applyFill="1" applyBorder="1" applyAlignment="1" applyProtection="1">
      <alignment horizontal="center" vertical="center"/>
    </xf>
    <xf numFmtId="49" fontId="12" fillId="0" borderId="38" xfId="2" applyNumberFormat="1" applyFont="1" applyFill="1" applyBorder="1" applyAlignment="1" applyProtection="1">
      <alignment horizontal="center" vertical="center"/>
    </xf>
    <xf numFmtId="49" fontId="12" fillId="0" borderId="34" xfId="2" applyNumberFormat="1" applyFont="1" applyFill="1" applyBorder="1" applyAlignment="1" applyProtection="1">
      <alignment horizontal="center" vertical="center"/>
    </xf>
    <xf numFmtId="0" fontId="20" fillId="0" borderId="0" xfId="0" applyFont="1" applyAlignment="1">
      <alignment horizontal="right" vertical="center"/>
    </xf>
    <xf numFmtId="49" fontId="12" fillId="4" borderId="0" xfId="0" applyNumberFormat="1" applyFont="1" applyFill="1" applyAlignment="1">
      <alignment horizontal="center" vertical="center" wrapText="1"/>
    </xf>
    <xf numFmtId="0" fontId="40" fillId="4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46" fillId="0" borderId="0" xfId="0" applyFont="1" applyFill="1" applyAlignment="1">
      <alignment horizontal="right" vertical="center" wrapText="1"/>
    </xf>
    <xf numFmtId="0" fontId="39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2" fillId="0" borderId="0" xfId="0" applyFont="1" applyFill="1" applyAlignment="1">
      <alignment horizontal="right"/>
    </xf>
  </cellXfs>
  <cellStyles count="13">
    <cellStyle name="Обычный" xfId="0" builtinId="0"/>
    <cellStyle name="Обычный 10" xfId="3"/>
    <cellStyle name="Обычный 10 2" xfId="10"/>
    <cellStyle name="Обычный 10 2 2" xfId="12"/>
    <cellStyle name="Обычный 10 3" xfId="9"/>
    <cellStyle name="Обычный 10 4" xfId="11"/>
    <cellStyle name="Обычный 2" xfId="4"/>
    <cellStyle name="Обычный 2 2 2" xfId="7"/>
    <cellStyle name="Обычный 2 4" xfId="6"/>
    <cellStyle name="Обычный 2 8" xfId="5"/>
    <cellStyle name="Обычный 3 6" xfId="1"/>
    <cellStyle name="Обычный 9" xfId="2"/>
    <cellStyle name="Финансовый" xfId="8" builtinId="3"/>
  </cellStyles>
  <dxfs count="0"/>
  <tableStyles count="0" defaultTableStyle="TableStyleMedium2" defaultPivotStyle="PivotStyleLight16"/>
  <colors>
    <mruColors>
      <color rgb="FFE1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</xdr:row>
          <xdr:rowOff>9525</xdr:rowOff>
        </xdr:from>
        <xdr:to>
          <xdr:col>8</xdr:col>
          <xdr:colOff>161925</xdr:colOff>
          <xdr:row>2</xdr:row>
          <xdr:rowOff>276225</xdr:rowOff>
        </xdr:to>
        <xdr:sp macro="" textlink="">
          <xdr:nvSpPr>
            <xdr:cNvPr id="5121" name="ComboBox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</sheetPr>
  <dimension ref="A1:AM241"/>
  <sheetViews>
    <sheetView zoomScale="110" zoomScaleNormal="110" workbookViewId="0">
      <pane xSplit="3" ySplit="8" topLeftCell="L230" activePane="bottomRight" state="frozen"/>
      <selection activeCell="G8" sqref="G8"/>
      <selection pane="topRight" activeCell="G8" sqref="G8"/>
      <selection pane="bottomLeft" activeCell="G8" sqref="G8"/>
      <selection pane="bottomRight" activeCell="N237" sqref="N237"/>
    </sheetView>
  </sheetViews>
  <sheetFormatPr defaultColWidth="9.140625" defaultRowHeight="15" x14ac:dyDescent="0.25"/>
  <cols>
    <col min="1" max="1" width="5.85546875" style="7" customWidth="1"/>
    <col min="2" max="2" width="4.42578125" style="8" customWidth="1"/>
    <col min="3" max="3" width="30.85546875" style="176" customWidth="1"/>
    <col min="4" max="4" width="9.42578125" style="20" customWidth="1"/>
    <col min="5" max="5" width="11.140625" style="7" customWidth="1"/>
    <col min="6" max="8" width="11.140625" style="79" customWidth="1"/>
    <col min="9" max="9" width="13.7109375" style="55" customWidth="1"/>
    <col min="10" max="10" width="13" style="56" customWidth="1"/>
    <col min="11" max="11" width="13.140625" style="6" bestFit="1" customWidth="1"/>
    <col min="12" max="12" width="10.7109375" style="23" customWidth="1"/>
    <col min="13" max="13" width="12.28515625" style="55" customWidth="1"/>
    <col min="14" max="14" width="11.5703125" style="56" customWidth="1"/>
    <col min="15" max="15" width="10.7109375" style="6" customWidth="1"/>
    <col min="16" max="16" width="10.7109375" style="23" customWidth="1"/>
    <col min="17" max="17" width="13" style="55" customWidth="1"/>
    <col min="18" max="18" width="11.28515625" style="56" customWidth="1"/>
    <col min="19" max="19" width="10.7109375" style="6" customWidth="1"/>
    <col min="20" max="20" width="12.42578125" style="23" customWidth="1"/>
    <col min="21" max="21" width="13.85546875" style="55" customWidth="1"/>
    <col min="22" max="22" width="10.7109375" style="56" customWidth="1"/>
    <col min="23" max="23" width="10.7109375" style="6" customWidth="1"/>
    <col min="24" max="24" width="10.7109375" style="23" customWidth="1"/>
    <col min="25" max="25" width="11.5703125" style="55" customWidth="1"/>
    <col min="26" max="26" width="10.7109375" style="56" customWidth="1"/>
    <col min="27" max="27" width="10.7109375" style="6" customWidth="1"/>
    <col min="28" max="28" width="12.85546875" style="23" customWidth="1"/>
    <col min="29" max="29" width="12.7109375" style="55" customWidth="1"/>
    <col min="30" max="30" width="12.5703125" style="56" customWidth="1"/>
    <col min="31" max="31" width="10.7109375" style="6" customWidth="1"/>
    <col min="32" max="32" width="10.7109375" style="23" customWidth="1"/>
    <col min="33" max="33" width="13.140625" style="55" customWidth="1"/>
    <col min="34" max="34" width="10.7109375" style="56" customWidth="1"/>
    <col min="35" max="35" width="14.85546875" style="59" customWidth="1"/>
    <col min="36" max="36" width="14.5703125" style="59" customWidth="1"/>
    <col min="37" max="37" width="14.42578125" style="7" customWidth="1"/>
    <col min="38" max="38" width="14" style="79" customWidth="1"/>
    <col min="39" max="39" width="21.5703125" style="79" customWidth="1"/>
    <col min="40" max="16384" width="9.140625" style="7"/>
  </cols>
  <sheetData>
    <row r="1" spans="1:39" ht="18.75" x14ac:dyDescent="0.25">
      <c r="A1" s="1"/>
      <c r="B1" s="4"/>
      <c r="D1" s="2"/>
      <c r="E1" s="3"/>
      <c r="F1" s="3"/>
      <c r="G1" s="3"/>
      <c r="H1" s="3"/>
      <c r="I1" s="50"/>
      <c r="J1" s="74"/>
      <c r="K1" s="3"/>
      <c r="L1" s="5"/>
      <c r="M1" s="50"/>
      <c r="N1" s="74"/>
      <c r="O1" s="3"/>
      <c r="P1" s="5"/>
      <c r="Q1" s="50"/>
      <c r="R1" s="74"/>
      <c r="S1" s="3"/>
      <c r="T1" s="5"/>
      <c r="U1" s="50"/>
      <c r="V1" s="74"/>
      <c r="W1" s="3"/>
      <c r="X1" s="5"/>
      <c r="Y1" s="50"/>
      <c r="Z1" s="74"/>
      <c r="AA1" s="3"/>
      <c r="AB1" s="5"/>
      <c r="AC1" s="50"/>
      <c r="AD1" s="74"/>
      <c r="AE1" s="3"/>
      <c r="AF1" s="5"/>
      <c r="AG1" s="50"/>
      <c r="AH1" s="74"/>
    </row>
    <row r="2" spans="1:39" ht="20.25" x14ac:dyDescent="0.25">
      <c r="A2" s="9" t="s">
        <v>0</v>
      </c>
      <c r="B2" s="10"/>
      <c r="C2" s="177"/>
      <c r="D2" s="10"/>
      <c r="E2" s="10"/>
      <c r="F2" s="10"/>
      <c r="G2" s="10"/>
      <c r="H2" s="10"/>
      <c r="I2" s="51"/>
      <c r="J2" s="51"/>
      <c r="K2" s="10"/>
      <c r="L2" s="10"/>
      <c r="M2" s="51"/>
      <c r="N2" s="51"/>
      <c r="O2" s="10"/>
      <c r="P2" s="10"/>
      <c r="Q2" s="51"/>
      <c r="R2" s="51"/>
      <c r="S2" s="10"/>
      <c r="T2" s="10"/>
      <c r="U2" s="51"/>
      <c r="V2" s="51"/>
      <c r="W2" s="10"/>
      <c r="X2" s="10"/>
      <c r="Y2" s="51"/>
      <c r="Z2" s="51"/>
      <c r="AA2" s="10"/>
      <c r="AB2" s="10"/>
      <c r="AC2" s="51"/>
      <c r="AD2" s="51"/>
      <c r="AE2" s="10"/>
      <c r="AF2" s="10"/>
      <c r="AG2" s="51"/>
      <c r="AH2" s="51"/>
    </row>
    <row r="3" spans="1:39" ht="20.25" x14ac:dyDescent="0.25">
      <c r="A3" s="11" t="s">
        <v>47</v>
      </c>
      <c r="B3" s="12"/>
      <c r="C3" s="177"/>
      <c r="D3" s="12"/>
      <c r="E3" s="12"/>
      <c r="F3" s="12"/>
      <c r="G3" s="12"/>
      <c r="H3" s="12"/>
      <c r="I3" s="52"/>
      <c r="J3" s="52"/>
      <c r="K3" s="12"/>
      <c r="L3" s="12"/>
      <c r="M3" s="52"/>
      <c r="N3" s="52"/>
      <c r="O3" s="12"/>
      <c r="P3" s="12"/>
      <c r="Q3" s="52"/>
      <c r="R3" s="52"/>
      <c r="S3" s="12"/>
      <c r="T3" s="12"/>
      <c r="U3" s="52"/>
      <c r="V3" s="52"/>
      <c r="W3" s="12"/>
      <c r="X3" s="12"/>
      <c r="Y3" s="52"/>
      <c r="Z3" s="52"/>
      <c r="AA3" s="12"/>
      <c r="AB3" s="12"/>
      <c r="AC3" s="52"/>
      <c r="AD3" s="52"/>
      <c r="AE3" s="12"/>
      <c r="AF3" s="12"/>
      <c r="AG3" s="52"/>
      <c r="AH3" s="52"/>
      <c r="AI3" s="61"/>
    </row>
    <row r="4" spans="1:39" ht="20.25" x14ac:dyDescent="0.25">
      <c r="A4" s="13" t="s">
        <v>370</v>
      </c>
      <c r="B4" s="14"/>
      <c r="C4" s="178"/>
      <c r="D4" s="14"/>
      <c r="E4" s="14"/>
      <c r="F4" s="14"/>
      <c r="G4" s="14"/>
      <c r="H4" s="14"/>
      <c r="I4" s="53"/>
      <c r="J4" s="53"/>
      <c r="K4" s="14"/>
      <c r="L4" s="14"/>
      <c r="M4" s="53"/>
      <c r="N4" s="53"/>
      <c r="O4" s="14"/>
      <c r="P4" s="14"/>
      <c r="Q4" s="53"/>
      <c r="R4" s="53"/>
      <c r="S4" s="14"/>
      <c r="T4" s="14"/>
      <c r="U4" s="53"/>
      <c r="V4" s="53"/>
      <c r="W4" s="14"/>
      <c r="X4" s="14"/>
      <c r="Y4" s="53"/>
      <c r="Z4" s="53"/>
      <c r="AA4" s="14"/>
      <c r="AB4" s="14"/>
      <c r="AC4" s="53"/>
      <c r="AD4" s="53"/>
      <c r="AE4" s="14"/>
      <c r="AF4" s="14"/>
      <c r="AG4" s="53"/>
      <c r="AH4" s="53"/>
      <c r="AI4" s="58"/>
      <c r="AJ4" s="58"/>
      <c r="AK4" s="15"/>
      <c r="AL4" s="15"/>
    </row>
    <row r="5" spans="1:39" ht="21" thickBot="1" x14ac:dyDescent="0.3">
      <c r="A5" s="16"/>
      <c r="B5" s="18"/>
      <c r="C5" s="179"/>
      <c r="D5" s="17"/>
      <c r="E5" s="16" t="s">
        <v>46</v>
      </c>
      <c r="F5" s="34" t="s">
        <v>1</v>
      </c>
      <c r="G5" s="34" t="s">
        <v>2</v>
      </c>
      <c r="H5" s="34" t="s">
        <v>3</v>
      </c>
      <c r="I5" s="54" t="s">
        <v>4</v>
      </c>
      <c r="J5" s="54" t="s">
        <v>5</v>
      </c>
      <c r="K5" s="16" t="s">
        <v>6</v>
      </c>
      <c r="L5" s="16" t="s">
        <v>7</v>
      </c>
      <c r="M5" s="54" t="s">
        <v>8</v>
      </c>
      <c r="N5" s="54" t="s">
        <v>9</v>
      </c>
      <c r="O5" s="34" t="s">
        <v>10</v>
      </c>
      <c r="P5" s="34" t="s">
        <v>11</v>
      </c>
      <c r="Q5" s="54" t="s">
        <v>12</v>
      </c>
      <c r="R5" s="54" t="s">
        <v>360</v>
      </c>
      <c r="S5" s="34" t="s">
        <v>361</v>
      </c>
      <c r="T5" s="34" t="s">
        <v>362</v>
      </c>
      <c r="U5" s="54" t="s">
        <v>363</v>
      </c>
      <c r="V5" s="54" t="s">
        <v>13</v>
      </c>
      <c r="W5" s="34" t="s">
        <v>14</v>
      </c>
      <c r="X5" s="34" t="s">
        <v>15</v>
      </c>
      <c r="Y5" s="54" t="s">
        <v>16</v>
      </c>
      <c r="Z5" s="54" t="s">
        <v>17</v>
      </c>
      <c r="AA5" s="34" t="s">
        <v>18</v>
      </c>
      <c r="AB5" s="34" t="s">
        <v>19</v>
      </c>
      <c r="AC5" s="54" t="s">
        <v>20</v>
      </c>
      <c r="AD5" s="54" t="s">
        <v>21</v>
      </c>
      <c r="AE5" s="34" t="s">
        <v>22</v>
      </c>
      <c r="AF5" s="34" t="s">
        <v>23</v>
      </c>
      <c r="AG5" s="54" t="s">
        <v>24</v>
      </c>
      <c r="AH5" s="54" t="s">
        <v>25</v>
      </c>
      <c r="AI5" s="54" t="s">
        <v>26</v>
      </c>
      <c r="AJ5" s="54" t="s">
        <v>27</v>
      </c>
      <c r="AK5" s="34" t="s">
        <v>28</v>
      </c>
      <c r="AL5" s="34" t="s">
        <v>29</v>
      </c>
      <c r="AM5" s="34" t="s">
        <v>30</v>
      </c>
    </row>
    <row r="6" spans="1:39" ht="16.5" customHeight="1" thickBot="1" x14ac:dyDescent="0.3">
      <c r="A6" s="197" t="s">
        <v>31</v>
      </c>
      <c r="B6" s="199" t="s">
        <v>34</v>
      </c>
      <c r="C6" s="215" t="s">
        <v>32</v>
      </c>
      <c r="D6" s="201" t="s">
        <v>88</v>
      </c>
      <c r="E6" s="204" t="s">
        <v>33</v>
      </c>
      <c r="F6" s="90"/>
      <c r="G6" s="90"/>
      <c r="H6" s="90"/>
      <c r="I6" s="218" t="s">
        <v>325</v>
      </c>
      <c r="J6" s="219"/>
      <c r="K6" s="219"/>
      <c r="L6" s="219"/>
      <c r="M6" s="219"/>
      <c r="N6" s="219"/>
      <c r="O6" s="219"/>
      <c r="P6" s="220"/>
      <c r="Q6" s="100"/>
      <c r="R6" s="100"/>
      <c r="S6" s="100"/>
      <c r="T6" s="100"/>
      <c r="U6" s="221" t="s">
        <v>327</v>
      </c>
      <c r="V6" s="222"/>
      <c r="W6" s="222"/>
      <c r="X6" s="222"/>
      <c r="Y6" s="222"/>
      <c r="Z6" s="222"/>
      <c r="AA6" s="223"/>
      <c r="AB6" s="100"/>
      <c r="AC6" s="100"/>
      <c r="AD6" s="100"/>
      <c r="AE6" s="100"/>
      <c r="AF6" s="100"/>
      <c r="AG6" s="100"/>
      <c r="AH6" s="100"/>
      <c r="AI6" s="57"/>
      <c r="AJ6" s="57"/>
      <c r="AK6" s="19"/>
      <c r="AL6" s="131"/>
    </row>
    <row r="7" spans="1:39" ht="69" customHeight="1" thickBot="1" x14ac:dyDescent="0.3">
      <c r="A7" s="198"/>
      <c r="B7" s="200"/>
      <c r="C7" s="216"/>
      <c r="D7" s="202"/>
      <c r="E7" s="205"/>
      <c r="F7" s="205" t="s">
        <v>376</v>
      </c>
      <c r="G7" s="205" t="s">
        <v>377</v>
      </c>
      <c r="H7" s="205" t="s">
        <v>378</v>
      </c>
      <c r="I7" s="101" t="s">
        <v>317</v>
      </c>
      <c r="J7" s="101" t="s">
        <v>318</v>
      </c>
      <c r="K7" s="101" t="s">
        <v>319</v>
      </c>
      <c r="L7" s="101" t="s">
        <v>320</v>
      </c>
      <c r="M7" s="101" t="s">
        <v>321</v>
      </c>
      <c r="N7" s="101" t="s">
        <v>322</v>
      </c>
      <c r="O7" s="101" t="s">
        <v>323</v>
      </c>
      <c r="P7" s="101" t="s">
        <v>324</v>
      </c>
      <c r="Q7" s="99" t="s">
        <v>36</v>
      </c>
      <c r="R7" s="99" t="s">
        <v>37</v>
      </c>
      <c r="S7" s="82" t="s">
        <v>40</v>
      </c>
      <c r="T7" s="81" t="s">
        <v>326</v>
      </c>
      <c r="U7" s="102" t="s">
        <v>317</v>
      </c>
      <c r="V7" s="102" t="s">
        <v>318</v>
      </c>
      <c r="W7" s="102" t="s">
        <v>319</v>
      </c>
      <c r="X7" s="102" t="s">
        <v>320</v>
      </c>
      <c r="Y7" s="102" t="s">
        <v>321</v>
      </c>
      <c r="Z7" s="102" t="s">
        <v>322</v>
      </c>
      <c r="AA7" s="103" t="s">
        <v>323</v>
      </c>
      <c r="AB7" s="104" t="s">
        <v>35</v>
      </c>
      <c r="AC7" s="83" t="s">
        <v>328</v>
      </c>
      <c r="AD7" s="83" t="s">
        <v>41</v>
      </c>
      <c r="AE7" s="99" t="s">
        <v>38</v>
      </c>
      <c r="AF7" s="99" t="s">
        <v>39</v>
      </c>
      <c r="AG7" s="105" t="s">
        <v>42</v>
      </c>
      <c r="AH7" s="106" t="s">
        <v>43</v>
      </c>
      <c r="AI7" s="211" t="s">
        <v>383</v>
      </c>
      <c r="AJ7" s="213" t="s">
        <v>384</v>
      </c>
      <c r="AK7" s="213" t="s">
        <v>385</v>
      </c>
      <c r="AL7" s="207" t="s">
        <v>359</v>
      </c>
      <c r="AM7" s="209" t="s">
        <v>423</v>
      </c>
    </row>
    <row r="8" spans="1:39" ht="66" customHeight="1" thickBot="1" x14ac:dyDescent="0.3">
      <c r="A8" s="198"/>
      <c r="B8" s="200"/>
      <c r="C8" s="217"/>
      <c r="D8" s="203"/>
      <c r="E8" s="206"/>
      <c r="F8" s="206"/>
      <c r="G8" s="206"/>
      <c r="H8" s="206"/>
      <c r="I8" s="49" t="s">
        <v>381</v>
      </c>
      <c r="J8" s="49" t="s">
        <v>381</v>
      </c>
      <c r="K8" s="49" t="s">
        <v>381</v>
      </c>
      <c r="L8" s="49" t="s">
        <v>381</v>
      </c>
      <c r="M8" s="49" t="s">
        <v>381</v>
      </c>
      <c r="N8" s="49" t="s">
        <v>381</v>
      </c>
      <c r="O8" s="49" t="s">
        <v>381</v>
      </c>
      <c r="P8" s="49" t="s">
        <v>381</v>
      </c>
      <c r="Q8" s="49" t="s">
        <v>381</v>
      </c>
      <c r="R8" s="49" t="s">
        <v>381</v>
      </c>
      <c r="S8" s="49" t="s">
        <v>381</v>
      </c>
      <c r="T8" s="49" t="s">
        <v>381</v>
      </c>
      <c r="U8" s="49" t="s">
        <v>381</v>
      </c>
      <c r="V8" s="49" t="s">
        <v>381</v>
      </c>
      <c r="W8" s="49" t="s">
        <v>381</v>
      </c>
      <c r="X8" s="49" t="s">
        <v>381</v>
      </c>
      <c r="Y8" s="49" t="s">
        <v>381</v>
      </c>
      <c r="Z8" s="49" t="s">
        <v>381</v>
      </c>
      <c r="AA8" s="49" t="s">
        <v>381</v>
      </c>
      <c r="AB8" s="49" t="s">
        <v>381</v>
      </c>
      <c r="AC8" s="49" t="s">
        <v>381</v>
      </c>
      <c r="AD8" s="49" t="s">
        <v>381</v>
      </c>
      <c r="AE8" s="49" t="s">
        <v>381</v>
      </c>
      <c r="AF8" s="49" t="s">
        <v>381</v>
      </c>
      <c r="AG8" s="49" t="s">
        <v>381</v>
      </c>
      <c r="AH8" s="49" t="s">
        <v>381</v>
      </c>
      <c r="AI8" s="212"/>
      <c r="AJ8" s="214"/>
      <c r="AK8" s="214"/>
      <c r="AL8" s="208"/>
      <c r="AM8" s="210"/>
    </row>
    <row r="9" spans="1:39" ht="15.75" thickBot="1" x14ac:dyDescent="0.3">
      <c r="A9" s="44">
        <v>1</v>
      </c>
      <c r="B9" s="44">
        <v>1</v>
      </c>
      <c r="C9" s="180" t="s">
        <v>89</v>
      </c>
      <c r="D9" s="39">
        <v>3</v>
      </c>
      <c r="E9" s="47">
        <f>F9+H9</f>
        <v>329</v>
      </c>
      <c r="F9" s="95">
        <v>329</v>
      </c>
      <c r="G9" s="95">
        <v>0</v>
      </c>
      <c r="H9" s="47"/>
      <c r="I9" s="175">
        <v>0</v>
      </c>
      <c r="J9" s="175">
        <v>0</v>
      </c>
      <c r="K9" s="175">
        <v>650.95827999999995</v>
      </c>
      <c r="L9" s="175">
        <v>0</v>
      </c>
      <c r="M9" s="175">
        <v>0</v>
      </c>
      <c r="N9" s="175">
        <v>0</v>
      </c>
      <c r="O9" s="175">
        <v>0</v>
      </c>
      <c r="P9" s="175">
        <v>501.57992000000002</v>
      </c>
      <c r="Q9" s="185">
        <v>0</v>
      </c>
      <c r="R9" s="175">
        <v>0</v>
      </c>
      <c r="S9" s="175">
        <v>1005.88051</v>
      </c>
      <c r="T9" s="175">
        <v>2753.4574200000002</v>
      </c>
      <c r="U9" s="175">
        <v>0</v>
      </c>
      <c r="V9" s="175">
        <v>0</v>
      </c>
      <c r="W9" s="175">
        <v>178.17604</v>
      </c>
      <c r="X9" s="175">
        <v>0</v>
      </c>
      <c r="Y9" s="175">
        <v>0</v>
      </c>
      <c r="Z9" s="175">
        <v>0</v>
      </c>
      <c r="AA9" s="175">
        <v>96.801029999999997</v>
      </c>
      <c r="AB9" s="175">
        <v>0</v>
      </c>
      <c r="AC9" s="175">
        <v>0</v>
      </c>
      <c r="AD9" s="175">
        <v>0</v>
      </c>
      <c r="AE9" s="175">
        <v>0</v>
      </c>
      <c r="AF9" s="175">
        <v>0</v>
      </c>
      <c r="AG9" s="175">
        <v>0</v>
      </c>
      <c r="AH9" s="175">
        <v>0</v>
      </c>
      <c r="AI9" s="36">
        <f>SUM(I9:AH9)</f>
        <v>5186.8532000000005</v>
      </c>
      <c r="AJ9" s="36">
        <f>AI9*1.2</f>
        <v>6224.2238400000006</v>
      </c>
      <c r="AK9" s="35">
        <f>AJ9*0.05</f>
        <v>311.21119200000004</v>
      </c>
      <c r="AL9" s="60">
        <f>AI9+AJ9</f>
        <v>11411.07704</v>
      </c>
      <c r="AM9" s="173" t="s">
        <v>424</v>
      </c>
    </row>
    <row r="10" spans="1:39" ht="15.75" thickBot="1" x14ac:dyDescent="0.3">
      <c r="A10" s="44">
        <v>2</v>
      </c>
      <c r="B10" s="44">
        <v>1</v>
      </c>
      <c r="C10" s="180" t="s">
        <v>90</v>
      </c>
      <c r="D10" s="40" t="s">
        <v>48</v>
      </c>
      <c r="E10" s="47">
        <f t="shared" ref="E10:E73" si="0">F10+H10</f>
        <v>160.69999999999999</v>
      </c>
      <c r="F10" s="95">
        <v>160.69999999999999</v>
      </c>
      <c r="G10" s="95">
        <v>0</v>
      </c>
      <c r="H10" s="47"/>
      <c r="I10" s="175">
        <v>0</v>
      </c>
      <c r="J10" s="175">
        <v>0</v>
      </c>
      <c r="K10" s="175">
        <v>0</v>
      </c>
      <c r="L10" s="175">
        <v>0</v>
      </c>
      <c r="M10" s="175">
        <v>0</v>
      </c>
      <c r="N10" s="175">
        <v>0</v>
      </c>
      <c r="O10" s="175">
        <v>0</v>
      </c>
      <c r="P10" s="175">
        <v>244.99664000000001</v>
      </c>
      <c r="Q10" s="185">
        <v>0</v>
      </c>
      <c r="R10" s="175">
        <v>0</v>
      </c>
      <c r="S10" s="175">
        <v>718.48608000000002</v>
      </c>
      <c r="T10" s="175">
        <v>1344.86148</v>
      </c>
      <c r="U10" s="175">
        <v>0</v>
      </c>
      <c r="V10" s="175">
        <v>0</v>
      </c>
      <c r="W10" s="175">
        <v>0</v>
      </c>
      <c r="X10" s="175">
        <v>0</v>
      </c>
      <c r="Y10" s="175">
        <v>0</v>
      </c>
      <c r="Z10" s="175">
        <v>0</v>
      </c>
      <c r="AA10" s="175">
        <v>0</v>
      </c>
      <c r="AB10" s="175">
        <v>353.76794000000001</v>
      </c>
      <c r="AC10" s="175">
        <v>0</v>
      </c>
      <c r="AD10" s="175">
        <v>315.52276000000001</v>
      </c>
      <c r="AE10" s="175">
        <v>0</v>
      </c>
      <c r="AF10" s="175">
        <v>0</v>
      </c>
      <c r="AG10" s="175">
        <v>0</v>
      </c>
      <c r="AH10" s="175">
        <v>0</v>
      </c>
      <c r="AI10" s="36">
        <f t="shared" ref="AI10:AI73" si="1">SUM(I10:AH10)</f>
        <v>2977.6349</v>
      </c>
      <c r="AJ10" s="36">
        <f t="shared" ref="AJ10:AJ73" si="2">AI10*1.2</f>
        <v>3573.1618800000001</v>
      </c>
      <c r="AK10" s="80">
        <f t="shared" ref="AK10:AK73" si="3">AJ10*0.05</f>
        <v>178.65809400000001</v>
      </c>
      <c r="AL10" s="60">
        <f t="shared" ref="AL10:AL73" si="4">AI10+AJ10</f>
        <v>6550.7967800000006</v>
      </c>
      <c r="AM10" s="173" t="s">
        <v>449</v>
      </c>
    </row>
    <row r="11" spans="1:39" ht="16.5" customHeight="1" thickBot="1" x14ac:dyDescent="0.3">
      <c r="A11" s="44">
        <v>3</v>
      </c>
      <c r="B11" s="44">
        <v>1</v>
      </c>
      <c r="C11" s="180" t="s">
        <v>91</v>
      </c>
      <c r="D11" s="40" t="s">
        <v>49</v>
      </c>
      <c r="E11" s="47">
        <f t="shared" si="0"/>
        <v>314.24</v>
      </c>
      <c r="F11" s="95">
        <v>314.24</v>
      </c>
      <c r="G11" s="95">
        <v>0</v>
      </c>
      <c r="H11" s="47"/>
      <c r="I11" s="175">
        <v>0</v>
      </c>
      <c r="J11" s="175">
        <v>0</v>
      </c>
      <c r="K11" s="175">
        <v>0</v>
      </c>
      <c r="L11" s="175">
        <v>0</v>
      </c>
      <c r="M11" s="175">
        <v>0</v>
      </c>
      <c r="N11" s="175">
        <v>0</v>
      </c>
      <c r="O11" s="175">
        <v>0</v>
      </c>
      <c r="P11" s="175">
        <v>479.07742999999999</v>
      </c>
      <c r="Q11" s="185">
        <v>0</v>
      </c>
      <c r="R11" s="175">
        <v>0</v>
      </c>
      <c r="S11" s="175">
        <v>862.18329000000006</v>
      </c>
      <c r="T11" s="175">
        <v>2662.6840999999999</v>
      </c>
      <c r="U11" s="175">
        <v>0</v>
      </c>
      <c r="V11" s="175">
        <v>0</v>
      </c>
      <c r="W11" s="175">
        <v>0</v>
      </c>
      <c r="X11" s="175">
        <v>0</v>
      </c>
      <c r="Y11" s="175">
        <v>0</v>
      </c>
      <c r="Z11" s="175">
        <v>0</v>
      </c>
      <c r="AA11" s="175">
        <v>0</v>
      </c>
      <c r="AB11" s="175">
        <v>527.88417000000004</v>
      </c>
      <c r="AC11" s="175">
        <v>0</v>
      </c>
      <c r="AD11" s="175">
        <v>471.01961999999997</v>
      </c>
      <c r="AE11" s="175">
        <v>0</v>
      </c>
      <c r="AF11" s="175">
        <v>0</v>
      </c>
      <c r="AG11" s="175">
        <v>0</v>
      </c>
      <c r="AH11" s="175">
        <v>0</v>
      </c>
      <c r="AI11" s="36">
        <f t="shared" si="1"/>
        <v>5002.84861</v>
      </c>
      <c r="AJ11" s="36">
        <f t="shared" si="2"/>
        <v>6003.4183320000002</v>
      </c>
      <c r="AK11" s="80">
        <f t="shared" si="3"/>
        <v>300.1709166</v>
      </c>
      <c r="AL11" s="60">
        <f t="shared" si="4"/>
        <v>11006.266942</v>
      </c>
      <c r="AM11" s="173" t="s">
        <v>631</v>
      </c>
    </row>
    <row r="12" spans="1:39" ht="15.75" thickBot="1" x14ac:dyDescent="0.3">
      <c r="A12" s="44">
        <v>4</v>
      </c>
      <c r="B12" s="44">
        <v>1</v>
      </c>
      <c r="C12" s="180" t="s">
        <v>92</v>
      </c>
      <c r="D12" s="40">
        <v>7</v>
      </c>
      <c r="E12" s="47">
        <f t="shared" si="0"/>
        <v>209.9</v>
      </c>
      <c r="F12" s="95">
        <v>209.9</v>
      </c>
      <c r="G12" s="95">
        <v>0</v>
      </c>
      <c r="H12" s="47"/>
      <c r="I12" s="175">
        <v>0</v>
      </c>
      <c r="J12" s="175">
        <v>0</v>
      </c>
      <c r="K12" s="175">
        <v>0</v>
      </c>
      <c r="L12" s="175">
        <v>0</v>
      </c>
      <c r="M12" s="175">
        <v>0</v>
      </c>
      <c r="N12" s="175">
        <v>0</v>
      </c>
      <c r="O12" s="175">
        <v>0</v>
      </c>
      <c r="P12" s="175">
        <v>320.00493999999998</v>
      </c>
      <c r="Q12" s="185">
        <v>0</v>
      </c>
      <c r="R12" s="175">
        <v>0</v>
      </c>
      <c r="S12" s="175">
        <v>287.39443</v>
      </c>
      <c r="T12" s="175">
        <v>1758.1697899999999</v>
      </c>
      <c r="U12" s="175">
        <v>0</v>
      </c>
      <c r="V12" s="175">
        <v>0</v>
      </c>
      <c r="W12" s="175">
        <v>0</v>
      </c>
      <c r="X12" s="175">
        <v>0</v>
      </c>
      <c r="Y12" s="175">
        <v>0</v>
      </c>
      <c r="Z12" s="175">
        <v>0</v>
      </c>
      <c r="AA12" s="175">
        <v>46.46716</v>
      </c>
      <c r="AB12" s="175">
        <v>374.90343999999999</v>
      </c>
      <c r="AC12" s="175">
        <v>0</v>
      </c>
      <c r="AD12" s="175">
        <v>334.39373999999998</v>
      </c>
      <c r="AE12" s="175">
        <v>0</v>
      </c>
      <c r="AF12" s="175">
        <v>0</v>
      </c>
      <c r="AG12" s="175">
        <v>0</v>
      </c>
      <c r="AH12" s="175">
        <v>0</v>
      </c>
      <c r="AI12" s="36">
        <f t="shared" si="1"/>
        <v>3121.3335000000002</v>
      </c>
      <c r="AJ12" s="36">
        <f t="shared" si="2"/>
        <v>3745.6001999999999</v>
      </c>
      <c r="AK12" s="80">
        <f t="shared" si="3"/>
        <v>187.28001</v>
      </c>
      <c r="AL12" s="60">
        <f t="shared" si="4"/>
        <v>6866.9336999999996</v>
      </c>
      <c r="AM12" s="173" t="s">
        <v>630</v>
      </c>
    </row>
    <row r="13" spans="1:39" ht="15.75" thickBot="1" x14ac:dyDescent="0.3">
      <c r="A13" s="44">
        <v>5</v>
      </c>
      <c r="B13" s="44">
        <v>1</v>
      </c>
      <c r="C13" s="181" t="s">
        <v>93</v>
      </c>
      <c r="D13" s="41" t="s">
        <v>50</v>
      </c>
      <c r="E13" s="47">
        <f t="shared" si="0"/>
        <v>323.5</v>
      </c>
      <c r="F13" s="96">
        <v>323.5</v>
      </c>
      <c r="G13" s="96">
        <v>0</v>
      </c>
      <c r="H13" s="47"/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493.19484999999997</v>
      </c>
      <c r="Q13" s="185">
        <v>0</v>
      </c>
      <c r="R13" s="175">
        <v>0</v>
      </c>
      <c r="S13" s="175">
        <v>862.18329000000006</v>
      </c>
      <c r="T13" s="175">
        <v>2707.7488699999999</v>
      </c>
      <c r="U13" s="175">
        <v>0</v>
      </c>
      <c r="V13" s="175">
        <v>0</v>
      </c>
      <c r="W13" s="175">
        <v>0</v>
      </c>
      <c r="X13" s="175">
        <v>0</v>
      </c>
      <c r="Y13" s="175">
        <v>0</v>
      </c>
      <c r="Z13" s="175">
        <v>0</v>
      </c>
      <c r="AA13" s="175">
        <v>105.71913000000001</v>
      </c>
      <c r="AB13" s="175">
        <v>0</v>
      </c>
      <c r="AC13" s="175">
        <v>0</v>
      </c>
      <c r="AD13" s="175">
        <v>0</v>
      </c>
      <c r="AE13" s="175">
        <v>0</v>
      </c>
      <c r="AF13" s="175">
        <v>0</v>
      </c>
      <c r="AG13" s="175">
        <v>0</v>
      </c>
      <c r="AH13" s="175">
        <v>0</v>
      </c>
      <c r="AI13" s="36">
        <f t="shared" si="1"/>
        <v>4168.8461400000006</v>
      </c>
      <c r="AJ13" s="36">
        <f t="shared" si="2"/>
        <v>5002.6153680000007</v>
      </c>
      <c r="AK13" s="80">
        <f t="shared" si="3"/>
        <v>250.13076840000005</v>
      </c>
      <c r="AL13" s="60">
        <f t="shared" si="4"/>
        <v>9171.4615080000003</v>
      </c>
      <c r="AM13" s="173" t="s">
        <v>638</v>
      </c>
    </row>
    <row r="14" spans="1:39" ht="15.75" thickBot="1" x14ac:dyDescent="0.3">
      <c r="A14" s="44">
        <v>6</v>
      </c>
      <c r="B14" s="44">
        <v>1</v>
      </c>
      <c r="C14" s="180" t="s">
        <v>94</v>
      </c>
      <c r="D14" s="40" t="s">
        <v>51</v>
      </c>
      <c r="E14" s="47">
        <f t="shared" si="0"/>
        <v>167.1</v>
      </c>
      <c r="F14" s="95">
        <v>167.1</v>
      </c>
      <c r="G14" s="95">
        <v>0</v>
      </c>
      <c r="H14" s="47"/>
      <c r="I14" s="175">
        <v>0</v>
      </c>
      <c r="J14" s="175">
        <v>0</v>
      </c>
      <c r="K14" s="175">
        <v>0</v>
      </c>
      <c r="L14" s="175">
        <v>0</v>
      </c>
      <c r="M14" s="175">
        <v>0</v>
      </c>
      <c r="N14" s="175">
        <v>0</v>
      </c>
      <c r="O14" s="175">
        <v>0</v>
      </c>
      <c r="P14" s="175">
        <v>254.75380999999999</v>
      </c>
      <c r="Q14" s="185">
        <v>0</v>
      </c>
      <c r="R14" s="175">
        <v>0</v>
      </c>
      <c r="S14" s="175">
        <v>574.78886</v>
      </c>
      <c r="T14" s="175">
        <v>1398.2954199999999</v>
      </c>
      <c r="U14" s="175">
        <v>0</v>
      </c>
      <c r="V14" s="175">
        <v>0</v>
      </c>
      <c r="W14" s="175">
        <v>0</v>
      </c>
      <c r="X14" s="175">
        <v>0</v>
      </c>
      <c r="Y14" s="175">
        <v>0</v>
      </c>
      <c r="Z14" s="175">
        <v>0</v>
      </c>
      <c r="AA14" s="175">
        <v>82.339960000000005</v>
      </c>
      <c r="AB14" s="175">
        <v>0</v>
      </c>
      <c r="AC14" s="175">
        <v>0</v>
      </c>
      <c r="AD14" s="175">
        <v>0</v>
      </c>
      <c r="AE14" s="175">
        <v>0</v>
      </c>
      <c r="AF14" s="175">
        <v>0</v>
      </c>
      <c r="AG14" s="175">
        <v>0</v>
      </c>
      <c r="AH14" s="175">
        <v>0</v>
      </c>
      <c r="AI14" s="36">
        <f t="shared" si="1"/>
        <v>2310.17805</v>
      </c>
      <c r="AJ14" s="36">
        <f t="shared" si="2"/>
        <v>2772.2136599999999</v>
      </c>
      <c r="AK14" s="80">
        <f t="shared" si="3"/>
        <v>138.61068299999999</v>
      </c>
      <c r="AL14" s="60">
        <f t="shared" si="4"/>
        <v>5082.3917099999999</v>
      </c>
      <c r="AM14" s="173" t="s">
        <v>425</v>
      </c>
    </row>
    <row r="15" spans="1:39" ht="15.75" thickBot="1" x14ac:dyDescent="0.3">
      <c r="A15" s="44">
        <v>7</v>
      </c>
      <c r="B15" s="44">
        <v>1</v>
      </c>
      <c r="C15" s="180" t="s">
        <v>95</v>
      </c>
      <c r="D15" s="40">
        <v>1</v>
      </c>
      <c r="E15" s="47">
        <f t="shared" si="0"/>
        <v>111.1</v>
      </c>
      <c r="F15" s="95">
        <v>111.1</v>
      </c>
      <c r="G15" s="95">
        <v>0</v>
      </c>
      <c r="H15" s="47"/>
      <c r="I15" s="175">
        <v>0</v>
      </c>
      <c r="J15" s="175">
        <v>0</v>
      </c>
      <c r="K15" s="175">
        <v>0</v>
      </c>
      <c r="L15" s="175">
        <v>0</v>
      </c>
      <c r="M15" s="175">
        <v>0</v>
      </c>
      <c r="N15" s="175">
        <v>0</v>
      </c>
      <c r="O15" s="175">
        <v>0</v>
      </c>
      <c r="P15" s="175">
        <v>169.37851000000001</v>
      </c>
      <c r="Q15" s="185">
        <v>0</v>
      </c>
      <c r="R15" s="175">
        <v>0</v>
      </c>
      <c r="S15" s="175">
        <v>431.09165000000002</v>
      </c>
      <c r="T15" s="175">
        <v>807.94694000000004</v>
      </c>
      <c r="U15" s="175">
        <v>0</v>
      </c>
      <c r="V15" s="175">
        <v>0</v>
      </c>
      <c r="W15" s="175">
        <v>0</v>
      </c>
      <c r="X15" s="175">
        <v>0</v>
      </c>
      <c r="Y15" s="175">
        <v>0</v>
      </c>
      <c r="Z15" s="175">
        <v>0</v>
      </c>
      <c r="AA15" s="175">
        <v>26.424379999999999</v>
      </c>
      <c r="AB15" s="175">
        <v>200.53559999999999</v>
      </c>
      <c r="AC15" s="175">
        <v>0</v>
      </c>
      <c r="AD15" s="175">
        <v>178.89687000000001</v>
      </c>
      <c r="AE15" s="175">
        <v>0</v>
      </c>
      <c r="AF15" s="175">
        <v>0</v>
      </c>
      <c r="AG15" s="175">
        <v>0</v>
      </c>
      <c r="AH15" s="175">
        <v>0</v>
      </c>
      <c r="AI15" s="36">
        <f t="shared" si="1"/>
        <v>1814.27395</v>
      </c>
      <c r="AJ15" s="36">
        <f t="shared" si="2"/>
        <v>2177.1287400000001</v>
      </c>
      <c r="AK15" s="80">
        <f t="shared" si="3"/>
        <v>108.85643700000001</v>
      </c>
      <c r="AL15" s="60">
        <f t="shared" si="4"/>
        <v>3991.4026899999999</v>
      </c>
      <c r="AM15" s="173" t="s">
        <v>427</v>
      </c>
    </row>
    <row r="16" spans="1:39" ht="15.75" thickBot="1" x14ac:dyDescent="0.3">
      <c r="A16" s="44">
        <v>8</v>
      </c>
      <c r="B16" s="44">
        <v>1</v>
      </c>
      <c r="C16" s="180" t="s">
        <v>97</v>
      </c>
      <c r="D16" s="40" t="s">
        <v>52</v>
      </c>
      <c r="E16" s="47">
        <f t="shared" si="0"/>
        <v>160.30000000000001</v>
      </c>
      <c r="F16" s="95">
        <v>160.30000000000001</v>
      </c>
      <c r="G16" s="95">
        <v>0</v>
      </c>
      <c r="H16" s="47"/>
      <c r="I16" s="175">
        <v>0</v>
      </c>
      <c r="J16" s="175">
        <v>0</v>
      </c>
      <c r="K16" s="175">
        <v>0</v>
      </c>
      <c r="L16" s="175">
        <v>0</v>
      </c>
      <c r="M16" s="175">
        <v>0</v>
      </c>
      <c r="N16" s="175">
        <v>0</v>
      </c>
      <c r="O16" s="175">
        <v>0</v>
      </c>
      <c r="P16" s="175">
        <v>244.38681</v>
      </c>
      <c r="Q16" s="185">
        <v>0</v>
      </c>
      <c r="R16" s="175">
        <v>0</v>
      </c>
      <c r="S16" s="175">
        <v>718.48608000000002</v>
      </c>
      <c r="T16" s="175">
        <v>1341.64257</v>
      </c>
      <c r="U16" s="175">
        <v>0</v>
      </c>
      <c r="V16" s="175">
        <v>0</v>
      </c>
      <c r="W16" s="175">
        <v>0</v>
      </c>
      <c r="X16" s="175">
        <v>0</v>
      </c>
      <c r="Y16" s="175">
        <v>0</v>
      </c>
      <c r="Z16" s="175">
        <v>0</v>
      </c>
      <c r="AA16" s="175">
        <v>45.07443</v>
      </c>
      <c r="AB16" s="175">
        <v>200.53559999999999</v>
      </c>
      <c r="AC16" s="175">
        <v>0</v>
      </c>
      <c r="AD16" s="175">
        <v>178.89687000000001</v>
      </c>
      <c r="AE16" s="175">
        <v>0</v>
      </c>
      <c r="AF16" s="175">
        <v>0</v>
      </c>
      <c r="AG16" s="175">
        <v>0</v>
      </c>
      <c r="AH16" s="175">
        <v>0</v>
      </c>
      <c r="AI16" s="36">
        <f t="shared" si="1"/>
        <v>2729.0223600000004</v>
      </c>
      <c r="AJ16" s="36">
        <f t="shared" si="2"/>
        <v>3274.8268320000002</v>
      </c>
      <c r="AK16" s="80">
        <f t="shared" si="3"/>
        <v>163.74134160000003</v>
      </c>
      <c r="AL16" s="60">
        <f t="shared" si="4"/>
        <v>6003.8491920000006</v>
      </c>
      <c r="AM16" s="173" t="s">
        <v>428</v>
      </c>
    </row>
    <row r="17" spans="1:39" ht="15.75" thickBot="1" x14ac:dyDescent="0.3">
      <c r="A17" s="44">
        <v>9</v>
      </c>
      <c r="B17" s="44">
        <v>1</v>
      </c>
      <c r="C17" s="180" t="s">
        <v>98</v>
      </c>
      <c r="D17" s="40" t="s">
        <v>53</v>
      </c>
      <c r="E17" s="47">
        <f t="shared" si="0"/>
        <v>181.3</v>
      </c>
      <c r="F17" s="95">
        <v>181.3</v>
      </c>
      <c r="G17" s="95">
        <v>0</v>
      </c>
      <c r="H17" s="47"/>
      <c r="I17" s="175">
        <v>0</v>
      </c>
      <c r="J17" s="175">
        <v>0</v>
      </c>
      <c r="K17" s="175">
        <v>0</v>
      </c>
      <c r="L17" s="175">
        <v>0</v>
      </c>
      <c r="M17" s="175">
        <v>0</v>
      </c>
      <c r="N17" s="175">
        <v>0</v>
      </c>
      <c r="O17" s="175">
        <v>0</v>
      </c>
      <c r="P17" s="175">
        <v>276.40255000000002</v>
      </c>
      <c r="Q17" s="185">
        <v>0</v>
      </c>
      <c r="R17" s="175">
        <v>0</v>
      </c>
      <c r="S17" s="175">
        <v>574.78886</v>
      </c>
      <c r="T17" s="175">
        <v>1467.82392</v>
      </c>
      <c r="U17" s="175">
        <v>0</v>
      </c>
      <c r="V17" s="175">
        <v>0</v>
      </c>
      <c r="W17" s="175">
        <v>0</v>
      </c>
      <c r="X17" s="175">
        <v>0</v>
      </c>
      <c r="Y17" s="175">
        <v>0</v>
      </c>
      <c r="Z17" s="175">
        <v>0</v>
      </c>
      <c r="AA17" s="175">
        <v>82.066410000000005</v>
      </c>
      <c r="AB17" s="175">
        <v>174.11623</v>
      </c>
      <c r="AC17" s="175">
        <v>0</v>
      </c>
      <c r="AD17" s="175">
        <v>155.49686</v>
      </c>
      <c r="AE17" s="175">
        <v>0</v>
      </c>
      <c r="AF17" s="175">
        <v>0</v>
      </c>
      <c r="AG17" s="175">
        <v>0</v>
      </c>
      <c r="AH17" s="175">
        <v>0</v>
      </c>
      <c r="AI17" s="36">
        <f t="shared" si="1"/>
        <v>2730.6948300000004</v>
      </c>
      <c r="AJ17" s="36">
        <f t="shared" si="2"/>
        <v>3276.8337960000003</v>
      </c>
      <c r="AK17" s="80">
        <f t="shared" si="3"/>
        <v>163.84168980000004</v>
      </c>
      <c r="AL17" s="60">
        <f t="shared" si="4"/>
        <v>6007.5286260000012</v>
      </c>
      <c r="AM17" s="173" t="s">
        <v>429</v>
      </c>
    </row>
    <row r="18" spans="1:39" ht="15.75" thickBot="1" x14ac:dyDescent="0.3">
      <c r="A18" s="44">
        <v>10</v>
      </c>
      <c r="B18" s="44">
        <v>1</v>
      </c>
      <c r="C18" s="180" t="s">
        <v>96</v>
      </c>
      <c r="D18" s="40">
        <v>2</v>
      </c>
      <c r="E18" s="47">
        <f t="shared" si="0"/>
        <v>194.7</v>
      </c>
      <c r="F18" s="95">
        <v>194.7</v>
      </c>
      <c r="G18" s="95">
        <v>0</v>
      </c>
      <c r="H18" s="47"/>
      <c r="I18" s="175">
        <v>0</v>
      </c>
      <c r="J18" s="175">
        <v>0</v>
      </c>
      <c r="K18" s="175">
        <v>0</v>
      </c>
      <c r="L18" s="175">
        <v>0</v>
      </c>
      <c r="M18" s="175">
        <v>0</v>
      </c>
      <c r="N18" s="175">
        <v>0</v>
      </c>
      <c r="O18" s="175">
        <v>0</v>
      </c>
      <c r="P18" s="175">
        <v>296.83163999999999</v>
      </c>
      <c r="Q18" s="185">
        <v>0</v>
      </c>
      <c r="R18" s="175">
        <v>0</v>
      </c>
      <c r="S18" s="175">
        <v>431.09165000000002</v>
      </c>
      <c r="T18" s="175">
        <v>1629.4133099999999</v>
      </c>
      <c r="U18" s="175">
        <v>0</v>
      </c>
      <c r="V18" s="175">
        <v>0</v>
      </c>
      <c r="W18" s="175">
        <v>0</v>
      </c>
      <c r="X18" s="175">
        <v>0</v>
      </c>
      <c r="Y18" s="175">
        <v>0</v>
      </c>
      <c r="Z18" s="175">
        <v>0</v>
      </c>
      <c r="AA18" s="175">
        <v>55.629550000000002</v>
      </c>
      <c r="AB18" s="175">
        <v>327.34857</v>
      </c>
      <c r="AC18" s="175">
        <v>0</v>
      </c>
      <c r="AD18" s="175">
        <v>291.87112999999999</v>
      </c>
      <c r="AE18" s="175">
        <v>0</v>
      </c>
      <c r="AF18" s="175">
        <v>0</v>
      </c>
      <c r="AG18" s="175">
        <v>0</v>
      </c>
      <c r="AH18" s="175">
        <v>0</v>
      </c>
      <c r="AI18" s="36">
        <f t="shared" si="1"/>
        <v>3032.1858499999998</v>
      </c>
      <c r="AJ18" s="36">
        <f t="shared" si="2"/>
        <v>3638.6230199999995</v>
      </c>
      <c r="AK18" s="80">
        <f t="shared" si="3"/>
        <v>181.931151</v>
      </c>
      <c r="AL18" s="60">
        <f t="shared" si="4"/>
        <v>6670.8088699999989</v>
      </c>
      <c r="AM18" s="173" t="s">
        <v>430</v>
      </c>
    </row>
    <row r="19" spans="1:39" ht="15.75" thickBot="1" x14ac:dyDescent="0.3">
      <c r="A19" s="44">
        <v>11</v>
      </c>
      <c r="B19" s="44">
        <v>1</v>
      </c>
      <c r="C19" s="180" t="s">
        <v>99</v>
      </c>
      <c r="D19" s="40">
        <v>9</v>
      </c>
      <c r="E19" s="47">
        <f t="shared" si="0"/>
        <v>228.3</v>
      </c>
      <c r="F19" s="95">
        <v>228.3</v>
      </c>
      <c r="G19" s="95">
        <v>0</v>
      </c>
      <c r="H19" s="47"/>
      <c r="I19" s="175">
        <v>0</v>
      </c>
      <c r="J19" s="175">
        <v>0</v>
      </c>
      <c r="K19" s="175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348.05682999999999</v>
      </c>
      <c r="Q19" s="185">
        <v>0</v>
      </c>
      <c r="R19" s="175">
        <v>0</v>
      </c>
      <c r="S19" s="175">
        <v>574.78886</v>
      </c>
      <c r="T19" s="175">
        <v>1644.86409</v>
      </c>
      <c r="U19" s="175">
        <v>0</v>
      </c>
      <c r="V19" s="175">
        <v>0</v>
      </c>
      <c r="W19" s="175">
        <v>0</v>
      </c>
      <c r="X19" s="175">
        <v>0</v>
      </c>
      <c r="Y19" s="175">
        <v>0</v>
      </c>
      <c r="Z19" s="175">
        <v>0</v>
      </c>
      <c r="AA19" s="175">
        <v>50.351990000000001</v>
      </c>
      <c r="AB19" s="175">
        <v>226.95497</v>
      </c>
      <c r="AC19" s="175">
        <v>0</v>
      </c>
      <c r="AD19" s="175">
        <v>202.54849999999999</v>
      </c>
      <c r="AE19" s="175">
        <v>0</v>
      </c>
      <c r="AF19" s="175">
        <v>0</v>
      </c>
      <c r="AG19" s="175">
        <v>0</v>
      </c>
      <c r="AH19" s="175">
        <v>0</v>
      </c>
      <c r="AI19" s="36">
        <f t="shared" si="1"/>
        <v>3047.5652399999999</v>
      </c>
      <c r="AJ19" s="36">
        <f t="shared" si="2"/>
        <v>3657.0782879999997</v>
      </c>
      <c r="AK19" s="80">
        <f t="shared" si="3"/>
        <v>182.85391440000001</v>
      </c>
      <c r="AL19" s="60">
        <f t="shared" si="4"/>
        <v>6704.6435279999996</v>
      </c>
      <c r="AM19" s="173" t="s">
        <v>431</v>
      </c>
    </row>
    <row r="20" spans="1:39" ht="15.75" thickBot="1" x14ac:dyDescent="0.3">
      <c r="A20" s="44">
        <v>12</v>
      </c>
      <c r="B20" s="44">
        <v>1</v>
      </c>
      <c r="C20" s="180" t="s">
        <v>100</v>
      </c>
      <c r="D20" s="40">
        <v>12</v>
      </c>
      <c r="E20" s="47">
        <f t="shared" si="0"/>
        <v>231.7</v>
      </c>
      <c r="F20" s="95">
        <v>231.7</v>
      </c>
      <c r="G20" s="95">
        <v>0</v>
      </c>
      <c r="H20" s="47"/>
      <c r="I20" s="175">
        <v>0</v>
      </c>
      <c r="J20" s="175">
        <v>0</v>
      </c>
      <c r="K20" s="175">
        <v>0</v>
      </c>
      <c r="L20" s="175">
        <v>0</v>
      </c>
      <c r="M20" s="175">
        <v>0</v>
      </c>
      <c r="N20" s="175">
        <v>0</v>
      </c>
      <c r="O20" s="175">
        <v>0</v>
      </c>
      <c r="P20" s="175">
        <v>353.24032999999997</v>
      </c>
      <c r="Q20" s="185">
        <v>0</v>
      </c>
      <c r="R20" s="175">
        <v>0</v>
      </c>
      <c r="S20" s="175">
        <v>574.78886</v>
      </c>
      <c r="T20" s="175">
        <v>2013.7514200000001</v>
      </c>
      <c r="U20" s="175">
        <v>0</v>
      </c>
      <c r="V20" s="175">
        <v>0</v>
      </c>
      <c r="W20" s="175">
        <v>0</v>
      </c>
      <c r="X20" s="175">
        <v>0</v>
      </c>
      <c r="Y20" s="175">
        <v>0</v>
      </c>
      <c r="Z20" s="175">
        <v>0</v>
      </c>
      <c r="AA20" s="175">
        <v>0</v>
      </c>
      <c r="AB20" s="175">
        <v>0</v>
      </c>
      <c r="AC20" s="175">
        <v>0</v>
      </c>
      <c r="AD20" s="175">
        <v>0</v>
      </c>
      <c r="AE20" s="175">
        <v>0</v>
      </c>
      <c r="AF20" s="175">
        <v>0</v>
      </c>
      <c r="AG20" s="175">
        <v>0</v>
      </c>
      <c r="AH20" s="175">
        <v>0</v>
      </c>
      <c r="AI20" s="36">
        <f t="shared" si="1"/>
        <v>2941.7806099999998</v>
      </c>
      <c r="AJ20" s="36">
        <f t="shared" si="2"/>
        <v>3530.1367319999995</v>
      </c>
      <c r="AK20" s="80">
        <f t="shared" si="3"/>
        <v>176.50683659999999</v>
      </c>
      <c r="AL20" s="60">
        <f t="shared" si="4"/>
        <v>6471.9173419999988</v>
      </c>
      <c r="AM20" s="173" t="s">
        <v>637</v>
      </c>
    </row>
    <row r="21" spans="1:39" ht="15.75" thickBot="1" x14ac:dyDescent="0.3">
      <c r="A21" s="44">
        <v>13</v>
      </c>
      <c r="B21" s="44">
        <v>1</v>
      </c>
      <c r="C21" s="180" t="s">
        <v>101</v>
      </c>
      <c r="D21" s="40">
        <v>23</v>
      </c>
      <c r="E21" s="47">
        <f t="shared" si="0"/>
        <v>200.2</v>
      </c>
      <c r="F21" s="95">
        <v>200.2</v>
      </c>
      <c r="G21" s="95">
        <v>0</v>
      </c>
      <c r="H21" s="47"/>
      <c r="I21" s="175">
        <v>0</v>
      </c>
      <c r="J21" s="175">
        <v>0</v>
      </c>
      <c r="K21" s="175">
        <v>0</v>
      </c>
      <c r="L21" s="175">
        <v>0</v>
      </c>
      <c r="M21" s="175">
        <v>0</v>
      </c>
      <c r="N21" s="175">
        <v>0</v>
      </c>
      <c r="O21" s="175">
        <v>0</v>
      </c>
      <c r="P21" s="175">
        <v>305.21672000000001</v>
      </c>
      <c r="Q21" s="185">
        <v>0</v>
      </c>
      <c r="R21" s="175">
        <v>0</v>
      </c>
      <c r="S21" s="175">
        <v>718.48608000000002</v>
      </c>
      <c r="T21" s="175">
        <v>1675.7656400000001</v>
      </c>
      <c r="U21" s="175">
        <v>0</v>
      </c>
      <c r="V21" s="175">
        <v>0</v>
      </c>
      <c r="W21" s="175">
        <v>0</v>
      </c>
      <c r="X21" s="175">
        <v>0</v>
      </c>
      <c r="Y21" s="175">
        <v>0</v>
      </c>
      <c r="Z21" s="175">
        <v>0</v>
      </c>
      <c r="AA21" s="175">
        <v>45.901090000000003</v>
      </c>
      <c r="AB21" s="175">
        <v>174.11623</v>
      </c>
      <c r="AC21" s="175">
        <v>0</v>
      </c>
      <c r="AD21" s="175">
        <v>155.49686</v>
      </c>
      <c r="AE21" s="175">
        <v>0</v>
      </c>
      <c r="AF21" s="175">
        <v>0</v>
      </c>
      <c r="AG21" s="175">
        <v>0</v>
      </c>
      <c r="AH21" s="175">
        <v>0</v>
      </c>
      <c r="AI21" s="36">
        <f t="shared" si="1"/>
        <v>3074.9826200000002</v>
      </c>
      <c r="AJ21" s="36">
        <f t="shared" si="2"/>
        <v>3689.9791439999999</v>
      </c>
      <c r="AK21" s="80">
        <f t="shared" si="3"/>
        <v>184.49895720000001</v>
      </c>
      <c r="AL21" s="60">
        <f t="shared" si="4"/>
        <v>6764.9617639999997</v>
      </c>
      <c r="AM21" s="173" t="s">
        <v>494</v>
      </c>
    </row>
    <row r="22" spans="1:39" ht="15.75" thickBot="1" x14ac:dyDescent="0.3">
      <c r="A22" s="44">
        <v>14</v>
      </c>
      <c r="B22" s="44">
        <v>1</v>
      </c>
      <c r="C22" s="180" t="s">
        <v>102</v>
      </c>
      <c r="D22" s="40" t="s">
        <v>54</v>
      </c>
      <c r="E22" s="47">
        <f t="shared" si="0"/>
        <v>198</v>
      </c>
      <c r="F22" s="95">
        <v>198</v>
      </c>
      <c r="G22" s="95">
        <v>0</v>
      </c>
      <c r="H22" s="47"/>
      <c r="I22" s="175">
        <v>0</v>
      </c>
      <c r="J22" s="175">
        <v>0</v>
      </c>
      <c r="K22" s="175">
        <v>0</v>
      </c>
      <c r="L22" s="175">
        <v>0</v>
      </c>
      <c r="M22" s="175">
        <v>0</v>
      </c>
      <c r="N22" s="175">
        <v>0</v>
      </c>
      <c r="O22" s="175">
        <v>0</v>
      </c>
      <c r="P22" s="175">
        <v>301.86268999999999</v>
      </c>
      <c r="Q22" s="185">
        <v>0</v>
      </c>
      <c r="R22" s="175">
        <v>0</v>
      </c>
      <c r="S22" s="175">
        <v>574.78886</v>
      </c>
      <c r="T22" s="175">
        <v>1451.0855799999999</v>
      </c>
      <c r="U22" s="175">
        <v>0</v>
      </c>
      <c r="V22" s="175">
        <v>0</v>
      </c>
      <c r="W22" s="175">
        <v>0</v>
      </c>
      <c r="X22" s="175">
        <v>0</v>
      </c>
      <c r="Y22" s="175">
        <v>0</v>
      </c>
      <c r="Z22" s="175">
        <v>0</v>
      </c>
      <c r="AA22" s="175">
        <v>58.968110000000003</v>
      </c>
      <c r="AB22" s="175">
        <v>0</v>
      </c>
      <c r="AC22" s="175">
        <v>0</v>
      </c>
      <c r="AD22" s="175">
        <v>0</v>
      </c>
      <c r="AE22" s="175">
        <v>0</v>
      </c>
      <c r="AF22" s="175">
        <v>0</v>
      </c>
      <c r="AG22" s="175">
        <v>0</v>
      </c>
      <c r="AH22" s="175">
        <v>0</v>
      </c>
      <c r="AI22" s="36">
        <f t="shared" si="1"/>
        <v>2386.7052399999998</v>
      </c>
      <c r="AJ22" s="36">
        <f t="shared" si="2"/>
        <v>2864.0462879999995</v>
      </c>
      <c r="AK22" s="80">
        <f t="shared" si="3"/>
        <v>143.20231439999998</v>
      </c>
      <c r="AL22" s="60">
        <f t="shared" si="4"/>
        <v>5250.7515279999989</v>
      </c>
      <c r="AM22" s="173" t="s">
        <v>640</v>
      </c>
    </row>
    <row r="23" spans="1:39" ht="15.75" thickBot="1" x14ac:dyDescent="0.3">
      <c r="A23" s="44">
        <v>15</v>
      </c>
      <c r="B23" s="44">
        <v>1</v>
      </c>
      <c r="C23" s="180" t="s">
        <v>103</v>
      </c>
      <c r="D23" s="40">
        <v>1</v>
      </c>
      <c r="E23" s="47">
        <f t="shared" si="0"/>
        <v>187</v>
      </c>
      <c r="F23" s="95">
        <v>187</v>
      </c>
      <c r="G23" s="95">
        <v>0</v>
      </c>
      <c r="H23" s="47"/>
      <c r="I23" s="175">
        <v>0</v>
      </c>
      <c r="J23" s="175">
        <v>0</v>
      </c>
      <c r="K23" s="175">
        <v>0</v>
      </c>
      <c r="L23" s="175">
        <v>0</v>
      </c>
      <c r="M23" s="175">
        <v>0</v>
      </c>
      <c r="N23" s="175">
        <v>0</v>
      </c>
      <c r="O23" s="175">
        <v>0</v>
      </c>
      <c r="P23" s="175">
        <v>285.09253999999999</v>
      </c>
      <c r="Q23" s="185">
        <v>0</v>
      </c>
      <c r="R23" s="175">
        <v>0</v>
      </c>
      <c r="S23" s="175">
        <v>574.78886</v>
      </c>
      <c r="T23" s="175">
        <v>1564.39129</v>
      </c>
      <c r="U23" s="175">
        <v>0</v>
      </c>
      <c r="V23" s="175">
        <v>0</v>
      </c>
      <c r="W23" s="175">
        <v>0</v>
      </c>
      <c r="X23" s="175">
        <v>0</v>
      </c>
      <c r="Y23" s="175">
        <v>0</v>
      </c>
      <c r="Z23" s="175">
        <v>0</v>
      </c>
      <c r="AA23" s="175">
        <v>23.642420000000001</v>
      </c>
      <c r="AB23" s="175">
        <v>0</v>
      </c>
      <c r="AC23" s="175">
        <v>0</v>
      </c>
      <c r="AD23" s="175">
        <v>0</v>
      </c>
      <c r="AE23" s="175">
        <v>0</v>
      </c>
      <c r="AF23" s="175">
        <v>0</v>
      </c>
      <c r="AG23" s="175">
        <v>0</v>
      </c>
      <c r="AH23" s="175">
        <v>0</v>
      </c>
      <c r="AI23" s="36">
        <f t="shared" si="1"/>
        <v>2447.9151099999999</v>
      </c>
      <c r="AJ23" s="36">
        <f t="shared" si="2"/>
        <v>2937.4981319999997</v>
      </c>
      <c r="AK23" s="80">
        <f t="shared" si="3"/>
        <v>146.8749066</v>
      </c>
      <c r="AL23" s="60">
        <f t="shared" si="4"/>
        <v>5385.4132419999996</v>
      </c>
      <c r="AM23" s="173" t="s">
        <v>643</v>
      </c>
    </row>
    <row r="24" spans="1:39" ht="15.75" thickBot="1" x14ac:dyDescent="0.3">
      <c r="A24" s="44">
        <v>16</v>
      </c>
      <c r="B24" s="44">
        <v>1</v>
      </c>
      <c r="C24" s="180" t="s">
        <v>104</v>
      </c>
      <c r="D24" s="40">
        <v>9</v>
      </c>
      <c r="E24" s="47">
        <f t="shared" si="0"/>
        <v>285.3</v>
      </c>
      <c r="F24" s="95">
        <v>285.3</v>
      </c>
      <c r="G24" s="95">
        <v>0</v>
      </c>
      <c r="H24" s="47"/>
      <c r="I24" s="175">
        <v>0</v>
      </c>
      <c r="J24" s="175">
        <v>0</v>
      </c>
      <c r="K24" s="175">
        <v>0</v>
      </c>
      <c r="L24" s="175">
        <v>0</v>
      </c>
      <c r="M24" s="175">
        <v>0</v>
      </c>
      <c r="N24" s="175">
        <v>0</v>
      </c>
      <c r="O24" s="175">
        <v>0</v>
      </c>
      <c r="P24" s="175">
        <v>434.95668999999998</v>
      </c>
      <c r="Q24" s="185">
        <v>0</v>
      </c>
      <c r="R24" s="175">
        <v>0</v>
      </c>
      <c r="S24" s="175">
        <v>862.18329000000006</v>
      </c>
      <c r="T24" s="175">
        <v>2284.14003</v>
      </c>
      <c r="U24" s="175">
        <v>0</v>
      </c>
      <c r="V24" s="175">
        <v>0</v>
      </c>
      <c r="W24" s="175">
        <v>0</v>
      </c>
      <c r="X24" s="175">
        <v>0</v>
      </c>
      <c r="Y24" s="175">
        <v>0</v>
      </c>
      <c r="Z24" s="175">
        <v>0</v>
      </c>
      <c r="AA24" s="175">
        <v>35.054789999999997</v>
      </c>
      <c r="AB24" s="175">
        <v>0</v>
      </c>
      <c r="AC24" s="175">
        <v>0</v>
      </c>
      <c r="AD24" s="175">
        <v>0</v>
      </c>
      <c r="AE24" s="175">
        <v>0</v>
      </c>
      <c r="AF24" s="175">
        <v>0</v>
      </c>
      <c r="AG24" s="175">
        <v>0</v>
      </c>
      <c r="AH24" s="175">
        <v>0</v>
      </c>
      <c r="AI24" s="36">
        <f t="shared" si="1"/>
        <v>3616.3348000000001</v>
      </c>
      <c r="AJ24" s="36">
        <f t="shared" si="2"/>
        <v>4339.6017599999996</v>
      </c>
      <c r="AK24" s="80">
        <f t="shared" si="3"/>
        <v>216.98008799999999</v>
      </c>
      <c r="AL24" s="60">
        <f t="shared" si="4"/>
        <v>7955.9365600000001</v>
      </c>
      <c r="AM24" s="173" t="s">
        <v>642</v>
      </c>
    </row>
    <row r="25" spans="1:39" ht="15.75" thickBot="1" x14ac:dyDescent="0.3">
      <c r="A25" s="44">
        <v>17</v>
      </c>
      <c r="B25" s="44">
        <v>1</v>
      </c>
      <c r="C25" s="180" t="s">
        <v>105</v>
      </c>
      <c r="D25" s="40">
        <v>40</v>
      </c>
      <c r="E25" s="47">
        <f t="shared" si="0"/>
        <v>226.3</v>
      </c>
      <c r="F25" s="95">
        <v>226.3</v>
      </c>
      <c r="G25" s="95">
        <v>0</v>
      </c>
      <c r="H25" s="47"/>
      <c r="I25" s="175">
        <v>0</v>
      </c>
      <c r="J25" s="175">
        <v>0</v>
      </c>
      <c r="K25" s="175">
        <v>0</v>
      </c>
      <c r="L25" s="175">
        <v>0</v>
      </c>
      <c r="M25" s="175">
        <v>0</v>
      </c>
      <c r="N25" s="175">
        <v>0</v>
      </c>
      <c r="O25" s="175">
        <v>0</v>
      </c>
      <c r="P25" s="175">
        <v>345.00770999999997</v>
      </c>
      <c r="Q25" s="185">
        <v>0</v>
      </c>
      <c r="R25" s="175">
        <v>0</v>
      </c>
      <c r="S25" s="175">
        <v>574.78886</v>
      </c>
      <c r="T25" s="175">
        <v>1894.0078900000001</v>
      </c>
      <c r="U25" s="175">
        <v>0</v>
      </c>
      <c r="V25" s="175">
        <v>0</v>
      </c>
      <c r="W25" s="175">
        <v>0</v>
      </c>
      <c r="X25" s="175">
        <v>0</v>
      </c>
      <c r="Y25" s="175">
        <v>0</v>
      </c>
      <c r="Z25" s="175">
        <v>0</v>
      </c>
      <c r="AA25" s="175">
        <v>0</v>
      </c>
      <c r="AB25" s="175">
        <v>0</v>
      </c>
      <c r="AC25" s="175">
        <v>0</v>
      </c>
      <c r="AD25" s="175">
        <v>0</v>
      </c>
      <c r="AE25" s="175">
        <v>0</v>
      </c>
      <c r="AF25" s="175">
        <v>0</v>
      </c>
      <c r="AG25" s="175">
        <v>0</v>
      </c>
      <c r="AH25" s="175">
        <v>0</v>
      </c>
      <c r="AI25" s="36">
        <f t="shared" si="1"/>
        <v>2813.8044600000003</v>
      </c>
      <c r="AJ25" s="36">
        <f t="shared" si="2"/>
        <v>3376.5653520000001</v>
      </c>
      <c r="AK25" s="80">
        <f t="shared" si="3"/>
        <v>168.8282676</v>
      </c>
      <c r="AL25" s="60">
        <f t="shared" si="4"/>
        <v>6190.3698120000008</v>
      </c>
      <c r="AM25" s="173" t="s">
        <v>541</v>
      </c>
    </row>
    <row r="26" spans="1:39" ht="15.75" thickBot="1" x14ac:dyDescent="0.3">
      <c r="A26" s="44">
        <v>18</v>
      </c>
      <c r="B26" s="44">
        <v>1</v>
      </c>
      <c r="C26" s="180" t="s">
        <v>106</v>
      </c>
      <c r="D26" s="40">
        <v>1</v>
      </c>
      <c r="E26" s="47">
        <f t="shared" si="0"/>
        <v>318.3</v>
      </c>
      <c r="F26" s="95">
        <v>318.3</v>
      </c>
      <c r="G26" s="95">
        <v>0</v>
      </c>
      <c r="H26" s="47"/>
      <c r="I26" s="175">
        <v>0</v>
      </c>
      <c r="J26" s="175">
        <v>0</v>
      </c>
      <c r="K26" s="175">
        <v>0</v>
      </c>
      <c r="L26" s="175">
        <v>0</v>
      </c>
      <c r="M26" s="175">
        <v>0</v>
      </c>
      <c r="N26" s="175">
        <v>0</v>
      </c>
      <c r="O26" s="175">
        <v>0</v>
      </c>
      <c r="P26" s="175">
        <v>485.26713999999998</v>
      </c>
      <c r="Q26" s="185">
        <v>0</v>
      </c>
      <c r="R26" s="175">
        <v>0</v>
      </c>
      <c r="S26" s="175">
        <v>1005.88051</v>
      </c>
      <c r="T26" s="175">
        <v>2663.9716600000002</v>
      </c>
      <c r="U26" s="175">
        <v>0</v>
      </c>
      <c r="V26" s="175">
        <v>0</v>
      </c>
      <c r="W26" s="175">
        <v>0</v>
      </c>
      <c r="X26" s="175">
        <v>0</v>
      </c>
      <c r="Y26" s="175">
        <v>0</v>
      </c>
      <c r="Z26" s="175">
        <v>0</v>
      </c>
      <c r="AA26" s="175">
        <v>91.23612</v>
      </c>
      <c r="AB26" s="175">
        <v>0</v>
      </c>
      <c r="AC26" s="175">
        <v>0</v>
      </c>
      <c r="AD26" s="175">
        <v>0</v>
      </c>
      <c r="AE26" s="175">
        <v>0</v>
      </c>
      <c r="AF26" s="175">
        <v>0</v>
      </c>
      <c r="AG26" s="175">
        <v>0</v>
      </c>
      <c r="AH26" s="175">
        <v>0</v>
      </c>
      <c r="AI26" s="36">
        <f t="shared" si="1"/>
        <v>4246.3554299999996</v>
      </c>
      <c r="AJ26" s="36">
        <f t="shared" si="2"/>
        <v>5095.6265159999994</v>
      </c>
      <c r="AK26" s="80">
        <f t="shared" si="3"/>
        <v>254.78132579999999</v>
      </c>
      <c r="AL26" s="60">
        <f t="shared" si="4"/>
        <v>9341.9819459999999</v>
      </c>
      <c r="AM26" s="173" t="s">
        <v>599</v>
      </c>
    </row>
    <row r="27" spans="1:39" ht="15.75" thickBot="1" x14ac:dyDescent="0.3">
      <c r="A27" s="44">
        <v>19</v>
      </c>
      <c r="B27" s="44">
        <v>1</v>
      </c>
      <c r="C27" s="180" t="s">
        <v>107</v>
      </c>
      <c r="D27" s="40">
        <v>11</v>
      </c>
      <c r="E27" s="47">
        <f t="shared" si="0"/>
        <v>235</v>
      </c>
      <c r="F27" s="95">
        <v>235</v>
      </c>
      <c r="G27" s="95">
        <v>0</v>
      </c>
      <c r="H27" s="47"/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358.27136999999999</v>
      </c>
      <c r="Q27" s="185">
        <v>0</v>
      </c>
      <c r="R27" s="175">
        <v>0</v>
      </c>
      <c r="S27" s="175">
        <v>574.78886</v>
      </c>
      <c r="T27" s="175">
        <v>1967.3990799999999</v>
      </c>
      <c r="U27" s="175">
        <v>0</v>
      </c>
      <c r="V27" s="175">
        <v>0</v>
      </c>
      <c r="W27" s="175">
        <v>0</v>
      </c>
      <c r="X27" s="175">
        <v>0</v>
      </c>
      <c r="Y27" s="175">
        <v>0</v>
      </c>
      <c r="Z27" s="175">
        <v>0</v>
      </c>
      <c r="AA27" s="175">
        <v>135.20901000000001</v>
      </c>
      <c r="AB27" s="175">
        <v>0</v>
      </c>
      <c r="AC27" s="175">
        <v>0</v>
      </c>
      <c r="AD27" s="175">
        <v>0</v>
      </c>
      <c r="AE27" s="175">
        <v>0</v>
      </c>
      <c r="AF27" s="175">
        <v>0</v>
      </c>
      <c r="AG27" s="175">
        <v>0</v>
      </c>
      <c r="AH27" s="175">
        <v>0</v>
      </c>
      <c r="AI27" s="36">
        <f t="shared" si="1"/>
        <v>3035.6683200000002</v>
      </c>
      <c r="AJ27" s="36">
        <f t="shared" si="2"/>
        <v>3642.8019840000002</v>
      </c>
      <c r="AK27" s="80">
        <f t="shared" si="3"/>
        <v>182.14009920000001</v>
      </c>
      <c r="AL27" s="60">
        <f t="shared" si="4"/>
        <v>6678.4703040000004</v>
      </c>
      <c r="AM27" s="173" t="s">
        <v>602</v>
      </c>
    </row>
    <row r="28" spans="1:39" ht="15.75" thickBot="1" x14ac:dyDescent="0.3">
      <c r="A28" s="44">
        <v>20</v>
      </c>
      <c r="B28" s="44">
        <v>1</v>
      </c>
      <c r="C28" s="180" t="s">
        <v>108</v>
      </c>
      <c r="D28" s="40">
        <v>7</v>
      </c>
      <c r="E28" s="47">
        <f t="shared" si="0"/>
        <v>276</v>
      </c>
      <c r="F28" s="95">
        <v>276</v>
      </c>
      <c r="G28" s="95">
        <v>0</v>
      </c>
      <c r="H28" s="47"/>
      <c r="I28" s="175">
        <v>0</v>
      </c>
      <c r="J28" s="175">
        <v>0</v>
      </c>
      <c r="K28" s="175">
        <v>0</v>
      </c>
      <c r="L28" s="175">
        <v>0</v>
      </c>
      <c r="M28" s="175">
        <v>0</v>
      </c>
      <c r="N28" s="175">
        <v>0</v>
      </c>
      <c r="O28" s="175">
        <v>0</v>
      </c>
      <c r="P28" s="175">
        <v>420.77829000000003</v>
      </c>
      <c r="Q28" s="185">
        <v>0</v>
      </c>
      <c r="R28" s="175">
        <v>0</v>
      </c>
      <c r="S28" s="175">
        <v>574.78886</v>
      </c>
      <c r="T28" s="175">
        <v>2291.8654200000001</v>
      </c>
      <c r="U28" s="175">
        <v>0</v>
      </c>
      <c r="V28" s="175">
        <v>0</v>
      </c>
      <c r="W28" s="175">
        <v>0</v>
      </c>
      <c r="X28" s="175">
        <v>0</v>
      </c>
      <c r="Y28" s="175">
        <v>0</v>
      </c>
      <c r="Z28" s="175">
        <v>0</v>
      </c>
      <c r="AA28" s="175">
        <v>82.077209999999994</v>
      </c>
      <c r="AB28" s="175">
        <v>0</v>
      </c>
      <c r="AC28" s="175">
        <v>0</v>
      </c>
      <c r="AD28" s="175">
        <v>0</v>
      </c>
      <c r="AE28" s="175">
        <v>0</v>
      </c>
      <c r="AF28" s="175">
        <v>0</v>
      </c>
      <c r="AG28" s="175">
        <v>0</v>
      </c>
      <c r="AH28" s="175">
        <v>0</v>
      </c>
      <c r="AI28" s="36">
        <f t="shared" si="1"/>
        <v>3369.5097799999999</v>
      </c>
      <c r="AJ28" s="36">
        <f t="shared" si="2"/>
        <v>4043.4117359999996</v>
      </c>
      <c r="AK28" s="80">
        <f t="shared" si="3"/>
        <v>202.1705868</v>
      </c>
      <c r="AL28" s="60">
        <f t="shared" si="4"/>
        <v>7412.9215159999994</v>
      </c>
      <c r="AM28" s="173" t="s">
        <v>600</v>
      </c>
    </row>
    <row r="29" spans="1:39" ht="15.75" thickBot="1" x14ac:dyDescent="0.3">
      <c r="A29" s="44">
        <v>21</v>
      </c>
      <c r="B29" s="44">
        <v>1</v>
      </c>
      <c r="C29" s="180" t="s">
        <v>109</v>
      </c>
      <c r="D29" s="40">
        <v>9</v>
      </c>
      <c r="E29" s="47">
        <f t="shared" si="0"/>
        <v>284.7</v>
      </c>
      <c r="F29" s="95">
        <v>284.7</v>
      </c>
      <c r="G29" s="95">
        <v>0</v>
      </c>
      <c r="H29" s="47"/>
      <c r="I29" s="175">
        <v>0</v>
      </c>
      <c r="J29" s="175">
        <v>0</v>
      </c>
      <c r="K29" s="175">
        <v>0</v>
      </c>
      <c r="L29" s="175">
        <v>0</v>
      </c>
      <c r="M29" s="175">
        <v>0</v>
      </c>
      <c r="N29" s="175">
        <v>0</v>
      </c>
      <c r="O29" s="175">
        <v>0</v>
      </c>
      <c r="P29" s="175">
        <v>434.04196000000002</v>
      </c>
      <c r="Q29" s="185">
        <v>0</v>
      </c>
      <c r="R29" s="175">
        <v>0</v>
      </c>
      <c r="S29" s="175">
        <v>862.18329000000006</v>
      </c>
      <c r="T29" s="175">
        <v>2382.6387399999999</v>
      </c>
      <c r="U29" s="175">
        <v>0</v>
      </c>
      <c r="V29" s="175">
        <v>0</v>
      </c>
      <c r="W29" s="175">
        <v>0</v>
      </c>
      <c r="X29" s="175">
        <v>0</v>
      </c>
      <c r="Y29" s="175">
        <v>0</v>
      </c>
      <c r="Z29" s="175">
        <v>0</v>
      </c>
      <c r="AA29" s="175">
        <v>170.26379</v>
      </c>
      <c r="AB29" s="175">
        <v>0</v>
      </c>
      <c r="AC29" s="175">
        <v>0</v>
      </c>
      <c r="AD29" s="175">
        <v>0</v>
      </c>
      <c r="AE29" s="175">
        <v>0</v>
      </c>
      <c r="AF29" s="175">
        <v>0</v>
      </c>
      <c r="AG29" s="175">
        <v>0</v>
      </c>
      <c r="AH29" s="175">
        <v>0</v>
      </c>
      <c r="AI29" s="36">
        <f t="shared" si="1"/>
        <v>3849.1277799999998</v>
      </c>
      <c r="AJ29" s="36">
        <f t="shared" si="2"/>
        <v>4618.9533359999996</v>
      </c>
      <c r="AK29" s="80">
        <f t="shared" si="3"/>
        <v>230.94766679999998</v>
      </c>
      <c r="AL29" s="60">
        <f t="shared" si="4"/>
        <v>8468.0811159999994</v>
      </c>
      <c r="AM29" s="173" t="s">
        <v>601</v>
      </c>
    </row>
    <row r="30" spans="1:39" ht="18.75" customHeight="1" thickBot="1" x14ac:dyDescent="0.3">
      <c r="A30" s="44">
        <v>22</v>
      </c>
      <c r="B30" s="44">
        <v>1</v>
      </c>
      <c r="C30" s="180" t="s">
        <v>127</v>
      </c>
      <c r="D30" s="40">
        <v>13</v>
      </c>
      <c r="E30" s="47">
        <f t="shared" si="0"/>
        <v>201.2</v>
      </c>
      <c r="F30" s="95">
        <v>201.2</v>
      </c>
      <c r="G30" s="95">
        <v>0</v>
      </c>
      <c r="H30" s="47"/>
      <c r="I30" s="175">
        <v>0</v>
      </c>
      <c r="J30" s="175">
        <v>0</v>
      </c>
      <c r="K30" s="175">
        <v>0</v>
      </c>
      <c r="L30" s="175">
        <v>0</v>
      </c>
      <c r="M30" s="175">
        <v>0</v>
      </c>
      <c r="N30" s="175">
        <v>0</v>
      </c>
      <c r="O30" s="175">
        <v>0</v>
      </c>
      <c r="P30" s="175">
        <v>306.74128000000002</v>
      </c>
      <c r="Q30" s="185">
        <v>0</v>
      </c>
      <c r="R30" s="175">
        <v>0</v>
      </c>
      <c r="S30" s="175">
        <v>431.09165000000002</v>
      </c>
      <c r="T30" s="175">
        <v>1635.85113</v>
      </c>
      <c r="U30" s="175">
        <v>0</v>
      </c>
      <c r="V30" s="175">
        <v>0</v>
      </c>
      <c r="W30" s="175">
        <v>0</v>
      </c>
      <c r="X30" s="175">
        <v>0</v>
      </c>
      <c r="Y30" s="175">
        <v>0</v>
      </c>
      <c r="Z30" s="175">
        <v>0</v>
      </c>
      <c r="AA30" s="175">
        <v>70.937070000000006</v>
      </c>
      <c r="AB30" s="175">
        <v>0</v>
      </c>
      <c r="AC30" s="175">
        <v>0</v>
      </c>
      <c r="AD30" s="175">
        <v>0</v>
      </c>
      <c r="AE30" s="175">
        <v>0</v>
      </c>
      <c r="AF30" s="175">
        <v>0</v>
      </c>
      <c r="AG30" s="175">
        <v>0</v>
      </c>
      <c r="AH30" s="175">
        <v>0</v>
      </c>
      <c r="AI30" s="36">
        <f t="shared" si="1"/>
        <v>2444.62113</v>
      </c>
      <c r="AJ30" s="36">
        <f t="shared" si="2"/>
        <v>2933.5453560000001</v>
      </c>
      <c r="AK30" s="80">
        <f t="shared" si="3"/>
        <v>146.67726780000001</v>
      </c>
      <c r="AL30" s="60">
        <f t="shared" si="4"/>
        <v>5378.1664860000001</v>
      </c>
      <c r="AM30" s="173" t="s">
        <v>641</v>
      </c>
    </row>
    <row r="31" spans="1:39" ht="15.75" thickBot="1" x14ac:dyDescent="0.3">
      <c r="A31" s="44">
        <v>23</v>
      </c>
      <c r="B31" s="44">
        <v>1</v>
      </c>
      <c r="C31" s="180" t="s">
        <v>110</v>
      </c>
      <c r="D31" s="40">
        <v>10</v>
      </c>
      <c r="E31" s="47">
        <f t="shared" si="0"/>
        <v>198.7</v>
      </c>
      <c r="F31" s="95">
        <v>198.7</v>
      </c>
      <c r="G31" s="95">
        <v>0</v>
      </c>
      <c r="H31" s="47"/>
      <c r="I31" s="175">
        <v>0</v>
      </c>
      <c r="J31" s="175">
        <v>0</v>
      </c>
      <c r="K31" s="175">
        <v>0</v>
      </c>
      <c r="L31" s="175">
        <v>0</v>
      </c>
      <c r="M31" s="175">
        <v>0</v>
      </c>
      <c r="N31" s="175">
        <v>0</v>
      </c>
      <c r="O31" s="175">
        <v>0</v>
      </c>
      <c r="P31" s="175">
        <v>302.92988000000003</v>
      </c>
      <c r="Q31" s="185">
        <v>0</v>
      </c>
      <c r="R31" s="175">
        <v>0</v>
      </c>
      <c r="S31" s="175">
        <v>574.78886</v>
      </c>
      <c r="T31" s="175">
        <v>1662.89</v>
      </c>
      <c r="U31" s="175">
        <v>0</v>
      </c>
      <c r="V31" s="175">
        <v>0</v>
      </c>
      <c r="W31" s="175">
        <v>0</v>
      </c>
      <c r="X31" s="175">
        <v>0</v>
      </c>
      <c r="Y31" s="175">
        <v>0</v>
      </c>
      <c r="Z31" s="175">
        <v>0</v>
      </c>
      <c r="AA31" s="175">
        <v>80.966189999999997</v>
      </c>
      <c r="AB31" s="175">
        <v>274.50983000000002</v>
      </c>
      <c r="AC31" s="175">
        <v>0</v>
      </c>
      <c r="AD31" s="175">
        <v>244.81949</v>
      </c>
      <c r="AE31" s="175">
        <v>0</v>
      </c>
      <c r="AF31" s="175">
        <v>0</v>
      </c>
      <c r="AG31" s="175">
        <v>0</v>
      </c>
      <c r="AH31" s="175">
        <v>0</v>
      </c>
      <c r="AI31" s="36">
        <f t="shared" si="1"/>
        <v>3140.90425</v>
      </c>
      <c r="AJ31" s="36">
        <f t="shared" si="2"/>
        <v>3769.0850999999998</v>
      </c>
      <c r="AK31" s="80">
        <f t="shared" si="3"/>
        <v>188.45425499999999</v>
      </c>
      <c r="AL31" s="60">
        <f t="shared" si="4"/>
        <v>6909.9893499999998</v>
      </c>
      <c r="AM31" s="173" t="s">
        <v>438</v>
      </c>
    </row>
    <row r="32" spans="1:39" ht="15.75" thickBot="1" x14ac:dyDescent="0.3">
      <c r="A32" s="44">
        <v>24</v>
      </c>
      <c r="B32" s="44">
        <v>1</v>
      </c>
      <c r="C32" s="180" t="s">
        <v>111</v>
      </c>
      <c r="D32" s="40">
        <v>11</v>
      </c>
      <c r="E32" s="47">
        <f t="shared" si="0"/>
        <v>277.5</v>
      </c>
      <c r="F32" s="95">
        <v>277.5</v>
      </c>
      <c r="G32" s="95">
        <v>0</v>
      </c>
      <c r="H32" s="47"/>
      <c r="I32" s="175">
        <v>0</v>
      </c>
      <c r="J32" s="175">
        <v>0</v>
      </c>
      <c r="K32" s="175">
        <v>0</v>
      </c>
      <c r="L32" s="175">
        <v>0</v>
      </c>
      <c r="M32" s="175">
        <v>0</v>
      </c>
      <c r="N32" s="175">
        <v>0</v>
      </c>
      <c r="O32" s="175">
        <v>0</v>
      </c>
      <c r="P32" s="175">
        <v>423.06513000000001</v>
      </c>
      <c r="Q32" s="185">
        <v>0</v>
      </c>
      <c r="R32" s="175">
        <v>0</v>
      </c>
      <c r="S32" s="175">
        <v>862.18329000000006</v>
      </c>
      <c r="T32" s="175">
        <v>2322.1232</v>
      </c>
      <c r="U32" s="175">
        <v>0</v>
      </c>
      <c r="V32" s="175">
        <v>0</v>
      </c>
      <c r="W32" s="175">
        <v>0</v>
      </c>
      <c r="X32" s="175">
        <v>0</v>
      </c>
      <c r="Y32" s="175">
        <v>0</v>
      </c>
      <c r="Z32" s="175">
        <v>0</v>
      </c>
      <c r="AA32" s="175">
        <v>42.830449999999999</v>
      </c>
      <c r="AB32" s="175">
        <v>353.76794000000001</v>
      </c>
      <c r="AC32" s="175">
        <v>0</v>
      </c>
      <c r="AD32" s="175">
        <v>315.52276000000001</v>
      </c>
      <c r="AE32" s="175">
        <v>0</v>
      </c>
      <c r="AF32" s="175">
        <v>0</v>
      </c>
      <c r="AG32" s="175">
        <v>0</v>
      </c>
      <c r="AH32" s="175">
        <v>0</v>
      </c>
      <c r="AI32" s="36">
        <f t="shared" si="1"/>
        <v>4319.4927699999998</v>
      </c>
      <c r="AJ32" s="36">
        <f t="shared" si="2"/>
        <v>5183.3913239999993</v>
      </c>
      <c r="AK32" s="80">
        <f t="shared" si="3"/>
        <v>259.16956619999996</v>
      </c>
      <c r="AL32" s="60">
        <f t="shared" si="4"/>
        <v>9502.8840939999991</v>
      </c>
      <c r="AM32" s="173" t="s">
        <v>439</v>
      </c>
    </row>
    <row r="33" spans="1:39" ht="15.75" thickBot="1" x14ac:dyDescent="0.3">
      <c r="A33" s="44">
        <v>25</v>
      </c>
      <c r="B33" s="44">
        <v>1</v>
      </c>
      <c r="C33" s="180" t="s">
        <v>112</v>
      </c>
      <c r="D33" s="40">
        <v>12</v>
      </c>
      <c r="E33" s="47">
        <f t="shared" si="0"/>
        <v>172</v>
      </c>
      <c r="F33" s="95">
        <v>172</v>
      </c>
      <c r="G33" s="95">
        <v>0</v>
      </c>
      <c r="H33" s="47"/>
      <c r="I33" s="175">
        <v>0</v>
      </c>
      <c r="J33" s="175">
        <v>0</v>
      </c>
      <c r="K33" s="175">
        <v>0</v>
      </c>
      <c r="L33" s="175">
        <v>0</v>
      </c>
      <c r="M33" s="175">
        <v>0</v>
      </c>
      <c r="N33" s="175">
        <v>0</v>
      </c>
      <c r="O33" s="175">
        <v>0</v>
      </c>
      <c r="P33" s="175">
        <v>262.22415000000001</v>
      </c>
      <c r="Q33" s="185">
        <v>0</v>
      </c>
      <c r="R33" s="175">
        <v>0</v>
      </c>
      <c r="S33" s="175">
        <v>574.78886</v>
      </c>
      <c r="T33" s="175">
        <v>1444.6477600000001</v>
      </c>
      <c r="U33" s="175">
        <v>0</v>
      </c>
      <c r="V33" s="175">
        <v>0</v>
      </c>
      <c r="W33" s="175">
        <v>0</v>
      </c>
      <c r="X33" s="175">
        <v>0</v>
      </c>
      <c r="Y33" s="175">
        <v>0</v>
      </c>
      <c r="Z33" s="175">
        <v>0</v>
      </c>
      <c r="AA33" s="175">
        <v>88.469620000000006</v>
      </c>
      <c r="AB33" s="175">
        <v>300.92919999999998</v>
      </c>
      <c r="AC33" s="175">
        <v>0</v>
      </c>
      <c r="AD33" s="175">
        <v>268.47111999999998</v>
      </c>
      <c r="AE33" s="175">
        <v>0</v>
      </c>
      <c r="AF33" s="175">
        <v>0</v>
      </c>
      <c r="AG33" s="175">
        <v>0</v>
      </c>
      <c r="AH33" s="175">
        <v>0</v>
      </c>
      <c r="AI33" s="36">
        <f t="shared" si="1"/>
        <v>2939.53071</v>
      </c>
      <c r="AJ33" s="36">
        <f t="shared" si="2"/>
        <v>3527.4368519999998</v>
      </c>
      <c r="AK33" s="80">
        <f t="shared" si="3"/>
        <v>176.37184260000001</v>
      </c>
      <c r="AL33" s="60">
        <f t="shared" si="4"/>
        <v>6466.9675619999998</v>
      </c>
      <c r="AM33" s="173" t="s">
        <v>440</v>
      </c>
    </row>
    <row r="34" spans="1:39" ht="15.75" thickBot="1" x14ac:dyDescent="0.3">
      <c r="A34" s="44">
        <v>26</v>
      </c>
      <c r="B34" s="44">
        <v>1</v>
      </c>
      <c r="C34" s="180" t="s">
        <v>113</v>
      </c>
      <c r="D34" s="40">
        <v>13</v>
      </c>
      <c r="E34" s="47">
        <f t="shared" si="0"/>
        <v>302.39999999999998</v>
      </c>
      <c r="F34" s="95">
        <v>302.39999999999998</v>
      </c>
      <c r="G34" s="95">
        <v>0</v>
      </c>
      <c r="H34" s="47"/>
      <c r="I34" s="175">
        <v>0</v>
      </c>
      <c r="J34" s="175">
        <v>0</v>
      </c>
      <c r="K34" s="175">
        <v>0</v>
      </c>
      <c r="L34" s="175">
        <v>0</v>
      </c>
      <c r="M34" s="175">
        <v>0</v>
      </c>
      <c r="N34" s="175">
        <v>0</v>
      </c>
      <c r="O34" s="175">
        <v>0</v>
      </c>
      <c r="P34" s="175">
        <v>461.02665000000002</v>
      </c>
      <c r="Q34" s="185">
        <v>0</v>
      </c>
      <c r="R34" s="175">
        <v>0</v>
      </c>
      <c r="S34" s="175">
        <v>718.48608000000002</v>
      </c>
      <c r="T34" s="175">
        <v>2426.4159500000001</v>
      </c>
      <c r="U34" s="175">
        <v>0</v>
      </c>
      <c r="V34" s="175">
        <v>0</v>
      </c>
      <c r="W34" s="175">
        <v>0</v>
      </c>
      <c r="X34" s="175">
        <v>0</v>
      </c>
      <c r="Y34" s="175">
        <v>0</v>
      </c>
      <c r="Z34" s="175">
        <v>0</v>
      </c>
      <c r="AA34" s="175">
        <v>107.93037</v>
      </c>
      <c r="AB34" s="175">
        <v>200.53559999999999</v>
      </c>
      <c r="AC34" s="175">
        <v>0</v>
      </c>
      <c r="AD34" s="175">
        <v>178.89687000000001</v>
      </c>
      <c r="AE34" s="175">
        <v>0</v>
      </c>
      <c r="AF34" s="175">
        <v>0</v>
      </c>
      <c r="AG34" s="175">
        <v>0</v>
      </c>
      <c r="AH34" s="175">
        <v>0</v>
      </c>
      <c r="AI34" s="36">
        <f t="shared" si="1"/>
        <v>4093.2915200000002</v>
      </c>
      <c r="AJ34" s="36">
        <f t="shared" si="2"/>
        <v>4911.9498240000003</v>
      </c>
      <c r="AK34" s="80">
        <f t="shared" si="3"/>
        <v>245.59749120000004</v>
      </c>
      <c r="AL34" s="60">
        <f t="shared" si="4"/>
        <v>9005.241344</v>
      </c>
      <c r="AM34" s="173" t="s">
        <v>441</v>
      </c>
    </row>
    <row r="35" spans="1:39" ht="15.75" thickBot="1" x14ac:dyDescent="0.3">
      <c r="A35" s="44">
        <v>27</v>
      </c>
      <c r="B35" s="44">
        <v>1</v>
      </c>
      <c r="C35" s="180" t="s">
        <v>114</v>
      </c>
      <c r="D35" s="40">
        <v>14</v>
      </c>
      <c r="E35" s="47">
        <f t="shared" si="0"/>
        <v>189.2</v>
      </c>
      <c r="F35" s="95">
        <v>189.2</v>
      </c>
      <c r="G35" s="95">
        <v>0</v>
      </c>
      <c r="H35" s="47"/>
      <c r="I35" s="175">
        <v>0</v>
      </c>
      <c r="J35" s="175">
        <v>0</v>
      </c>
      <c r="K35" s="175">
        <v>0</v>
      </c>
      <c r="L35" s="175">
        <v>0</v>
      </c>
      <c r="M35" s="175">
        <v>0</v>
      </c>
      <c r="N35" s="175">
        <v>0</v>
      </c>
      <c r="O35" s="175">
        <v>0</v>
      </c>
      <c r="P35" s="175">
        <v>288.44657000000001</v>
      </c>
      <c r="Q35" s="185">
        <v>0</v>
      </c>
      <c r="R35" s="175">
        <v>0</v>
      </c>
      <c r="S35" s="175">
        <v>574.78886</v>
      </c>
      <c r="T35" s="175">
        <v>1583.7047600000001</v>
      </c>
      <c r="U35" s="175">
        <v>0</v>
      </c>
      <c r="V35" s="175">
        <v>0</v>
      </c>
      <c r="W35" s="175">
        <v>0</v>
      </c>
      <c r="X35" s="175">
        <v>0</v>
      </c>
      <c r="Y35" s="175">
        <v>0</v>
      </c>
      <c r="Z35" s="175">
        <v>0</v>
      </c>
      <c r="AA35" s="175">
        <v>74.269639999999995</v>
      </c>
      <c r="AB35" s="175">
        <v>226.95497</v>
      </c>
      <c r="AC35" s="175">
        <v>0</v>
      </c>
      <c r="AD35" s="175">
        <v>202.54849999999999</v>
      </c>
      <c r="AE35" s="175">
        <v>0</v>
      </c>
      <c r="AF35" s="175">
        <v>0</v>
      </c>
      <c r="AG35" s="175">
        <v>0</v>
      </c>
      <c r="AH35" s="175">
        <v>0</v>
      </c>
      <c r="AI35" s="36">
        <f t="shared" si="1"/>
        <v>2950.7133000000003</v>
      </c>
      <c r="AJ35" s="36">
        <f t="shared" si="2"/>
        <v>3540.8559600000003</v>
      </c>
      <c r="AK35" s="80">
        <f t="shared" si="3"/>
        <v>177.04279800000003</v>
      </c>
      <c r="AL35" s="60">
        <f t="shared" si="4"/>
        <v>6491.5692600000002</v>
      </c>
      <c r="AM35" s="173" t="s">
        <v>442</v>
      </c>
    </row>
    <row r="36" spans="1:39" ht="15.75" thickBot="1" x14ac:dyDescent="0.3">
      <c r="A36" s="44">
        <v>28</v>
      </c>
      <c r="B36" s="44">
        <v>1</v>
      </c>
      <c r="C36" s="180" t="s">
        <v>115</v>
      </c>
      <c r="D36" s="40">
        <v>15</v>
      </c>
      <c r="E36" s="47">
        <f t="shared" si="0"/>
        <v>252.4</v>
      </c>
      <c r="F36" s="95">
        <v>252.4</v>
      </c>
      <c r="G36" s="95">
        <v>0</v>
      </c>
      <c r="H36" s="47"/>
      <c r="I36" s="175">
        <v>0</v>
      </c>
      <c r="J36" s="175">
        <v>0</v>
      </c>
      <c r="K36" s="175">
        <v>0</v>
      </c>
      <c r="L36" s="175">
        <v>0</v>
      </c>
      <c r="M36" s="175">
        <v>0</v>
      </c>
      <c r="N36" s="175">
        <v>0</v>
      </c>
      <c r="O36" s="175">
        <v>0</v>
      </c>
      <c r="P36" s="175">
        <v>384.7987</v>
      </c>
      <c r="Q36" s="185">
        <v>0</v>
      </c>
      <c r="R36" s="175">
        <v>0</v>
      </c>
      <c r="S36" s="175">
        <v>862.18329000000006</v>
      </c>
      <c r="T36" s="175">
        <v>2112.2501299999999</v>
      </c>
      <c r="U36" s="175">
        <v>0</v>
      </c>
      <c r="V36" s="175">
        <v>0</v>
      </c>
      <c r="W36" s="175">
        <v>0</v>
      </c>
      <c r="X36" s="175">
        <v>0</v>
      </c>
      <c r="Y36" s="175">
        <v>0</v>
      </c>
      <c r="Z36" s="175">
        <v>0</v>
      </c>
      <c r="AA36" s="175">
        <v>69.815740000000005</v>
      </c>
      <c r="AB36" s="175">
        <v>580.72290999999996</v>
      </c>
      <c r="AC36" s="175">
        <v>0</v>
      </c>
      <c r="AD36" s="175">
        <v>518.07126000000005</v>
      </c>
      <c r="AE36" s="175">
        <v>0</v>
      </c>
      <c r="AF36" s="175">
        <v>0</v>
      </c>
      <c r="AG36" s="175">
        <v>0</v>
      </c>
      <c r="AH36" s="175">
        <v>0</v>
      </c>
      <c r="AI36" s="36">
        <f t="shared" si="1"/>
        <v>4527.8420299999998</v>
      </c>
      <c r="AJ36" s="36">
        <f t="shared" si="2"/>
        <v>5433.4104359999992</v>
      </c>
      <c r="AK36" s="80">
        <f t="shared" si="3"/>
        <v>271.67052179999996</v>
      </c>
      <c r="AL36" s="60">
        <f t="shared" si="4"/>
        <v>9961.2524659999981</v>
      </c>
      <c r="AM36" s="173" t="s">
        <v>443</v>
      </c>
    </row>
    <row r="37" spans="1:39" ht="15.75" thickBot="1" x14ac:dyDescent="0.3">
      <c r="A37" s="44">
        <v>29</v>
      </c>
      <c r="B37" s="44">
        <v>1</v>
      </c>
      <c r="C37" s="180" t="s">
        <v>116</v>
      </c>
      <c r="D37" s="40">
        <v>16</v>
      </c>
      <c r="E37" s="47">
        <f t="shared" si="0"/>
        <v>184.5</v>
      </c>
      <c r="F37" s="95">
        <v>184.5</v>
      </c>
      <c r="G37" s="95">
        <v>0</v>
      </c>
      <c r="H37" s="47"/>
      <c r="I37" s="175">
        <v>0</v>
      </c>
      <c r="J37" s="175">
        <v>0</v>
      </c>
      <c r="K37" s="175">
        <v>0</v>
      </c>
      <c r="L37" s="175">
        <v>0</v>
      </c>
      <c r="M37" s="175">
        <v>0</v>
      </c>
      <c r="N37" s="175">
        <v>0</v>
      </c>
      <c r="O37" s="175">
        <v>0</v>
      </c>
      <c r="P37" s="175">
        <v>281.28113999999999</v>
      </c>
      <c r="Q37" s="185">
        <v>0</v>
      </c>
      <c r="R37" s="175">
        <v>0</v>
      </c>
      <c r="S37" s="175">
        <v>574.78886</v>
      </c>
      <c r="T37" s="175">
        <v>1543.79025</v>
      </c>
      <c r="U37" s="175">
        <v>0</v>
      </c>
      <c r="V37" s="175">
        <v>0</v>
      </c>
      <c r="W37" s="175">
        <v>0</v>
      </c>
      <c r="X37" s="175">
        <v>0</v>
      </c>
      <c r="Y37" s="175">
        <v>0</v>
      </c>
      <c r="Z37" s="175">
        <v>0</v>
      </c>
      <c r="AA37" s="175">
        <v>78.733840000000001</v>
      </c>
      <c r="AB37" s="175">
        <v>327.34857</v>
      </c>
      <c r="AC37" s="175">
        <v>0</v>
      </c>
      <c r="AD37" s="175">
        <v>291.87112999999999</v>
      </c>
      <c r="AE37" s="175">
        <v>0</v>
      </c>
      <c r="AF37" s="175">
        <v>0</v>
      </c>
      <c r="AG37" s="175">
        <v>0</v>
      </c>
      <c r="AH37" s="175">
        <v>0</v>
      </c>
      <c r="AI37" s="36">
        <f t="shared" si="1"/>
        <v>3097.8137899999997</v>
      </c>
      <c r="AJ37" s="36">
        <f t="shared" si="2"/>
        <v>3717.3765479999993</v>
      </c>
      <c r="AK37" s="80">
        <f t="shared" si="3"/>
        <v>185.86882739999999</v>
      </c>
      <c r="AL37" s="60">
        <f t="shared" si="4"/>
        <v>6815.1903379999985</v>
      </c>
      <c r="AM37" s="173" t="s">
        <v>444</v>
      </c>
    </row>
    <row r="38" spans="1:39" ht="15.75" thickBot="1" x14ac:dyDescent="0.3">
      <c r="A38" s="44">
        <v>30</v>
      </c>
      <c r="B38" s="44">
        <v>1</v>
      </c>
      <c r="C38" s="180" t="s">
        <v>117</v>
      </c>
      <c r="D38" s="40">
        <v>17</v>
      </c>
      <c r="E38" s="47">
        <f t="shared" si="0"/>
        <v>253.53</v>
      </c>
      <c r="F38" s="95">
        <v>253.53</v>
      </c>
      <c r="G38" s="95">
        <v>0</v>
      </c>
      <c r="H38" s="47"/>
      <c r="I38" s="175">
        <v>0</v>
      </c>
      <c r="J38" s="175">
        <v>0</v>
      </c>
      <c r="K38" s="175">
        <v>0</v>
      </c>
      <c r="L38" s="175">
        <v>0</v>
      </c>
      <c r="M38" s="175">
        <v>0</v>
      </c>
      <c r="N38" s="175">
        <v>0</v>
      </c>
      <c r="O38" s="175">
        <v>0</v>
      </c>
      <c r="P38" s="175">
        <v>386.52145000000002</v>
      </c>
      <c r="Q38" s="185">
        <v>0</v>
      </c>
      <c r="R38" s="175">
        <v>0</v>
      </c>
      <c r="S38" s="175">
        <v>574.78886</v>
      </c>
      <c r="T38" s="175">
        <v>2226.1996199999999</v>
      </c>
      <c r="U38" s="175">
        <v>0</v>
      </c>
      <c r="V38" s="175">
        <v>0</v>
      </c>
      <c r="W38" s="175">
        <v>0</v>
      </c>
      <c r="X38" s="175">
        <v>0</v>
      </c>
      <c r="Y38" s="175">
        <v>0</v>
      </c>
      <c r="Z38" s="175">
        <v>0</v>
      </c>
      <c r="AA38" s="175">
        <v>130.18953999999999</v>
      </c>
      <c r="AB38" s="175">
        <v>274.50983000000002</v>
      </c>
      <c r="AC38" s="175">
        <v>0</v>
      </c>
      <c r="AD38" s="175">
        <v>244.81949</v>
      </c>
      <c r="AE38" s="175">
        <v>0</v>
      </c>
      <c r="AF38" s="175">
        <v>0</v>
      </c>
      <c r="AG38" s="175">
        <v>0</v>
      </c>
      <c r="AH38" s="175">
        <v>0</v>
      </c>
      <c r="AI38" s="36">
        <f t="shared" si="1"/>
        <v>3837.0287899999998</v>
      </c>
      <c r="AJ38" s="36">
        <f t="shared" si="2"/>
        <v>4604.4345479999993</v>
      </c>
      <c r="AK38" s="80">
        <f t="shared" si="3"/>
        <v>230.22172739999996</v>
      </c>
      <c r="AL38" s="60">
        <f t="shared" si="4"/>
        <v>8441.4633379999996</v>
      </c>
      <c r="AM38" s="173" t="s">
        <v>445</v>
      </c>
    </row>
    <row r="39" spans="1:39" ht="15.75" thickBot="1" x14ac:dyDescent="0.3">
      <c r="A39" s="44">
        <v>31</v>
      </c>
      <c r="B39" s="44">
        <v>1</v>
      </c>
      <c r="C39" s="180" t="s">
        <v>118</v>
      </c>
      <c r="D39" s="40">
        <v>18</v>
      </c>
      <c r="E39" s="47">
        <f t="shared" si="0"/>
        <v>288.10000000000002</v>
      </c>
      <c r="F39" s="95">
        <v>288.10000000000002</v>
      </c>
      <c r="G39" s="95">
        <v>0</v>
      </c>
      <c r="H39" s="47"/>
      <c r="I39" s="175">
        <v>0</v>
      </c>
      <c r="J39" s="175">
        <v>0</v>
      </c>
      <c r="K39" s="175">
        <v>0</v>
      </c>
      <c r="L39" s="175">
        <v>0</v>
      </c>
      <c r="M39" s="175">
        <v>0</v>
      </c>
      <c r="N39" s="175">
        <v>0</v>
      </c>
      <c r="O39" s="175">
        <v>0</v>
      </c>
      <c r="P39" s="175">
        <v>439.22546</v>
      </c>
      <c r="Q39" s="185">
        <v>0</v>
      </c>
      <c r="R39" s="175">
        <v>0</v>
      </c>
      <c r="S39" s="175">
        <v>862.18329000000006</v>
      </c>
      <c r="T39" s="175">
        <v>2412.2527399999999</v>
      </c>
      <c r="U39" s="175">
        <v>0</v>
      </c>
      <c r="V39" s="175">
        <v>0</v>
      </c>
      <c r="W39" s="175">
        <v>0</v>
      </c>
      <c r="X39" s="175">
        <v>0</v>
      </c>
      <c r="Y39" s="175">
        <v>0</v>
      </c>
      <c r="Z39" s="175">
        <v>0</v>
      </c>
      <c r="AA39" s="175">
        <v>146.62137999999999</v>
      </c>
      <c r="AB39" s="175">
        <v>274.50983000000002</v>
      </c>
      <c r="AC39" s="175">
        <v>0</v>
      </c>
      <c r="AD39" s="175">
        <v>244.81949</v>
      </c>
      <c r="AE39" s="175">
        <v>0</v>
      </c>
      <c r="AF39" s="175">
        <v>0</v>
      </c>
      <c r="AG39" s="175">
        <v>0</v>
      </c>
      <c r="AH39" s="175">
        <v>0</v>
      </c>
      <c r="AI39" s="36">
        <f t="shared" si="1"/>
        <v>4379.6121899999998</v>
      </c>
      <c r="AJ39" s="36">
        <f t="shared" si="2"/>
        <v>5255.5346279999994</v>
      </c>
      <c r="AK39" s="80">
        <f t="shared" si="3"/>
        <v>262.77673139999996</v>
      </c>
      <c r="AL39" s="60">
        <f t="shared" si="4"/>
        <v>9635.1468179999993</v>
      </c>
      <c r="AM39" s="173" t="s">
        <v>446</v>
      </c>
    </row>
    <row r="40" spans="1:39" ht="15.75" thickBot="1" x14ac:dyDescent="0.3">
      <c r="A40" s="44">
        <v>32</v>
      </c>
      <c r="B40" s="44">
        <v>1</v>
      </c>
      <c r="C40" s="180" t="s">
        <v>119</v>
      </c>
      <c r="D40" s="40">
        <v>20</v>
      </c>
      <c r="E40" s="47">
        <f t="shared" si="0"/>
        <v>251.5</v>
      </c>
      <c r="F40" s="95">
        <v>251.5</v>
      </c>
      <c r="G40" s="95">
        <v>0</v>
      </c>
      <c r="H40" s="47"/>
      <c r="I40" s="175">
        <v>0</v>
      </c>
      <c r="J40" s="175">
        <v>0</v>
      </c>
      <c r="K40" s="175">
        <v>0</v>
      </c>
      <c r="L40" s="175">
        <v>0</v>
      </c>
      <c r="M40" s="175">
        <v>0</v>
      </c>
      <c r="N40" s="175">
        <v>0</v>
      </c>
      <c r="O40" s="175">
        <v>0</v>
      </c>
      <c r="P40" s="175">
        <v>383.42660000000001</v>
      </c>
      <c r="Q40" s="185">
        <v>0</v>
      </c>
      <c r="R40" s="175">
        <v>0</v>
      </c>
      <c r="S40" s="175">
        <v>862.18329000000006</v>
      </c>
      <c r="T40" s="175">
        <v>1944.2229199999999</v>
      </c>
      <c r="U40" s="175">
        <v>0</v>
      </c>
      <c r="V40" s="175">
        <v>0</v>
      </c>
      <c r="W40" s="175">
        <v>0</v>
      </c>
      <c r="X40" s="175">
        <v>0</v>
      </c>
      <c r="Y40" s="175">
        <v>0</v>
      </c>
      <c r="Z40" s="175">
        <v>0</v>
      </c>
      <c r="AA40" s="175">
        <v>113.23336</v>
      </c>
      <c r="AB40" s="175">
        <v>480.58091000000002</v>
      </c>
      <c r="AC40" s="175">
        <v>0</v>
      </c>
      <c r="AD40" s="175">
        <v>428.49700999999999</v>
      </c>
      <c r="AE40" s="175">
        <v>0</v>
      </c>
      <c r="AF40" s="175">
        <v>0</v>
      </c>
      <c r="AG40" s="175">
        <v>0</v>
      </c>
      <c r="AH40" s="175">
        <v>0</v>
      </c>
      <c r="AI40" s="36">
        <f t="shared" si="1"/>
        <v>4212.1440899999998</v>
      </c>
      <c r="AJ40" s="36">
        <f t="shared" si="2"/>
        <v>5054.5729079999992</v>
      </c>
      <c r="AK40" s="80">
        <f t="shared" si="3"/>
        <v>252.72864539999998</v>
      </c>
      <c r="AL40" s="60">
        <f t="shared" si="4"/>
        <v>9266.7169979999999</v>
      </c>
      <c r="AM40" s="173" t="s">
        <v>447</v>
      </c>
    </row>
    <row r="41" spans="1:39" ht="15.75" thickBot="1" x14ac:dyDescent="0.3">
      <c r="A41" s="44">
        <v>33</v>
      </c>
      <c r="B41" s="44">
        <v>1</v>
      </c>
      <c r="C41" s="180" t="s">
        <v>120</v>
      </c>
      <c r="D41" s="40">
        <v>22</v>
      </c>
      <c r="E41" s="47">
        <f t="shared" si="0"/>
        <v>352.1</v>
      </c>
      <c r="F41" s="95">
        <v>352.1</v>
      </c>
      <c r="G41" s="95">
        <v>0</v>
      </c>
      <c r="H41" s="47"/>
      <c r="I41" s="175">
        <v>0</v>
      </c>
      <c r="J41" s="175">
        <v>0</v>
      </c>
      <c r="K41" s="175">
        <v>0</v>
      </c>
      <c r="L41" s="175">
        <v>0</v>
      </c>
      <c r="M41" s="175">
        <v>0</v>
      </c>
      <c r="N41" s="175">
        <v>0</v>
      </c>
      <c r="O41" s="175">
        <v>0</v>
      </c>
      <c r="P41" s="175">
        <v>536.79723999999999</v>
      </c>
      <c r="Q41" s="185">
        <v>0</v>
      </c>
      <c r="R41" s="175">
        <v>0</v>
      </c>
      <c r="S41" s="175">
        <v>862.18329000000006</v>
      </c>
      <c r="T41" s="175">
        <v>2946.5921499999999</v>
      </c>
      <c r="U41" s="175">
        <v>0</v>
      </c>
      <c r="V41" s="175">
        <v>0</v>
      </c>
      <c r="W41" s="175">
        <v>0</v>
      </c>
      <c r="X41" s="175">
        <v>0</v>
      </c>
      <c r="Y41" s="175">
        <v>0</v>
      </c>
      <c r="Z41" s="175">
        <v>0</v>
      </c>
      <c r="AA41" s="175">
        <v>107.94068</v>
      </c>
      <c r="AB41" s="175">
        <v>427.74216999999999</v>
      </c>
      <c r="AC41" s="175">
        <v>0</v>
      </c>
      <c r="AD41" s="175">
        <v>381.44537000000003</v>
      </c>
      <c r="AE41" s="175">
        <v>0</v>
      </c>
      <c r="AF41" s="175">
        <v>0</v>
      </c>
      <c r="AG41" s="175">
        <v>0</v>
      </c>
      <c r="AH41" s="175">
        <v>0</v>
      </c>
      <c r="AI41" s="36">
        <f t="shared" si="1"/>
        <v>5262.7009000000007</v>
      </c>
      <c r="AJ41" s="36">
        <f t="shared" si="2"/>
        <v>6315.2410800000007</v>
      </c>
      <c r="AK41" s="80">
        <f t="shared" si="3"/>
        <v>315.76205400000003</v>
      </c>
      <c r="AL41" s="60">
        <f t="shared" si="4"/>
        <v>11577.941980000001</v>
      </c>
      <c r="AM41" s="173" t="s">
        <v>448</v>
      </c>
    </row>
    <row r="42" spans="1:39" ht="15.75" thickBot="1" x14ac:dyDescent="0.3">
      <c r="A42" s="44">
        <v>34</v>
      </c>
      <c r="B42" s="44">
        <v>1</v>
      </c>
      <c r="C42" s="180" t="s">
        <v>121</v>
      </c>
      <c r="D42" s="40">
        <v>4</v>
      </c>
      <c r="E42" s="47">
        <f t="shared" si="0"/>
        <v>126.5</v>
      </c>
      <c r="F42" s="95">
        <v>126.5</v>
      </c>
      <c r="G42" s="95">
        <v>0</v>
      </c>
      <c r="H42" s="47"/>
      <c r="I42" s="175">
        <v>0</v>
      </c>
      <c r="J42" s="175">
        <v>0</v>
      </c>
      <c r="K42" s="175">
        <v>0</v>
      </c>
      <c r="L42" s="175">
        <v>0</v>
      </c>
      <c r="M42" s="175">
        <v>0</v>
      </c>
      <c r="N42" s="175">
        <v>0</v>
      </c>
      <c r="O42" s="175">
        <v>0</v>
      </c>
      <c r="P42" s="175">
        <v>192.85672</v>
      </c>
      <c r="Q42" s="185">
        <v>0</v>
      </c>
      <c r="R42" s="175">
        <v>0</v>
      </c>
      <c r="S42" s="175">
        <v>574.78886</v>
      </c>
      <c r="T42" s="175">
        <v>1059.02208</v>
      </c>
      <c r="U42" s="175">
        <v>0</v>
      </c>
      <c r="V42" s="175">
        <v>0</v>
      </c>
      <c r="W42" s="175">
        <v>0</v>
      </c>
      <c r="X42" s="175">
        <v>0</v>
      </c>
      <c r="Y42" s="175">
        <v>0</v>
      </c>
      <c r="Z42" s="175">
        <v>0</v>
      </c>
      <c r="AA42" s="175">
        <v>63.42333</v>
      </c>
      <c r="AB42" s="175">
        <v>174.11623</v>
      </c>
      <c r="AC42" s="175">
        <v>0</v>
      </c>
      <c r="AD42" s="175">
        <v>155.49686</v>
      </c>
      <c r="AE42" s="175">
        <v>0</v>
      </c>
      <c r="AF42" s="175">
        <v>0</v>
      </c>
      <c r="AG42" s="175">
        <v>0</v>
      </c>
      <c r="AH42" s="175">
        <v>0</v>
      </c>
      <c r="AI42" s="36">
        <f t="shared" si="1"/>
        <v>2219.7040800000004</v>
      </c>
      <c r="AJ42" s="36">
        <f t="shared" si="2"/>
        <v>2663.6448960000002</v>
      </c>
      <c r="AK42" s="80">
        <f t="shared" si="3"/>
        <v>133.18224480000001</v>
      </c>
      <c r="AL42" s="60">
        <f t="shared" si="4"/>
        <v>4883.3489760000011</v>
      </c>
      <c r="AM42" s="173" t="s">
        <v>434</v>
      </c>
    </row>
    <row r="43" spans="1:39" ht="15.75" thickBot="1" x14ac:dyDescent="0.3">
      <c r="A43" s="44">
        <v>35</v>
      </c>
      <c r="B43" s="44">
        <v>1</v>
      </c>
      <c r="C43" s="180" t="s">
        <v>122</v>
      </c>
      <c r="D43" s="40">
        <v>6</v>
      </c>
      <c r="E43" s="47">
        <f t="shared" si="0"/>
        <v>163.6</v>
      </c>
      <c r="F43" s="95">
        <v>163.6</v>
      </c>
      <c r="G43" s="95">
        <v>0</v>
      </c>
      <c r="H43" s="47"/>
      <c r="I43" s="175">
        <v>0</v>
      </c>
      <c r="J43" s="175">
        <v>0</v>
      </c>
      <c r="K43" s="175">
        <v>0</v>
      </c>
      <c r="L43" s="175">
        <v>0</v>
      </c>
      <c r="M43" s="175">
        <v>0</v>
      </c>
      <c r="N43" s="175">
        <v>0</v>
      </c>
      <c r="O43" s="175">
        <v>0</v>
      </c>
      <c r="P43" s="175">
        <v>249.41785999999999</v>
      </c>
      <c r="Q43" s="185">
        <v>0</v>
      </c>
      <c r="R43" s="175">
        <v>0</v>
      </c>
      <c r="S43" s="175">
        <v>574.78886</v>
      </c>
      <c r="T43" s="175">
        <v>1369.32521</v>
      </c>
      <c r="U43" s="175">
        <v>0</v>
      </c>
      <c r="V43" s="175">
        <v>0</v>
      </c>
      <c r="W43" s="175">
        <v>0</v>
      </c>
      <c r="X43" s="175">
        <v>0</v>
      </c>
      <c r="Y43" s="175">
        <v>0</v>
      </c>
      <c r="Z43" s="175">
        <v>0</v>
      </c>
      <c r="AA43" s="175">
        <v>76.501980000000003</v>
      </c>
      <c r="AB43" s="175">
        <v>253.37433999999999</v>
      </c>
      <c r="AC43" s="175">
        <v>0</v>
      </c>
      <c r="AD43" s="175">
        <v>225.94851</v>
      </c>
      <c r="AE43" s="175">
        <v>0</v>
      </c>
      <c r="AF43" s="175">
        <v>0</v>
      </c>
      <c r="AG43" s="175">
        <v>0</v>
      </c>
      <c r="AH43" s="175">
        <v>0</v>
      </c>
      <c r="AI43" s="36">
        <f t="shared" si="1"/>
        <v>2749.3567600000001</v>
      </c>
      <c r="AJ43" s="36">
        <f t="shared" si="2"/>
        <v>3299.2281120000002</v>
      </c>
      <c r="AK43" s="80">
        <f t="shared" si="3"/>
        <v>164.96140560000003</v>
      </c>
      <c r="AL43" s="60">
        <f t="shared" si="4"/>
        <v>6048.5848720000004</v>
      </c>
      <c r="AM43" s="173" t="s">
        <v>435</v>
      </c>
    </row>
    <row r="44" spans="1:39" ht="15.75" thickBot="1" x14ac:dyDescent="0.3">
      <c r="A44" s="44">
        <v>36</v>
      </c>
      <c r="B44" s="44">
        <v>1</v>
      </c>
      <c r="C44" s="180" t="s">
        <v>123</v>
      </c>
      <c r="D44" s="40">
        <v>8</v>
      </c>
      <c r="E44" s="47">
        <f t="shared" si="0"/>
        <v>157.30000000000001</v>
      </c>
      <c r="F44" s="95">
        <v>157.30000000000001</v>
      </c>
      <c r="G44" s="95">
        <v>0</v>
      </c>
      <c r="H44" s="47"/>
      <c r="I44" s="175">
        <v>0</v>
      </c>
      <c r="J44" s="175">
        <v>0</v>
      </c>
      <c r="K44" s="175">
        <v>0</v>
      </c>
      <c r="L44" s="175">
        <v>0</v>
      </c>
      <c r="M44" s="175">
        <v>0</v>
      </c>
      <c r="N44" s="175">
        <v>0</v>
      </c>
      <c r="O44" s="175">
        <v>0</v>
      </c>
      <c r="P44" s="175">
        <v>239.81314</v>
      </c>
      <c r="Q44" s="185">
        <v>0</v>
      </c>
      <c r="R44" s="175">
        <v>0</v>
      </c>
      <c r="S44" s="175">
        <v>574.78886</v>
      </c>
      <c r="T44" s="175">
        <v>1316.53505</v>
      </c>
      <c r="U44" s="175">
        <v>0</v>
      </c>
      <c r="V44" s="175">
        <v>0</v>
      </c>
      <c r="W44" s="175">
        <v>0</v>
      </c>
      <c r="X44" s="175">
        <v>0</v>
      </c>
      <c r="Y44" s="175">
        <v>0</v>
      </c>
      <c r="Z44" s="175">
        <v>0</v>
      </c>
      <c r="AA44" s="175">
        <v>112.6673</v>
      </c>
      <c r="AB44" s="175">
        <v>174.11623</v>
      </c>
      <c r="AC44" s="175">
        <v>0</v>
      </c>
      <c r="AD44" s="175">
        <v>155.49686</v>
      </c>
      <c r="AE44" s="175">
        <v>0</v>
      </c>
      <c r="AF44" s="175">
        <v>0</v>
      </c>
      <c r="AG44" s="175">
        <v>0</v>
      </c>
      <c r="AH44" s="175">
        <v>0</v>
      </c>
      <c r="AI44" s="36">
        <f t="shared" si="1"/>
        <v>2573.4174400000002</v>
      </c>
      <c r="AJ44" s="36">
        <f t="shared" si="2"/>
        <v>3088.1009280000003</v>
      </c>
      <c r="AK44" s="80">
        <f t="shared" si="3"/>
        <v>154.40504640000003</v>
      </c>
      <c r="AL44" s="60">
        <f t="shared" si="4"/>
        <v>5661.5183680000009</v>
      </c>
      <c r="AM44" s="173" t="s">
        <v>436</v>
      </c>
    </row>
    <row r="45" spans="1:39" ht="15.75" thickBot="1" x14ac:dyDescent="0.3">
      <c r="A45" s="44">
        <v>37</v>
      </c>
      <c r="B45" s="44">
        <v>1</v>
      </c>
      <c r="C45" s="180" t="s">
        <v>124</v>
      </c>
      <c r="D45" s="40">
        <v>9</v>
      </c>
      <c r="E45" s="47">
        <f t="shared" si="0"/>
        <v>270.60000000000002</v>
      </c>
      <c r="F45" s="95">
        <v>270.60000000000002</v>
      </c>
      <c r="G45" s="95">
        <v>0</v>
      </c>
      <c r="H45" s="47"/>
      <c r="I45" s="175">
        <v>0</v>
      </c>
      <c r="J45" s="175">
        <v>0</v>
      </c>
      <c r="K45" s="175">
        <v>0</v>
      </c>
      <c r="L45" s="175">
        <v>0</v>
      </c>
      <c r="M45" s="175">
        <v>0</v>
      </c>
      <c r="N45" s="175">
        <v>0</v>
      </c>
      <c r="O45" s="175">
        <v>0</v>
      </c>
      <c r="P45" s="175">
        <v>412.54566999999997</v>
      </c>
      <c r="Q45" s="185">
        <v>0</v>
      </c>
      <c r="R45" s="175">
        <v>0</v>
      </c>
      <c r="S45" s="175">
        <v>718.48608000000002</v>
      </c>
      <c r="T45" s="175">
        <v>2264.82656</v>
      </c>
      <c r="U45" s="175">
        <v>0</v>
      </c>
      <c r="V45" s="175">
        <v>0</v>
      </c>
      <c r="W45" s="175">
        <v>0</v>
      </c>
      <c r="X45" s="175">
        <v>0</v>
      </c>
      <c r="Y45" s="175">
        <v>0</v>
      </c>
      <c r="Z45" s="175">
        <v>0</v>
      </c>
      <c r="AA45" s="175">
        <v>82.056100000000001</v>
      </c>
      <c r="AB45" s="175">
        <v>427.74216999999999</v>
      </c>
      <c r="AC45" s="175">
        <v>0</v>
      </c>
      <c r="AD45" s="175">
        <v>381.44537000000003</v>
      </c>
      <c r="AE45" s="175">
        <v>0</v>
      </c>
      <c r="AF45" s="175">
        <v>0</v>
      </c>
      <c r="AG45" s="175">
        <v>0</v>
      </c>
      <c r="AH45" s="175">
        <v>0</v>
      </c>
      <c r="AI45" s="36">
        <f t="shared" si="1"/>
        <v>4287.1019500000002</v>
      </c>
      <c r="AJ45" s="36">
        <f t="shared" si="2"/>
        <v>5144.5223400000004</v>
      </c>
      <c r="AK45" s="80">
        <f t="shared" si="3"/>
        <v>257.22611700000004</v>
      </c>
      <c r="AL45" s="60">
        <f t="shared" si="4"/>
        <v>9431.6242899999997</v>
      </c>
      <c r="AM45" s="173" t="s">
        <v>437</v>
      </c>
    </row>
    <row r="46" spans="1:39" ht="15.75" thickBot="1" x14ac:dyDescent="0.3">
      <c r="A46" s="44">
        <v>38</v>
      </c>
      <c r="B46" s="44">
        <v>1</v>
      </c>
      <c r="C46" s="180" t="s">
        <v>125</v>
      </c>
      <c r="D46" s="40">
        <v>3</v>
      </c>
      <c r="E46" s="47">
        <f t="shared" si="0"/>
        <v>347.2</v>
      </c>
      <c r="F46" s="95">
        <v>347.2</v>
      </c>
      <c r="G46" s="95">
        <v>0</v>
      </c>
      <c r="H46" s="47"/>
      <c r="I46" s="175">
        <v>0</v>
      </c>
      <c r="J46" s="175">
        <v>0</v>
      </c>
      <c r="K46" s="175">
        <v>699.07205999999996</v>
      </c>
      <c r="L46" s="175">
        <v>0</v>
      </c>
      <c r="M46" s="175">
        <v>0</v>
      </c>
      <c r="N46" s="175">
        <v>0</v>
      </c>
      <c r="O46" s="175">
        <v>0</v>
      </c>
      <c r="P46" s="175">
        <v>529.32690000000002</v>
      </c>
      <c r="Q46" s="185">
        <v>0</v>
      </c>
      <c r="R46" s="175">
        <v>0</v>
      </c>
      <c r="S46" s="175">
        <v>1149.57773</v>
      </c>
      <c r="T46" s="175">
        <v>2906.0338499999998</v>
      </c>
      <c r="U46" s="175">
        <v>0</v>
      </c>
      <c r="V46" s="175">
        <v>0</v>
      </c>
      <c r="W46" s="175">
        <v>176.75023999999999</v>
      </c>
      <c r="X46" s="175">
        <v>0</v>
      </c>
      <c r="Y46" s="175">
        <v>0</v>
      </c>
      <c r="Z46" s="175">
        <v>0</v>
      </c>
      <c r="AA46" s="175">
        <v>0</v>
      </c>
      <c r="AB46" s="175">
        <v>0</v>
      </c>
      <c r="AC46" s="175">
        <v>0</v>
      </c>
      <c r="AD46" s="175">
        <v>0</v>
      </c>
      <c r="AE46" s="175">
        <v>0</v>
      </c>
      <c r="AF46" s="175">
        <v>0</v>
      </c>
      <c r="AG46" s="175">
        <v>0</v>
      </c>
      <c r="AH46" s="175">
        <v>0</v>
      </c>
      <c r="AI46" s="36">
        <f t="shared" si="1"/>
        <v>5460.7607799999996</v>
      </c>
      <c r="AJ46" s="36">
        <f t="shared" si="2"/>
        <v>6552.9129359999997</v>
      </c>
      <c r="AK46" s="80">
        <f t="shared" si="3"/>
        <v>327.64564680000001</v>
      </c>
      <c r="AL46" s="60">
        <f t="shared" si="4"/>
        <v>12013.673715999999</v>
      </c>
      <c r="AM46" s="173" t="s">
        <v>628</v>
      </c>
    </row>
    <row r="47" spans="1:39" ht="15.75" thickBot="1" x14ac:dyDescent="0.3">
      <c r="A47" s="44">
        <v>39</v>
      </c>
      <c r="B47" s="44">
        <v>1</v>
      </c>
      <c r="C47" s="180" t="s">
        <v>126</v>
      </c>
      <c r="D47" s="40">
        <v>8</v>
      </c>
      <c r="E47" s="47">
        <f t="shared" si="0"/>
        <v>184.8</v>
      </c>
      <c r="F47" s="95">
        <v>184.8</v>
      </c>
      <c r="G47" s="95">
        <v>0</v>
      </c>
      <c r="H47" s="47"/>
      <c r="I47" s="175">
        <v>0</v>
      </c>
      <c r="J47" s="175">
        <v>0</v>
      </c>
      <c r="K47" s="175">
        <v>379.77708999999999</v>
      </c>
      <c r="L47" s="175">
        <v>0</v>
      </c>
      <c r="M47" s="175">
        <v>0</v>
      </c>
      <c r="N47" s="175">
        <v>0</v>
      </c>
      <c r="O47" s="175">
        <v>0</v>
      </c>
      <c r="P47" s="175">
        <v>281.73851000000002</v>
      </c>
      <c r="Q47" s="185">
        <v>0</v>
      </c>
      <c r="R47" s="175">
        <v>0</v>
      </c>
      <c r="S47" s="175">
        <v>574.78886</v>
      </c>
      <c r="T47" s="175">
        <v>1546.36538</v>
      </c>
      <c r="U47" s="175">
        <v>0</v>
      </c>
      <c r="V47" s="175">
        <v>0</v>
      </c>
      <c r="W47" s="175">
        <v>87.544899999999998</v>
      </c>
      <c r="X47" s="175">
        <v>0</v>
      </c>
      <c r="Y47" s="175">
        <v>0</v>
      </c>
      <c r="Z47" s="175">
        <v>0</v>
      </c>
      <c r="AA47" s="175">
        <v>62.312309999999997</v>
      </c>
      <c r="AB47" s="175">
        <v>0</v>
      </c>
      <c r="AC47" s="175">
        <v>0</v>
      </c>
      <c r="AD47" s="175">
        <v>0</v>
      </c>
      <c r="AE47" s="175">
        <v>0</v>
      </c>
      <c r="AF47" s="175">
        <v>0</v>
      </c>
      <c r="AG47" s="175">
        <v>0</v>
      </c>
      <c r="AH47" s="175">
        <v>0</v>
      </c>
      <c r="AI47" s="36">
        <f t="shared" si="1"/>
        <v>2932.5270499999992</v>
      </c>
      <c r="AJ47" s="36">
        <f t="shared" si="2"/>
        <v>3519.032459999999</v>
      </c>
      <c r="AK47" s="80">
        <f t="shared" si="3"/>
        <v>175.95162299999996</v>
      </c>
      <c r="AL47" s="60">
        <f t="shared" si="4"/>
        <v>6451.5595099999982</v>
      </c>
      <c r="AM47" s="173" t="s">
        <v>629</v>
      </c>
    </row>
    <row r="48" spans="1:39" ht="15.75" thickBot="1" x14ac:dyDescent="0.3">
      <c r="A48" s="44">
        <v>40</v>
      </c>
      <c r="B48" s="44">
        <v>1</v>
      </c>
      <c r="C48" s="180" t="s">
        <v>128</v>
      </c>
      <c r="D48" s="40">
        <v>12</v>
      </c>
      <c r="E48" s="47">
        <f t="shared" si="0"/>
        <v>260.10000000000002</v>
      </c>
      <c r="F48" s="95">
        <v>260.10000000000002</v>
      </c>
      <c r="G48" s="95">
        <v>0</v>
      </c>
      <c r="H48" s="47"/>
      <c r="I48" s="175">
        <v>0</v>
      </c>
      <c r="J48" s="175">
        <v>0</v>
      </c>
      <c r="K48" s="175">
        <v>0</v>
      </c>
      <c r="L48" s="175">
        <v>0</v>
      </c>
      <c r="M48" s="175">
        <v>0</v>
      </c>
      <c r="N48" s="175">
        <v>0</v>
      </c>
      <c r="O48" s="175">
        <v>0</v>
      </c>
      <c r="P48" s="175">
        <v>396.5378</v>
      </c>
      <c r="Q48" s="185">
        <v>0</v>
      </c>
      <c r="R48" s="175">
        <v>0</v>
      </c>
      <c r="S48" s="175">
        <v>383.19258000000002</v>
      </c>
      <c r="T48" s="175">
        <v>2620.1944600000002</v>
      </c>
      <c r="U48" s="175">
        <v>0</v>
      </c>
      <c r="V48" s="175">
        <v>0</v>
      </c>
      <c r="W48" s="175">
        <v>0</v>
      </c>
      <c r="X48" s="175">
        <v>0</v>
      </c>
      <c r="Y48" s="175">
        <v>0</v>
      </c>
      <c r="Z48" s="175">
        <v>0</v>
      </c>
      <c r="AA48" s="175">
        <v>0</v>
      </c>
      <c r="AB48" s="175">
        <v>0</v>
      </c>
      <c r="AC48" s="175">
        <v>0</v>
      </c>
      <c r="AD48" s="175">
        <v>0</v>
      </c>
      <c r="AE48" s="175">
        <v>0</v>
      </c>
      <c r="AF48" s="175">
        <v>0</v>
      </c>
      <c r="AG48" s="175">
        <v>0</v>
      </c>
      <c r="AH48" s="175">
        <v>0</v>
      </c>
      <c r="AI48" s="36">
        <f t="shared" si="1"/>
        <v>3399.9248400000001</v>
      </c>
      <c r="AJ48" s="36">
        <f t="shared" si="2"/>
        <v>4079.9098079999999</v>
      </c>
      <c r="AK48" s="80">
        <f t="shared" si="3"/>
        <v>203.99549039999999</v>
      </c>
      <c r="AL48" s="60">
        <f t="shared" si="4"/>
        <v>7479.834648</v>
      </c>
      <c r="AM48" s="173" t="s">
        <v>426</v>
      </c>
    </row>
    <row r="49" spans="1:39" ht="15.75" thickBot="1" x14ac:dyDescent="0.3">
      <c r="A49" s="44">
        <v>41</v>
      </c>
      <c r="B49" s="44">
        <v>2</v>
      </c>
      <c r="C49" s="180" t="s">
        <v>129</v>
      </c>
      <c r="D49" s="40">
        <v>39</v>
      </c>
      <c r="E49" s="47">
        <f t="shared" si="0"/>
        <v>865.7</v>
      </c>
      <c r="F49" s="95">
        <v>865.7</v>
      </c>
      <c r="G49" s="95">
        <v>0</v>
      </c>
      <c r="H49" s="47"/>
      <c r="I49" s="175">
        <v>1589.3922600000001</v>
      </c>
      <c r="J49" s="175">
        <v>335.08819</v>
      </c>
      <c r="K49" s="175">
        <v>1801.7813699999999</v>
      </c>
      <c r="L49" s="175">
        <v>0</v>
      </c>
      <c r="M49" s="175">
        <v>0</v>
      </c>
      <c r="N49" s="175">
        <v>2661.58959</v>
      </c>
      <c r="O49" s="175">
        <v>0</v>
      </c>
      <c r="P49" s="175">
        <v>1319.8107500000001</v>
      </c>
      <c r="Q49" s="185">
        <v>0</v>
      </c>
      <c r="R49" s="175">
        <v>0</v>
      </c>
      <c r="S49" s="175">
        <v>2299.1554500000002</v>
      </c>
      <c r="T49" s="175">
        <v>6053.2851199999996</v>
      </c>
      <c r="U49" s="175">
        <v>3281.5178599999999</v>
      </c>
      <c r="V49" s="175">
        <v>1399.4557400000001</v>
      </c>
      <c r="W49" s="175">
        <v>458.15755999999999</v>
      </c>
      <c r="X49" s="175">
        <v>0</v>
      </c>
      <c r="Y49" s="175">
        <v>0</v>
      </c>
      <c r="Z49" s="175">
        <v>481.67757999999998</v>
      </c>
      <c r="AA49" s="175">
        <v>137.70328000000001</v>
      </c>
      <c r="AB49" s="175">
        <v>8605.0383099999999</v>
      </c>
      <c r="AC49" s="175">
        <v>617.36271999999997</v>
      </c>
      <c r="AD49" s="175">
        <v>3279.97102</v>
      </c>
      <c r="AE49" s="175">
        <v>561.10341000000005</v>
      </c>
      <c r="AF49" s="175">
        <v>94.977019999999996</v>
      </c>
      <c r="AG49" s="175">
        <v>6131.04</v>
      </c>
      <c r="AH49" s="175">
        <v>0</v>
      </c>
      <c r="AI49" s="36">
        <f t="shared" si="1"/>
        <v>41108.107230000001</v>
      </c>
      <c r="AJ49" s="36">
        <f t="shared" si="2"/>
        <v>49329.728675999999</v>
      </c>
      <c r="AK49" s="80">
        <f t="shared" si="3"/>
        <v>2466.4864338000002</v>
      </c>
      <c r="AL49" s="60">
        <f t="shared" si="4"/>
        <v>90437.835905999993</v>
      </c>
      <c r="AM49" s="173" t="s">
        <v>597</v>
      </c>
    </row>
    <row r="50" spans="1:39" ht="15.75" thickBot="1" x14ac:dyDescent="0.3">
      <c r="A50" s="44">
        <v>42</v>
      </c>
      <c r="B50" s="44">
        <v>2</v>
      </c>
      <c r="C50" s="180" t="s">
        <v>130</v>
      </c>
      <c r="D50" s="40">
        <v>26</v>
      </c>
      <c r="E50" s="47">
        <f t="shared" si="0"/>
        <v>767.8</v>
      </c>
      <c r="F50" s="95">
        <v>767.8</v>
      </c>
      <c r="G50" s="95">
        <v>0</v>
      </c>
      <c r="H50" s="47"/>
      <c r="I50" s="175">
        <v>1440.10562</v>
      </c>
      <c r="J50" s="175">
        <v>323.26145000000002</v>
      </c>
      <c r="K50" s="175">
        <v>0</v>
      </c>
      <c r="L50" s="175">
        <v>0</v>
      </c>
      <c r="M50" s="175">
        <v>0</v>
      </c>
      <c r="N50" s="175">
        <v>5559.8948399999999</v>
      </c>
      <c r="O50" s="175">
        <v>0</v>
      </c>
      <c r="P50" s="175">
        <v>1170.5564199999999</v>
      </c>
      <c r="Q50" s="185">
        <v>0</v>
      </c>
      <c r="R50" s="175">
        <v>0</v>
      </c>
      <c r="S50" s="175">
        <v>2299.1554500000002</v>
      </c>
      <c r="T50" s="175">
        <v>6734.4991</v>
      </c>
      <c r="U50" s="175">
        <v>2814.16545</v>
      </c>
      <c r="V50" s="175">
        <v>1348.6618699999999</v>
      </c>
      <c r="W50" s="175">
        <v>0</v>
      </c>
      <c r="X50" s="175">
        <v>0</v>
      </c>
      <c r="Y50" s="175">
        <v>0</v>
      </c>
      <c r="Z50" s="175">
        <v>1248.3850399999999</v>
      </c>
      <c r="AA50" s="175">
        <v>200.84357</v>
      </c>
      <c r="AB50" s="175">
        <v>12509.24244</v>
      </c>
      <c r="AC50" s="175">
        <v>0</v>
      </c>
      <c r="AD50" s="175">
        <v>3677.56167</v>
      </c>
      <c r="AE50" s="175">
        <v>0</v>
      </c>
      <c r="AF50" s="175">
        <v>0</v>
      </c>
      <c r="AG50" s="175">
        <v>3697.8</v>
      </c>
      <c r="AH50" s="175">
        <v>0</v>
      </c>
      <c r="AI50" s="36">
        <f t="shared" si="1"/>
        <v>43024.132920000011</v>
      </c>
      <c r="AJ50" s="36">
        <f t="shared" si="2"/>
        <v>51628.959504000013</v>
      </c>
      <c r="AK50" s="80">
        <f t="shared" si="3"/>
        <v>2581.4479752000007</v>
      </c>
      <c r="AL50" s="60">
        <f t="shared" si="4"/>
        <v>94653.092424000031</v>
      </c>
      <c r="AM50" s="173" t="s">
        <v>651</v>
      </c>
    </row>
    <row r="51" spans="1:39" ht="15.75" thickBot="1" x14ac:dyDescent="0.3">
      <c r="A51" s="44">
        <v>43</v>
      </c>
      <c r="B51" s="44">
        <v>2</v>
      </c>
      <c r="C51" s="180" t="s">
        <v>131</v>
      </c>
      <c r="D51" s="40">
        <v>7</v>
      </c>
      <c r="E51" s="47">
        <f t="shared" si="0"/>
        <v>302.7</v>
      </c>
      <c r="F51" s="95">
        <v>302.7</v>
      </c>
      <c r="G51" s="95">
        <v>0</v>
      </c>
      <c r="H51" s="47"/>
      <c r="I51" s="175">
        <v>799.04642999999999</v>
      </c>
      <c r="J51" s="175">
        <v>167.41755000000001</v>
      </c>
      <c r="K51" s="175">
        <v>690.43349000000001</v>
      </c>
      <c r="L51" s="175">
        <v>0</v>
      </c>
      <c r="M51" s="175">
        <v>0</v>
      </c>
      <c r="N51" s="175">
        <v>3364.8846199999998</v>
      </c>
      <c r="O51" s="175">
        <v>0</v>
      </c>
      <c r="P51" s="175">
        <v>461.48401999999999</v>
      </c>
      <c r="Q51" s="185">
        <v>0</v>
      </c>
      <c r="R51" s="175">
        <v>0</v>
      </c>
      <c r="S51" s="175">
        <v>1149.57773</v>
      </c>
      <c r="T51" s="175">
        <v>2930.1882599999999</v>
      </c>
      <c r="U51" s="175">
        <v>1657.55997</v>
      </c>
      <c r="V51" s="175">
        <v>699.0181</v>
      </c>
      <c r="W51" s="175">
        <v>119.7619</v>
      </c>
      <c r="X51" s="175">
        <v>0</v>
      </c>
      <c r="Y51" s="175">
        <v>0</v>
      </c>
      <c r="Z51" s="175">
        <v>356.09404999999998</v>
      </c>
      <c r="AA51" s="175">
        <v>101.54827</v>
      </c>
      <c r="AB51" s="175">
        <v>3344.5934000000002</v>
      </c>
      <c r="AC51" s="175">
        <v>9.2868600000000008</v>
      </c>
      <c r="AD51" s="175">
        <v>1859.98946</v>
      </c>
      <c r="AE51" s="175">
        <v>28.61627</v>
      </c>
      <c r="AF51" s="175">
        <v>4.8438299999999996</v>
      </c>
      <c r="AG51" s="175">
        <v>2030.88</v>
      </c>
      <c r="AH51" s="175">
        <v>0</v>
      </c>
      <c r="AI51" s="36">
        <f t="shared" si="1"/>
        <v>19775.22421</v>
      </c>
      <c r="AJ51" s="36">
        <f t="shared" si="2"/>
        <v>23730.269052</v>
      </c>
      <c r="AK51" s="80">
        <f t="shared" si="3"/>
        <v>1186.5134525999999</v>
      </c>
      <c r="AL51" s="60">
        <f t="shared" si="4"/>
        <v>43505.493262000004</v>
      </c>
      <c r="AM51" s="173" t="s">
        <v>548</v>
      </c>
    </row>
    <row r="52" spans="1:39" ht="15.75" thickBot="1" x14ac:dyDescent="0.3">
      <c r="A52" s="44">
        <v>44</v>
      </c>
      <c r="B52" s="44">
        <v>2</v>
      </c>
      <c r="C52" s="180" t="s">
        <v>132</v>
      </c>
      <c r="D52" s="40">
        <v>9</v>
      </c>
      <c r="E52" s="47">
        <f t="shared" si="0"/>
        <v>368.4</v>
      </c>
      <c r="F52" s="95">
        <v>368.4</v>
      </c>
      <c r="G52" s="95">
        <v>0</v>
      </c>
      <c r="H52" s="47"/>
      <c r="I52" s="175">
        <v>892.19869000000006</v>
      </c>
      <c r="J52" s="175">
        <v>160.98943</v>
      </c>
      <c r="K52" s="175">
        <v>0</v>
      </c>
      <c r="L52" s="175">
        <v>0</v>
      </c>
      <c r="M52" s="175">
        <v>0</v>
      </c>
      <c r="N52" s="175">
        <v>1782.7863199999999</v>
      </c>
      <c r="O52" s="175">
        <v>0</v>
      </c>
      <c r="P52" s="175">
        <v>561.64755000000002</v>
      </c>
      <c r="Q52" s="185">
        <v>0</v>
      </c>
      <c r="R52" s="175">
        <v>0</v>
      </c>
      <c r="S52" s="175">
        <v>1149.57773</v>
      </c>
      <c r="T52" s="175">
        <v>2735.15362</v>
      </c>
      <c r="U52" s="175">
        <v>1937.7210600000001</v>
      </c>
      <c r="V52" s="175">
        <v>672.55597999999998</v>
      </c>
      <c r="W52" s="175">
        <v>0</v>
      </c>
      <c r="X52" s="175">
        <v>0</v>
      </c>
      <c r="Y52" s="175">
        <v>0</v>
      </c>
      <c r="Z52" s="175">
        <v>235.28417999999999</v>
      </c>
      <c r="AA52" s="175">
        <v>0</v>
      </c>
      <c r="AB52" s="175">
        <v>4585.0829199999998</v>
      </c>
      <c r="AC52" s="175">
        <v>0</v>
      </c>
      <c r="AD52" s="175">
        <v>2739.88355</v>
      </c>
      <c r="AE52" s="175">
        <v>0</v>
      </c>
      <c r="AF52" s="175">
        <v>0</v>
      </c>
      <c r="AG52" s="175">
        <v>2050.08</v>
      </c>
      <c r="AH52" s="175">
        <v>0</v>
      </c>
      <c r="AI52" s="36">
        <f t="shared" si="1"/>
        <v>19502.961029999999</v>
      </c>
      <c r="AJ52" s="36">
        <f t="shared" si="2"/>
        <v>23403.553235999996</v>
      </c>
      <c r="AK52" s="80">
        <f t="shared" si="3"/>
        <v>1170.1776617999999</v>
      </c>
      <c r="AL52" s="60">
        <f t="shared" si="4"/>
        <v>42906.514265999998</v>
      </c>
      <c r="AM52" s="173" t="s">
        <v>550</v>
      </c>
    </row>
    <row r="53" spans="1:39" ht="15.75" thickBot="1" x14ac:dyDescent="0.3">
      <c r="A53" s="44">
        <v>45</v>
      </c>
      <c r="B53" s="44">
        <v>2</v>
      </c>
      <c r="C53" s="180" t="s">
        <v>133</v>
      </c>
      <c r="D53" s="40" t="s">
        <v>55</v>
      </c>
      <c r="E53" s="47">
        <f t="shared" si="0"/>
        <v>453.67</v>
      </c>
      <c r="F53" s="95">
        <v>453.67</v>
      </c>
      <c r="G53" s="95">
        <v>0</v>
      </c>
      <c r="H53" s="47"/>
      <c r="I53" s="175">
        <v>1026.7475199999999</v>
      </c>
      <c r="J53" s="175">
        <v>118.8128</v>
      </c>
      <c r="K53" s="175">
        <v>1032.9334899999999</v>
      </c>
      <c r="L53" s="175">
        <v>203.114</v>
      </c>
      <c r="M53" s="175">
        <v>0</v>
      </c>
      <c r="N53" s="175">
        <v>1786.3182999999999</v>
      </c>
      <c r="O53" s="175">
        <v>0</v>
      </c>
      <c r="P53" s="175">
        <v>691.64670000000001</v>
      </c>
      <c r="Q53" s="185">
        <v>0</v>
      </c>
      <c r="R53" s="175">
        <v>0</v>
      </c>
      <c r="S53" s="175">
        <v>95.798140000000004</v>
      </c>
      <c r="T53" s="175">
        <v>5685.1444300000003</v>
      </c>
      <c r="U53" s="175">
        <v>1711.8302200000001</v>
      </c>
      <c r="V53" s="175">
        <v>495.30547000000001</v>
      </c>
      <c r="W53" s="175">
        <v>128.80716000000001</v>
      </c>
      <c r="X53" s="175">
        <v>535.12145999999996</v>
      </c>
      <c r="Y53" s="175">
        <v>0</v>
      </c>
      <c r="Z53" s="175">
        <v>354.01866000000001</v>
      </c>
      <c r="AA53" s="175">
        <v>0</v>
      </c>
      <c r="AB53" s="175">
        <v>781.51011000000005</v>
      </c>
      <c r="AC53" s="175">
        <v>0</v>
      </c>
      <c r="AD53" s="175">
        <v>696.96812999999997</v>
      </c>
      <c r="AE53" s="175">
        <v>0</v>
      </c>
      <c r="AF53" s="175">
        <v>0</v>
      </c>
      <c r="AG53" s="175">
        <v>4751.6400000000003</v>
      </c>
      <c r="AH53" s="175">
        <v>0</v>
      </c>
      <c r="AI53" s="36">
        <f t="shared" si="1"/>
        <v>20095.71659</v>
      </c>
      <c r="AJ53" s="36">
        <f t="shared" si="2"/>
        <v>24114.859907999999</v>
      </c>
      <c r="AK53" s="80">
        <f t="shared" si="3"/>
        <v>1205.7429953999999</v>
      </c>
      <c r="AL53" s="60">
        <f t="shared" si="4"/>
        <v>44210.576497999995</v>
      </c>
      <c r="AM53" s="173" t="s">
        <v>598</v>
      </c>
    </row>
    <row r="54" spans="1:39" ht="15.75" thickBot="1" x14ac:dyDescent="0.3">
      <c r="A54" s="44">
        <v>46</v>
      </c>
      <c r="B54" s="44">
        <v>2</v>
      </c>
      <c r="C54" s="180" t="s">
        <v>134</v>
      </c>
      <c r="D54" s="40">
        <v>89</v>
      </c>
      <c r="E54" s="47">
        <f t="shared" si="0"/>
        <v>375.8</v>
      </c>
      <c r="F54" s="95">
        <v>375.8</v>
      </c>
      <c r="G54" s="95">
        <v>0</v>
      </c>
      <c r="H54" s="47"/>
      <c r="I54" s="175">
        <v>888.71627999999998</v>
      </c>
      <c r="J54" s="175">
        <v>166.64408</v>
      </c>
      <c r="K54" s="175">
        <v>0</v>
      </c>
      <c r="L54" s="175">
        <v>0</v>
      </c>
      <c r="M54" s="175">
        <v>0</v>
      </c>
      <c r="N54" s="175">
        <v>11.32259</v>
      </c>
      <c r="O54" s="175">
        <v>0</v>
      </c>
      <c r="P54" s="175">
        <v>572.92927999999995</v>
      </c>
      <c r="Q54" s="185">
        <v>0</v>
      </c>
      <c r="R54" s="175">
        <v>0</v>
      </c>
      <c r="S54" s="175">
        <v>1149.57773</v>
      </c>
      <c r="T54" s="175">
        <v>3366.3417199999999</v>
      </c>
      <c r="U54" s="175">
        <v>1923.4973</v>
      </c>
      <c r="V54" s="175">
        <v>695.82716000000005</v>
      </c>
      <c r="W54" s="175">
        <v>0</v>
      </c>
      <c r="X54" s="175">
        <v>0</v>
      </c>
      <c r="Y54" s="175">
        <v>0</v>
      </c>
      <c r="Z54" s="175">
        <v>0</v>
      </c>
      <c r="AA54" s="175">
        <v>170.26379</v>
      </c>
      <c r="AB54" s="175">
        <v>0</v>
      </c>
      <c r="AC54" s="175">
        <v>167.17694</v>
      </c>
      <c r="AD54" s="175">
        <v>0</v>
      </c>
      <c r="AE54" s="175">
        <v>280.55171000000001</v>
      </c>
      <c r="AF54" s="175">
        <v>47.488509999999998</v>
      </c>
      <c r="AG54" s="175">
        <v>0</v>
      </c>
      <c r="AH54" s="175">
        <v>0</v>
      </c>
      <c r="AI54" s="36">
        <f t="shared" si="1"/>
        <v>9440.3370899999991</v>
      </c>
      <c r="AJ54" s="36">
        <f t="shared" si="2"/>
        <v>11328.404507999998</v>
      </c>
      <c r="AK54" s="80">
        <f t="shared" si="3"/>
        <v>566.42022539999994</v>
      </c>
      <c r="AL54" s="60">
        <f t="shared" si="4"/>
        <v>20768.741597999997</v>
      </c>
      <c r="AM54" s="173" t="s">
        <v>636</v>
      </c>
    </row>
    <row r="55" spans="1:39" ht="15.75" thickBot="1" x14ac:dyDescent="0.3">
      <c r="A55" s="44">
        <v>47</v>
      </c>
      <c r="B55" s="44">
        <v>2</v>
      </c>
      <c r="C55" s="180" t="s">
        <v>135</v>
      </c>
      <c r="D55" s="40">
        <v>22</v>
      </c>
      <c r="E55" s="47">
        <f t="shared" si="0"/>
        <v>379.5</v>
      </c>
      <c r="F55" s="95">
        <v>379.5</v>
      </c>
      <c r="G55" s="95">
        <v>0</v>
      </c>
      <c r="H55" s="47"/>
      <c r="I55" s="175">
        <v>824.59643000000005</v>
      </c>
      <c r="J55" s="175">
        <v>139.38416000000001</v>
      </c>
      <c r="K55" s="175">
        <v>0</v>
      </c>
      <c r="L55" s="175">
        <v>0</v>
      </c>
      <c r="M55" s="175">
        <v>0</v>
      </c>
      <c r="N55" s="175">
        <v>1397.93706</v>
      </c>
      <c r="O55" s="175">
        <v>0</v>
      </c>
      <c r="P55" s="175">
        <v>578.57015000000001</v>
      </c>
      <c r="Q55" s="185">
        <v>0</v>
      </c>
      <c r="R55" s="175">
        <v>0</v>
      </c>
      <c r="S55" s="175">
        <v>1149.57773</v>
      </c>
      <c r="T55" s="175">
        <v>4062.3334399999999</v>
      </c>
      <c r="U55" s="175">
        <v>1734.24686</v>
      </c>
      <c r="V55" s="175">
        <v>581.58884</v>
      </c>
      <c r="W55" s="175">
        <v>0</v>
      </c>
      <c r="X55" s="175">
        <v>0</v>
      </c>
      <c r="Y55" s="175">
        <v>0</v>
      </c>
      <c r="Z55" s="175">
        <v>172.96881999999999</v>
      </c>
      <c r="AA55" s="175">
        <v>129.37186</v>
      </c>
      <c r="AB55" s="175">
        <v>0</v>
      </c>
      <c r="AC55" s="175">
        <v>0</v>
      </c>
      <c r="AD55" s="175">
        <v>0</v>
      </c>
      <c r="AE55" s="175">
        <v>0</v>
      </c>
      <c r="AF55" s="175">
        <v>0</v>
      </c>
      <c r="AG55" s="175">
        <v>0</v>
      </c>
      <c r="AH55" s="175">
        <v>0</v>
      </c>
      <c r="AI55" s="36">
        <f t="shared" si="1"/>
        <v>10770.575349999999</v>
      </c>
      <c r="AJ55" s="36">
        <f t="shared" si="2"/>
        <v>12924.690419999999</v>
      </c>
      <c r="AK55" s="80">
        <f t="shared" si="3"/>
        <v>646.23452099999997</v>
      </c>
      <c r="AL55" s="60">
        <f t="shared" si="4"/>
        <v>23695.265769999998</v>
      </c>
      <c r="AM55" s="173" t="s">
        <v>609</v>
      </c>
    </row>
    <row r="56" spans="1:39" ht="15.75" thickBot="1" x14ac:dyDescent="0.3">
      <c r="A56" s="44">
        <v>48</v>
      </c>
      <c r="B56" s="44">
        <v>2</v>
      </c>
      <c r="C56" s="180" t="s">
        <v>136</v>
      </c>
      <c r="D56" s="40">
        <v>18</v>
      </c>
      <c r="E56" s="47">
        <f t="shared" si="0"/>
        <v>475.2</v>
      </c>
      <c r="F56" s="95">
        <v>386.4</v>
      </c>
      <c r="G56" s="95">
        <v>0</v>
      </c>
      <c r="H56" s="91">
        <f>51.7+37.1</f>
        <v>88.800000000000011</v>
      </c>
      <c r="I56" s="175">
        <v>1448.5225</v>
      </c>
      <c r="J56" s="175">
        <v>287.00089000000003</v>
      </c>
      <c r="K56" s="175">
        <v>965.67543000000001</v>
      </c>
      <c r="L56" s="175">
        <v>0</v>
      </c>
      <c r="M56" s="175">
        <v>0</v>
      </c>
      <c r="N56" s="175">
        <v>2607.7709199999999</v>
      </c>
      <c r="O56" s="175">
        <v>0</v>
      </c>
      <c r="P56" s="175">
        <v>589.08960999999999</v>
      </c>
      <c r="Q56" s="185">
        <v>0</v>
      </c>
      <c r="R56" s="175">
        <v>0</v>
      </c>
      <c r="S56" s="175">
        <v>1293.27494</v>
      </c>
      <c r="T56" s="175">
        <v>4085.5794299999998</v>
      </c>
      <c r="U56" s="175">
        <v>3308.6107000000002</v>
      </c>
      <c r="V56" s="175">
        <v>1198.6455100000001</v>
      </c>
      <c r="W56" s="175">
        <v>204.57649000000001</v>
      </c>
      <c r="X56" s="175">
        <v>0</v>
      </c>
      <c r="Y56" s="175">
        <v>0</v>
      </c>
      <c r="Z56" s="175">
        <v>470.97492</v>
      </c>
      <c r="AA56" s="175">
        <v>127.95719</v>
      </c>
      <c r="AB56" s="175">
        <v>5846.3878199999999</v>
      </c>
      <c r="AC56" s="175">
        <v>0</v>
      </c>
      <c r="AD56" s="175">
        <v>3643.26476</v>
      </c>
      <c r="AE56" s="175">
        <v>0</v>
      </c>
      <c r="AF56" s="175">
        <v>0</v>
      </c>
      <c r="AG56" s="175">
        <v>574.79999999999995</v>
      </c>
      <c r="AH56" s="175">
        <v>0</v>
      </c>
      <c r="AI56" s="36">
        <f t="shared" si="1"/>
        <v>26652.131109999998</v>
      </c>
      <c r="AJ56" s="36">
        <f t="shared" si="2"/>
        <v>31982.557331999997</v>
      </c>
      <c r="AK56" s="80">
        <f t="shared" si="3"/>
        <v>1599.1278665999998</v>
      </c>
      <c r="AL56" s="60">
        <f t="shared" si="4"/>
        <v>58634.688441999999</v>
      </c>
      <c r="AM56" s="173" t="s">
        <v>572</v>
      </c>
    </row>
    <row r="57" spans="1:39" ht="15.75" thickBot="1" x14ac:dyDescent="0.3">
      <c r="A57" s="44">
        <v>49</v>
      </c>
      <c r="B57" s="44">
        <v>2</v>
      </c>
      <c r="C57" s="180" t="s">
        <v>138</v>
      </c>
      <c r="D57" s="40">
        <v>20</v>
      </c>
      <c r="E57" s="47">
        <f t="shared" si="0"/>
        <v>508.6</v>
      </c>
      <c r="F57" s="95">
        <v>508.6</v>
      </c>
      <c r="G57" s="95">
        <v>0</v>
      </c>
      <c r="H57" s="92"/>
      <c r="I57" s="175">
        <v>1392.1749500000001</v>
      </c>
      <c r="J57" s="175">
        <v>211.65073000000001</v>
      </c>
      <c r="K57" s="175">
        <v>1193.23882</v>
      </c>
      <c r="L57" s="175">
        <v>0</v>
      </c>
      <c r="M57" s="175">
        <v>0</v>
      </c>
      <c r="N57" s="175">
        <v>2626.4789099999998</v>
      </c>
      <c r="O57" s="175">
        <v>0</v>
      </c>
      <c r="P57" s="175">
        <v>775.39071999999999</v>
      </c>
      <c r="Q57" s="185">
        <v>0</v>
      </c>
      <c r="R57" s="175">
        <v>0</v>
      </c>
      <c r="S57" s="175">
        <v>574.78886</v>
      </c>
      <c r="T57" s="175">
        <v>4243.1477000000004</v>
      </c>
      <c r="U57" s="175">
        <v>3127.99649</v>
      </c>
      <c r="V57" s="175">
        <v>882.70295999999996</v>
      </c>
      <c r="W57" s="175">
        <v>238.83479</v>
      </c>
      <c r="X57" s="175">
        <v>0</v>
      </c>
      <c r="Y57" s="175">
        <v>0</v>
      </c>
      <c r="Z57" s="175">
        <v>471.71503999999999</v>
      </c>
      <c r="AA57" s="175">
        <v>85.137050000000002</v>
      </c>
      <c r="AB57" s="175">
        <v>14072.30178</v>
      </c>
      <c r="AC57" s="175">
        <v>0</v>
      </c>
      <c r="AD57" s="175">
        <v>4273.4630500000003</v>
      </c>
      <c r="AE57" s="175">
        <v>0</v>
      </c>
      <c r="AF57" s="175">
        <v>0</v>
      </c>
      <c r="AG57" s="175">
        <v>0</v>
      </c>
      <c r="AH57" s="175">
        <v>0</v>
      </c>
      <c r="AI57" s="36">
        <f t="shared" si="1"/>
        <v>34169.021849999997</v>
      </c>
      <c r="AJ57" s="36">
        <f t="shared" si="2"/>
        <v>41002.826219999995</v>
      </c>
      <c r="AK57" s="80">
        <f t="shared" si="3"/>
        <v>2050.1413109999999</v>
      </c>
      <c r="AL57" s="60">
        <f t="shared" si="4"/>
        <v>75171.848069999993</v>
      </c>
      <c r="AM57" s="173" t="s">
        <v>574</v>
      </c>
    </row>
    <row r="58" spans="1:39" ht="15.75" thickBot="1" x14ac:dyDescent="0.3">
      <c r="A58" s="44">
        <v>50</v>
      </c>
      <c r="B58" s="44">
        <v>2</v>
      </c>
      <c r="C58" s="180" t="s">
        <v>212</v>
      </c>
      <c r="D58" s="40">
        <v>7</v>
      </c>
      <c r="E58" s="47">
        <f t="shared" si="0"/>
        <v>276.60000000000002</v>
      </c>
      <c r="F58" s="95">
        <v>276.60000000000002</v>
      </c>
      <c r="G58" s="95">
        <v>0</v>
      </c>
      <c r="H58" s="92"/>
      <c r="I58" s="175">
        <v>900.66898000000003</v>
      </c>
      <c r="J58" s="175">
        <v>154.81291999999999</v>
      </c>
      <c r="K58" s="175">
        <v>648.41570999999999</v>
      </c>
      <c r="L58" s="175">
        <v>0</v>
      </c>
      <c r="M58" s="175">
        <v>0</v>
      </c>
      <c r="N58" s="175">
        <v>1467.4811999999999</v>
      </c>
      <c r="O58" s="175">
        <v>0</v>
      </c>
      <c r="P58" s="175">
        <v>421.69303000000002</v>
      </c>
      <c r="Q58" s="185">
        <v>0</v>
      </c>
      <c r="R58" s="175">
        <v>0</v>
      </c>
      <c r="S58" s="175">
        <v>1149.57773</v>
      </c>
      <c r="T58" s="175">
        <v>1848.0455300000001</v>
      </c>
      <c r="U58" s="175">
        <v>2040.86185</v>
      </c>
      <c r="V58" s="175">
        <v>646.36629000000005</v>
      </c>
      <c r="W58" s="175">
        <v>128.13296</v>
      </c>
      <c r="X58" s="175">
        <v>0</v>
      </c>
      <c r="Y58" s="175">
        <v>0</v>
      </c>
      <c r="Z58" s="175">
        <v>203.78246999999999</v>
      </c>
      <c r="AA58" s="175">
        <v>55.647179999999999</v>
      </c>
      <c r="AB58" s="175">
        <v>2973.8204999999998</v>
      </c>
      <c r="AC58" s="175">
        <v>180.07386</v>
      </c>
      <c r="AD58" s="175">
        <v>734.41656</v>
      </c>
      <c r="AE58" s="175">
        <v>0</v>
      </c>
      <c r="AF58" s="175">
        <v>0</v>
      </c>
      <c r="AG58" s="175">
        <v>823.92</v>
      </c>
      <c r="AH58" s="175">
        <v>0</v>
      </c>
      <c r="AI58" s="36">
        <f t="shared" si="1"/>
        <v>14377.716770000001</v>
      </c>
      <c r="AJ58" s="36">
        <f t="shared" si="2"/>
        <v>17253.260124</v>
      </c>
      <c r="AK58" s="80">
        <f t="shared" si="3"/>
        <v>862.66300620000004</v>
      </c>
      <c r="AL58" s="60">
        <f t="shared" si="4"/>
        <v>31630.976893999999</v>
      </c>
      <c r="AM58" s="173" t="s">
        <v>556</v>
      </c>
    </row>
    <row r="59" spans="1:39" ht="15.75" thickBot="1" x14ac:dyDescent="0.3">
      <c r="A59" s="44">
        <v>51</v>
      </c>
      <c r="B59" s="44">
        <v>2</v>
      </c>
      <c r="C59" s="180" t="s">
        <v>139</v>
      </c>
      <c r="D59" s="40">
        <v>5</v>
      </c>
      <c r="E59" s="47">
        <f t="shared" si="0"/>
        <v>639.1</v>
      </c>
      <c r="F59" s="95">
        <v>639.1</v>
      </c>
      <c r="G59" s="95">
        <v>0</v>
      </c>
      <c r="H59" s="92"/>
      <c r="I59" s="175">
        <v>1428.2045700000001</v>
      </c>
      <c r="J59" s="175">
        <v>250.22434999999999</v>
      </c>
      <c r="K59" s="175">
        <v>1310.54673</v>
      </c>
      <c r="L59" s="175">
        <v>0</v>
      </c>
      <c r="M59" s="175">
        <v>0</v>
      </c>
      <c r="N59" s="175">
        <v>2738.4000099999998</v>
      </c>
      <c r="O59" s="175">
        <v>0</v>
      </c>
      <c r="P59" s="175">
        <v>974.34568000000002</v>
      </c>
      <c r="Q59" s="185">
        <v>0</v>
      </c>
      <c r="R59" s="175">
        <v>0</v>
      </c>
      <c r="S59" s="175">
        <v>2299.1554500000002</v>
      </c>
      <c r="T59" s="175">
        <v>4777.1330500000004</v>
      </c>
      <c r="U59" s="175">
        <v>2890.1337100000001</v>
      </c>
      <c r="V59" s="175">
        <v>1044.36915</v>
      </c>
      <c r="W59" s="175">
        <v>266.93722000000002</v>
      </c>
      <c r="X59" s="175">
        <v>0</v>
      </c>
      <c r="Y59" s="175">
        <v>0</v>
      </c>
      <c r="Z59" s="175">
        <v>519.56398000000002</v>
      </c>
      <c r="AA59" s="175">
        <v>121.29206000000001</v>
      </c>
      <c r="AB59" s="175">
        <v>14385.62657</v>
      </c>
      <c r="AC59" s="175">
        <v>0</v>
      </c>
      <c r="AD59" s="175">
        <v>3154.4595899999999</v>
      </c>
      <c r="AE59" s="175">
        <v>0</v>
      </c>
      <c r="AF59" s="175">
        <v>0</v>
      </c>
      <c r="AG59" s="175">
        <v>651.48</v>
      </c>
      <c r="AH59" s="175">
        <v>0</v>
      </c>
      <c r="AI59" s="36">
        <f t="shared" si="1"/>
        <v>36811.87212</v>
      </c>
      <c r="AJ59" s="36">
        <f t="shared" si="2"/>
        <v>44174.246544000001</v>
      </c>
      <c r="AK59" s="80">
        <f t="shared" si="3"/>
        <v>2208.7123272000003</v>
      </c>
      <c r="AL59" s="60">
        <f t="shared" si="4"/>
        <v>80986.118664000009</v>
      </c>
      <c r="AM59" s="173" t="s">
        <v>607</v>
      </c>
    </row>
    <row r="60" spans="1:39" ht="15.75" thickBot="1" x14ac:dyDescent="0.3">
      <c r="A60" s="44">
        <v>52</v>
      </c>
      <c r="B60" s="44">
        <v>2</v>
      </c>
      <c r="C60" s="180" t="s">
        <v>140</v>
      </c>
      <c r="D60" s="40">
        <v>12</v>
      </c>
      <c r="E60" s="47">
        <f t="shared" si="0"/>
        <v>361.7</v>
      </c>
      <c r="F60" s="95">
        <v>361.7</v>
      </c>
      <c r="G60" s="95">
        <v>0</v>
      </c>
      <c r="H60" s="92"/>
      <c r="I60" s="175">
        <v>1086.4058399999999</v>
      </c>
      <c r="J60" s="175">
        <v>184.64782</v>
      </c>
      <c r="K60" s="175">
        <v>795.67049999999995</v>
      </c>
      <c r="L60" s="175">
        <v>0</v>
      </c>
      <c r="M60" s="175">
        <v>0</v>
      </c>
      <c r="N60" s="175">
        <v>2559.4312300000001</v>
      </c>
      <c r="O60" s="175">
        <v>0</v>
      </c>
      <c r="P60" s="175">
        <v>551.43299999999999</v>
      </c>
      <c r="Q60" s="185">
        <v>0</v>
      </c>
      <c r="R60" s="175">
        <v>0</v>
      </c>
      <c r="S60" s="175">
        <v>1149.57773</v>
      </c>
      <c r="T60" s="175">
        <v>3323.56115</v>
      </c>
      <c r="U60" s="175">
        <v>2565.3114399999999</v>
      </c>
      <c r="V60" s="175">
        <v>770.32357000000002</v>
      </c>
      <c r="W60" s="175">
        <v>148.25826000000001</v>
      </c>
      <c r="X60" s="175">
        <v>0</v>
      </c>
      <c r="Y60" s="175">
        <v>0</v>
      </c>
      <c r="Z60" s="175">
        <v>449.25608</v>
      </c>
      <c r="AA60" s="175">
        <v>55.647179999999999</v>
      </c>
      <c r="AB60" s="175">
        <v>480.58091000000002</v>
      </c>
      <c r="AC60" s="175">
        <v>0</v>
      </c>
      <c r="AD60" s="175">
        <v>428.49700999999999</v>
      </c>
      <c r="AE60" s="175">
        <v>0</v>
      </c>
      <c r="AF60" s="175">
        <v>0</v>
      </c>
      <c r="AG60" s="175">
        <v>996.36</v>
      </c>
      <c r="AH60" s="175">
        <v>0</v>
      </c>
      <c r="AI60" s="36">
        <f t="shared" si="1"/>
        <v>15544.961719999999</v>
      </c>
      <c r="AJ60" s="36">
        <f t="shared" si="2"/>
        <v>18653.954063999998</v>
      </c>
      <c r="AK60" s="80">
        <f t="shared" si="3"/>
        <v>932.69770319999998</v>
      </c>
      <c r="AL60" s="60">
        <f t="shared" si="4"/>
        <v>34198.915783999997</v>
      </c>
      <c r="AM60" s="173" t="s">
        <v>432</v>
      </c>
    </row>
    <row r="61" spans="1:39" ht="15.75" thickBot="1" x14ac:dyDescent="0.3">
      <c r="A61" s="44">
        <v>53</v>
      </c>
      <c r="B61" s="44">
        <v>2</v>
      </c>
      <c r="C61" s="180" t="s">
        <v>141</v>
      </c>
      <c r="D61" s="40" t="s">
        <v>56</v>
      </c>
      <c r="E61" s="47">
        <f t="shared" si="0"/>
        <v>205.1</v>
      </c>
      <c r="F61" s="95">
        <v>205.1</v>
      </c>
      <c r="G61" s="95">
        <v>0</v>
      </c>
      <c r="H61" s="92"/>
      <c r="I61" s="175">
        <v>548.64112999999998</v>
      </c>
      <c r="J61" s="175">
        <v>113.6707</v>
      </c>
      <c r="K61" s="175">
        <v>0</v>
      </c>
      <c r="L61" s="175">
        <v>0</v>
      </c>
      <c r="M61" s="175">
        <v>0</v>
      </c>
      <c r="N61" s="175">
        <v>2342.0241999999998</v>
      </c>
      <c r="O61" s="175">
        <v>0</v>
      </c>
      <c r="P61" s="175">
        <v>312.68705999999997</v>
      </c>
      <c r="Q61" s="185">
        <v>0</v>
      </c>
      <c r="R61" s="175">
        <v>0</v>
      </c>
      <c r="S61" s="175">
        <v>574.78886</v>
      </c>
      <c r="T61" s="175">
        <v>2177.2739900000001</v>
      </c>
      <c r="U61" s="175">
        <v>1225.5720899999999</v>
      </c>
      <c r="V61" s="175">
        <v>474.18601000000001</v>
      </c>
      <c r="W61" s="175">
        <v>0</v>
      </c>
      <c r="X61" s="175">
        <v>0</v>
      </c>
      <c r="Y61" s="175">
        <v>0</v>
      </c>
      <c r="Z61" s="175">
        <v>400.69420000000002</v>
      </c>
      <c r="AA61" s="175">
        <v>29.7729</v>
      </c>
      <c r="AB61" s="175">
        <v>253.37433999999999</v>
      </c>
      <c r="AC61" s="175">
        <v>0</v>
      </c>
      <c r="AD61" s="175">
        <v>225.94851</v>
      </c>
      <c r="AE61" s="175">
        <v>0</v>
      </c>
      <c r="AF61" s="175">
        <v>0</v>
      </c>
      <c r="AG61" s="175">
        <v>0</v>
      </c>
      <c r="AH61" s="175">
        <v>0</v>
      </c>
      <c r="AI61" s="36">
        <f t="shared" si="1"/>
        <v>8678.6339900000003</v>
      </c>
      <c r="AJ61" s="36">
        <f t="shared" si="2"/>
        <v>10414.360788</v>
      </c>
      <c r="AK61" s="80">
        <f t="shared" si="3"/>
        <v>520.71803940000007</v>
      </c>
      <c r="AL61" s="60">
        <f t="shared" si="4"/>
        <v>19092.994778</v>
      </c>
      <c r="AM61" s="173" t="s">
        <v>433</v>
      </c>
    </row>
    <row r="62" spans="1:39" ht="15.75" thickBot="1" x14ac:dyDescent="0.3">
      <c r="A62" s="44">
        <v>54</v>
      </c>
      <c r="B62" s="44">
        <v>2</v>
      </c>
      <c r="C62" s="180" t="s">
        <v>142</v>
      </c>
      <c r="D62" s="40">
        <v>147</v>
      </c>
      <c r="E62" s="47">
        <f t="shared" si="0"/>
        <v>621.70000000000005</v>
      </c>
      <c r="F62" s="95">
        <v>621.70000000000005</v>
      </c>
      <c r="G62" s="95">
        <v>0</v>
      </c>
      <c r="H62" s="92"/>
      <c r="I62" s="175">
        <v>1309.5988400000001</v>
      </c>
      <c r="J62" s="175">
        <v>386.77996000000002</v>
      </c>
      <c r="K62" s="175">
        <v>1535.99956</v>
      </c>
      <c r="L62" s="175">
        <v>0</v>
      </c>
      <c r="M62" s="175">
        <v>0</v>
      </c>
      <c r="N62" s="175">
        <v>3883.7406099999998</v>
      </c>
      <c r="O62" s="175">
        <v>0</v>
      </c>
      <c r="P62" s="175">
        <v>947.81835000000001</v>
      </c>
      <c r="Q62" s="185">
        <v>0</v>
      </c>
      <c r="R62" s="175">
        <v>0</v>
      </c>
      <c r="S62" s="175">
        <v>1724.3665900000001</v>
      </c>
      <c r="T62" s="175">
        <v>5115.3774999999996</v>
      </c>
      <c r="U62" s="175">
        <v>2897.31493</v>
      </c>
      <c r="V62" s="175">
        <v>1616.1520399999999</v>
      </c>
      <c r="W62" s="175">
        <v>128.57893999999999</v>
      </c>
      <c r="X62" s="175">
        <v>0</v>
      </c>
      <c r="Y62" s="175">
        <v>0</v>
      </c>
      <c r="Z62" s="175">
        <v>793.69659000000001</v>
      </c>
      <c r="AA62" s="175">
        <v>117.95949</v>
      </c>
      <c r="AB62" s="175">
        <v>11655.52111</v>
      </c>
      <c r="AC62" s="175">
        <v>421.55016999999998</v>
      </c>
      <c r="AD62" s="175">
        <v>5020.2184800000005</v>
      </c>
      <c r="AE62" s="175">
        <v>0</v>
      </c>
      <c r="AF62" s="175">
        <v>0</v>
      </c>
      <c r="AG62" s="175">
        <v>594</v>
      </c>
      <c r="AH62" s="175">
        <v>0</v>
      </c>
      <c r="AI62" s="36">
        <f t="shared" si="1"/>
        <v>38148.673159999998</v>
      </c>
      <c r="AJ62" s="36">
        <f t="shared" si="2"/>
        <v>45778.407791999998</v>
      </c>
      <c r="AK62" s="80">
        <f t="shared" si="3"/>
        <v>2288.9203895999999</v>
      </c>
      <c r="AL62" s="60">
        <f t="shared" si="4"/>
        <v>83927.080951999989</v>
      </c>
      <c r="AM62" s="173" t="s">
        <v>501</v>
      </c>
    </row>
    <row r="63" spans="1:39" ht="15.75" thickBot="1" x14ac:dyDescent="0.3">
      <c r="A63" s="44">
        <v>55</v>
      </c>
      <c r="B63" s="44">
        <v>2</v>
      </c>
      <c r="C63" s="180" t="s">
        <v>143</v>
      </c>
      <c r="D63" s="40">
        <v>149</v>
      </c>
      <c r="E63" s="47">
        <f t="shared" si="0"/>
        <v>1007.9</v>
      </c>
      <c r="F63" s="95">
        <v>1007.9</v>
      </c>
      <c r="G63" s="95">
        <v>0</v>
      </c>
      <c r="H63" s="92"/>
      <c r="I63" s="175">
        <v>2187.4835699999999</v>
      </c>
      <c r="J63" s="175">
        <v>458.53348999999997</v>
      </c>
      <c r="K63" s="175">
        <v>2120.1949100000002</v>
      </c>
      <c r="L63" s="175">
        <v>483.62482999999997</v>
      </c>
      <c r="M63" s="175">
        <v>0</v>
      </c>
      <c r="N63" s="175">
        <v>6283.2174599999998</v>
      </c>
      <c r="O63" s="175">
        <v>0</v>
      </c>
      <c r="P63" s="175">
        <v>1536.6030499999999</v>
      </c>
      <c r="Q63" s="185">
        <v>0</v>
      </c>
      <c r="R63" s="175">
        <v>0</v>
      </c>
      <c r="S63" s="175">
        <v>2873.9443200000001</v>
      </c>
      <c r="T63" s="175">
        <v>7756.9376899999997</v>
      </c>
      <c r="U63" s="175">
        <v>4819.4666399999996</v>
      </c>
      <c r="V63" s="175">
        <v>1913.6901399999999</v>
      </c>
      <c r="W63" s="175">
        <v>459.03028</v>
      </c>
      <c r="X63" s="175">
        <v>1237.62375</v>
      </c>
      <c r="Y63" s="175">
        <v>0</v>
      </c>
      <c r="Z63" s="175">
        <v>1473.19793</v>
      </c>
      <c r="AA63" s="175">
        <v>157.44705999999999</v>
      </c>
      <c r="AB63" s="175">
        <v>18220.293730000001</v>
      </c>
      <c r="AC63" s="175">
        <v>485.53379999999999</v>
      </c>
      <c r="AD63" s="175">
        <v>5298.5605299999997</v>
      </c>
      <c r="AE63" s="175">
        <v>0</v>
      </c>
      <c r="AF63" s="175">
        <v>0</v>
      </c>
      <c r="AG63" s="175">
        <v>3027.24</v>
      </c>
      <c r="AH63" s="175">
        <v>0</v>
      </c>
      <c r="AI63" s="36">
        <f t="shared" si="1"/>
        <v>60792.623179999995</v>
      </c>
      <c r="AJ63" s="36">
        <f t="shared" si="2"/>
        <v>72951.147815999997</v>
      </c>
      <c r="AK63" s="80">
        <f t="shared" si="3"/>
        <v>3647.5573908000001</v>
      </c>
      <c r="AL63" s="60">
        <f t="shared" si="4"/>
        <v>133743.77099599998</v>
      </c>
      <c r="AM63" s="173" t="s">
        <v>502</v>
      </c>
    </row>
    <row r="64" spans="1:39" ht="15.75" thickBot="1" x14ac:dyDescent="0.3">
      <c r="A64" s="44">
        <v>56</v>
      </c>
      <c r="B64" s="44">
        <v>2</v>
      </c>
      <c r="C64" s="180" t="s">
        <v>146</v>
      </c>
      <c r="D64" s="40">
        <v>188</v>
      </c>
      <c r="E64" s="47">
        <f t="shared" si="0"/>
        <v>387.28</v>
      </c>
      <c r="F64" s="95">
        <v>387.28</v>
      </c>
      <c r="G64" s="95">
        <v>0</v>
      </c>
      <c r="H64" s="92"/>
      <c r="I64" s="175">
        <v>660.58086000000003</v>
      </c>
      <c r="J64" s="175">
        <v>109.80922</v>
      </c>
      <c r="K64" s="175">
        <v>1217.2233799999999</v>
      </c>
      <c r="L64" s="175">
        <v>265.84777000000003</v>
      </c>
      <c r="M64" s="175">
        <v>0</v>
      </c>
      <c r="N64" s="175">
        <v>1473.6472000000001</v>
      </c>
      <c r="O64" s="175">
        <v>0</v>
      </c>
      <c r="P64" s="175">
        <v>590.43122000000005</v>
      </c>
      <c r="Q64" s="185">
        <v>0</v>
      </c>
      <c r="R64" s="175">
        <v>0</v>
      </c>
      <c r="S64" s="175">
        <v>287.39443</v>
      </c>
      <c r="T64" s="175">
        <v>1848.1768400000001</v>
      </c>
      <c r="U64" s="175">
        <v>1423.3295900000001</v>
      </c>
      <c r="V64" s="175">
        <v>457.57479999999998</v>
      </c>
      <c r="W64" s="175">
        <v>297.30293</v>
      </c>
      <c r="X64" s="175">
        <v>689.12165000000005</v>
      </c>
      <c r="Y64" s="175">
        <v>0</v>
      </c>
      <c r="Z64" s="175">
        <v>223.78545</v>
      </c>
      <c r="AA64" s="175">
        <v>58.979750000000003</v>
      </c>
      <c r="AB64" s="175">
        <v>12401.190919999999</v>
      </c>
      <c r="AC64" s="175">
        <v>0</v>
      </c>
      <c r="AD64" s="175">
        <v>1382.56007</v>
      </c>
      <c r="AE64" s="175">
        <v>0</v>
      </c>
      <c r="AF64" s="175">
        <v>0</v>
      </c>
      <c r="AG64" s="175">
        <v>766.44</v>
      </c>
      <c r="AH64" s="175">
        <v>0</v>
      </c>
      <c r="AI64" s="36">
        <f t="shared" si="1"/>
        <v>24153.396079999999</v>
      </c>
      <c r="AJ64" s="36">
        <f t="shared" si="2"/>
        <v>28984.075295999999</v>
      </c>
      <c r="AK64" s="80">
        <f t="shared" si="3"/>
        <v>1449.2037648</v>
      </c>
      <c r="AL64" s="60">
        <f t="shared" si="4"/>
        <v>53137.471376000001</v>
      </c>
      <c r="AM64" s="173" t="s">
        <v>496</v>
      </c>
    </row>
    <row r="65" spans="1:39" ht="15.75" thickBot="1" x14ac:dyDescent="0.3">
      <c r="A65" s="44">
        <v>57</v>
      </c>
      <c r="B65" s="44">
        <v>2</v>
      </c>
      <c r="C65" s="180" t="s">
        <v>147</v>
      </c>
      <c r="D65" s="40" t="s">
        <v>57</v>
      </c>
      <c r="E65" s="47">
        <f t="shared" si="0"/>
        <v>198.4</v>
      </c>
      <c r="F65" s="95">
        <v>198.4</v>
      </c>
      <c r="G65" s="95">
        <v>0</v>
      </c>
      <c r="H65" s="92"/>
      <c r="I65" s="175">
        <v>556.95366000000001</v>
      </c>
      <c r="J65" s="175">
        <v>33.177460000000004</v>
      </c>
      <c r="K65" s="175">
        <v>504.07535000000001</v>
      </c>
      <c r="L65" s="175">
        <v>101.00635</v>
      </c>
      <c r="M65" s="175">
        <v>0</v>
      </c>
      <c r="N65" s="175">
        <v>1539.07114</v>
      </c>
      <c r="O65" s="175">
        <v>0</v>
      </c>
      <c r="P65" s="175">
        <v>302.47251</v>
      </c>
      <c r="Q65" s="185">
        <v>0</v>
      </c>
      <c r="R65" s="175">
        <v>0</v>
      </c>
      <c r="S65" s="175">
        <v>239.49536000000001</v>
      </c>
      <c r="T65" s="175">
        <v>1913.38751</v>
      </c>
      <c r="U65" s="175">
        <v>1177.0512200000001</v>
      </c>
      <c r="V65" s="175">
        <v>139.65273999999999</v>
      </c>
      <c r="W65" s="175">
        <v>53.621130000000001</v>
      </c>
      <c r="X65" s="175">
        <v>274.79005000000001</v>
      </c>
      <c r="Y65" s="175">
        <v>0</v>
      </c>
      <c r="Z65" s="175">
        <v>298.87889000000001</v>
      </c>
      <c r="AA65" s="175">
        <v>37.821289999999998</v>
      </c>
      <c r="AB65" s="175">
        <v>174.11623</v>
      </c>
      <c r="AC65" s="175">
        <v>0</v>
      </c>
      <c r="AD65" s="175">
        <v>155.49686</v>
      </c>
      <c r="AE65" s="175">
        <v>0</v>
      </c>
      <c r="AF65" s="175">
        <v>0</v>
      </c>
      <c r="AG65" s="175">
        <v>555.6</v>
      </c>
      <c r="AH65" s="175">
        <v>0</v>
      </c>
      <c r="AI65" s="36">
        <f t="shared" si="1"/>
        <v>8056.6677500000005</v>
      </c>
      <c r="AJ65" s="36">
        <f t="shared" si="2"/>
        <v>9668.0012999999999</v>
      </c>
      <c r="AK65" s="80">
        <f t="shared" si="3"/>
        <v>483.40006500000004</v>
      </c>
      <c r="AL65" s="60">
        <f t="shared" si="4"/>
        <v>17724.66905</v>
      </c>
      <c r="AM65" s="173" t="s">
        <v>498</v>
      </c>
    </row>
    <row r="66" spans="1:39" ht="15.75" thickBot="1" x14ac:dyDescent="0.3">
      <c r="A66" s="44">
        <v>58</v>
      </c>
      <c r="B66" s="44">
        <v>2</v>
      </c>
      <c r="C66" s="180" t="s">
        <v>148</v>
      </c>
      <c r="D66" s="40">
        <v>197</v>
      </c>
      <c r="E66" s="47">
        <f t="shared" si="0"/>
        <v>368.6</v>
      </c>
      <c r="F66" s="95">
        <v>368.6</v>
      </c>
      <c r="G66" s="95">
        <v>0</v>
      </c>
      <c r="H66" s="92"/>
      <c r="I66" s="175">
        <v>955.53305999999998</v>
      </c>
      <c r="J66" s="175">
        <v>139.89818</v>
      </c>
      <c r="K66" s="175">
        <v>780.86120000000005</v>
      </c>
      <c r="L66" s="175">
        <v>0</v>
      </c>
      <c r="M66" s="175">
        <v>0</v>
      </c>
      <c r="N66" s="175">
        <v>1468.4191499999999</v>
      </c>
      <c r="O66" s="175">
        <v>0</v>
      </c>
      <c r="P66" s="175">
        <v>561.95245999999997</v>
      </c>
      <c r="Q66" s="185">
        <v>0</v>
      </c>
      <c r="R66" s="175">
        <v>0</v>
      </c>
      <c r="S66" s="175">
        <v>1149.57773</v>
      </c>
      <c r="T66" s="175">
        <v>2107.86535</v>
      </c>
      <c r="U66" s="175">
        <v>2194.6101199999998</v>
      </c>
      <c r="V66" s="175">
        <v>583.37968999999998</v>
      </c>
      <c r="W66" s="175">
        <v>125.87323000000001</v>
      </c>
      <c r="X66" s="175">
        <v>0</v>
      </c>
      <c r="Y66" s="175">
        <v>0</v>
      </c>
      <c r="Z66" s="175">
        <v>173.02531999999999</v>
      </c>
      <c r="AA66" s="175">
        <v>73.441649999999996</v>
      </c>
      <c r="AB66" s="175">
        <v>8121.2489999999998</v>
      </c>
      <c r="AC66" s="175">
        <v>0</v>
      </c>
      <c r="AD66" s="175">
        <v>1926.5862400000001</v>
      </c>
      <c r="AE66" s="175">
        <v>0</v>
      </c>
      <c r="AF66" s="175">
        <v>0</v>
      </c>
      <c r="AG66" s="175">
        <v>651.48</v>
      </c>
      <c r="AH66" s="175">
        <v>0</v>
      </c>
      <c r="AI66" s="36">
        <f t="shared" si="1"/>
        <v>21013.752379999998</v>
      </c>
      <c r="AJ66" s="36">
        <f t="shared" si="2"/>
        <v>25216.502855999996</v>
      </c>
      <c r="AK66" s="80">
        <f t="shared" si="3"/>
        <v>1260.8251427999999</v>
      </c>
      <c r="AL66" s="60">
        <f t="shared" si="4"/>
        <v>46230.255235999997</v>
      </c>
      <c r="AM66" s="173" t="s">
        <v>499</v>
      </c>
    </row>
    <row r="67" spans="1:39" ht="15.75" thickBot="1" x14ac:dyDescent="0.3">
      <c r="A67" s="44">
        <v>59</v>
      </c>
      <c r="B67" s="44">
        <v>2</v>
      </c>
      <c r="C67" s="180" t="s">
        <v>149</v>
      </c>
      <c r="D67" s="40">
        <v>199</v>
      </c>
      <c r="E67" s="47">
        <f t="shared" si="0"/>
        <v>468.5</v>
      </c>
      <c r="F67" s="96">
        <v>468.5</v>
      </c>
      <c r="G67" s="96">
        <v>0</v>
      </c>
      <c r="H67" s="92"/>
      <c r="I67" s="175">
        <v>1103.71001</v>
      </c>
      <c r="J67" s="175">
        <v>181.81926999999999</v>
      </c>
      <c r="K67" s="175">
        <v>1086.44884</v>
      </c>
      <c r="L67" s="175">
        <v>0</v>
      </c>
      <c r="M67" s="175">
        <v>0</v>
      </c>
      <c r="N67" s="175">
        <v>2559.4800599999999</v>
      </c>
      <c r="O67" s="175">
        <v>0</v>
      </c>
      <c r="P67" s="175">
        <v>714.25590999999997</v>
      </c>
      <c r="Q67" s="185">
        <v>0</v>
      </c>
      <c r="R67" s="175">
        <v>0</v>
      </c>
      <c r="S67" s="175">
        <v>1149.57773</v>
      </c>
      <c r="T67" s="175">
        <v>4063.7333199999998</v>
      </c>
      <c r="U67" s="175">
        <v>2609.4801299999999</v>
      </c>
      <c r="V67" s="175">
        <v>758.24098000000004</v>
      </c>
      <c r="W67" s="175">
        <v>143.76193000000001</v>
      </c>
      <c r="X67" s="175">
        <v>0</v>
      </c>
      <c r="Y67" s="175">
        <v>0</v>
      </c>
      <c r="Z67" s="175">
        <v>455.43462</v>
      </c>
      <c r="AA67" s="175">
        <v>64.261629999999997</v>
      </c>
      <c r="AB67" s="175">
        <v>11082.21247</v>
      </c>
      <c r="AC67" s="175">
        <v>0</v>
      </c>
      <c r="AD67" s="175">
        <v>2433.9446200000002</v>
      </c>
      <c r="AE67" s="175">
        <v>0</v>
      </c>
      <c r="AF67" s="175">
        <v>0</v>
      </c>
      <c r="AG67" s="175">
        <v>881.4</v>
      </c>
      <c r="AH67" s="175">
        <v>0</v>
      </c>
      <c r="AI67" s="36">
        <f t="shared" si="1"/>
        <v>29287.761520000007</v>
      </c>
      <c r="AJ67" s="36">
        <f t="shared" si="2"/>
        <v>35145.313824000004</v>
      </c>
      <c r="AK67" s="80">
        <f t="shared" si="3"/>
        <v>1757.2656912000002</v>
      </c>
      <c r="AL67" s="60">
        <f t="shared" si="4"/>
        <v>64433.075344000012</v>
      </c>
      <c r="AM67" s="173" t="s">
        <v>500</v>
      </c>
    </row>
    <row r="68" spans="1:39" ht="15.75" thickBot="1" x14ac:dyDescent="0.3">
      <c r="A68" s="44">
        <v>60</v>
      </c>
      <c r="B68" s="44">
        <v>2</v>
      </c>
      <c r="C68" s="180" t="s">
        <v>150</v>
      </c>
      <c r="D68" s="40">
        <v>201</v>
      </c>
      <c r="E68" s="47">
        <f t="shared" si="0"/>
        <v>1179.22</v>
      </c>
      <c r="F68" s="96">
        <v>941.62</v>
      </c>
      <c r="G68" s="96">
        <v>0</v>
      </c>
      <c r="H68" s="91">
        <v>237.6</v>
      </c>
      <c r="I68" s="175">
        <v>1288.3413700000001</v>
      </c>
      <c r="J68" s="175">
        <v>245.59724</v>
      </c>
      <c r="K68" s="175">
        <v>2150.14624</v>
      </c>
      <c r="L68" s="175">
        <v>0</v>
      </c>
      <c r="M68" s="175">
        <v>0</v>
      </c>
      <c r="N68" s="175">
        <v>1528.1975199999999</v>
      </c>
      <c r="O68" s="175">
        <v>0</v>
      </c>
      <c r="P68" s="175">
        <v>1435.55528</v>
      </c>
      <c r="Q68" s="185">
        <v>0</v>
      </c>
      <c r="R68" s="175">
        <v>0</v>
      </c>
      <c r="S68" s="175">
        <v>143.69721999999999</v>
      </c>
      <c r="T68" s="175">
        <v>5350.2716899999996</v>
      </c>
      <c r="U68" s="175">
        <v>3208.0846999999999</v>
      </c>
      <c r="V68" s="175">
        <v>1022.4143</v>
      </c>
      <c r="W68" s="175">
        <v>594.47289999999998</v>
      </c>
      <c r="X68" s="175">
        <v>0</v>
      </c>
      <c r="Y68" s="175">
        <v>0</v>
      </c>
      <c r="Z68" s="175">
        <v>194.03807</v>
      </c>
      <c r="AA68" s="175">
        <v>0</v>
      </c>
      <c r="AB68" s="175">
        <v>23377.24595</v>
      </c>
      <c r="AC68" s="175">
        <v>0</v>
      </c>
      <c r="AD68" s="175">
        <v>4487.4115499999998</v>
      </c>
      <c r="AE68" s="175">
        <v>0</v>
      </c>
      <c r="AF68" s="175">
        <v>0</v>
      </c>
      <c r="AG68" s="175">
        <v>1398.6</v>
      </c>
      <c r="AH68" s="175">
        <v>0</v>
      </c>
      <c r="AI68" s="36">
        <f t="shared" si="1"/>
        <v>46424.074029999989</v>
      </c>
      <c r="AJ68" s="36">
        <f t="shared" si="2"/>
        <v>55708.888835999984</v>
      </c>
      <c r="AK68" s="80">
        <f t="shared" si="3"/>
        <v>2785.4444417999994</v>
      </c>
      <c r="AL68" s="60">
        <f t="shared" si="4"/>
        <v>102132.96286599997</v>
      </c>
      <c r="AM68" s="173" t="s">
        <v>497</v>
      </c>
    </row>
    <row r="69" spans="1:39" ht="15.75" thickBot="1" x14ac:dyDescent="0.3">
      <c r="A69" s="44">
        <v>61</v>
      </c>
      <c r="B69" s="44">
        <v>2</v>
      </c>
      <c r="C69" s="180" t="s">
        <v>151</v>
      </c>
      <c r="D69" s="40">
        <v>10</v>
      </c>
      <c r="E69" s="47">
        <f t="shared" si="0"/>
        <v>650.79999999999995</v>
      </c>
      <c r="F69" s="96">
        <v>650.79999999999995</v>
      </c>
      <c r="G69" s="96">
        <v>0</v>
      </c>
      <c r="H69" s="92"/>
      <c r="I69" s="175">
        <v>1491.3082199999999</v>
      </c>
      <c r="J69" s="175">
        <v>241.2242</v>
      </c>
      <c r="K69" s="175">
        <v>1394.4308000000001</v>
      </c>
      <c r="L69" s="175">
        <v>328.62866000000002</v>
      </c>
      <c r="M69" s="175">
        <v>0</v>
      </c>
      <c r="N69" s="175">
        <v>2551.4212499999999</v>
      </c>
      <c r="O69" s="175">
        <v>0</v>
      </c>
      <c r="P69" s="175">
        <v>992.18302000000006</v>
      </c>
      <c r="Q69" s="185">
        <v>0</v>
      </c>
      <c r="R69" s="175">
        <v>0</v>
      </c>
      <c r="S69" s="175">
        <v>766.38514999999995</v>
      </c>
      <c r="T69" s="175">
        <v>5450.2307899999996</v>
      </c>
      <c r="U69" s="175">
        <v>2994.8316399999999</v>
      </c>
      <c r="V69" s="175">
        <v>1006.82625</v>
      </c>
      <c r="W69" s="175">
        <v>256.82476000000003</v>
      </c>
      <c r="X69" s="175">
        <v>891.38313000000005</v>
      </c>
      <c r="Y69" s="175">
        <v>0</v>
      </c>
      <c r="Z69" s="175">
        <v>470.21021000000002</v>
      </c>
      <c r="AA69" s="175">
        <v>116.84847000000001</v>
      </c>
      <c r="AB69" s="175">
        <v>14090.708640000001</v>
      </c>
      <c r="AC69" s="175">
        <v>0</v>
      </c>
      <c r="AD69" s="175">
        <v>3653.0904999999998</v>
      </c>
      <c r="AE69" s="175">
        <v>0</v>
      </c>
      <c r="AF69" s="175">
        <v>0</v>
      </c>
      <c r="AG69" s="175">
        <v>0</v>
      </c>
      <c r="AH69" s="175">
        <v>0</v>
      </c>
      <c r="AI69" s="36">
        <f t="shared" si="1"/>
        <v>36696.535689999997</v>
      </c>
      <c r="AJ69" s="36">
        <f t="shared" si="2"/>
        <v>44035.842827999993</v>
      </c>
      <c r="AK69" s="80">
        <f t="shared" si="3"/>
        <v>2201.7921413999998</v>
      </c>
      <c r="AL69" s="60">
        <f t="shared" si="4"/>
        <v>80732.378517999983</v>
      </c>
      <c r="AM69" s="173" t="s">
        <v>467</v>
      </c>
    </row>
    <row r="70" spans="1:39" ht="15.75" thickBot="1" x14ac:dyDescent="0.3">
      <c r="A70" s="44">
        <v>62</v>
      </c>
      <c r="B70" s="44">
        <v>2</v>
      </c>
      <c r="C70" s="180" t="s">
        <v>152</v>
      </c>
      <c r="D70" s="40">
        <v>11</v>
      </c>
      <c r="E70" s="47">
        <f t="shared" si="0"/>
        <v>407.4</v>
      </c>
      <c r="F70" s="96">
        <v>407.4</v>
      </c>
      <c r="G70" s="96">
        <v>0</v>
      </c>
      <c r="H70" s="92"/>
      <c r="I70" s="175">
        <v>1017.55474</v>
      </c>
      <c r="J70" s="175">
        <v>195.44996</v>
      </c>
      <c r="K70" s="175">
        <v>906.62604999999996</v>
      </c>
      <c r="L70" s="175">
        <v>209.13992999999999</v>
      </c>
      <c r="M70" s="175">
        <v>0</v>
      </c>
      <c r="N70" s="175">
        <v>2550.8877699999998</v>
      </c>
      <c r="O70" s="175">
        <v>0</v>
      </c>
      <c r="P70" s="175">
        <v>621.10535000000004</v>
      </c>
      <c r="Q70" s="185">
        <v>0</v>
      </c>
      <c r="R70" s="175">
        <v>0</v>
      </c>
      <c r="S70" s="175">
        <v>383.19258000000002</v>
      </c>
      <c r="T70" s="175">
        <v>3998.98641</v>
      </c>
      <c r="U70" s="175">
        <v>2242.4696899999999</v>
      </c>
      <c r="V70" s="175">
        <v>815.13710000000003</v>
      </c>
      <c r="W70" s="175">
        <v>91.364999999999995</v>
      </c>
      <c r="X70" s="175">
        <v>528.86625000000004</v>
      </c>
      <c r="Y70" s="175">
        <v>0</v>
      </c>
      <c r="Z70" s="175">
        <v>469.82557000000003</v>
      </c>
      <c r="AA70" s="175">
        <v>158.5787</v>
      </c>
      <c r="AB70" s="175">
        <v>4694.3251399999999</v>
      </c>
      <c r="AC70" s="175">
        <v>0</v>
      </c>
      <c r="AD70" s="175">
        <v>2605.6253999999999</v>
      </c>
      <c r="AE70" s="175">
        <v>0</v>
      </c>
      <c r="AF70" s="175">
        <v>0</v>
      </c>
      <c r="AG70" s="175">
        <v>0</v>
      </c>
      <c r="AH70" s="175">
        <v>0</v>
      </c>
      <c r="AI70" s="36">
        <f t="shared" si="1"/>
        <v>21489.13564</v>
      </c>
      <c r="AJ70" s="36">
        <f t="shared" si="2"/>
        <v>25786.962768000001</v>
      </c>
      <c r="AK70" s="80">
        <f t="shared" si="3"/>
        <v>1289.3481384000002</v>
      </c>
      <c r="AL70" s="60">
        <f t="shared" si="4"/>
        <v>47276.098408000005</v>
      </c>
      <c r="AM70" s="173" t="s">
        <v>468</v>
      </c>
    </row>
    <row r="71" spans="1:39" ht="15.75" thickBot="1" x14ac:dyDescent="0.3">
      <c r="A71" s="44">
        <v>63</v>
      </c>
      <c r="B71" s="44">
        <v>2</v>
      </c>
      <c r="C71" s="180" t="s">
        <v>153</v>
      </c>
      <c r="D71" s="40">
        <v>12</v>
      </c>
      <c r="E71" s="47">
        <f t="shared" si="0"/>
        <v>689.8</v>
      </c>
      <c r="F71" s="96">
        <v>689.8</v>
      </c>
      <c r="G71" s="96">
        <v>0</v>
      </c>
      <c r="H71" s="92"/>
      <c r="I71" s="175">
        <v>1499.1121800000001</v>
      </c>
      <c r="J71" s="175">
        <v>154.30332000000001</v>
      </c>
      <c r="K71" s="175">
        <v>1437.91876</v>
      </c>
      <c r="L71" s="175">
        <v>340.90073000000001</v>
      </c>
      <c r="M71" s="175">
        <v>0</v>
      </c>
      <c r="N71" s="175">
        <v>2558.5452399999999</v>
      </c>
      <c r="O71" s="175">
        <v>0</v>
      </c>
      <c r="P71" s="175">
        <v>1051.6408200000001</v>
      </c>
      <c r="Q71" s="185">
        <v>0</v>
      </c>
      <c r="R71" s="175">
        <v>0</v>
      </c>
      <c r="S71" s="175">
        <v>766.38514999999995</v>
      </c>
      <c r="T71" s="175">
        <v>5527.9760299999998</v>
      </c>
      <c r="U71" s="175">
        <v>3014.29691</v>
      </c>
      <c r="V71" s="175">
        <v>647.43534999999997</v>
      </c>
      <c r="W71" s="175">
        <v>250.71476999999999</v>
      </c>
      <c r="X71" s="175">
        <v>920.21558000000005</v>
      </c>
      <c r="Y71" s="175">
        <v>0</v>
      </c>
      <c r="Z71" s="175">
        <v>472.62020999999999</v>
      </c>
      <c r="AA71" s="175">
        <v>116.84847000000001</v>
      </c>
      <c r="AB71" s="175">
        <v>15536.590899999999</v>
      </c>
      <c r="AC71" s="175">
        <v>0</v>
      </c>
      <c r="AD71" s="175">
        <v>3457.9355700000001</v>
      </c>
      <c r="AE71" s="175">
        <v>0</v>
      </c>
      <c r="AF71" s="175">
        <v>0</v>
      </c>
      <c r="AG71" s="175">
        <v>0</v>
      </c>
      <c r="AH71" s="175">
        <v>0</v>
      </c>
      <c r="AI71" s="36">
        <f t="shared" si="1"/>
        <v>37753.439989999999</v>
      </c>
      <c r="AJ71" s="36">
        <f t="shared" si="2"/>
        <v>45304.127988</v>
      </c>
      <c r="AK71" s="80">
        <f t="shared" si="3"/>
        <v>2265.2063994</v>
      </c>
      <c r="AL71" s="60">
        <f t="shared" si="4"/>
        <v>83057.567978000006</v>
      </c>
      <c r="AM71" s="173" t="s">
        <v>469</v>
      </c>
    </row>
    <row r="72" spans="1:39" ht="15.75" thickBot="1" x14ac:dyDescent="0.3">
      <c r="A72" s="44">
        <v>64</v>
      </c>
      <c r="B72" s="44">
        <v>2</v>
      </c>
      <c r="C72" s="180" t="s">
        <v>154</v>
      </c>
      <c r="D72" s="40">
        <v>13</v>
      </c>
      <c r="E72" s="47">
        <f t="shared" si="0"/>
        <v>349.8</v>
      </c>
      <c r="F72" s="96">
        <v>349.8</v>
      </c>
      <c r="G72" s="96">
        <v>0</v>
      </c>
      <c r="H72" s="92"/>
      <c r="I72" s="175">
        <v>889.74351000000001</v>
      </c>
      <c r="J72" s="175">
        <v>184.12988000000001</v>
      </c>
      <c r="K72" s="175">
        <v>776.94056</v>
      </c>
      <c r="L72" s="175">
        <v>174.87803</v>
      </c>
      <c r="M72" s="175">
        <v>0</v>
      </c>
      <c r="N72" s="175">
        <v>2483.9068900000002</v>
      </c>
      <c r="O72" s="175">
        <v>0</v>
      </c>
      <c r="P72" s="175">
        <v>533.29075</v>
      </c>
      <c r="Q72" s="185">
        <v>0</v>
      </c>
      <c r="R72" s="175">
        <v>0</v>
      </c>
      <c r="S72" s="175">
        <v>383.19258000000002</v>
      </c>
      <c r="T72" s="175">
        <v>3610.2602400000001</v>
      </c>
      <c r="U72" s="175">
        <v>1912.38327</v>
      </c>
      <c r="V72" s="175">
        <v>767.42542000000003</v>
      </c>
      <c r="W72" s="175">
        <v>71.916709999999995</v>
      </c>
      <c r="X72" s="175">
        <v>458.59048999999999</v>
      </c>
      <c r="Y72" s="175">
        <v>0</v>
      </c>
      <c r="Z72" s="175">
        <v>447.17549000000002</v>
      </c>
      <c r="AA72" s="175">
        <v>226.16257999999999</v>
      </c>
      <c r="AB72" s="175">
        <v>4741.88</v>
      </c>
      <c r="AC72" s="175">
        <v>0</v>
      </c>
      <c r="AD72" s="175">
        <v>2296.14777</v>
      </c>
      <c r="AE72" s="175">
        <v>0</v>
      </c>
      <c r="AF72" s="175">
        <v>0</v>
      </c>
      <c r="AG72" s="175">
        <v>0</v>
      </c>
      <c r="AH72" s="175">
        <v>0</v>
      </c>
      <c r="AI72" s="36">
        <f t="shared" si="1"/>
        <v>19958.024170000001</v>
      </c>
      <c r="AJ72" s="36">
        <f t="shared" si="2"/>
        <v>23949.629003999999</v>
      </c>
      <c r="AK72" s="80">
        <f t="shared" si="3"/>
        <v>1197.4814501999999</v>
      </c>
      <c r="AL72" s="60">
        <f t="shared" si="4"/>
        <v>43907.653173999999</v>
      </c>
      <c r="AM72" s="173" t="s">
        <v>470</v>
      </c>
    </row>
    <row r="73" spans="1:39" ht="15.75" thickBot="1" x14ac:dyDescent="0.3">
      <c r="A73" s="44">
        <v>65</v>
      </c>
      <c r="B73" s="44">
        <v>2</v>
      </c>
      <c r="C73" s="180" t="s">
        <v>155</v>
      </c>
      <c r="D73" s="40">
        <v>14</v>
      </c>
      <c r="E73" s="47">
        <f t="shared" si="0"/>
        <v>640.9</v>
      </c>
      <c r="F73" s="96">
        <v>640.9</v>
      </c>
      <c r="G73" s="96">
        <v>0</v>
      </c>
      <c r="H73" s="92"/>
      <c r="I73" s="175">
        <v>1477.9648500000001</v>
      </c>
      <c r="J73" s="175">
        <v>241.22371000000001</v>
      </c>
      <c r="K73" s="175">
        <v>1372.55141</v>
      </c>
      <c r="L73" s="175">
        <v>327.10620999999998</v>
      </c>
      <c r="M73" s="175">
        <v>0</v>
      </c>
      <c r="N73" s="175">
        <v>2551.4212499999999</v>
      </c>
      <c r="O73" s="175">
        <v>0</v>
      </c>
      <c r="P73" s="175">
        <v>977.08987999999999</v>
      </c>
      <c r="Q73" s="185">
        <v>0</v>
      </c>
      <c r="R73" s="175">
        <v>0</v>
      </c>
      <c r="S73" s="175">
        <v>766.38514999999995</v>
      </c>
      <c r="T73" s="175">
        <v>5502.06095</v>
      </c>
      <c r="U73" s="175">
        <v>2918.4468000000002</v>
      </c>
      <c r="V73" s="175">
        <v>1006.5245</v>
      </c>
      <c r="W73" s="175">
        <v>266.41604999999998</v>
      </c>
      <c r="X73" s="175">
        <v>882.46736999999996</v>
      </c>
      <c r="Y73" s="175">
        <v>0</v>
      </c>
      <c r="Z73" s="175">
        <v>470.21021000000002</v>
      </c>
      <c r="AA73" s="175">
        <v>149.10534000000001</v>
      </c>
      <c r="AB73" s="175">
        <v>13558.449490000001</v>
      </c>
      <c r="AC73" s="175">
        <v>0</v>
      </c>
      <c r="AD73" s="175">
        <v>3351.0580599999998</v>
      </c>
      <c r="AE73" s="175">
        <v>0</v>
      </c>
      <c r="AF73" s="175">
        <v>0</v>
      </c>
      <c r="AG73" s="175">
        <v>0</v>
      </c>
      <c r="AH73" s="175">
        <v>0</v>
      </c>
      <c r="AI73" s="36">
        <f t="shared" si="1"/>
        <v>35818.481230000005</v>
      </c>
      <c r="AJ73" s="36">
        <f t="shared" si="2"/>
        <v>42982.177476000004</v>
      </c>
      <c r="AK73" s="80">
        <f t="shared" si="3"/>
        <v>2149.1088738000003</v>
      </c>
      <c r="AL73" s="60">
        <f t="shared" si="4"/>
        <v>78800.658706000017</v>
      </c>
      <c r="AM73" s="173" t="s">
        <v>471</v>
      </c>
    </row>
    <row r="74" spans="1:39" ht="15.75" thickBot="1" x14ac:dyDescent="0.3">
      <c r="A74" s="44">
        <v>66</v>
      </c>
      <c r="B74" s="44">
        <v>2</v>
      </c>
      <c r="C74" s="180" t="s">
        <v>157</v>
      </c>
      <c r="D74" s="40">
        <v>16</v>
      </c>
      <c r="E74" s="47">
        <f t="shared" ref="E74:E137" si="5">F74+H74</f>
        <v>668.7</v>
      </c>
      <c r="F74" s="96">
        <v>668.7</v>
      </c>
      <c r="G74" s="96">
        <v>0</v>
      </c>
      <c r="H74" s="92"/>
      <c r="I74" s="175">
        <v>1492.6255000000001</v>
      </c>
      <c r="J74" s="175">
        <v>241.22567000000001</v>
      </c>
      <c r="K74" s="175">
        <v>1392.10627</v>
      </c>
      <c r="L74" s="175">
        <v>340.12824000000001</v>
      </c>
      <c r="M74" s="175">
        <v>0</v>
      </c>
      <c r="N74" s="175">
        <v>2551.6854800000001</v>
      </c>
      <c r="O74" s="175">
        <v>0</v>
      </c>
      <c r="P74" s="175">
        <v>1019.47262</v>
      </c>
      <c r="Q74" s="185">
        <v>0</v>
      </c>
      <c r="R74" s="175">
        <v>0</v>
      </c>
      <c r="S74" s="175">
        <v>766.38514999999995</v>
      </c>
      <c r="T74" s="175">
        <v>5553.8911099999996</v>
      </c>
      <c r="U74" s="175">
        <v>2958.70156</v>
      </c>
      <c r="V74" s="175">
        <v>1006.92702</v>
      </c>
      <c r="W74" s="175">
        <v>237.67849000000001</v>
      </c>
      <c r="X74" s="175">
        <v>862.12599999999998</v>
      </c>
      <c r="Y74" s="175">
        <v>0</v>
      </c>
      <c r="Z74" s="175">
        <v>470.51566000000003</v>
      </c>
      <c r="AA74" s="175">
        <v>107.66845000000001</v>
      </c>
      <c r="AB74" s="175">
        <v>15224.029049999999</v>
      </c>
      <c r="AC74" s="175">
        <v>0</v>
      </c>
      <c r="AD74" s="175">
        <v>3206.03215</v>
      </c>
      <c r="AE74" s="175">
        <v>0</v>
      </c>
      <c r="AF74" s="175">
        <v>0</v>
      </c>
      <c r="AG74" s="175">
        <v>0</v>
      </c>
      <c r="AH74" s="175">
        <v>0</v>
      </c>
      <c r="AI74" s="36">
        <f t="shared" ref="AI74:AI137" si="6">SUM(I74:AH74)</f>
        <v>37431.198420000001</v>
      </c>
      <c r="AJ74" s="36">
        <f t="shared" ref="AJ74:AJ137" si="7">AI74*1.2</f>
        <v>44917.438104000001</v>
      </c>
      <c r="AK74" s="80">
        <f t="shared" ref="AK74:AK137" si="8">AJ74*0.05</f>
        <v>2245.8719052000001</v>
      </c>
      <c r="AL74" s="60">
        <f t="shared" ref="AL74:AL137" si="9">AI74+AJ74</f>
        <v>82348.636524000001</v>
      </c>
      <c r="AM74" s="173" t="s">
        <v>472</v>
      </c>
    </row>
    <row r="75" spans="1:39" ht="15.75" thickBot="1" x14ac:dyDescent="0.3">
      <c r="A75" s="44">
        <v>67</v>
      </c>
      <c r="B75" s="44">
        <v>2</v>
      </c>
      <c r="C75" s="180" t="s">
        <v>158</v>
      </c>
      <c r="D75" s="40">
        <v>17</v>
      </c>
      <c r="E75" s="47">
        <f t="shared" si="5"/>
        <v>650.6</v>
      </c>
      <c r="F75" s="96">
        <v>650.6</v>
      </c>
      <c r="G75" s="96">
        <v>0</v>
      </c>
      <c r="H75" s="92"/>
      <c r="I75" s="175">
        <v>1492.6255000000001</v>
      </c>
      <c r="J75" s="175">
        <v>241.22567000000001</v>
      </c>
      <c r="K75" s="175">
        <v>1417.4349199999999</v>
      </c>
      <c r="L75" s="175">
        <v>333.27638999999999</v>
      </c>
      <c r="M75" s="175">
        <v>0</v>
      </c>
      <c r="N75" s="175">
        <v>2551.6854800000001</v>
      </c>
      <c r="O75" s="175">
        <v>0</v>
      </c>
      <c r="P75" s="175">
        <v>991.87810999999999</v>
      </c>
      <c r="Q75" s="185">
        <v>0</v>
      </c>
      <c r="R75" s="175">
        <v>0</v>
      </c>
      <c r="S75" s="175">
        <v>766.38514999999995</v>
      </c>
      <c r="T75" s="175">
        <v>5553.8911099999996</v>
      </c>
      <c r="U75" s="175">
        <v>2996.1029100000001</v>
      </c>
      <c r="V75" s="175">
        <v>1006.92702</v>
      </c>
      <c r="W75" s="175">
        <v>131.88632999999999</v>
      </c>
      <c r="X75" s="175">
        <v>860.44632000000001</v>
      </c>
      <c r="Y75" s="175">
        <v>0</v>
      </c>
      <c r="Z75" s="175">
        <v>470.51566000000003</v>
      </c>
      <c r="AA75" s="175">
        <v>167.18284</v>
      </c>
      <c r="AB75" s="175">
        <v>19025.746029999998</v>
      </c>
      <c r="AC75" s="175">
        <v>0</v>
      </c>
      <c r="AD75" s="175">
        <v>2815.93514</v>
      </c>
      <c r="AE75" s="175">
        <v>0</v>
      </c>
      <c r="AF75" s="175">
        <v>0</v>
      </c>
      <c r="AG75" s="175">
        <v>0</v>
      </c>
      <c r="AH75" s="175">
        <v>0</v>
      </c>
      <c r="AI75" s="36">
        <f t="shared" si="6"/>
        <v>40823.144580000007</v>
      </c>
      <c r="AJ75" s="36">
        <f t="shared" si="7"/>
        <v>48987.773496000009</v>
      </c>
      <c r="AK75" s="80">
        <f t="shared" si="8"/>
        <v>2449.3886748000004</v>
      </c>
      <c r="AL75" s="60">
        <f t="shared" si="9"/>
        <v>89810.918076000016</v>
      </c>
      <c r="AM75" s="173" t="s">
        <v>473</v>
      </c>
    </row>
    <row r="76" spans="1:39" ht="15.75" thickBot="1" x14ac:dyDescent="0.3">
      <c r="A76" s="44">
        <v>68</v>
      </c>
      <c r="B76" s="44">
        <v>2</v>
      </c>
      <c r="C76" s="180" t="s">
        <v>160</v>
      </c>
      <c r="D76" s="40">
        <v>6</v>
      </c>
      <c r="E76" s="47">
        <f t="shared" si="5"/>
        <v>640.1</v>
      </c>
      <c r="F76" s="96">
        <v>640.1</v>
      </c>
      <c r="G76" s="96">
        <v>0</v>
      </c>
      <c r="H76" s="92"/>
      <c r="I76" s="175">
        <v>1362.2337600000001</v>
      </c>
      <c r="J76" s="175">
        <v>240.45268999999999</v>
      </c>
      <c r="K76" s="175">
        <v>1395.31288</v>
      </c>
      <c r="L76" s="175">
        <v>314.48885999999999</v>
      </c>
      <c r="M76" s="175">
        <v>0</v>
      </c>
      <c r="N76" s="175">
        <v>2550.8818999999999</v>
      </c>
      <c r="O76" s="175">
        <v>0</v>
      </c>
      <c r="P76" s="175">
        <v>975.87023999999997</v>
      </c>
      <c r="Q76" s="185">
        <v>0</v>
      </c>
      <c r="R76" s="175">
        <v>0</v>
      </c>
      <c r="S76" s="175">
        <v>766.38514999999995</v>
      </c>
      <c r="T76" s="175">
        <v>5463.18833</v>
      </c>
      <c r="U76" s="175">
        <v>2574.50522</v>
      </c>
      <c r="V76" s="175">
        <v>1003.52607</v>
      </c>
      <c r="W76" s="175">
        <v>146.47659999999999</v>
      </c>
      <c r="X76" s="175">
        <v>867.29228000000001</v>
      </c>
      <c r="Y76" s="175">
        <v>0</v>
      </c>
      <c r="Z76" s="175">
        <v>469.54755999999998</v>
      </c>
      <c r="AA76" s="175">
        <v>190.29060999999999</v>
      </c>
      <c r="AB76" s="175">
        <v>14630.9771</v>
      </c>
      <c r="AC76" s="175">
        <v>0</v>
      </c>
      <c r="AD76" s="175">
        <v>3074.1869099999999</v>
      </c>
      <c r="AE76" s="175">
        <v>0</v>
      </c>
      <c r="AF76" s="175">
        <v>0</v>
      </c>
      <c r="AG76" s="175">
        <v>0</v>
      </c>
      <c r="AH76" s="175">
        <v>0</v>
      </c>
      <c r="AI76" s="36">
        <f t="shared" si="6"/>
        <v>36025.616159999998</v>
      </c>
      <c r="AJ76" s="36">
        <f t="shared" si="7"/>
        <v>43230.739391999996</v>
      </c>
      <c r="AK76" s="80">
        <f t="shared" si="8"/>
        <v>2161.5369695999998</v>
      </c>
      <c r="AL76" s="60">
        <f t="shared" si="9"/>
        <v>79256.355551999994</v>
      </c>
      <c r="AM76" s="173" t="s">
        <v>474</v>
      </c>
    </row>
    <row r="77" spans="1:39" ht="15.75" thickBot="1" x14ac:dyDescent="0.3">
      <c r="A77" s="44">
        <v>69</v>
      </c>
      <c r="B77" s="44">
        <v>2</v>
      </c>
      <c r="C77" s="180" t="s">
        <v>161</v>
      </c>
      <c r="D77" s="40">
        <v>7</v>
      </c>
      <c r="E77" s="47">
        <f t="shared" si="5"/>
        <v>658.5</v>
      </c>
      <c r="F77" s="96">
        <v>658.5</v>
      </c>
      <c r="G77" s="96">
        <v>0</v>
      </c>
      <c r="H77" s="92"/>
      <c r="I77" s="175">
        <v>1361.43489</v>
      </c>
      <c r="J77" s="175">
        <v>240.96572</v>
      </c>
      <c r="K77" s="175">
        <v>1413.2993100000001</v>
      </c>
      <c r="L77" s="175">
        <v>332.74518999999998</v>
      </c>
      <c r="M77" s="175">
        <v>0</v>
      </c>
      <c r="N77" s="175">
        <v>2550.8818999999999</v>
      </c>
      <c r="O77" s="175">
        <v>0</v>
      </c>
      <c r="P77" s="175">
        <v>1003.9221199999999</v>
      </c>
      <c r="Q77" s="185">
        <v>0</v>
      </c>
      <c r="R77" s="175">
        <v>0</v>
      </c>
      <c r="S77" s="175">
        <v>766.38514999999995</v>
      </c>
      <c r="T77" s="175">
        <v>5540.9335700000001</v>
      </c>
      <c r="U77" s="175">
        <v>2611.31378</v>
      </c>
      <c r="V77" s="175">
        <v>1005.2662800000001</v>
      </c>
      <c r="W77" s="175">
        <v>143.27238</v>
      </c>
      <c r="X77" s="175">
        <v>838.95281999999997</v>
      </c>
      <c r="Y77" s="175">
        <v>0</v>
      </c>
      <c r="Z77" s="175">
        <v>469.54755999999998</v>
      </c>
      <c r="AA77" s="175">
        <v>177.77753000000001</v>
      </c>
      <c r="AB77" s="175">
        <v>18327.1322</v>
      </c>
      <c r="AC77" s="175">
        <v>0</v>
      </c>
      <c r="AD77" s="175">
        <v>2999.92884</v>
      </c>
      <c r="AE77" s="175">
        <v>0</v>
      </c>
      <c r="AF77" s="175">
        <v>0</v>
      </c>
      <c r="AG77" s="175">
        <v>0</v>
      </c>
      <c r="AH77" s="175">
        <v>0</v>
      </c>
      <c r="AI77" s="36">
        <f t="shared" si="6"/>
        <v>39783.759239999992</v>
      </c>
      <c r="AJ77" s="36">
        <f t="shared" si="7"/>
        <v>47740.511087999992</v>
      </c>
      <c r="AK77" s="80">
        <f t="shared" si="8"/>
        <v>2387.0255543999997</v>
      </c>
      <c r="AL77" s="60">
        <f t="shared" si="9"/>
        <v>87524.270327999984</v>
      </c>
      <c r="AM77" s="173" t="s">
        <v>475</v>
      </c>
    </row>
    <row r="78" spans="1:39" ht="15.75" thickBot="1" x14ac:dyDescent="0.3">
      <c r="A78" s="44">
        <v>70</v>
      </c>
      <c r="B78" s="44">
        <v>2</v>
      </c>
      <c r="C78" s="180" t="s">
        <v>162</v>
      </c>
      <c r="D78" s="40">
        <v>8</v>
      </c>
      <c r="E78" s="47">
        <f t="shared" si="5"/>
        <v>643.70000000000005</v>
      </c>
      <c r="F78" s="127">
        <v>643.70000000000005</v>
      </c>
      <c r="G78" s="96">
        <v>0</v>
      </c>
      <c r="H78" s="92"/>
      <c r="I78" s="175">
        <v>1487.77908</v>
      </c>
      <c r="J78" s="175">
        <v>240.45268999999999</v>
      </c>
      <c r="K78" s="175">
        <v>1497.97003</v>
      </c>
      <c r="L78" s="175">
        <v>348.42556999999999</v>
      </c>
      <c r="M78" s="175">
        <v>0</v>
      </c>
      <c r="N78" s="175">
        <v>2547.7215799999999</v>
      </c>
      <c r="O78" s="175">
        <v>0</v>
      </c>
      <c r="P78" s="175">
        <v>981.35865000000001</v>
      </c>
      <c r="Q78" s="185">
        <v>0</v>
      </c>
      <c r="R78" s="175">
        <v>0</v>
      </c>
      <c r="S78" s="175">
        <v>766.38514999999995</v>
      </c>
      <c r="T78" s="175">
        <v>5437.2732599999999</v>
      </c>
      <c r="U78" s="175">
        <v>2982.9297499999998</v>
      </c>
      <c r="V78" s="175">
        <v>1003.52607</v>
      </c>
      <c r="W78" s="175">
        <v>177.72792000000001</v>
      </c>
      <c r="X78" s="175">
        <v>921.10717</v>
      </c>
      <c r="Y78" s="175">
        <v>0</v>
      </c>
      <c r="Z78" s="175">
        <v>468.82668000000001</v>
      </c>
      <c r="AA78" s="175">
        <v>378.63141999999999</v>
      </c>
      <c r="AB78" s="175">
        <v>20988.480589999999</v>
      </c>
      <c r="AC78" s="175">
        <v>3754.4209999999998</v>
      </c>
      <c r="AD78" s="175">
        <v>2463.9349099999999</v>
      </c>
      <c r="AE78" s="175">
        <v>0</v>
      </c>
      <c r="AF78" s="175">
        <v>0</v>
      </c>
      <c r="AG78" s="175">
        <v>0</v>
      </c>
      <c r="AH78" s="175">
        <v>0</v>
      </c>
      <c r="AI78" s="36">
        <f t="shared" si="6"/>
        <v>46446.951520000002</v>
      </c>
      <c r="AJ78" s="36">
        <f t="shared" si="7"/>
        <v>55736.341824000003</v>
      </c>
      <c r="AK78" s="80">
        <f t="shared" si="8"/>
        <v>2786.8170912000005</v>
      </c>
      <c r="AL78" s="60">
        <f t="shared" si="9"/>
        <v>102183.29334400001</v>
      </c>
      <c r="AM78" s="173" t="s">
        <v>476</v>
      </c>
    </row>
    <row r="79" spans="1:39" ht="15.75" thickBot="1" x14ac:dyDescent="0.3">
      <c r="A79" s="44">
        <v>71</v>
      </c>
      <c r="B79" s="44">
        <v>2</v>
      </c>
      <c r="C79" s="180" t="s">
        <v>163</v>
      </c>
      <c r="D79" s="40">
        <v>9</v>
      </c>
      <c r="E79" s="47">
        <f t="shared" si="5"/>
        <v>351.6</v>
      </c>
      <c r="F79" s="96">
        <v>351.6</v>
      </c>
      <c r="G79" s="96">
        <v>0</v>
      </c>
      <c r="H79" s="92"/>
      <c r="I79" s="175">
        <v>894.31700000000001</v>
      </c>
      <c r="J79" s="175">
        <v>184.90138999999999</v>
      </c>
      <c r="K79" s="175">
        <v>791.61734999999999</v>
      </c>
      <c r="L79" s="175">
        <v>180.85884999999999</v>
      </c>
      <c r="M79" s="175">
        <v>0</v>
      </c>
      <c r="N79" s="175">
        <v>2559.3762999999999</v>
      </c>
      <c r="O79" s="175">
        <v>0</v>
      </c>
      <c r="P79" s="175">
        <v>536.03495999999996</v>
      </c>
      <c r="Q79" s="185">
        <v>0</v>
      </c>
      <c r="R79" s="175">
        <v>0</v>
      </c>
      <c r="S79" s="175">
        <v>383.19258000000002</v>
      </c>
      <c r="T79" s="175">
        <v>5540.9335700000001</v>
      </c>
      <c r="U79" s="175">
        <v>1924.62246</v>
      </c>
      <c r="V79" s="175">
        <v>770.72609</v>
      </c>
      <c r="W79" s="175">
        <v>65.656329999999997</v>
      </c>
      <c r="X79" s="175">
        <v>459.35852</v>
      </c>
      <c r="Y79" s="175">
        <v>0</v>
      </c>
      <c r="Z79" s="175">
        <v>449.36090999999999</v>
      </c>
      <c r="AA79" s="175">
        <v>129.90651</v>
      </c>
      <c r="AB79" s="175">
        <v>3585.7434199999998</v>
      </c>
      <c r="AC79" s="175">
        <v>0</v>
      </c>
      <c r="AD79" s="175">
        <v>2227.5542099999998</v>
      </c>
      <c r="AE79" s="175">
        <v>0</v>
      </c>
      <c r="AF79" s="175">
        <v>0</v>
      </c>
      <c r="AG79" s="175">
        <v>0</v>
      </c>
      <c r="AH79" s="175">
        <v>0</v>
      </c>
      <c r="AI79" s="36">
        <f t="shared" si="6"/>
        <v>20684.160449999999</v>
      </c>
      <c r="AJ79" s="36">
        <f t="shared" si="7"/>
        <v>24820.992539999999</v>
      </c>
      <c r="AK79" s="80">
        <f t="shared" si="8"/>
        <v>1241.0496270000001</v>
      </c>
      <c r="AL79" s="60">
        <f t="shared" si="9"/>
        <v>45505.152990000002</v>
      </c>
      <c r="AM79" s="173" t="s">
        <v>477</v>
      </c>
    </row>
    <row r="80" spans="1:39" ht="15.75" thickBot="1" x14ac:dyDescent="0.3">
      <c r="A80" s="44">
        <v>72</v>
      </c>
      <c r="B80" s="44">
        <v>2</v>
      </c>
      <c r="C80" s="180" t="s">
        <v>164</v>
      </c>
      <c r="D80" s="40">
        <v>18</v>
      </c>
      <c r="E80" s="47">
        <f t="shared" si="5"/>
        <v>935</v>
      </c>
      <c r="F80" s="96">
        <v>935</v>
      </c>
      <c r="G80" s="96">
        <v>0</v>
      </c>
      <c r="H80" s="92"/>
      <c r="I80" s="175">
        <v>2218.05296</v>
      </c>
      <c r="J80" s="175">
        <v>352.06536999999997</v>
      </c>
      <c r="K80" s="175">
        <v>1952.99227</v>
      </c>
      <c r="L80" s="175">
        <v>442.13790999999998</v>
      </c>
      <c r="M80" s="175">
        <v>0</v>
      </c>
      <c r="N80" s="175">
        <v>2860.6565300000002</v>
      </c>
      <c r="O80" s="175">
        <v>0</v>
      </c>
      <c r="P80" s="175">
        <v>1425.4627</v>
      </c>
      <c r="Q80" s="185">
        <v>0</v>
      </c>
      <c r="R80" s="175">
        <v>0</v>
      </c>
      <c r="S80" s="175">
        <v>862.18329000000006</v>
      </c>
      <c r="T80" s="175">
        <v>9969.2068500000005</v>
      </c>
      <c r="U80" s="175">
        <v>4980.2647999999999</v>
      </c>
      <c r="V80" s="175">
        <v>1469.44668</v>
      </c>
      <c r="W80" s="175">
        <v>441.62853999999999</v>
      </c>
      <c r="X80" s="175">
        <v>1126.4813899999999</v>
      </c>
      <c r="Y80" s="175">
        <v>0</v>
      </c>
      <c r="Z80" s="175">
        <v>548.98600999999996</v>
      </c>
      <c r="AA80" s="175">
        <v>114.62692</v>
      </c>
      <c r="AB80" s="175">
        <v>25670.39861</v>
      </c>
      <c r="AC80" s="175">
        <v>0</v>
      </c>
      <c r="AD80" s="175">
        <v>5754.5124400000004</v>
      </c>
      <c r="AE80" s="175">
        <v>0</v>
      </c>
      <c r="AF80" s="175">
        <v>0</v>
      </c>
      <c r="AG80" s="175">
        <v>402.36</v>
      </c>
      <c r="AH80" s="175">
        <v>0</v>
      </c>
      <c r="AI80" s="36">
        <f t="shared" si="6"/>
        <v>60591.463270000007</v>
      </c>
      <c r="AJ80" s="36">
        <f t="shared" si="7"/>
        <v>72709.755924000012</v>
      </c>
      <c r="AK80" s="80">
        <f t="shared" si="8"/>
        <v>3635.487796200001</v>
      </c>
      <c r="AL80" s="60">
        <f t="shared" si="9"/>
        <v>133301.219194</v>
      </c>
      <c r="AM80" s="173" t="s">
        <v>485</v>
      </c>
    </row>
    <row r="81" spans="1:39" ht="15.75" thickBot="1" x14ac:dyDescent="0.3">
      <c r="A81" s="44">
        <v>73</v>
      </c>
      <c r="B81" s="44">
        <v>2</v>
      </c>
      <c r="C81" s="180" t="s">
        <v>165</v>
      </c>
      <c r="D81" s="40">
        <v>20</v>
      </c>
      <c r="E81" s="47">
        <f t="shared" si="5"/>
        <v>934.8</v>
      </c>
      <c r="F81" s="96">
        <v>934.8</v>
      </c>
      <c r="G81" s="96">
        <v>0</v>
      </c>
      <c r="H81" s="92"/>
      <c r="I81" s="175">
        <v>2266.6190000000001</v>
      </c>
      <c r="J81" s="175">
        <v>351.29140000000001</v>
      </c>
      <c r="K81" s="175">
        <v>2494.7752700000001</v>
      </c>
      <c r="L81" s="175">
        <v>422.51409000000001</v>
      </c>
      <c r="M81" s="175">
        <v>0</v>
      </c>
      <c r="N81" s="175">
        <v>3926.7337600000001</v>
      </c>
      <c r="O81" s="175">
        <v>0</v>
      </c>
      <c r="P81" s="175">
        <v>1425.15778</v>
      </c>
      <c r="Q81" s="185">
        <v>0</v>
      </c>
      <c r="R81" s="175">
        <v>0</v>
      </c>
      <c r="S81" s="175">
        <v>862.18329000000006</v>
      </c>
      <c r="T81" s="175">
        <v>9851.4161100000001</v>
      </c>
      <c r="U81" s="175">
        <v>5124.16</v>
      </c>
      <c r="V81" s="175">
        <v>1465.7434699999999</v>
      </c>
      <c r="W81" s="175">
        <v>514.28911000000005</v>
      </c>
      <c r="X81" s="175">
        <v>1082.8910000000001</v>
      </c>
      <c r="Y81" s="175">
        <v>0</v>
      </c>
      <c r="Z81" s="175">
        <v>678.91396999999995</v>
      </c>
      <c r="AA81" s="175">
        <v>114.62692</v>
      </c>
      <c r="AB81" s="175">
        <v>33199.354859999999</v>
      </c>
      <c r="AC81" s="175">
        <v>0</v>
      </c>
      <c r="AD81" s="175">
        <v>5876.2673500000001</v>
      </c>
      <c r="AE81" s="175">
        <v>0</v>
      </c>
      <c r="AF81" s="175">
        <v>0</v>
      </c>
      <c r="AG81" s="175">
        <v>1915.92</v>
      </c>
      <c r="AH81" s="175">
        <v>0</v>
      </c>
      <c r="AI81" s="36">
        <f t="shared" si="6"/>
        <v>71572.857380000001</v>
      </c>
      <c r="AJ81" s="36">
        <f t="shared" si="7"/>
        <v>85887.428855999999</v>
      </c>
      <c r="AK81" s="80">
        <f t="shared" si="8"/>
        <v>4294.3714428000003</v>
      </c>
      <c r="AL81" s="60">
        <f t="shared" si="9"/>
        <v>157460.28623600001</v>
      </c>
      <c r="AM81" s="173" t="s">
        <v>486</v>
      </c>
    </row>
    <row r="82" spans="1:39" ht="15.75" thickBot="1" x14ac:dyDescent="0.3">
      <c r="A82" s="44">
        <v>74</v>
      </c>
      <c r="B82" s="44">
        <v>2</v>
      </c>
      <c r="C82" s="180" t="s">
        <v>166</v>
      </c>
      <c r="D82" s="40">
        <v>22</v>
      </c>
      <c r="E82" s="47">
        <f t="shared" si="5"/>
        <v>929.95</v>
      </c>
      <c r="F82" s="96">
        <v>929.95</v>
      </c>
      <c r="G82" s="96">
        <v>0</v>
      </c>
      <c r="H82" s="92"/>
      <c r="I82" s="175">
        <v>1980.77883</v>
      </c>
      <c r="J82" s="175">
        <v>351.80493000000001</v>
      </c>
      <c r="K82" s="175">
        <v>2150.0047199999999</v>
      </c>
      <c r="L82" s="175">
        <v>483.19326999999998</v>
      </c>
      <c r="M82" s="175">
        <v>0</v>
      </c>
      <c r="N82" s="175">
        <v>3928.8163399999999</v>
      </c>
      <c r="O82" s="175">
        <v>0</v>
      </c>
      <c r="P82" s="175">
        <v>1417.76367</v>
      </c>
      <c r="Q82" s="185">
        <v>0</v>
      </c>
      <c r="R82" s="175">
        <v>0</v>
      </c>
      <c r="S82" s="175">
        <v>862.18329000000006</v>
      </c>
      <c r="T82" s="175">
        <v>9839.24935</v>
      </c>
      <c r="U82" s="175">
        <v>4279.9713499999998</v>
      </c>
      <c r="V82" s="175">
        <v>1467.7565999999999</v>
      </c>
      <c r="W82" s="175">
        <v>390.19274999999999</v>
      </c>
      <c r="X82" s="175">
        <v>1232.0430200000001</v>
      </c>
      <c r="Y82" s="175">
        <v>0</v>
      </c>
      <c r="Z82" s="175">
        <v>678.91711999999995</v>
      </c>
      <c r="AA82" s="175">
        <v>205.5805</v>
      </c>
      <c r="AB82" s="175">
        <v>30238.845730000001</v>
      </c>
      <c r="AC82" s="175">
        <v>470.30955</v>
      </c>
      <c r="AD82" s="175">
        <v>4961.0361000000003</v>
      </c>
      <c r="AE82" s="175">
        <v>0</v>
      </c>
      <c r="AF82" s="175">
        <v>0</v>
      </c>
      <c r="AG82" s="175">
        <v>2874</v>
      </c>
      <c r="AH82" s="175">
        <v>0</v>
      </c>
      <c r="AI82" s="36">
        <f t="shared" si="6"/>
        <v>67812.447119999997</v>
      </c>
      <c r="AJ82" s="36">
        <f t="shared" si="7"/>
        <v>81374.936543999997</v>
      </c>
      <c r="AK82" s="80">
        <f t="shared" si="8"/>
        <v>4068.7468272000001</v>
      </c>
      <c r="AL82" s="60">
        <f t="shared" si="9"/>
        <v>149187.38366399999</v>
      </c>
      <c r="AM82" s="173" t="s">
        <v>487</v>
      </c>
    </row>
    <row r="83" spans="1:39" ht="15.75" thickBot="1" x14ac:dyDescent="0.3">
      <c r="A83" s="44">
        <v>75</v>
      </c>
      <c r="B83" s="44">
        <v>2</v>
      </c>
      <c r="C83" s="180" t="s">
        <v>167</v>
      </c>
      <c r="D83" s="40">
        <v>4</v>
      </c>
      <c r="E83" s="47">
        <f t="shared" si="5"/>
        <v>396.4</v>
      </c>
      <c r="F83" s="96">
        <v>396.4</v>
      </c>
      <c r="G83" s="96">
        <v>0</v>
      </c>
      <c r="H83" s="92"/>
      <c r="I83" s="175">
        <v>1190.1273699999999</v>
      </c>
      <c r="J83" s="175">
        <v>202.39013</v>
      </c>
      <c r="K83" s="175">
        <v>842.86856999999998</v>
      </c>
      <c r="L83" s="175">
        <v>0</v>
      </c>
      <c r="M83" s="175">
        <v>0</v>
      </c>
      <c r="N83" s="175">
        <v>1473.3463999999999</v>
      </c>
      <c r="O83" s="175">
        <v>0</v>
      </c>
      <c r="P83" s="175">
        <v>604.33519999999999</v>
      </c>
      <c r="Q83" s="185">
        <v>0</v>
      </c>
      <c r="R83" s="175">
        <v>0</v>
      </c>
      <c r="S83" s="175">
        <v>1724.3665900000001</v>
      </c>
      <c r="T83" s="175">
        <v>3232.82152</v>
      </c>
      <c r="U83" s="175">
        <v>2535.25954</v>
      </c>
      <c r="V83" s="175">
        <v>844.6336</v>
      </c>
      <c r="W83" s="175">
        <v>134.40612999999999</v>
      </c>
      <c r="X83" s="175">
        <v>0</v>
      </c>
      <c r="Y83" s="175">
        <v>0</v>
      </c>
      <c r="Z83" s="175">
        <v>177.37451999999999</v>
      </c>
      <c r="AA83" s="175">
        <v>89.569839999999999</v>
      </c>
      <c r="AB83" s="175">
        <v>6503.2338799999998</v>
      </c>
      <c r="AC83" s="175">
        <v>0</v>
      </c>
      <c r="AD83" s="175">
        <v>2507.2091999999998</v>
      </c>
      <c r="AE83" s="175">
        <v>0</v>
      </c>
      <c r="AF83" s="175">
        <v>0</v>
      </c>
      <c r="AG83" s="175">
        <v>1130.4000000000001</v>
      </c>
      <c r="AH83" s="175">
        <v>0</v>
      </c>
      <c r="AI83" s="36">
        <f t="shared" si="6"/>
        <v>23192.342489999999</v>
      </c>
      <c r="AJ83" s="36">
        <f t="shared" si="7"/>
        <v>27830.810987999997</v>
      </c>
      <c r="AK83" s="80">
        <f t="shared" si="8"/>
        <v>1391.5405493999999</v>
      </c>
      <c r="AL83" s="60">
        <f t="shared" si="9"/>
        <v>51023.153477999993</v>
      </c>
      <c r="AM83" s="173" t="s">
        <v>483</v>
      </c>
    </row>
    <row r="84" spans="1:39" ht="15.75" thickBot="1" x14ac:dyDescent="0.3">
      <c r="A84" s="44">
        <v>76</v>
      </c>
      <c r="B84" s="44">
        <v>2</v>
      </c>
      <c r="C84" s="180" t="s">
        <v>168</v>
      </c>
      <c r="D84" s="40" t="s">
        <v>58</v>
      </c>
      <c r="E84" s="47">
        <f t="shared" si="5"/>
        <v>353.5</v>
      </c>
      <c r="F84" s="96">
        <v>353.5</v>
      </c>
      <c r="G84" s="96">
        <v>0</v>
      </c>
      <c r="H84" s="92"/>
      <c r="I84" s="175">
        <v>905.68901000000005</v>
      </c>
      <c r="J84" s="175">
        <v>139.38758999999999</v>
      </c>
      <c r="K84" s="175">
        <v>740.20995000000005</v>
      </c>
      <c r="L84" s="175">
        <v>0</v>
      </c>
      <c r="M84" s="175">
        <v>0</v>
      </c>
      <c r="N84" s="175">
        <v>1503.5414900000001</v>
      </c>
      <c r="O84" s="175">
        <v>0</v>
      </c>
      <c r="P84" s="175">
        <v>538.93161999999995</v>
      </c>
      <c r="Q84" s="185">
        <v>0</v>
      </c>
      <c r="R84" s="175">
        <v>0</v>
      </c>
      <c r="S84" s="175">
        <v>1149.57773</v>
      </c>
      <c r="T84" s="175">
        <v>3236.6601300000002</v>
      </c>
      <c r="U84" s="175">
        <v>2047.7214799999999</v>
      </c>
      <c r="V84" s="175">
        <v>582.09213999999997</v>
      </c>
      <c r="W84" s="175">
        <v>127.08302999999999</v>
      </c>
      <c r="X84" s="175">
        <v>0</v>
      </c>
      <c r="Y84" s="175">
        <v>0</v>
      </c>
      <c r="Z84" s="175">
        <v>173.01571000000001</v>
      </c>
      <c r="AA84" s="175">
        <v>73.441649999999996</v>
      </c>
      <c r="AB84" s="175">
        <v>5848.8774400000002</v>
      </c>
      <c r="AC84" s="175">
        <v>0</v>
      </c>
      <c r="AD84" s="175">
        <v>2700.2351800000001</v>
      </c>
      <c r="AE84" s="175">
        <v>0</v>
      </c>
      <c r="AF84" s="175">
        <v>0</v>
      </c>
      <c r="AG84" s="175">
        <v>344.88</v>
      </c>
      <c r="AH84" s="175">
        <v>0</v>
      </c>
      <c r="AI84" s="36">
        <f t="shared" si="6"/>
        <v>20111.344150000004</v>
      </c>
      <c r="AJ84" s="36">
        <f t="shared" si="7"/>
        <v>24133.612980000005</v>
      </c>
      <c r="AK84" s="80">
        <f t="shared" si="8"/>
        <v>1206.6806490000004</v>
      </c>
      <c r="AL84" s="60">
        <f t="shared" si="9"/>
        <v>44244.95713000001</v>
      </c>
      <c r="AM84" s="173" t="s">
        <v>484</v>
      </c>
    </row>
    <row r="85" spans="1:39" ht="15.75" thickBot="1" x14ac:dyDescent="0.3">
      <c r="A85" s="44">
        <v>77</v>
      </c>
      <c r="B85" s="44">
        <v>2</v>
      </c>
      <c r="C85" s="180" t="s">
        <v>169</v>
      </c>
      <c r="D85" s="40">
        <v>10</v>
      </c>
      <c r="E85" s="47">
        <f t="shared" si="5"/>
        <v>619.6</v>
      </c>
      <c r="F85" s="96">
        <v>619.6</v>
      </c>
      <c r="G85" s="96">
        <v>0</v>
      </c>
      <c r="H85" s="92"/>
      <c r="I85" s="175">
        <v>1411.0727300000001</v>
      </c>
      <c r="J85" s="175">
        <v>294.45997999999997</v>
      </c>
      <c r="K85" s="175">
        <v>0</v>
      </c>
      <c r="L85" s="175">
        <v>0</v>
      </c>
      <c r="M85" s="175">
        <v>0</v>
      </c>
      <c r="N85" s="175">
        <v>2702.1980100000001</v>
      </c>
      <c r="O85" s="175">
        <v>0</v>
      </c>
      <c r="P85" s="175">
        <v>944.61677999999995</v>
      </c>
      <c r="Q85" s="185">
        <v>0</v>
      </c>
      <c r="R85" s="175">
        <v>0</v>
      </c>
      <c r="S85" s="175">
        <v>2299.1554500000002</v>
      </c>
      <c r="T85" s="175">
        <v>4270.5195599999997</v>
      </c>
      <c r="U85" s="175">
        <v>2756.23252</v>
      </c>
      <c r="V85" s="175">
        <v>1230.3632700000001</v>
      </c>
      <c r="W85" s="175">
        <v>0</v>
      </c>
      <c r="X85" s="175">
        <v>0</v>
      </c>
      <c r="Y85" s="175">
        <v>0</v>
      </c>
      <c r="Z85" s="175">
        <v>582.03629999999998</v>
      </c>
      <c r="AA85" s="175">
        <v>86.803330000000003</v>
      </c>
      <c r="AB85" s="175">
        <v>13325.02168</v>
      </c>
      <c r="AC85" s="175">
        <v>747.90890999999999</v>
      </c>
      <c r="AD85" s="175">
        <v>3312.2000200000002</v>
      </c>
      <c r="AE85" s="175">
        <v>0</v>
      </c>
      <c r="AF85" s="175">
        <v>0</v>
      </c>
      <c r="AG85" s="175">
        <v>823.92</v>
      </c>
      <c r="AH85" s="175">
        <v>0</v>
      </c>
      <c r="AI85" s="36">
        <f t="shared" si="6"/>
        <v>34786.508539999995</v>
      </c>
      <c r="AJ85" s="36">
        <f t="shared" si="7"/>
        <v>41743.810247999994</v>
      </c>
      <c r="AK85" s="80">
        <f t="shared" si="8"/>
        <v>2087.1905124</v>
      </c>
      <c r="AL85" s="60">
        <f t="shared" si="9"/>
        <v>76530.31878799999</v>
      </c>
      <c r="AM85" s="173" t="s">
        <v>644</v>
      </c>
    </row>
    <row r="86" spans="1:39" ht="15.75" thickBot="1" x14ac:dyDescent="0.3">
      <c r="A86" s="44">
        <v>78</v>
      </c>
      <c r="B86" s="44">
        <v>2</v>
      </c>
      <c r="C86" s="180" t="s">
        <v>170</v>
      </c>
      <c r="D86" s="40">
        <v>12</v>
      </c>
      <c r="E86" s="47">
        <f t="shared" si="5"/>
        <v>378.64</v>
      </c>
      <c r="F86" s="96">
        <v>378.64</v>
      </c>
      <c r="G86" s="96">
        <v>0</v>
      </c>
      <c r="H86" s="92"/>
      <c r="I86" s="175">
        <v>827.84178999999995</v>
      </c>
      <c r="J86" s="175">
        <v>167.16005000000001</v>
      </c>
      <c r="K86" s="175">
        <v>0</v>
      </c>
      <c r="L86" s="175">
        <v>0</v>
      </c>
      <c r="M86" s="175">
        <v>0</v>
      </c>
      <c r="N86" s="175">
        <v>1496.68912</v>
      </c>
      <c r="O86" s="175">
        <v>0</v>
      </c>
      <c r="P86" s="175">
        <v>577.25903000000005</v>
      </c>
      <c r="Q86" s="185">
        <v>0</v>
      </c>
      <c r="R86" s="175">
        <v>0</v>
      </c>
      <c r="S86" s="175">
        <v>1149.57773</v>
      </c>
      <c r="T86" s="175">
        <v>3264.4788600000002</v>
      </c>
      <c r="U86" s="175">
        <v>1743.7643700000001</v>
      </c>
      <c r="V86" s="175">
        <v>698.32228999999995</v>
      </c>
      <c r="W86" s="175">
        <v>0</v>
      </c>
      <c r="X86" s="175">
        <v>0</v>
      </c>
      <c r="Y86" s="175">
        <v>0</v>
      </c>
      <c r="Z86" s="175">
        <v>232.70717999999999</v>
      </c>
      <c r="AA86" s="175">
        <v>49.23366</v>
      </c>
      <c r="AB86" s="175">
        <v>5614.0755399999998</v>
      </c>
      <c r="AC86" s="175">
        <v>449.41300000000001</v>
      </c>
      <c r="AD86" s="175">
        <v>2167.4202599999999</v>
      </c>
      <c r="AE86" s="175">
        <v>0</v>
      </c>
      <c r="AF86" s="175">
        <v>0</v>
      </c>
      <c r="AG86" s="175">
        <v>536.52</v>
      </c>
      <c r="AH86" s="175">
        <v>0</v>
      </c>
      <c r="AI86" s="36">
        <f t="shared" si="6"/>
        <v>18974.462879999999</v>
      </c>
      <c r="AJ86" s="36">
        <f t="shared" si="7"/>
        <v>22769.355455999998</v>
      </c>
      <c r="AK86" s="80">
        <f t="shared" si="8"/>
        <v>1138.4677727999999</v>
      </c>
      <c r="AL86" s="60">
        <f t="shared" si="9"/>
        <v>41743.818335999997</v>
      </c>
      <c r="AM86" s="173" t="s">
        <v>645</v>
      </c>
    </row>
    <row r="87" spans="1:39" ht="15.75" thickBot="1" x14ac:dyDescent="0.3">
      <c r="A87" s="44">
        <v>79</v>
      </c>
      <c r="B87" s="44">
        <v>2</v>
      </c>
      <c r="C87" s="180" t="s">
        <v>171</v>
      </c>
      <c r="D87" s="40">
        <v>14</v>
      </c>
      <c r="E87" s="47">
        <f t="shared" si="5"/>
        <v>376.36</v>
      </c>
      <c r="F87" s="96">
        <v>376.36</v>
      </c>
      <c r="G87" s="96">
        <v>0</v>
      </c>
      <c r="H87" s="92"/>
      <c r="I87" s="175">
        <v>827.29336999999998</v>
      </c>
      <c r="J87" s="175">
        <v>167.15808999999999</v>
      </c>
      <c r="K87" s="175">
        <v>0</v>
      </c>
      <c r="L87" s="175">
        <v>0</v>
      </c>
      <c r="M87" s="175">
        <v>0</v>
      </c>
      <c r="N87" s="175">
        <v>1514.3816300000001</v>
      </c>
      <c r="O87" s="175">
        <v>0</v>
      </c>
      <c r="P87" s="175">
        <v>573.78304000000003</v>
      </c>
      <c r="Q87" s="185">
        <v>0</v>
      </c>
      <c r="R87" s="175">
        <v>0</v>
      </c>
      <c r="S87" s="175">
        <v>1149.57773</v>
      </c>
      <c r="T87" s="175">
        <v>2470.3818200000001</v>
      </c>
      <c r="U87" s="175">
        <v>1741.81025</v>
      </c>
      <c r="V87" s="175">
        <v>697.86963000000003</v>
      </c>
      <c r="W87" s="175">
        <v>0</v>
      </c>
      <c r="X87" s="175">
        <v>0</v>
      </c>
      <c r="Y87" s="175">
        <v>0</v>
      </c>
      <c r="Z87" s="175">
        <v>232.69238999999999</v>
      </c>
      <c r="AA87" s="175">
        <v>49.23366</v>
      </c>
      <c r="AB87" s="175">
        <v>11719.39781</v>
      </c>
      <c r="AC87" s="175">
        <v>448.38411000000002</v>
      </c>
      <c r="AD87" s="175">
        <v>2141.1750999999999</v>
      </c>
      <c r="AE87" s="175">
        <v>0</v>
      </c>
      <c r="AF87" s="175">
        <v>0</v>
      </c>
      <c r="AG87" s="175">
        <v>900.48</v>
      </c>
      <c r="AH87" s="175">
        <v>0</v>
      </c>
      <c r="AI87" s="36">
        <f t="shared" si="6"/>
        <v>24633.618630000001</v>
      </c>
      <c r="AJ87" s="36">
        <f t="shared" si="7"/>
        <v>29560.342356000001</v>
      </c>
      <c r="AK87" s="80">
        <f t="shared" si="8"/>
        <v>1478.0171178000001</v>
      </c>
      <c r="AL87" s="60">
        <f t="shared" si="9"/>
        <v>54193.960986000006</v>
      </c>
      <c r="AM87" s="173" t="s">
        <v>646</v>
      </c>
    </row>
    <row r="88" spans="1:39" ht="15.75" thickBot="1" x14ac:dyDescent="0.3">
      <c r="A88" s="44">
        <v>80</v>
      </c>
      <c r="B88" s="44">
        <v>2</v>
      </c>
      <c r="C88" s="180" t="s">
        <v>172</v>
      </c>
      <c r="D88" s="40">
        <v>16</v>
      </c>
      <c r="E88" s="47">
        <f t="shared" si="5"/>
        <v>638.66</v>
      </c>
      <c r="F88" s="96">
        <v>638.66</v>
      </c>
      <c r="G88" s="96">
        <v>0</v>
      </c>
      <c r="H88" s="92"/>
      <c r="I88" s="175">
        <v>1474.1191100000001</v>
      </c>
      <c r="J88" s="175">
        <v>294.45702999999997</v>
      </c>
      <c r="K88" s="175">
        <v>0</v>
      </c>
      <c r="L88" s="175">
        <v>0</v>
      </c>
      <c r="M88" s="175">
        <v>0</v>
      </c>
      <c r="N88" s="175">
        <v>2735.2002699999998</v>
      </c>
      <c r="O88" s="175">
        <v>0</v>
      </c>
      <c r="P88" s="175">
        <v>973.67487000000006</v>
      </c>
      <c r="Q88" s="185">
        <v>0</v>
      </c>
      <c r="R88" s="175">
        <v>0</v>
      </c>
      <c r="S88" s="175">
        <v>2299.1554500000002</v>
      </c>
      <c r="T88" s="175">
        <v>4284.0389999999998</v>
      </c>
      <c r="U88" s="175">
        <v>2942.8464800000002</v>
      </c>
      <c r="V88" s="175">
        <v>1229.85997</v>
      </c>
      <c r="W88" s="175">
        <v>0</v>
      </c>
      <c r="X88" s="175">
        <v>0</v>
      </c>
      <c r="Y88" s="175">
        <v>0</v>
      </c>
      <c r="Z88" s="175">
        <v>516.80109000000004</v>
      </c>
      <c r="AA88" s="175">
        <v>86.803330000000003</v>
      </c>
      <c r="AB88" s="175">
        <v>10883.245220000001</v>
      </c>
      <c r="AC88" s="175">
        <v>756.16240000000005</v>
      </c>
      <c r="AD88" s="175">
        <v>3419.78719</v>
      </c>
      <c r="AE88" s="175">
        <v>0</v>
      </c>
      <c r="AF88" s="175">
        <v>0</v>
      </c>
      <c r="AG88" s="175">
        <v>1456.08</v>
      </c>
      <c r="AH88" s="175">
        <v>0</v>
      </c>
      <c r="AI88" s="36">
        <f t="shared" si="6"/>
        <v>33352.23141</v>
      </c>
      <c r="AJ88" s="36">
        <f t="shared" si="7"/>
        <v>40022.677691999997</v>
      </c>
      <c r="AK88" s="80">
        <f t="shared" si="8"/>
        <v>2001.1338845999999</v>
      </c>
      <c r="AL88" s="60">
        <f t="shared" si="9"/>
        <v>73374.909102000005</v>
      </c>
      <c r="AM88" s="173" t="s">
        <v>647</v>
      </c>
    </row>
    <row r="89" spans="1:39" ht="15.75" thickBot="1" x14ac:dyDescent="0.3">
      <c r="A89" s="44">
        <v>81</v>
      </c>
      <c r="B89" s="44">
        <v>2</v>
      </c>
      <c r="C89" s="181" t="s">
        <v>173</v>
      </c>
      <c r="D89" s="41">
        <v>37</v>
      </c>
      <c r="E89" s="47">
        <f t="shared" si="5"/>
        <v>735.8</v>
      </c>
      <c r="F89" s="96">
        <v>735.8</v>
      </c>
      <c r="G89" s="96">
        <v>0</v>
      </c>
      <c r="H89" s="92"/>
      <c r="I89" s="175">
        <v>1608.81529</v>
      </c>
      <c r="J89" s="175">
        <v>238.65167</v>
      </c>
      <c r="K89" s="175">
        <v>0</v>
      </c>
      <c r="L89" s="175">
        <v>0</v>
      </c>
      <c r="M89" s="175">
        <v>0</v>
      </c>
      <c r="N89" s="175">
        <v>2639.5643500000001</v>
      </c>
      <c r="O89" s="175">
        <v>0</v>
      </c>
      <c r="P89" s="175">
        <v>1121.77054</v>
      </c>
      <c r="Q89" s="185">
        <v>0</v>
      </c>
      <c r="R89" s="175">
        <v>0</v>
      </c>
      <c r="S89" s="175">
        <v>2586.54988</v>
      </c>
      <c r="T89" s="175">
        <v>5005.8744800000004</v>
      </c>
      <c r="U89" s="175">
        <v>3235.07627</v>
      </c>
      <c r="V89" s="175">
        <v>995.93516999999997</v>
      </c>
      <c r="W89" s="175">
        <v>0</v>
      </c>
      <c r="X89" s="175">
        <v>0</v>
      </c>
      <c r="Y89" s="175">
        <v>0</v>
      </c>
      <c r="Z89" s="175">
        <v>520.77499</v>
      </c>
      <c r="AA89" s="175">
        <v>188.60321999999999</v>
      </c>
      <c r="AB89" s="175">
        <v>12076.15077</v>
      </c>
      <c r="AC89" s="175">
        <v>488.37106999999997</v>
      </c>
      <c r="AD89" s="175">
        <v>2313.9397399999998</v>
      </c>
      <c r="AE89" s="175">
        <v>364.71722</v>
      </c>
      <c r="AF89" s="175">
        <v>61.735059999999997</v>
      </c>
      <c r="AG89" s="175">
        <v>785.52</v>
      </c>
      <c r="AH89" s="175">
        <v>0</v>
      </c>
      <c r="AI89" s="36">
        <f t="shared" si="6"/>
        <v>34232.049720000003</v>
      </c>
      <c r="AJ89" s="36">
        <f t="shared" si="7"/>
        <v>41078.459664000002</v>
      </c>
      <c r="AK89" s="80">
        <f t="shared" si="8"/>
        <v>2053.9229832000001</v>
      </c>
      <c r="AL89" s="60">
        <f t="shared" si="9"/>
        <v>75310.509384000005</v>
      </c>
      <c r="AM89" s="173" t="s">
        <v>540</v>
      </c>
    </row>
    <row r="90" spans="1:39" ht="15.75" thickBot="1" x14ac:dyDescent="0.3">
      <c r="A90" s="44">
        <v>82</v>
      </c>
      <c r="B90" s="44">
        <v>2</v>
      </c>
      <c r="C90" s="181" t="s">
        <v>174</v>
      </c>
      <c r="D90" s="41">
        <v>38</v>
      </c>
      <c r="E90" s="47">
        <f t="shared" si="5"/>
        <v>698.17</v>
      </c>
      <c r="F90" s="96">
        <v>698.17</v>
      </c>
      <c r="G90" s="96">
        <v>0</v>
      </c>
      <c r="H90" s="92"/>
      <c r="I90" s="175">
        <v>2031.2478000000001</v>
      </c>
      <c r="J90" s="175">
        <v>286.22789999999998</v>
      </c>
      <c r="K90" s="175">
        <v>1587.87844</v>
      </c>
      <c r="L90" s="175">
        <v>0</v>
      </c>
      <c r="M90" s="175">
        <v>0</v>
      </c>
      <c r="N90" s="175">
        <v>1566.07763</v>
      </c>
      <c r="O90" s="175">
        <v>0</v>
      </c>
      <c r="P90" s="175">
        <v>1064.40138</v>
      </c>
      <c r="Q90" s="185">
        <v>0</v>
      </c>
      <c r="R90" s="175">
        <v>0</v>
      </c>
      <c r="S90" s="175">
        <v>263.44490000000002</v>
      </c>
      <c r="T90" s="175">
        <v>5197.8862399999998</v>
      </c>
      <c r="U90" s="175">
        <v>3423.8582799999999</v>
      </c>
      <c r="V90" s="175">
        <v>1194.02655</v>
      </c>
      <c r="W90" s="175">
        <v>253.5924</v>
      </c>
      <c r="X90" s="175">
        <v>0</v>
      </c>
      <c r="Y90" s="175">
        <v>0</v>
      </c>
      <c r="Z90" s="175">
        <v>276.55473000000001</v>
      </c>
      <c r="AA90" s="175">
        <v>0</v>
      </c>
      <c r="AB90" s="175">
        <v>9269.6685899999993</v>
      </c>
      <c r="AC90" s="175">
        <v>866.84091000000001</v>
      </c>
      <c r="AD90" s="175">
        <v>3214.0274399999998</v>
      </c>
      <c r="AE90" s="175">
        <v>1231.6219900000001</v>
      </c>
      <c r="AF90" s="175">
        <v>208.47454999999999</v>
      </c>
      <c r="AG90" s="175">
        <v>823.92</v>
      </c>
      <c r="AH90" s="175">
        <v>0</v>
      </c>
      <c r="AI90" s="36">
        <f t="shared" si="6"/>
        <v>32759.749729999996</v>
      </c>
      <c r="AJ90" s="36">
        <f t="shared" si="7"/>
        <v>39311.699675999997</v>
      </c>
      <c r="AK90" s="80">
        <f t="shared" si="8"/>
        <v>1965.5849837999999</v>
      </c>
      <c r="AL90" s="60">
        <f t="shared" si="9"/>
        <v>72071.449406</v>
      </c>
      <c r="AM90" s="173" t="s">
        <v>538</v>
      </c>
    </row>
    <row r="91" spans="1:39" ht="15.75" thickBot="1" x14ac:dyDescent="0.3">
      <c r="A91" s="44">
        <v>83</v>
      </c>
      <c r="B91" s="44">
        <v>2</v>
      </c>
      <c r="C91" s="181" t="s">
        <v>175</v>
      </c>
      <c r="D91" s="41" t="s">
        <v>59</v>
      </c>
      <c r="E91" s="47">
        <f t="shared" si="5"/>
        <v>998.16</v>
      </c>
      <c r="F91" s="96">
        <v>998.16</v>
      </c>
      <c r="G91" s="96">
        <v>0</v>
      </c>
      <c r="H91" s="92"/>
      <c r="I91" s="175">
        <v>2218.99127</v>
      </c>
      <c r="J91" s="175">
        <v>432.30160000000001</v>
      </c>
      <c r="K91" s="175">
        <v>2056.6813699999998</v>
      </c>
      <c r="L91" s="175">
        <v>0</v>
      </c>
      <c r="M91" s="175">
        <v>0</v>
      </c>
      <c r="N91" s="175">
        <v>1720.73018</v>
      </c>
      <c r="O91" s="175">
        <v>0</v>
      </c>
      <c r="P91" s="175">
        <v>1521.7538400000001</v>
      </c>
      <c r="Q91" s="185">
        <v>0</v>
      </c>
      <c r="R91" s="175">
        <v>0</v>
      </c>
      <c r="S91" s="175">
        <v>1197.4767999999999</v>
      </c>
      <c r="T91" s="175">
        <v>7190.49658</v>
      </c>
      <c r="U91" s="175">
        <v>4414.3718799999997</v>
      </c>
      <c r="V91" s="175">
        <v>1805.86303</v>
      </c>
      <c r="W91" s="175">
        <v>518.42325000000005</v>
      </c>
      <c r="X91" s="175">
        <v>0</v>
      </c>
      <c r="Y91" s="175">
        <v>0</v>
      </c>
      <c r="Z91" s="175">
        <v>256.77566000000002</v>
      </c>
      <c r="AA91" s="175">
        <v>0</v>
      </c>
      <c r="AB91" s="175">
        <v>13799.863300000001</v>
      </c>
      <c r="AC91" s="175">
        <v>1089.2268099999999</v>
      </c>
      <c r="AD91" s="175">
        <v>4167.5969599999999</v>
      </c>
      <c r="AE91" s="175">
        <v>1262.4826800000001</v>
      </c>
      <c r="AF91" s="175">
        <v>213.69828999999999</v>
      </c>
      <c r="AG91" s="175">
        <v>823.92</v>
      </c>
      <c r="AH91" s="175">
        <v>0</v>
      </c>
      <c r="AI91" s="36">
        <f t="shared" si="6"/>
        <v>44690.6535</v>
      </c>
      <c r="AJ91" s="36">
        <f t="shared" si="7"/>
        <v>53628.784200000002</v>
      </c>
      <c r="AK91" s="80">
        <f t="shared" si="8"/>
        <v>2681.4392100000005</v>
      </c>
      <c r="AL91" s="60">
        <f t="shared" si="9"/>
        <v>98319.437700000009</v>
      </c>
      <c r="AM91" s="173" t="s">
        <v>539</v>
      </c>
    </row>
    <row r="92" spans="1:39" ht="15.75" thickBot="1" x14ac:dyDescent="0.3">
      <c r="A92" s="44">
        <v>84</v>
      </c>
      <c r="B92" s="44">
        <v>3</v>
      </c>
      <c r="C92" s="181" t="s">
        <v>176</v>
      </c>
      <c r="D92" s="41" t="s">
        <v>60</v>
      </c>
      <c r="E92" s="47">
        <f t="shared" si="5"/>
        <v>949</v>
      </c>
      <c r="F92" s="127">
        <v>949</v>
      </c>
      <c r="G92" s="96">
        <v>0</v>
      </c>
      <c r="H92" s="92"/>
      <c r="I92" s="175">
        <v>1489.45083</v>
      </c>
      <c r="J92" s="175">
        <v>282.11921999999998</v>
      </c>
      <c r="K92" s="175">
        <v>0</v>
      </c>
      <c r="L92" s="175">
        <v>0</v>
      </c>
      <c r="M92" s="175">
        <v>0</v>
      </c>
      <c r="N92" s="175">
        <v>1569.3052499999999</v>
      </c>
      <c r="O92" s="175">
        <v>0</v>
      </c>
      <c r="P92" s="175">
        <v>1446.8065200000001</v>
      </c>
      <c r="Q92" s="185">
        <v>0</v>
      </c>
      <c r="R92" s="175">
        <v>0</v>
      </c>
      <c r="S92" s="175">
        <v>2586.54988</v>
      </c>
      <c r="T92" s="175">
        <v>4690.8269899999996</v>
      </c>
      <c r="U92" s="175">
        <v>2830.1476200000002</v>
      </c>
      <c r="V92" s="175">
        <v>1082.63042</v>
      </c>
      <c r="W92" s="175">
        <v>0</v>
      </c>
      <c r="X92" s="175">
        <v>0</v>
      </c>
      <c r="Y92" s="175">
        <v>0</v>
      </c>
      <c r="Z92" s="175">
        <v>1294.08835</v>
      </c>
      <c r="AA92" s="175">
        <v>0</v>
      </c>
      <c r="AB92" s="175">
        <v>0</v>
      </c>
      <c r="AC92" s="175">
        <v>390.33562999999998</v>
      </c>
      <c r="AD92" s="175">
        <v>0</v>
      </c>
      <c r="AE92" s="175">
        <v>0</v>
      </c>
      <c r="AF92" s="175">
        <v>0</v>
      </c>
      <c r="AG92" s="175">
        <v>2184.2399999999998</v>
      </c>
      <c r="AH92" s="175">
        <v>0</v>
      </c>
      <c r="AI92" s="36">
        <f t="shared" si="6"/>
        <v>19846.50071</v>
      </c>
      <c r="AJ92" s="36">
        <f t="shared" si="7"/>
        <v>23815.800852</v>
      </c>
      <c r="AK92" s="80">
        <f t="shared" si="8"/>
        <v>1190.7900426000001</v>
      </c>
      <c r="AL92" s="60">
        <f t="shared" si="9"/>
        <v>43662.301562000001</v>
      </c>
      <c r="AM92" s="173" t="s">
        <v>632</v>
      </c>
    </row>
    <row r="93" spans="1:39" ht="15.75" thickBot="1" x14ac:dyDescent="0.3">
      <c r="A93" s="44">
        <v>85</v>
      </c>
      <c r="B93" s="44">
        <v>3</v>
      </c>
      <c r="C93" s="180" t="s">
        <v>177</v>
      </c>
      <c r="D93" s="40" t="s">
        <v>61</v>
      </c>
      <c r="E93" s="47">
        <f t="shared" si="5"/>
        <v>700.2</v>
      </c>
      <c r="F93" s="96">
        <v>700.2</v>
      </c>
      <c r="G93" s="96">
        <v>0</v>
      </c>
      <c r="H93" s="92"/>
      <c r="I93" s="175">
        <v>1554.4233899999999</v>
      </c>
      <c r="J93" s="175">
        <v>413.78483</v>
      </c>
      <c r="K93" s="175">
        <v>0</v>
      </c>
      <c r="L93" s="175">
        <v>0</v>
      </c>
      <c r="M93" s="175">
        <v>82.586569999999995</v>
      </c>
      <c r="N93" s="175">
        <v>1853.9931200000001</v>
      </c>
      <c r="O93" s="175">
        <v>0</v>
      </c>
      <c r="P93" s="175">
        <v>1067.49623</v>
      </c>
      <c r="Q93" s="185">
        <v>0</v>
      </c>
      <c r="R93" s="175">
        <v>0</v>
      </c>
      <c r="S93" s="175">
        <v>3448.7331800000002</v>
      </c>
      <c r="T93" s="175">
        <v>6449.7926600000001</v>
      </c>
      <c r="U93" s="175">
        <v>2584.2442900000001</v>
      </c>
      <c r="V93" s="175">
        <v>1731.4371599999999</v>
      </c>
      <c r="W93" s="175">
        <v>0</v>
      </c>
      <c r="X93" s="175">
        <v>0</v>
      </c>
      <c r="Y93" s="175">
        <v>0</v>
      </c>
      <c r="Z93" s="175">
        <v>266.75533999999999</v>
      </c>
      <c r="AA93" s="175">
        <v>111.54597</v>
      </c>
      <c r="AB93" s="175">
        <v>5247.5409600000003</v>
      </c>
      <c r="AC93" s="175">
        <v>4868.4286000000002</v>
      </c>
      <c r="AD93" s="175">
        <v>2177.1283899999999</v>
      </c>
      <c r="AE93" s="175">
        <v>561.10341000000005</v>
      </c>
      <c r="AF93" s="175">
        <v>94.977019999999996</v>
      </c>
      <c r="AG93" s="175">
        <v>3927.72</v>
      </c>
      <c r="AH93" s="175">
        <v>0</v>
      </c>
      <c r="AI93" s="36">
        <f t="shared" si="6"/>
        <v>36441.691119999989</v>
      </c>
      <c r="AJ93" s="36">
        <f t="shared" si="7"/>
        <v>43730.029343999988</v>
      </c>
      <c r="AK93" s="80">
        <f t="shared" si="8"/>
        <v>2186.5014671999993</v>
      </c>
      <c r="AL93" s="60">
        <f t="shared" si="9"/>
        <v>80171.720463999984</v>
      </c>
      <c r="AM93" s="173" t="s">
        <v>606</v>
      </c>
    </row>
    <row r="94" spans="1:39" ht="15.75" thickBot="1" x14ac:dyDescent="0.3">
      <c r="A94" s="44">
        <v>86</v>
      </c>
      <c r="B94" s="44">
        <v>3</v>
      </c>
      <c r="C94" s="180" t="s">
        <v>178</v>
      </c>
      <c r="D94" s="40">
        <v>143</v>
      </c>
      <c r="E94" s="47">
        <f t="shared" si="5"/>
        <v>1377.76</v>
      </c>
      <c r="F94" s="96">
        <v>1341.56</v>
      </c>
      <c r="G94" s="96">
        <v>0</v>
      </c>
      <c r="H94" s="91">
        <v>36.200000000000003</v>
      </c>
      <c r="I94" s="175">
        <v>3313.5761400000001</v>
      </c>
      <c r="J94" s="175">
        <v>478.84685999999999</v>
      </c>
      <c r="K94" s="175">
        <v>3062.7931100000001</v>
      </c>
      <c r="L94" s="175">
        <v>0</v>
      </c>
      <c r="M94" s="175">
        <v>103.42229</v>
      </c>
      <c r="N94" s="175">
        <v>8715.1393700000008</v>
      </c>
      <c r="O94" s="175">
        <v>0</v>
      </c>
      <c r="P94" s="175">
        <v>2045.2874200000001</v>
      </c>
      <c r="Q94" s="185">
        <v>0</v>
      </c>
      <c r="R94" s="175">
        <v>0</v>
      </c>
      <c r="S94" s="175">
        <v>4167.2192599999998</v>
      </c>
      <c r="T94" s="175">
        <v>9196.7701799999995</v>
      </c>
      <c r="U94" s="175">
        <v>7290.0307499999999</v>
      </c>
      <c r="V94" s="175">
        <v>1999.7739300000001</v>
      </c>
      <c r="W94" s="175">
        <v>322.84737000000001</v>
      </c>
      <c r="X94" s="175">
        <v>0</v>
      </c>
      <c r="Y94" s="175">
        <v>0</v>
      </c>
      <c r="Z94" s="175">
        <v>1976.5083</v>
      </c>
      <c r="AA94" s="175">
        <v>144.11680000000001</v>
      </c>
      <c r="AB94" s="175">
        <v>15563.958919999999</v>
      </c>
      <c r="AC94" s="175">
        <v>14771.42936</v>
      </c>
      <c r="AD94" s="175">
        <v>6050.7739000000001</v>
      </c>
      <c r="AE94" s="175">
        <v>0</v>
      </c>
      <c r="AF94" s="175">
        <v>0</v>
      </c>
      <c r="AG94" s="175">
        <v>6131.04</v>
      </c>
      <c r="AH94" s="175">
        <v>0</v>
      </c>
      <c r="AI94" s="36">
        <f t="shared" si="6"/>
        <v>85333.533960000001</v>
      </c>
      <c r="AJ94" s="36">
        <f t="shared" si="7"/>
        <v>102400.240752</v>
      </c>
      <c r="AK94" s="80">
        <f t="shared" si="8"/>
        <v>5120.0120376000004</v>
      </c>
      <c r="AL94" s="60">
        <f t="shared" si="9"/>
        <v>187733.77471199998</v>
      </c>
      <c r="AM94" s="173" t="s">
        <v>495</v>
      </c>
    </row>
    <row r="95" spans="1:39" ht="15.75" thickBot="1" x14ac:dyDescent="0.3">
      <c r="A95" s="44">
        <v>87</v>
      </c>
      <c r="B95" s="44">
        <v>3</v>
      </c>
      <c r="C95" s="180" t="s">
        <v>144</v>
      </c>
      <c r="D95" s="40">
        <v>151</v>
      </c>
      <c r="E95" s="47">
        <f t="shared" si="5"/>
        <v>1123.9099999999999</v>
      </c>
      <c r="F95" s="96">
        <v>1066.1099999999999</v>
      </c>
      <c r="G95" s="96">
        <v>0</v>
      </c>
      <c r="H95" s="91">
        <v>57.8</v>
      </c>
      <c r="I95" s="175">
        <v>1906.90363</v>
      </c>
      <c r="J95" s="175">
        <v>388.84091999999998</v>
      </c>
      <c r="K95" s="175">
        <v>2589.3851300000001</v>
      </c>
      <c r="L95" s="175">
        <v>0</v>
      </c>
      <c r="M95" s="175">
        <v>103.42229</v>
      </c>
      <c r="N95" s="175">
        <v>8063.8696099999997</v>
      </c>
      <c r="O95" s="175">
        <v>0</v>
      </c>
      <c r="P95" s="175">
        <v>1625.34763</v>
      </c>
      <c r="Q95" s="185">
        <v>0</v>
      </c>
      <c r="R95" s="175">
        <v>0</v>
      </c>
      <c r="S95" s="175">
        <v>2873.9443200000001</v>
      </c>
      <c r="T95" s="175">
        <v>9042.9061799999999</v>
      </c>
      <c r="U95" s="175">
        <v>4363.1422400000001</v>
      </c>
      <c r="V95" s="175">
        <v>1623.7230300000001</v>
      </c>
      <c r="W95" s="175">
        <v>176.68912</v>
      </c>
      <c r="X95" s="175">
        <v>0</v>
      </c>
      <c r="Y95" s="175">
        <v>0</v>
      </c>
      <c r="Z95" s="175">
        <v>1599.0216</v>
      </c>
      <c r="AA95" s="175">
        <v>147.44936000000001</v>
      </c>
      <c r="AB95" s="175">
        <v>14131.77936</v>
      </c>
      <c r="AC95" s="175">
        <v>8441.1589600000007</v>
      </c>
      <c r="AD95" s="175">
        <v>4808.0167300000003</v>
      </c>
      <c r="AE95" s="175">
        <v>0</v>
      </c>
      <c r="AF95" s="175">
        <v>0</v>
      </c>
      <c r="AG95" s="175">
        <v>6111.96</v>
      </c>
      <c r="AH95" s="175">
        <v>0</v>
      </c>
      <c r="AI95" s="36">
        <f t="shared" si="6"/>
        <v>67997.560110000006</v>
      </c>
      <c r="AJ95" s="36">
        <f t="shared" si="7"/>
        <v>81597.072132000001</v>
      </c>
      <c r="AK95" s="80">
        <f t="shared" si="8"/>
        <v>4079.8536066000001</v>
      </c>
      <c r="AL95" s="60">
        <f t="shared" si="9"/>
        <v>149594.63224200002</v>
      </c>
      <c r="AM95" s="173" t="s">
        <v>503</v>
      </c>
    </row>
    <row r="96" spans="1:39" ht="15.75" thickBot="1" x14ac:dyDescent="0.3">
      <c r="A96" s="44">
        <v>88</v>
      </c>
      <c r="B96" s="44">
        <v>3</v>
      </c>
      <c r="C96" s="180" t="s">
        <v>145</v>
      </c>
      <c r="D96" s="40">
        <v>153</v>
      </c>
      <c r="E96" s="47">
        <f t="shared" si="5"/>
        <v>937.3</v>
      </c>
      <c r="F96" s="96">
        <v>937.3</v>
      </c>
      <c r="G96" s="96">
        <v>0</v>
      </c>
      <c r="H96" s="92"/>
      <c r="I96" s="175">
        <v>1702.31132</v>
      </c>
      <c r="J96" s="175">
        <v>286.22985999999997</v>
      </c>
      <c r="K96" s="175">
        <v>2083.5093200000001</v>
      </c>
      <c r="L96" s="175">
        <v>0</v>
      </c>
      <c r="M96" s="175">
        <v>0</v>
      </c>
      <c r="N96" s="175">
        <v>4530.41266</v>
      </c>
      <c r="O96" s="175">
        <v>0</v>
      </c>
      <c r="P96" s="175">
        <v>1428.9691800000001</v>
      </c>
      <c r="Q96" s="185">
        <v>0</v>
      </c>
      <c r="R96" s="175">
        <v>0</v>
      </c>
      <c r="S96" s="175">
        <v>2586.54988</v>
      </c>
      <c r="T96" s="175">
        <v>5831.5841499999997</v>
      </c>
      <c r="U96" s="175">
        <v>3524.09328</v>
      </c>
      <c r="V96" s="175">
        <v>1196.0127500000001</v>
      </c>
      <c r="W96" s="175">
        <v>279.08852999999999</v>
      </c>
      <c r="X96" s="175">
        <v>0</v>
      </c>
      <c r="Y96" s="175">
        <v>0</v>
      </c>
      <c r="Z96" s="175">
        <v>880.10432000000003</v>
      </c>
      <c r="AA96" s="175">
        <v>173.85828000000001</v>
      </c>
      <c r="AB96" s="175">
        <v>15530.8038</v>
      </c>
      <c r="AC96" s="175">
        <v>11807.307769999999</v>
      </c>
      <c r="AD96" s="175">
        <v>5396.1380600000002</v>
      </c>
      <c r="AE96" s="175">
        <v>0</v>
      </c>
      <c r="AF96" s="175">
        <v>0</v>
      </c>
      <c r="AG96" s="175">
        <v>3717</v>
      </c>
      <c r="AH96" s="175">
        <v>0</v>
      </c>
      <c r="AI96" s="36">
        <f t="shared" si="6"/>
        <v>60953.973160000001</v>
      </c>
      <c r="AJ96" s="36">
        <f t="shared" si="7"/>
        <v>73144.767791999999</v>
      </c>
      <c r="AK96" s="80">
        <f t="shared" si="8"/>
        <v>3657.2383896000001</v>
      </c>
      <c r="AL96" s="60">
        <f t="shared" si="9"/>
        <v>134098.74095199999</v>
      </c>
      <c r="AM96" s="173" t="s">
        <v>504</v>
      </c>
    </row>
    <row r="97" spans="1:39" ht="15.75" thickBot="1" x14ac:dyDescent="0.3">
      <c r="A97" s="44">
        <v>89</v>
      </c>
      <c r="B97" s="44">
        <v>3</v>
      </c>
      <c r="C97" s="180" t="s">
        <v>179</v>
      </c>
      <c r="D97" s="40">
        <v>155</v>
      </c>
      <c r="E97" s="47">
        <f t="shared" si="5"/>
        <v>1136.2</v>
      </c>
      <c r="F97" s="96">
        <v>1136.2</v>
      </c>
      <c r="G97" s="96">
        <v>0</v>
      </c>
      <c r="H97" s="92"/>
      <c r="I97" s="175">
        <v>1928.7558899999999</v>
      </c>
      <c r="J97" s="175">
        <v>330.46402</v>
      </c>
      <c r="K97" s="175">
        <v>2509.7440700000002</v>
      </c>
      <c r="L97" s="175">
        <v>0</v>
      </c>
      <c r="M97" s="175">
        <v>82.586569999999995</v>
      </c>
      <c r="N97" s="175">
        <v>5597.2188599999999</v>
      </c>
      <c r="O97" s="175">
        <v>0</v>
      </c>
      <c r="P97" s="175">
        <v>1732.20397</v>
      </c>
      <c r="Q97" s="185">
        <v>0</v>
      </c>
      <c r="R97" s="175">
        <v>0</v>
      </c>
      <c r="S97" s="175">
        <v>3448.7331800000002</v>
      </c>
      <c r="T97" s="175">
        <v>8141.5431399999998</v>
      </c>
      <c r="U97" s="175">
        <v>3872.36292</v>
      </c>
      <c r="V97" s="175">
        <v>1383.09052</v>
      </c>
      <c r="W97" s="175">
        <v>351.25814000000003</v>
      </c>
      <c r="X97" s="175">
        <v>0</v>
      </c>
      <c r="Y97" s="175">
        <v>0</v>
      </c>
      <c r="Z97" s="175">
        <v>1100.5954099999999</v>
      </c>
      <c r="AA97" s="175">
        <v>167.19315</v>
      </c>
      <c r="AB97" s="175">
        <v>23917.168320000001</v>
      </c>
      <c r="AC97" s="175">
        <v>12337.21507</v>
      </c>
      <c r="AD97" s="175">
        <v>4524.6923200000001</v>
      </c>
      <c r="AE97" s="175">
        <v>0</v>
      </c>
      <c r="AF97" s="175">
        <v>0</v>
      </c>
      <c r="AG97" s="175">
        <v>1072.92</v>
      </c>
      <c r="AH97" s="175">
        <v>0</v>
      </c>
      <c r="AI97" s="36">
        <f t="shared" si="6"/>
        <v>72497.745550000007</v>
      </c>
      <c r="AJ97" s="36">
        <f t="shared" si="7"/>
        <v>86997.29466</v>
      </c>
      <c r="AK97" s="80">
        <f t="shared" si="8"/>
        <v>4349.8647330000003</v>
      </c>
      <c r="AL97" s="60">
        <f t="shared" si="9"/>
        <v>159495.04021000001</v>
      </c>
      <c r="AM97" s="173" t="s">
        <v>505</v>
      </c>
    </row>
    <row r="98" spans="1:39" ht="15.75" thickBot="1" x14ac:dyDescent="0.3">
      <c r="A98" s="44">
        <v>90</v>
      </c>
      <c r="B98" s="44">
        <v>3</v>
      </c>
      <c r="C98" s="180" t="s">
        <v>180</v>
      </c>
      <c r="D98" s="40">
        <v>157</v>
      </c>
      <c r="E98" s="47">
        <f t="shared" si="5"/>
        <v>914.3</v>
      </c>
      <c r="F98" s="96">
        <v>914.3</v>
      </c>
      <c r="G98" s="96">
        <v>0</v>
      </c>
      <c r="H98" s="92"/>
      <c r="I98" s="175">
        <v>2395.2740199999998</v>
      </c>
      <c r="J98" s="175">
        <v>288.28787999999997</v>
      </c>
      <c r="K98" s="175">
        <v>1985.2733700000001</v>
      </c>
      <c r="L98" s="175">
        <v>0</v>
      </c>
      <c r="M98" s="175">
        <v>0</v>
      </c>
      <c r="N98" s="175">
        <v>4554.0375400000003</v>
      </c>
      <c r="O98" s="175">
        <v>0</v>
      </c>
      <c r="P98" s="175">
        <v>1393.9043200000001</v>
      </c>
      <c r="Q98" s="185">
        <v>0</v>
      </c>
      <c r="R98" s="175">
        <v>0</v>
      </c>
      <c r="S98" s="175">
        <v>3017.6415299999999</v>
      </c>
      <c r="T98" s="175">
        <v>5845.10358</v>
      </c>
      <c r="U98" s="175">
        <v>5308.6128200000003</v>
      </c>
      <c r="V98" s="175">
        <v>1204.7062100000001</v>
      </c>
      <c r="W98" s="175">
        <v>326.56524000000002</v>
      </c>
      <c r="X98" s="175">
        <v>0</v>
      </c>
      <c r="Y98" s="175">
        <v>0</v>
      </c>
      <c r="Z98" s="175">
        <v>887.67818</v>
      </c>
      <c r="AA98" s="175">
        <v>163.86058</v>
      </c>
      <c r="AB98" s="175">
        <v>13811.688459999999</v>
      </c>
      <c r="AC98" s="175">
        <v>9813.7332499999993</v>
      </c>
      <c r="AD98" s="175">
        <v>4668.1666400000004</v>
      </c>
      <c r="AE98" s="175">
        <v>0</v>
      </c>
      <c r="AF98" s="175">
        <v>0</v>
      </c>
      <c r="AG98" s="175">
        <v>1207.08</v>
      </c>
      <c r="AH98" s="175">
        <v>0</v>
      </c>
      <c r="AI98" s="36">
        <f t="shared" si="6"/>
        <v>56871.613620000004</v>
      </c>
      <c r="AJ98" s="36">
        <f t="shared" si="7"/>
        <v>68245.936344000002</v>
      </c>
      <c r="AK98" s="80">
        <f t="shared" si="8"/>
        <v>3412.2968172000001</v>
      </c>
      <c r="AL98" s="60">
        <f t="shared" si="9"/>
        <v>125117.54996400001</v>
      </c>
      <c r="AM98" s="173" t="s">
        <v>506</v>
      </c>
    </row>
    <row r="99" spans="1:39" ht="15.75" thickBot="1" x14ac:dyDescent="0.3">
      <c r="A99" s="44">
        <v>91</v>
      </c>
      <c r="B99" s="44">
        <v>3</v>
      </c>
      <c r="C99" s="180" t="s">
        <v>181</v>
      </c>
      <c r="D99" s="40">
        <v>159</v>
      </c>
      <c r="E99" s="47">
        <f t="shared" si="5"/>
        <v>1774.4</v>
      </c>
      <c r="F99" s="96">
        <v>1774.4</v>
      </c>
      <c r="G99" s="96">
        <v>0</v>
      </c>
      <c r="H99" s="92"/>
      <c r="I99" s="175">
        <v>3127.20282</v>
      </c>
      <c r="J99" s="175">
        <v>513.05283999999995</v>
      </c>
      <c r="K99" s="175">
        <v>3563.5911999999998</v>
      </c>
      <c r="L99" s="175">
        <v>0</v>
      </c>
      <c r="M99" s="175">
        <v>0</v>
      </c>
      <c r="N99" s="175">
        <v>7590.9831000000004</v>
      </c>
      <c r="O99" s="175">
        <v>0</v>
      </c>
      <c r="P99" s="175">
        <v>2705.1775499999999</v>
      </c>
      <c r="Q99" s="185">
        <v>0</v>
      </c>
      <c r="R99" s="175">
        <v>0</v>
      </c>
      <c r="S99" s="175">
        <v>3736.12761</v>
      </c>
      <c r="T99" s="175">
        <v>9268.1623799999998</v>
      </c>
      <c r="U99" s="175">
        <v>6951.8893500000004</v>
      </c>
      <c r="V99" s="175">
        <v>2142.1667900000002</v>
      </c>
      <c r="W99" s="175">
        <v>822.79020000000003</v>
      </c>
      <c r="X99" s="175">
        <v>0</v>
      </c>
      <c r="Y99" s="175">
        <v>0</v>
      </c>
      <c r="Z99" s="175">
        <v>1777.1546800000001</v>
      </c>
      <c r="AA99" s="175">
        <v>157.44705999999999</v>
      </c>
      <c r="AB99" s="175">
        <v>32913.228920000001</v>
      </c>
      <c r="AC99" s="175">
        <v>17091.263510000001</v>
      </c>
      <c r="AD99" s="175">
        <v>4909.7101899999998</v>
      </c>
      <c r="AE99" s="175">
        <v>226.68577999999999</v>
      </c>
      <c r="AF99" s="175">
        <v>38.370710000000003</v>
      </c>
      <c r="AG99" s="175">
        <v>5307.24</v>
      </c>
      <c r="AH99" s="175">
        <v>0</v>
      </c>
      <c r="AI99" s="36">
        <f t="shared" si="6"/>
        <v>102842.24469000002</v>
      </c>
      <c r="AJ99" s="36">
        <f t="shared" si="7"/>
        <v>123410.69362800002</v>
      </c>
      <c r="AK99" s="80">
        <f t="shared" si="8"/>
        <v>6170.5346814000013</v>
      </c>
      <c r="AL99" s="60">
        <f t="shared" si="9"/>
        <v>226252.93831800006</v>
      </c>
      <c r="AM99" s="173" t="s">
        <v>507</v>
      </c>
    </row>
    <row r="100" spans="1:39" ht="15.75" thickBot="1" x14ac:dyDescent="0.3">
      <c r="A100" s="44">
        <v>92</v>
      </c>
      <c r="B100" s="44">
        <v>3</v>
      </c>
      <c r="C100" s="180" t="s">
        <v>182</v>
      </c>
      <c r="D100" s="40">
        <v>161</v>
      </c>
      <c r="E100" s="47">
        <f t="shared" si="5"/>
        <v>1674.08</v>
      </c>
      <c r="F100" s="96">
        <v>1541.08</v>
      </c>
      <c r="G100" s="96">
        <v>0</v>
      </c>
      <c r="H100" s="91">
        <v>133</v>
      </c>
      <c r="I100" s="175">
        <v>3093.2782999999999</v>
      </c>
      <c r="J100" s="175">
        <v>548.28144999999995</v>
      </c>
      <c r="K100" s="175">
        <v>3263.8547600000002</v>
      </c>
      <c r="L100" s="175">
        <v>0</v>
      </c>
      <c r="M100" s="175">
        <v>0</v>
      </c>
      <c r="N100" s="175">
        <v>7068.0273999999999</v>
      </c>
      <c r="O100" s="175">
        <v>0</v>
      </c>
      <c r="P100" s="175">
        <v>2349.4674300000001</v>
      </c>
      <c r="Q100" s="185">
        <v>0</v>
      </c>
      <c r="R100" s="175">
        <v>0</v>
      </c>
      <c r="S100" s="175">
        <v>3736.12761</v>
      </c>
      <c r="T100" s="175">
        <v>9384.0432099999998</v>
      </c>
      <c r="U100" s="175">
        <v>6556.6493899999996</v>
      </c>
      <c r="V100" s="175">
        <v>2290.2930900000001</v>
      </c>
      <c r="W100" s="175">
        <v>639.73478</v>
      </c>
      <c r="X100" s="175">
        <v>0</v>
      </c>
      <c r="Y100" s="175">
        <v>0</v>
      </c>
      <c r="Z100" s="175">
        <v>1576.71315</v>
      </c>
      <c r="AA100" s="175">
        <v>176.93924000000001</v>
      </c>
      <c r="AB100" s="175">
        <v>34845.32948</v>
      </c>
      <c r="AC100" s="175">
        <v>16209.78872</v>
      </c>
      <c r="AD100" s="175">
        <v>6928.2757300000003</v>
      </c>
      <c r="AE100" s="175">
        <v>0</v>
      </c>
      <c r="AF100" s="175">
        <v>0</v>
      </c>
      <c r="AG100" s="175">
        <v>4598.28</v>
      </c>
      <c r="AH100" s="175">
        <v>0</v>
      </c>
      <c r="AI100" s="36">
        <f t="shared" si="6"/>
        <v>103265.08373999999</v>
      </c>
      <c r="AJ100" s="36">
        <f t="shared" si="7"/>
        <v>123918.10048799998</v>
      </c>
      <c r="AK100" s="80">
        <f t="shared" si="8"/>
        <v>6195.9050243999991</v>
      </c>
      <c r="AL100" s="60">
        <f t="shared" si="9"/>
        <v>227183.18422799997</v>
      </c>
      <c r="AM100" s="173" t="s">
        <v>508</v>
      </c>
    </row>
    <row r="101" spans="1:39" ht="15.75" thickBot="1" x14ac:dyDescent="0.3">
      <c r="A101" s="44">
        <v>93</v>
      </c>
      <c r="B101" s="44">
        <v>3</v>
      </c>
      <c r="C101" s="181" t="s">
        <v>183</v>
      </c>
      <c r="D101" s="41">
        <v>36</v>
      </c>
      <c r="E101" s="47">
        <f t="shared" si="5"/>
        <v>718.5</v>
      </c>
      <c r="F101" s="96">
        <v>718.5</v>
      </c>
      <c r="G101" s="96">
        <v>0</v>
      </c>
      <c r="H101" s="92"/>
      <c r="I101" s="175">
        <v>1476.4095400000001</v>
      </c>
      <c r="J101" s="175">
        <v>389.61194</v>
      </c>
      <c r="K101" s="175">
        <v>1476.75721</v>
      </c>
      <c r="L101" s="175">
        <v>0</v>
      </c>
      <c r="M101" s="175">
        <v>0</v>
      </c>
      <c r="N101" s="175">
        <v>1890.4444599999999</v>
      </c>
      <c r="O101" s="175">
        <v>0</v>
      </c>
      <c r="P101" s="175">
        <v>1095.3956599999999</v>
      </c>
      <c r="Q101" s="185">
        <v>0</v>
      </c>
      <c r="R101" s="175">
        <v>0</v>
      </c>
      <c r="S101" s="175">
        <v>3161.3387499999999</v>
      </c>
      <c r="T101" s="175">
        <v>3486.1494699999998</v>
      </c>
      <c r="U101" s="175">
        <v>3577.53469</v>
      </c>
      <c r="V101" s="175">
        <v>1630.1825200000001</v>
      </c>
      <c r="W101" s="175">
        <v>345.75047999999998</v>
      </c>
      <c r="X101" s="175">
        <v>0</v>
      </c>
      <c r="Y101" s="175">
        <v>0</v>
      </c>
      <c r="Z101" s="175">
        <v>299.26706999999999</v>
      </c>
      <c r="AA101" s="175">
        <v>167.19315</v>
      </c>
      <c r="AB101" s="175">
        <v>10253.5725</v>
      </c>
      <c r="AC101" s="175">
        <v>4397.58403</v>
      </c>
      <c r="AD101" s="175">
        <v>2876.7643200000002</v>
      </c>
      <c r="AE101" s="175">
        <v>729.43444</v>
      </c>
      <c r="AF101" s="175">
        <v>123.47011999999999</v>
      </c>
      <c r="AG101" s="175">
        <v>823.92</v>
      </c>
      <c r="AH101" s="175">
        <v>0</v>
      </c>
      <c r="AI101" s="36">
        <f t="shared" si="6"/>
        <v>38200.780349999994</v>
      </c>
      <c r="AJ101" s="36">
        <f t="shared" si="7"/>
        <v>45840.936419999991</v>
      </c>
      <c r="AK101" s="80">
        <f t="shared" si="8"/>
        <v>2292.0468209999995</v>
      </c>
      <c r="AL101" s="60">
        <f t="shared" si="9"/>
        <v>84041.716769999985</v>
      </c>
      <c r="AM101" s="173" t="s">
        <v>542</v>
      </c>
    </row>
    <row r="102" spans="1:39" ht="15.75" thickBot="1" x14ac:dyDescent="0.3">
      <c r="A102" s="44">
        <v>94</v>
      </c>
      <c r="B102" s="44">
        <v>4</v>
      </c>
      <c r="C102" s="180" t="s">
        <v>184</v>
      </c>
      <c r="D102" s="40">
        <v>6</v>
      </c>
      <c r="E102" s="47">
        <f t="shared" si="5"/>
        <v>766.9</v>
      </c>
      <c r="F102" s="96">
        <v>766.9</v>
      </c>
      <c r="G102" s="96">
        <v>0</v>
      </c>
      <c r="H102" s="92"/>
      <c r="I102" s="175">
        <v>1713.00549</v>
      </c>
      <c r="J102" s="175">
        <v>263.33857999999998</v>
      </c>
      <c r="K102" s="175">
        <v>3087.9823799999999</v>
      </c>
      <c r="L102" s="175">
        <v>0</v>
      </c>
      <c r="M102" s="175">
        <v>0</v>
      </c>
      <c r="N102" s="175">
        <v>2195.0614700000001</v>
      </c>
      <c r="O102" s="175">
        <v>0</v>
      </c>
      <c r="P102" s="175">
        <v>1169.1843200000001</v>
      </c>
      <c r="Q102" s="185">
        <v>0</v>
      </c>
      <c r="R102" s="175">
        <v>0</v>
      </c>
      <c r="S102" s="175">
        <v>1149.57773</v>
      </c>
      <c r="T102" s="175">
        <v>3717.1618800000001</v>
      </c>
      <c r="U102" s="175">
        <v>3490.4646400000001</v>
      </c>
      <c r="V102" s="175">
        <v>1100.4380200000001</v>
      </c>
      <c r="W102" s="175">
        <v>699.31258000000003</v>
      </c>
      <c r="X102" s="175">
        <v>0</v>
      </c>
      <c r="Y102" s="175">
        <v>0</v>
      </c>
      <c r="Z102" s="175">
        <v>348.65672000000001</v>
      </c>
      <c r="AA102" s="175">
        <v>0</v>
      </c>
      <c r="AB102" s="175">
        <v>31701.711179999998</v>
      </c>
      <c r="AC102" s="175">
        <v>9663.5824699999994</v>
      </c>
      <c r="AD102" s="175">
        <v>44457.525430000002</v>
      </c>
      <c r="AE102" s="175">
        <v>510.60410999999999</v>
      </c>
      <c r="AF102" s="175">
        <v>86.429090000000002</v>
      </c>
      <c r="AG102" s="175">
        <v>4981.5600000000004</v>
      </c>
      <c r="AH102" s="175">
        <v>0</v>
      </c>
      <c r="AI102" s="36">
        <f t="shared" si="6"/>
        <v>110335.59609000001</v>
      </c>
      <c r="AJ102" s="36">
        <f t="shared" si="7"/>
        <v>132402.71530800001</v>
      </c>
      <c r="AK102" s="80">
        <f t="shared" si="8"/>
        <v>6620.1357654000012</v>
      </c>
      <c r="AL102" s="60">
        <f t="shared" si="9"/>
        <v>242738.31139800002</v>
      </c>
      <c r="AM102" s="173" t="s">
        <v>639</v>
      </c>
    </row>
    <row r="103" spans="1:39" ht="15.75" thickBot="1" x14ac:dyDescent="0.3">
      <c r="A103" s="44">
        <v>95</v>
      </c>
      <c r="B103" s="44">
        <v>4</v>
      </c>
      <c r="C103" s="180" t="s">
        <v>185</v>
      </c>
      <c r="D103" s="40">
        <v>4</v>
      </c>
      <c r="E103" s="47">
        <f t="shared" si="5"/>
        <v>2587.42</v>
      </c>
      <c r="F103" s="96">
        <v>2541.62</v>
      </c>
      <c r="G103" s="96">
        <v>0</v>
      </c>
      <c r="H103" s="91">
        <v>45.8</v>
      </c>
      <c r="I103" s="175">
        <v>4789.5012100000004</v>
      </c>
      <c r="J103" s="175">
        <v>678.66642999999999</v>
      </c>
      <c r="K103" s="175">
        <v>5242.9116000000004</v>
      </c>
      <c r="L103" s="175">
        <v>0</v>
      </c>
      <c r="M103" s="175">
        <v>147.67410000000001</v>
      </c>
      <c r="N103" s="175">
        <v>8613.3099299999994</v>
      </c>
      <c r="O103" s="175">
        <v>0</v>
      </c>
      <c r="P103" s="175">
        <v>3874.8497299999999</v>
      </c>
      <c r="Q103" s="185">
        <v>0</v>
      </c>
      <c r="R103" s="175">
        <v>0</v>
      </c>
      <c r="S103" s="175">
        <v>8909.2273800000003</v>
      </c>
      <c r="T103" s="175">
        <v>10258.112929999999</v>
      </c>
      <c r="U103" s="175">
        <v>8595.9699500000006</v>
      </c>
      <c r="V103" s="175">
        <v>2835.9312300000001</v>
      </c>
      <c r="W103" s="175">
        <v>1354.39221</v>
      </c>
      <c r="X103" s="175">
        <v>0</v>
      </c>
      <c r="Y103" s="175">
        <v>0</v>
      </c>
      <c r="Z103" s="175">
        <v>1893.8388600000001</v>
      </c>
      <c r="AA103" s="175">
        <v>170.52572000000001</v>
      </c>
      <c r="AB103" s="175">
        <v>58614.630550000002</v>
      </c>
      <c r="AC103" s="175">
        <v>14695.337299999999</v>
      </c>
      <c r="AD103" s="175">
        <v>7646.1018100000001</v>
      </c>
      <c r="AE103" s="175">
        <v>0</v>
      </c>
      <c r="AF103" s="175">
        <v>0</v>
      </c>
      <c r="AG103" s="175">
        <v>2356.6799999999998</v>
      </c>
      <c r="AH103" s="175">
        <v>0</v>
      </c>
      <c r="AI103" s="36">
        <f t="shared" si="6"/>
        <v>140677.66094</v>
      </c>
      <c r="AJ103" s="36">
        <f t="shared" si="7"/>
        <v>168813.19312799998</v>
      </c>
      <c r="AK103" s="80">
        <f t="shared" si="8"/>
        <v>8440.6596563999992</v>
      </c>
      <c r="AL103" s="60">
        <f t="shared" si="9"/>
        <v>309490.85406799999</v>
      </c>
      <c r="AM103" s="173" t="s">
        <v>554</v>
      </c>
    </row>
    <row r="104" spans="1:39" ht="15.75" thickBot="1" x14ac:dyDescent="0.3">
      <c r="A104" s="44">
        <v>96</v>
      </c>
      <c r="B104" s="44">
        <v>4</v>
      </c>
      <c r="C104" s="180" t="s">
        <v>187</v>
      </c>
      <c r="D104" s="40">
        <v>6</v>
      </c>
      <c r="E104" s="47">
        <f t="shared" si="5"/>
        <v>2568.15</v>
      </c>
      <c r="F104" s="96">
        <v>2568.15</v>
      </c>
      <c r="G104" s="96">
        <v>0</v>
      </c>
      <c r="H104" s="92"/>
      <c r="I104" s="175">
        <v>4792.1981400000004</v>
      </c>
      <c r="J104" s="175">
        <v>679.18044999999995</v>
      </c>
      <c r="K104" s="175">
        <v>5360.4938000000002</v>
      </c>
      <c r="L104" s="175">
        <v>0</v>
      </c>
      <c r="M104" s="175">
        <v>147.67410000000001</v>
      </c>
      <c r="N104" s="175">
        <v>8259.2555699999994</v>
      </c>
      <c r="O104" s="175">
        <v>0</v>
      </c>
      <c r="P104" s="175">
        <v>3915.29628</v>
      </c>
      <c r="Q104" s="185">
        <v>0</v>
      </c>
      <c r="R104" s="175">
        <v>0</v>
      </c>
      <c r="S104" s="175">
        <v>9196.6218100000006</v>
      </c>
      <c r="T104" s="175">
        <v>10260.04427</v>
      </c>
      <c r="U104" s="175">
        <v>8603.5338300000003</v>
      </c>
      <c r="V104" s="175">
        <v>2837.9731999999999</v>
      </c>
      <c r="W104" s="175">
        <v>1264.58707</v>
      </c>
      <c r="X104" s="175">
        <v>0</v>
      </c>
      <c r="Y104" s="175">
        <v>0</v>
      </c>
      <c r="Z104" s="175">
        <v>1894.90104</v>
      </c>
      <c r="AA104" s="175">
        <v>170.52572000000001</v>
      </c>
      <c r="AB104" s="175">
        <v>63142.680679999998</v>
      </c>
      <c r="AC104" s="175">
        <v>14673.00063</v>
      </c>
      <c r="AD104" s="175">
        <v>7202.4998900000001</v>
      </c>
      <c r="AE104" s="175">
        <v>0</v>
      </c>
      <c r="AF104" s="175">
        <v>0</v>
      </c>
      <c r="AG104" s="175">
        <v>6935.76</v>
      </c>
      <c r="AH104" s="175">
        <v>0</v>
      </c>
      <c r="AI104" s="36">
        <f t="shared" si="6"/>
        <v>149336.22648000001</v>
      </c>
      <c r="AJ104" s="36">
        <f t="shared" si="7"/>
        <v>179203.47177600002</v>
      </c>
      <c r="AK104" s="80">
        <f t="shared" si="8"/>
        <v>8960.1735888000021</v>
      </c>
      <c r="AL104" s="60">
        <f t="shared" si="9"/>
        <v>328539.69825600006</v>
      </c>
      <c r="AM104" s="173" t="s">
        <v>555</v>
      </c>
    </row>
    <row r="105" spans="1:39" ht="15.75" thickBot="1" x14ac:dyDescent="0.3">
      <c r="A105" s="44">
        <v>97</v>
      </c>
      <c r="B105" s="44">
        <v>4</v>
      </c>
      <c r="C105" s="180" t="s">
        <v>315</v>
      </c>
      <c r="D105" s="40" t="s">
        <v>62</v>
      </c>
      <c r="E105" s="47">
        <f t="shared" si="5"/>
        <v>724.5</v>
      </c>
      <c r="F105" s="96">
        <v>724.5</v>
      </c>
      <c r="G105" s="96">
        <v>0</v>
      </c>
      <c r="H105" s="92"/>
      <c r="I105" s="175">
        <v>1386.7174500000001</v>
      </c>
      <c r="J105" s="175">
        <v>236.34008</v>
      </c>
      <c r="K105" s="175">
        <v>1560.39527</v>
      </c>
      <c r="L105" s="175">
        <v>303.60890999999998</v>
      </c>
      <c r="M105" s="175">
        <v>106.25525</v>
      </c>
      <c r="N105" s="175">
        <v>2109.2079600000002</v>
      </c>
      <c r="O105" s="175">
        <v>0</v>
      </c>
      <c r="P105" s="175">
        <v>1104.5430200000001</v>
      </c>
      <c r="Q105" s="185">
        <v>0</v>
      </c>
      <c r="R105" s="175">
        <v>0</v>
      </c>
      <c r="S105" s="175">
        <v>766.38514999999995</v>
      </c>
      <c r="T105" s="175">
        <v>2076.8961100000001</v>
      </c>
      <c r="U105" s="175">
        <v>2685.31909</v>
      </c>
      <c r="V105" s="175">
        <v>987.78426999999999</v>
      </c>
      <c r="W105" s="175">
        <v>336.23414000000002</v>
      </c>
      <c r="X105" s="175">
        <v>840.72064999999998</v>
      </c>
      <c r="Y105" s="175">
        <v>0</v>
      </c>
      <c r="Z105" s="175">
        <v>319.40759000000003</v>
      </c>
      <c r="AA105" s="175">
        <v>119.62577</v>
      </c>
      <c r="AB105" s="175">
        <v>11704.804389999999</v>
      </c>
      <c r="AC105" s="175">
        <v>6795.8786200000004</v>
      </c>
      <c r="AD105" s="175">
        <v>2418.1962100000001</v>
      </c>
      <c r="AE105" s="175">
        <v>0</v>
      </c>
      <c r="AF105" s="175">
        <v>0</v>
      </c>
      <c r="AG105" s="175">
        <v>1053.72</v>
      </c>
      <c r="AH105" s="175">
        <v>0</v>
      </c>
      <c r="AI105" s="36">
        <f t="shared" si="6"/>
        <v>36912.039930000006</v>
      </c>
      <c r="AJ105" s="36">
        <f t="shared" si="7"/>
        <v>44294.447916000005</v>
      </c>
      <c r="AK105" s="80">
        <f t="shared" si="8"/>
        <v>2214.7223958000004</v>
      </c>
      <c r="AL105" s="60">
        <f t="shared" si="9"/>
        <v>81206.487846000004</v>
      </c>
      <c r="AM105" s="173" t="s">
        <v>509</v>
      </c>
    </row>
    <row r="106" spans="1:39" ht="15.75" thickBot="1" x14ac:dyDescent="0.3">
      <c r="A106" s="44">
        <v>98</v>
      </c>
      <c r="B106" s="44">
        <v>4</v>
      </c>
      <c r="C106" s="180" t="s">
        <v>188</v>
      </c>
      <c r="D106" s="40">
        <v>4</v>
      </c>
      <c r="E106" s="47">
        <f t="shared" si="5"/>
        <v>1932.57</v>
      </c>
      <c r="F106" s="96">
        <v>1641.3</v>
      </c>
      <c r="G106" s="96">
        <v>0</v>
      </c>
      <c r="H106" s="91">
        <v>291.27</v>
      </c>
      <c r="I106" s="175">
        <v>1559.73506</v>
      </c>
      <c r="J106" s="175">
        <v>272.59622999999999</v>
      </c>
      <c r="K106" s="175">
        <v>3104.2307300000002</v>
      </c>
      <c r="L106" s="175">
        <v>786.88342</v>
      </c>
      <c r="M106" s="175">
        <v>248.01181</v>
      </c>
      <c r="N106" s="175">
        <v>4123.4094800000003</v>
      </c>
      <c r="O106" s="175">
        <v>0</v>
      </c>
      <c r="P106" s="175">
        <v>2502.2587400000002</v>
      </c>
      <c r="Q106" s="185">
        <v>0</v>
      </c>
      <c r="R106" s="175">
        <v>0</v>
      </c>
      <c r="S106" s="175">
        <v>1149.57773</v>
      </c>
      <c r="T106" s="175">
        <v>8279.2940999999992</v>
      </c>
      <c r="U106" s="175">
        <v>4597.9869399999998</v>
      </c>
      <c r="V106" s="175">
        <v>1142.6368</v>
      </c>
      <c r="W106" s="175">
        <v>1349.96054</v>
      </c>
      <c r="X106" s="175">
        <v>2228.0295999999998</v>
      </c>
      <c r="Y106" s="175">
        <v>0</v>
      </c>
      <c r="Z106" s="175">
        <v>791.39247999999998</v>
      </c>
      <c r="AA106" s="175">
        <v>246.19971000000001</v>
      </c>
      <c r="AB106" s="175">
        <v>24308.426769999998</v>
      </c>
      <c r="AC106" s="175">
        <v>7539.8317299999999</v>
      </c>
      <c r="AD106" s="175">
        <v>5115.1183799999999</v>
      </c>
      <c r="AE106" s="175">
        <v>1122.2068300000001</v>
      </c>
      <c r="AF106" s="175">
        <v>189.95402999999999</v>
      </c>
      <c r="AG106" s="175">
        <v>728.04</v>
      </c>
      <c r="AH106" s="175">
        <v>0</v>
      </c>
      <c r="AI106" s="36">
        <f t="shared" si="6"/>
        <v>71385.781109999982</v>
      </c>
      <c r="AJ106" s="36">
        <f t="shared" si="7"/>
        <v>85662.937331999972</v>
      </c>
      <c r="AK106" s="80">
        <f t="shared" si="8"/>
        <v>4283.1468665999992</v>
      </c>
      <c r="AL106" s="60">
        <f t="shared" si="9"/>
        <v>157048.71844199995</v>
      </c>
      <c r="AM106" s="173" t="s">
        <v>633</v>
      </c>
    </row>
    <row r="107" spans="1:39" ht="15.75" thickBot="1" x14ac:dyDescent="0.3">
      <c r="A107" s="44">
        <v>99</v>
      </c>
      <c r="B107" s="44">
        <v>5</v>
      </c>
      <c r="C107" s="180" t="s">
        <v>189</v>
      </c>
      <c r="D107" s="40">
        <v>19</v>
      </c>
      <c r="E107" s="47">
        <f t="shared" si="5"/>
        <v>4213</v>
      </c>
      <c r="F107" s="96">
        <v>4213</v>
      </c>
      <c r="G107" s="96">
        <v>0</v>
      </c>
      <c r="H107" s="92"/>
      <c r="I107" s="175">
        <v>6363.5903799999996</v>
      </c>
      <c r="J107" s="175">
        <v>1016.58513</v>
      </c>
      <c r="K107" s="175">
        <v>8572.509</v>
      </c>
      <c r="L107" s="175">
        <v>1999.96378</v>
      </c>
      <c r="M107" s="175">
        <v>177.25934000000001</v>
      </c>
      <c r="N107" s="175">
        <v>18558.132539999999</v>
      </c>
      <c r="O107" s="175">
        <v>0</v>
      </c>
      <c r="P107" s="175">
        <v>6422.9672</v>
      </c>
      <c r="Q107" s="185">
        <v>0</v>
      </c>
      <c r="R107" s="175">
        <v>0</v>
      </c>
      <c r="S107" s="175">
        <v>4310.9164700000001</v>
      </c>
      <c r="T107" s="175">
        <v>22221.399990000002</v>
      </c>
      <c r="U107" s="175">
        <v>10955.92527</v>
      </c>
      <c r="V107" s="175">
        <v>4248.71216</v>
      </c>
      <c r="W107" s="175">
        <v>1965.4170099999999</v>
      </c>
      <c r="X107" s="175">
        <v>5381.7682800000002</v>
      </c>
      <c r="Y107" s="175">
        <v>3259.0156499999998</v>
      </c>
      <c r="Z107" s="175">
        <v>3988.07906</v>
      </c>
      <c r="AA107" s="175">
        <v>510.19389999999999</v>
      </c>
      <c r="AB107" s="175">
        <v>55022.51395</v>
      </c>
      <c r="AC107" s="175">
        <v>40269.405769999998</v>
      </c>
      <c r="AD107" s="175">
        <v>12214.098819999999</v>
      </c>
      <c r="AE107" s="175">
        <v>2582.1979099999999</v>
      </c>
      <c r="AF107" s="175">
        <v>437.08422999999999</v>
      </c>
      <c r="AG107" s="175">
        <v>11457.48</v>
      </c>
      <c r="AH107" s="175">
        <v>0</v>
      </c>
      <c r="AI107" s="36">
        <f t="shared" si="6"/>
        <v>221935.21584000002</v>
      </c>
      <c r="AJ107" s="36">
        <f t="shared" si="7"/>
        <v>266322.25900800002</v>
      </c>
      <c r="AK107" s="80">
        <f t="shared" si="8"/>
        <v>13316.112950400002</v>
      </c>
      <c r="AL107" s="60">
        <f t="shared" si="9"/>
        <v>488257.47484800004</v>
      </c>
      <c r="AM107" s="173" t="s">
        <v>583</v>
      </c>
    </row>
    <row r="108" spans="1:39" ht="15.75" thickBot="1" x14ac:dyDescent="0.3">
      <c r="A108" s="44">
        <v>100</v>
      </c>
      <c r="B108" s="44">
        <v>5</v>
      </c>
      <c r="C108" s="180" t="s">
        <v>190</v>
      </c>
      <c r="D108" s="40">
        <v>12</v>
      </c>
      <c r="E108" s="47">
        <f t="shared" si="5"/>
        <v>2735.7</v>
      </c>
      <c r="F108" s="96">
        <v>2703</v>
      </c>
      <c r="G108" s="96">
        <v>0</v>
      </c>
      <c r="H108" s="91">
        <v>32.700000000000003</v>
      </c>
      <c r="I108" s="175">
        <v>4424.9529300000004</v>
      </c>
      <c r="J108" s="175">
        <v>1000.38437</v>
      </c>
      <c r="K108" s="175">
        <v>5453.2618000000002</v>
      </c>
      <c r="L108" s="175">
        <v>1265.5482999999999</v>
      </c>
      <c r="M108" s="175">
        <v>47.336379999999998</v>
      </c>
      <c r="N108" s="175">
        <v>5110.2496199999996</v>
      </c>
      <c r="O108" s="175">
        <v>0</v>
      </c>
      <c r="P108" s="175">
        <v>4120.8830600000001</v>
      </c>
      <c r="Q108" s="185">
        <v>0</v>
      </c>
      <c r="R108" s="175">
        <v>0</v>
      </c>
      <c r="S108" s="175">
        <v>3305.0359600000002</v>
      </c>
      <c r="T108" s="175">
        <v>8194.1192300000002</v>
      </c>
      <c r="U108" s="175">
        <v>6637.4099800000004</v>
      </c>
      <c r="V108" s="175">
        <v>4185.18307</v>
      </c>
      <c r="W108" s="175">
        <v>1564.2165500000001</v>
      </c>
      <c r="X108" s="175">
        <v>3417.00155</v>
      </c>
      <c r="Y108" s="175">
        <v>869.03725999999995</v>
      </c>
      <c r="Z108" s="175">
        <v>1033.3480999999999</v>
      </c>
      <c r="AA108" s="175">
        <v>242.58411000000001</v>
      </c>
      <c r="AB108" s="175">
        <v>44537.442450000002</v>
      </c>
      <c r="AC108" s="175">
        <v>37193.129220000003</v>
      </c>
      <c r="AD108" s="175">
        <v>10766.85979</v>
      </c>
      <c r="AE108" s="175">
        <v>1192.34475</v>
      </c>
      <c r="AF108" s="175">
        <v>201.82615999999999</v>
      </c>
      <c r="AG108" s="175">
        <v>7548.84</v>
      </c>
      <c r="AH108" s="175">
        <v>0</v>
      </c>
      <c r="AI108" s="36">
        <f t="shared" si="6"/>
        <v>152310.99463999999</v>
      </c>
      <c r="AJ108" s="36">
        <f t="shared" si="7"/>
        <v>182773.19356799999</v>
      </c>
      <c r="AK108" s="80">
        <f t="shared" si="8"/>
        <v>9138.6596783999994</v>
      </c>
      <c r="AL108" s="60">
        <f t="shared" si="9"/>
        <v>335084.18820799998</v>
      </c>
      <c r="AM108" s="173" t="s">
        <v>454</v>
      </c>
    </row>
    <row r="109" spans="1:39" ht="15.75" thickBot="1" x14ac:dyDescent="0.3">
      <c r="A109" s="44">
        <v>101</v>
      </c>
      <c r="B109" s="44">
        <v>5</v>
      </c>
      <c r="C109" s="180" t="s">
        <v>191</v>
      </c>
      <c r="D109" s="40">
        <v>15</v>
      </c>
      <c r="E109" s="47">
        <f t="shared" si="5"/>
        <v>2733.2</v>
      </c>
      <c r="F109" s="96">
        <v>2733.2</v>
      </c>
      <c r="G109" s="96">
        <v>0</v>
      </c>
      <c r="H109" s="92"/>
      <c r="I109" s="175">
        <v>4851.0512099999996</v>
      </c>
      <c r="J109" s="175">
        <v>871.28539000000001</v>
      </c>
      <c r="K109" s="175">
        <v>5695.8941800000002</v>
      </c>
      <c r="L109" s="175">
        <v>1320.5766799999999</v>
      </c>
      <c r="M109" s="175">
        <v>118.08886</v>
      </c>
      <c r="N109" s="175">
        <v>9495.6057199999996</v>
      </c>
      <c r="O109" s="175">
        <v>0</v>
      </c>
      <c r="P109" s="175">
        <v>4166.9247500000001</v>
      </c>
      <c r="Q109" s="185">
        <v>0</v>
      </c>
      <c r="R109" s="175">
        <v>0</v>
      </c>
      <c r="S109" s="175">
        <v>2826.0452399999999</v>
      </c>
      <c r="T109" s="175">
        <v>13557.755380000001</v>
      </c>
      <c r="U109" s="175">
        <v>9234.3154599999998</v>
      </c>
      <c r="V109" s="175">
        <v>3644.9509699999999</v>
      </c>
      <c r="W109" s="175">
        <v>1343.8532399999999</v>
      </c>
      <c r="X109" s="175">
        <v>3567.63517</v>
      </c>
      <c r="Y109" s="175">
        <v>2172.84501</v>
      </c>
      <c r="Z109" s="175">
        <v>2037.6458399999999</v>
      </c>
      <c r="AA109" s="175">
        <v>142.16748000000001</v>
      </c>
      <c r="AB109" s="175">
        <v>29482.95867</v>
      </c>
      <c r="AC109" s="175">
        <v>21685.94803</v>
      </c>
      <c r="AD109" s="175">
        <v>7826.3357299999998</v>
      </c>
      <c r="AE109" s="175">
        <v>1260.51882</v>
      </c>
      <c r="AF109" s="175">
        <v>213.36587</v>
      </c>
      <c r="AG109" s="175">
        <v>5345.52</v>
      </c>
      <c r="AH109" s="175">
        <v>0</v>
      </c>
      <c r="AI109" s="36">
        <f t="shared" si="6"/>
        <v>130861.28769999999</v>
      </c>
      <c r="AJ109" s="36">
        <f t="shared" si="7"/>
        <v>157033.54523999998</v>
      </c>
      <c r="AK109" s="80">
        <f t="shared" si="8"/>
        <v>7851.6772619999992</v>
      </c>
      <c r="AL109" s="60">
        <f t="shared" si="9"/>
        <v>287894.83293999999</v>
      </c>
      <c r="AM109" s="173" t="s">
        <v>455</v>
      </c>
    </row>
    <row r="110" spans="1:39" ht="15.75" thickBot="1" x14ac:dyDescent="0.3">
      <c r="A110" s="44">
        <v>102</v>
      </c>
      <c r="B110" s="44">
        <v>5</v>
      </c>
      <c r="C110" s="180" t="s">
        <v>192</v>
      </c>
      <c r="D110" s="40">
        <v>17</v>
      </c>
      <c r="E110" s="47">
        <f t="shared" si="5"/>
        <v>2739</v>
      </c>
      <c r="F110" s="96">
        <v>2739</v>
      </c>
      <c r="G110" s="96">
        <v>0</v>
      </c>
      <c r="H110" s="92"/>
      <c r="I110" s="175">
        <v>4924.7541499999998</v>
      </c>
      <c r="J110" s="175">
        <v>878.23046999999997</v>
      </c>
      <c r="K110" s="175">
        <v>5600.1281600000002</v>
      </c>
      <c r="L110" s="175">
        <v>1329.07698</v>
      </c>
      <c r="M110" s="175">
        <v>118.08886</v>
      </c>
      <c r="N110" s="175">
        <v>9618.4323999999997</v>
      </c>
      <c r="O110" s="175">
        <v>0</v>
      </c>
      <c r="P110" s="175">
        <v>4175.7671899999996</v>
      </c>
      <c r="Q110" s="185">
        <v>0</v>
      </c>
      <c r="R110" s="175">
        <v>0</v>
      </c>
      <c r="S110" s="175">
        <v>2873.9443200000001</v>
      </c>
      <c r="T110" s="175">
        <v>19660.795289999998</v>
      </c>
      <c r="U110" s="175">
        <v>9470.9612799999995</v>
      </c>
      <c r="V110" s="175">
        <v>3674.2397900000001</v>
      </c>
      <c r="W110" s="175">
        <v>1327.7190800000001</v>
      </c>
      <c r="X110" s="175">
        <v>3451.7328499999999</v>
      </c>
      <c r="Y110" s="175">
        <v>2172.84501</v>
      </c>
      <c r="Z110" s="175">
        <v>2079.4975300000001</v>
      </c>
      <c r="AA110" s="175">
        <v>131.03814</v>
      </c>
      <c r="AB110" s="175">
        <v>15133.23432</v>
      </c>
      <c r="AC110" s="175">
        <v>21563.652859999998</v>
      </c>
      <c r="AD110" s="175">
        <v>8066.0406999999996</v>
      </c>
      <c r="AE110" s="175">
        <v>1632.24983</v>
      </c>
      <c r="AF110" s="175">
        <v>276.28814</v>
      </c>
      <c r="AG110" s="175">
        <v>6092.76</v>
      </c>
      <c r="AH110" s="175">
        <v>0</v>
      </c>
      <c r="AI110" s="36">
        <f t="shared" si="6"/>
        <v>124251.47735</v>
      </c>
      <c r="AJ110" s="36">
        <f t="shared" si="7"/>
        <v>149101.77281999998</v>
      </c>
      <c r="AK110" s="80">
        <f t="shared" si="8"/>
        <v>7455.0886409999994</v>
      </c>
      <c r="AL110" s="60">
        <f t="shared" si="9"/>
        <v>273353.25017000001</v>
      </c>
      <c r="AM110" s="173" t="s">
        <v>456</v>
      </c>
    </row>
    <row r="111" spans="1:39" ht="15.75" thickBot="1" x14ac:dyDescent="0.3">
      <c r="A111" s="44">
        <v>103</v>
      </c>
      <c r="B111" s="44">
        <v>5</v>
      </c>
      <c r="C111" s="180" t="s">
        <v>193</v>
      </c>
      <c r="D111" s="40">
        <v>19</v>
      </c>
      <c r="E111" s="47">
        <f t="shared" si="5"/>
        <v>4399.74</v>
      </c>
      <c r="F111" s="96">
        <v>4399.74</v>
      </c>
      <c r="G111" s="96">
        <v>0</v>
      </c>
      <c r="H111" s="92"/>
      <c r="I111" s="175">
        <v>6897.4650899999997</v>
      </c>
      <c r="J111" s="175">
        <v>1132.8244299999999</v>
      </c>
      <c r="K111" s="175">
        <v>9288.4035999999996</v>
      </c>
      <c r="L111" s="175">
        <v>2171.3269799999998</v>
      </c>
      <c r="M111" s="175">
        <v>177.25934000000001</v>
      </c>
      <c r="N111" s="175">
        <v>16364.19821</v>
      </c>
      <c r="O111" s="175">
        <v>0</v>
      </c>
      <c r="P111" s="175">
        <v>6707.6633599999996</v>
      </c>
      <c r="Q111" s="185">
        <v>0</v>
      </c>
      <c r="R111" s="175">
        <v>0</v>
      </c>
      <c r="S111" s="175">
        <v>4263.0173999999997</v>
      </c>
      <c r="T111" s="175">
        <v>31195.81063</v>
      </c>
      <c r="U111" s="175">
        <v>12600.436669999999</v>
      </c>
      <c r="V111" s="175">
        <v>4735.50821</v>
      </c>
      <c r="W111" s="175">
        <v>2146.4917599999999</v>
      </c>
      <c r="X111" s="175">
        <v>5831.1232099999997</v>
      </c>
      <c r="Y111" s="175">
        <v>3259.0156499999998</v>
      </c>
      <c r="Z111" s="175">
        <v>3871.79036</v>
      </c>
      <c r="AA111" s="175">
        <v>226.17289</v>
      </c>
      <c r="AB111" s="175">
        <v>61481.792159999997</v>
      </c>
      <c r="AC111" s="175">
        <v>32065.83871</v>
      </c>
      <c r="AD111" s="175">
        <v>13388.662560000001</v>
      </c>
      <c r="AE111" s="175">
        <v>2373.4674399999999</v>
      </c>
      <c r="AF111" s="175">
        <v>401.75277999999997</v>
      </c>
      <c r="AG111" s="175">
        <v>3717</v>
      </c>
      <c r="AH111" s="175">
        <v>0</v>
      </c>
      <c r="AI111" s="36">
        <f t="shared" si="6"/>
        <v>224297.02144000004</v>
      </c>
      <c r="AJ111" s="36">
        <f t="shared" si="7"/>
        <v>269156.42572800006</v>
      </c>
      <c r="AK111" s="80">
        <f t="shared" si="8"/>
        <v>13457.821286400003</v>
      </c>
      <c r="AL111" s="60">
        <f t="shared" si="9"/>
        <v>493453.4471680001</v>
      </c>
      <c r="AM111" s="173" t="s">
        <v>457</v>
      </c>
    </row>
    <row r="112" spans="1:39" ht="15.75" thickBot="1" x14ac:dyDescent="0.3">
      <c r="A112" s="44">
        <v>104</v>
      </c>
      <c r="B112" s="44">
        <v>5</v>
      </c>
      <c r="C112" s="180" t="s">
        <v>194</v>
      </c>
      <c r="D112" s="40">
        <v>21</v>
      </c>
      <c r="E112" s="47">
        <f t="shared" si="5"/>
        <v>3226.1</v>
      </c>
      <c r="F112" s="96">
        <v>3226.1</v>
      </c>
      <c r="G112" s="96">
        <v>0</v>
      </c>
      <c r="H112" s="92"/>
      <c r="I112" s="175">
        <v>7302.8659900000002</v>
      </c>
      <c r="J112" s="175">
        <v>749.90056000000004</v>
      </c>
      <c r="K112" s="175">
        <v>6943.9261399999996</v>
      </c>
      <c r="L112" s="175">
        <v>1514.55675</v>
      </c>
      <c r="M112" s="175">
        <v>59.169989999999999</v>
      </c>
      <c r="N112" s="175">
        <v>5331.8695600000001</v>
      </c>
      <c r="O112" s="175">
        <v>0</v>
      </c>
      <c r="P112" s="175">
        <v>4918.3798900000002</v>
      </c>
      <c r="Q112" s="185">
        <v>0</v>
      </c>
      <c r="R112" s="175">
        <v>0</v>
      </c>
      <c r="S112" s="175">
        <v>5652.0904899999996</v>
      </c>
      <c r="T112" s="175">
        <v>16840.440569999999</v>
      </c>
      <c r="U112" s="175">
        <v>11301.36298</v>
      </c>
      <c r="V112" s="175">
        <v>3133.5327400000001</v>
      </c>
      <c r="W112" s="175">
        <v>1434.73335</v>
      </c>
      <c r="X112" s="175">
        <v>3940.3025400000001</v>
      </c>
      <c r="Y112" s="175">
        <v>1086.4222600000001</v>
      </c>
      <c r="Z112" s="175">
        <v>1125.346</v>
      </c>
      <c r="AA112" s="175">
        <v>377.23786000000001</v>
      </c>
      <c r="AB112" s="175">
        <v>35990.87889</v>
      </c>
      <c r="AC112" s="175">
        <v>12556.57646</v>
      </c>
      <c r="AD112" s="175">
        <v>9225.6200100000005</v>
      </c>
      <c r="AE112" s="175">
        <v>1669.56321</v>
      </c>
      <c r="AF112" s="175">
        <v>282.60410999999999</v>
      </c>
      <c r="AG112" s="175">
        <v>8200.32</v>
      </c>
      <c r="AH112" s="175">
        <v>0</v>
      </c>
      <c r="AI112" s="36">
        <f t="shared" si="6"/>
        <v>139637.70034999997</v>
      </c>
      <c r="AJ112" s="36">
        <f t="shared" si="7"/>
        <v>167565.24041999996</v>
      </c>
      <c r="AK112" s="80">
        <f t="shared" si="8"/>
        <v>8378.2620209999986</v>
      </c>
      <c r="AL112" s="60">
        <f t="shared" si="9"/>
        <v>307202.94076999993</v>
      </c>
      <c r="AM112" s="173" t="s">
        <v>458</v>
      </c>
    </row>
    <row r="113" spans="1:39" ht="15.75" thickBot="1" x14ac:dyDescent="0.3">
      <c r="A113" s="44">
        <v>105</v>
      </c>
      <c r="B113" s="44">
        <v>5</v>
      </c>
      <c r="C113" s="180" t="s">
        <v>195</v>
      </c>
      <c r="D113" s="40">
        <v>23</v>
      </c>
      <c r="E113" s="47">
        <f t="shared" si="5"/>
        <v>4440.3</v>
      </c>
      <c r="F113" s="96">
        <v>4440.3</v>
      </c>
      <c r="G113" s="96">
        <v>0</v>
      </c>
      <c r="H113" s="92"/>
      <c r="I113" s="175">
        <v>7364.2721099999999</v>
      </c>
      <c r="J113" s="175">
        <v>1310.0170800000001</v>
      </c>
      <c r="K113" s="175">
        <v>9436.0948599999992</v>
      </c>
      <c r="L113" s="175">
        <v>2128.9056099999998</v>
      </c>
      <c r="M113" s="175">
        <v>177.25934000000001</v>
      </c>
      <c r="N113" s="175">
        <v>16407.27507</v>
      </c>
      <c r="O113" s="175">
        <v>0</v>
      </c>
      <c r="P113" s="175">
        <v>6769.4994699999997</v>
      </c>
      <c r="Q113" s="185">
        <v>0</v>
      </c>
      <c r="R113" s="175">
        <v>0</v>
      </c>
      <c r="S113" s="175">
        <v>4310.9164700000001</v>
      </c>
      <c r="T113" s="175">
        <v>31628.565360000001</v>
      </c>
      <c r="U113" s="175">
        <v>13920.64813</v>
      </c>
      <c r="V113" s="175">
        <v>5480.1407499999996</v>
      </c>
      <c r="W113" s="175">
        <v>2016.7149400000001</v>
      </c>
      <c r="X113" s="175">
        <v>5635.8505100000002</v>
      </c>
      <c r="Y113" s="175">
        <v>3259.0156499999998</v>
      </c>
      <c r="Z113" s="175">
        <v>3874.9231399999999</v>
      </c>
      <c r="AA113" s="175">
        <v>216.42680999999999</v>
      </c>
      <c r="AB113" s="175">
        <v>63356.599459999998</v>
      </c>
      <c r="AC113" s="175">
        <v>31971.35052</v>
      </c>
      <c r="AD113" s="175">
        <v>11553.322620000001</v>
      </c>
      <c r="AE113" s="175">
        <v>2073.5576700000001</v>
      </c>
      <c r="AF113" s="175">
        <v>350.98757000000001</v>
      </c>
      <c r="AG113" s="175">
        <v>4425.84</v>
      </c>
      <c r="AH113" s="175">
        <v>0</v>
      </c>
      <c r="AI113" s="36">
        <f t="shared" si="6"/>
        <v>227668.18314000004</v>
      </c>
      <c r="AJ113" s="36">
        <f t="shared" si="7"/>
        <v>273201.81976800004</v>
      </c>
      <c r="AK113" s="80">
        <f t="shared" si="8"/>
        <v>13660.090988400003</v>
      </c>
      <c r="AL113" s="60">
        <f t="shared" si="9"/>
        <v>500870.00290800008</v>
      </c>
      <c r="AM113" s="173" t="s">
        <v>459</v>
      </c>
    </row>
    <row r="114" spans="1:39" ht="15.75" thickBot="1" x14ac:dyDescent="0.3">
      <c r="A114" s="44">
        <v>106</v>
      </c>
      <c r="B114" s="44">
        <v>5</v>
      </c>
      <c r="C114" s="180" t="s">
        <v>196</v>
      </c>
      <c r="D114" s="40">
        <v>3</v>
      </c>
      <c r="E114" s="47">
        <f t="shared" si="5"/>
        <v>3489.52</v>
      </c>
      <c r="F114" s="96">
        <v>3489.52</v>
      </c>
      <c r="G114" s="96">
        <v>0</v>
      </c>
      <c r="H114" s="92"/>
      <c r="I114" s="175">
        <v>6032.7841500000004</v>
      </c>
      <c r="J114" s="175">
        <v>1140.5410199999999</v>
      </c>
      <c r="K114" s="175">
        <v>7162.3886499999999</v>
      </c>
      <c r="L114" s="175">
        <v>1617.2639799999999</v>
      </c>
      <c r="M114" s="175">
        <v>44.251809999999999</v>
      </c>
      <c r="N114" s="175">
        <v>5135.3218500000003</v>
      </c>
      <c r="O114" s="175">
        <v>0</v>
      </c>
      <c r="P114" s="175">
        <v>5319.9792299999999</v>
      </c>
      <c r="Q114" s="185">
        <v>0</v>
      </c>
      <c r="R114" s="175">
        <v>0</v>
      </c>
      <c r="S114" s="175">
        <v>3161.3387499999999</v>
      </c>
      <c r="T114" s="175">
        <v>15859.614509999999</v>
      </c>
      <c r="U114" s="175">
        <v>12018.271989999999</v>
      </c>
      <c r="V114" s="175">
        <v>4772.75648</v>
      </c>
      <c r="W114" s="175">
        <v>1844.6354699999999</v>
      </c>
      <c r="X114" s="175">
        <v>4145.1876700000003</v>
      </c>
      <c r="Y114" s="175">
        <v>814.75404000000003</v>
      </c>
      <c r="Z114" s="175">
        <v>1043.70496</v>
      </c>
      <c r="AA114" s="175">
        <v>306.27967999999998</v>
      </c>
      <c r="AB114" s="175">
        <v>68890.641610000006</v>
      </c>
      <c r="AC114" s="175">
        <v>28811.684809999999</v>
      </c>
      <c r="AD114" s="175">
        <v>9139.0537299999996</v>
      </c>
      <c r="AE114" s="175">
        <v>2229.26386</v>
      </c>
      <c r="AF114" s="175">
        <v>377.34368999999998</v>
      </c>
      <c r="AG114" s="175">
        <v>16726.32</v>
      </c>
      <c r="AH114" s="175">
        <v>0</v>
      </c>
      <c r="AI114" s="36">
        <f t="shared" si="6"/>
        <v>196593.38194000005</v>
      </c>
      <c r="AJ114" s="36">
        <f t="shared" si="7"/>
        <v>235912.05832800004</v>
      </c>
      <c r="AK114" s="80">
        <f t="shared" si="8"/>
        <v>11795.602916400003</v>
      </c>
      <c r="AL114" s="60">
        <f t="shared" si="9"/>
        <v>432505.44026800012</v>
      </c>
      <c r="AM114" s="173" t="s">
        <v>450</v>
      </c>
    </row>
    <row r="115" spans="1:39" ht="15.75" thickBot="1" x14ac:dyDescent="0.3">
      <c r="A115" s="44">
        <v>107</v>
      </c>
      <c r="B115" s="44">
        <v>5</v>
      </c>
      <c r="C115" s="180" t="s">
        <v>197</v>
      </c>
      <c r="D115" s="40">
        <v>5</v>
      </c>
      <c r="E115" s="47">
        <f t="shared" si="5"/>
        <v>4340.01</v>
      </c>
      <c r="F115" s="96">
        <v>4220.21</v>
      </c>
      <c r="G115" s="96">
        <v>0</v>
      </c>
      <c r="H115" s="91">
        <v>119.8</v>
      </c>
      <c r="I115" s="175">
        <v>4506.40517</v>
      </c>
      <c r="J115" s="175">
        <v>1057.21874</v>
      </c>
      <c r="K115" s="175">
        <v>10586.51845</v>
      </c>
      <c r="L115" s="175">
        <v>2418.7469700000001</v>
      </c>
      <c r="M115" s="175">
        <v>88.504109999999997</v>
      </c>
      <c r="N115" s="175">
        <v>8140.9604499999996</v>
      </c>
      <c r="O115" s="175">
        <v>0</v>
      </c>
      <c r="P115" s="175">
        <v>6433.9592700000003</v>
      </c>
      <c r="Q115" s="185">
        <v>0</v>
      </c>
      <c r="R115" s="175">
        <v>0</v>
      </c>
      <c r="S115" s="175">
        <v>3807.97622</v>
      </c>
      <c r="T115" s="175">
        <v>17907.86333</v>
      </c>
      <c r="U115" s="175">
        <v>10058.57093</v>
      </c>
      <c r="V115" s="175">
        <v>4420.51217</v>
      </c>
      <c r="W115" s="175">
        <v>2760.5726300000001</v>
      </c>
      <c r="X115" s="175">
        <v>6186.2349700000004</v>
      </c>
      <c r="Y115" s="175">
        <v>1629.5080700000001</v>
      </c>
      <c r="Z115" s="175">
        <v>1838.60384</v>
      </c>
      <c r="AA115" s="175">
        <v>337.18421999999998</v>
      </c>
      <c r="AB115" s="175">
        <v>64646.552810000001</v>
      </c>
      <c r="AC115" s="175">
        <v>20013.183229999999</v>
      </c>
      <c r="AD115" s="175">
        <v>13439.563969999999</v>
      </c>
      <c r="AE115" s="175">
        <v>654.24657999999999</v>
      </c>
      <c r="AF115" s="175">
        <v>110.7432</v>
      </c>
      <c r="AG115" s="175">
        <v>5364.72</v>
      </c>
      <c r="AH115" s="175">
        <v>0</v>
      </c>
      <c r="AI115" s="36">
        <f t="shared" si="6"/>
        <v>186408.34932999997</v>
      </c>
      <c r="AJ115" s="36">
        <f t="shared" si="7"/>
        <v>223690.01919599995</v>
      </c>
      <c r="AK115" s="80">
        <f t="shared" si="8"/>
        <v>11184.500959799998</v>
      </c>
      <c r="AL115" s="60">
        <f t="shared" si="9"/>
        <v>410098.36852599995</v>
      </c>
      <c r="AM115" s="173" t="s">
        <v>451</v>
      </c>
    </row>
    <row r="116" spans="1:39" ht="15.75" thickBot="1" x14ac:dyDescent="0.3">
      <c r="A116" s="44">
        <v>108</v>
      </c>
      <c r="B116" s="44">
        <v>5</v>
      </c>
      <c r="C116" s="180" t="s">
        <v>198</v>
      </c>
      <c r="D116" s="40">
        <v>7</v>
      </c>
      <c r="E116" s="47">
        <f t="shared" si="5"/>
        <v>4447.07</v>
      </c>
      <c r="F116" s="96">
        <v>4447.07</v>
      </c>
      <c r="G116" s="96">
        <v>0</v>
      </c>
      <c r="H116" s="92"/>
      <c r="I116" s="175">
        <v>7354.0226400000001</v>
      </c>
      <c r="J116" s="175">
        <v>1308.2160699999999</v>
      </c>
      <c r="K116" s="175">
        <v>9402.6437299999998</v>
      </c>
      <c r="L116" s="175">
        <v>2126.5925400000001</v>
      </c>
      <c r="M116" s="175">
        <v>177.25934000000001</v>
      </c>
      <c r="N116" s="175">
        <v>16355.73099</v>
      </c>
      <c r="O116" s="175">
        <v>0</v>
      </c>
      <c r="P116" s="175">
        <v>6779.8207300000004</v>
      </c>
      <c r="Q116" s="185">
        <v>0</v>
      </c>
      <c r="R116" s="175">
        <v>0</v>
      </c>
      <c r="S116" s="175">
        <v>4310.9164700000001</v>
      </c>
      <c r="T116" s="175">
        <v>31947.358960000001</v>
      </c>
      <c r="U116" s="175">
        <v>13892.25812</v>
      </c>
      <c r="V116" s="175">
        <v>5472.6047200000003</v>
      </c>
      <c r="W116" s="175">
        <v>2093.5944300000001</v>
      </c>
      <c r="X116" s="175">
        <v>5617.29018</v>
      </c>
      <c r="Y116" s="175">
        <v>3259.0156499999998</v>
      </c>
      <c r="Z116" s="175">
        <v>3858.0470700000001</v>
      </c>
      <c r="AA116" s="175">
        <v>249.24924999999999</v>
      </c>
      <c r="AB116" s="175">
        <v>56843.131690000002</v>
      </c>
      <c r="AC116" s="175">
        <v>32536.488229999999</v>
      </c>
      <c r="AD116" s="175">
        <v>15764.095950000001</v>
      </c>
      <c r="AE116" s="175">
        <v>2372.06468</v>
      </c>
      <c r="AF116" s="175">
        <v>401.51533999999998</v>
      </c>
      <c r="AG116" s="175">
        <v>11074.32</v>
      </c>
      <c r="AH116" s="175">
        <v>0</v>
      </c>
      <c r="AI116" s="36">
        <f t="shared" si="6"/>
        <v>233196.23678000001</v>
      </c>
      <c r="AJ116" s="36">
        <f t="shared" si="7"/>
        <v>279835.48413599998</v>
      </c>
      <c r="AK116" s="80">
        <f t="shared" si="8"/>
        <v>13991.774206800001</v>
      </c>
      <c r="AL116" s="60">
        <f t="shared" si="9"/>
        <v>513031.72091599996</v>
      </c>
      <c r="AM116" s="173" t="s">
        <v>452</v>
      </c>
    </row>
    <row r="117" spans="1:39" ht="15.75" thickBot="1" x14ac:dyDescent="0.3">
      <c r="A117" s="44">
        <v>109</v>
      </c>
      <c r="B117" s="44">
        <v>5</v>
      </c>
      <c r="C117" s="180" t="s">
        <v>199</v>
      </c>
      <c r="D117" s="40">
        <v>9</v>
      </c>
      <c r="E117" s="47">
        <f t="shared" si="5"/>
        <v>4480.1000000000004</v>
      </c>
      <c r="F117" s="96">
        <v>4480.1000000000004</v>
      </c>
      <c r="G117" s="96">
        <v>0</v>
      </c>
      <c r="H117" s="92"/>
      <c r="I117" s="175">
        <v>7361.3027400000001</v>
      </c>
      <c r="J117" s="175">
        <v>1309.50208</v>
      </c>
      <c r="K117" s="175">
        <v>9540.58</v>
      </c>
      <c r="L117" s="175">
        <v>2137.3902800000001</v>
      </c>
      <c r="M117" s="175">
        <v>177.25934000000001</v>
      </c>
      <c r="N117" s="175">
        <v>16357.95004</v>
      </c>
      <c r="O117" s="175">
        <v>0</v>
      </c>
      <c r="P117" s="175">
        <v>6830.1769199999999</v>
      </c>
      <c r="Q117" s="185">
        <v>0</v>
      </c>
      <c r="R117" s="175">
        <v>0</v>
      </c>
      <c r="S117" s="175">
        <v>4310.9164700000001</v>
      </c>
      <c r="T117" s="175">
        <v>32188.407309999999</v>
      </c>
      <c r="U117" s="175">
        <v>13912.40238</v>
      </c>
      <c r="V117" s="175">
        <v>5477.9975100000001</v>
      </c>
      <c r="W117" s="175">
        <v>2122.7463499999999</v>
      </c>
      <c r="X117" s="175">
        <v>5600.2093500000001</v>
      </c>
      <c r="Y117" s="175">
        <v>3259.0156499999998</v>
      </c>
      <c r="Z117" s="175">
        <v>3870.05206</v>
      </c>
      <c r="AA117" s="175">
        <v>228.12221</v>
      </c>
      <c r="AB117" s="175">
        <v>53544.962959999997</v>
      </c>
      <c r="AC117" s="175">
        <v>32575.498</v>
      </c>
      <c r="AD117" s="175">
        <v>14118.66584</v>
      </c>
      <c r="AE117" s="175">
        <v>2133.59573</v>
      </c>
      <c r="AF117" s="175">
        <v>361.15010999999998</v>
      </c>
      <c r="AG117" s="175">
        <v>8449.44</v>
      </c>
      <c r="AH117" s="175">
        <v>0</v>
      </c>
      <c r="AI117" s="36">
        <f t="shared" si="6"/>
        <v>225867.34332999997</v>
      </c>
      <c r="AJ117" s="36">
        <f t="shared" si="7"/>
        <v>271040.81199599995</v>
      </c>
      <c r="AK117" s="80">
        <f t="shared" si="8"/>
        <v>13552.040599799999</v>
      </c>
      <c r="AL117" s="60">
        <f t="shared" si="9"/>
        <v>496908.15532599995</v>
      </c>
      <c r="AM117" s="173" t="s">
        <v>453</v>
      </c>
    </row>
    <row r="118" spans="1:39" ht="15.75" thickBot="1" x14ac:dyDescent="0.3">
      <c r="A118" s="44">
        <v>110</v>
      </c>
      <c r="B118" s="44">
        <v>5</v>
      </c>
      <c r="C118" s="180" t="s">
        <v>200</v>
      </c>
      <c r="D118" s="40">
        <v>11</v>
      </c>
      <c r="E118" s="47">
        <f t="shared" si="5"/>
        <v>3067.7000000000003</v>
      </c>
      <c r="F118" s="96">
        <v>2688.3</v>
      </c>
      <c r="G118" s="96">
        <v>0</v>
      </c>
      <c r="H118" s="91">
        <f>212.1+27.6+139.7</f>
        <v>379.4</v>
      </c>
      <c r="I118" s="175">
        <v>5613.9255899999998</v>
      </c>
      <c r="J118" s="175">
        <v>1021.47219</v>
      </c>
      <c r="K118" s="175">
        <v>6058.4971500000001</v>
      </c>
      <c r="L118" s="175">
        <v>0</v>
      </c>
      <c r="M118" s="175">
        <v>133.00703999999999</v>
      </c>
      <c r="N118" s="175">
        <v>10181.13608</v>
      </c>
      <c r="O118" s="175">
        <v>0</v>
      </c>
      <c r="P118" s="175">
        <v>4098.4720500000003</v>
      </c>
      <c r="Q118" s="185">
        <v>0</v>
      </c>
      <c r="R118" s="175">
        <v>0</v>
      </c>
      <c r="S118" s="175">
        <v>8047.0440799999997</v>
      </c>
      <c r="T118" s="175">
        <v>13476.974490000001</v>
      </c>
      <c r="U118" s="175">
        <v>11711.85382</v>
      </c>
      <c r="V118" s="175">
        <v>4272.5377799999997</v>
      </c>
      <c r="W118" s="175">
        <v>1378.7819</v>
      </c>
      <c r="X118" s="175">
        <v>0</v>
      </c>
      <c r="Y118" s="175">
        <v>0</v>
      </c>
      <c r="Z118" s="175">
        <v>2279.26757</v>
      </c>
      <c r="AA118" s="175">
        <v>0</v>
      </c>
      <c r="AB118" s="175">
        <v>39991.101439999999</v>
      </c>
      <c r="AC118" s="175">
        <v>20383.81467</v>
      </c>
      <c r="AD118" s="175">
        <v>8465.4120299999995</v>
      </c>
      <c r="AE118" s="175">
        <v>841.65512000000001</v>
      </c>
      <c r="AF118" s="175">
        <v>142.46553</v>
      </c>
      <c r="AG118" s="175">
        <v>6571.8</v>
      </c>
      <c r="AH118" s="175">
        <v>0</v>
      </c>
      <c r="AI118" s="36">
        <f t="shared" si="6"/>
        <v>144669.21852999998</v>
      </c>
      <c r="AJ118" s="36">
        <f t="shared" si="7"/>
        <v>173603.06223599997</v>
      </c>
      <c r="AK118" s="80">
        <f t="shared" si="8"/>
        <v>8680.1531117999984</v>
      </c>
      <c r="AL118" s="60">
        <f t="shared" si="9"/>
        <v>318272.28076599992</v>
      </c>
      <c r="AM118" s="173" t="s">
        <v>551</v>
      </c>
    </row>
    <row r="119" spans="1:39" ht="15.75" thickBot="1" x14ac:dyDescent="0.3">
      <c r="A119" s="44">
        <v>111</v>
      </c>
      <c r="B119" s="44">
        <v>5</v>
      </c>
      <c r="C119" s="180" t="s">
        <v>201</v>
      </c>
      <c r="D119" s="40">
        <v>2</v>
      </c>
      <c r="E119" s="47">
        <f t="shared" si="5"/>
        <v>2755.5</v>
      </c>
      <c r="F119" s="96">
        <v>2755.5</v>
      </c>
      <c r="G119" s="96">
        <v>0</v>
      </c>
      <c r="H119" s="92"/>
      <c r="I119" s="175">
        <v>4887.51919</v>
      </c>
      <c r="J119" s="175">
        <v>871.54337999999996</v>
      </c>
      <c r="K119" s="175">
        <v>5687.4286899999997</v>
      </c>
      <c r="L119" s="175">
        <v>0</v>
      </c>
      <c r="M119" s="175">
        <v>118.08886</v>
      </c>
      <c r="N119" s="175">
        <v>9501.8574700000008</v>
      </c>
      <c r="O119" s="175">
        <v>0</v>
      </c>
      <c r="P119" s="175">
        <v>4200.9224100000001</v>
      </c>
      <c r="Q119" s="185">
        <v>0</v>
      </c>
      <c r="R119" s="175">
        <v>0</v>
      </c>
      <c r="S119" s="175">
        <v>5173.0997699999998</v>
      </c>
      <c r="T119" s="175">
        <v>18558.28098</v>
      </c>
      <c r="U119" s="175">
        <v>9255.3123699999996</v>
      </c>
      <c r="V119" s="175">
        <v>3646.1878900000002</v>
      </c>
      <c r="W119" s="175">
        <v>1421.0558799999999</v>
      </c>
      <c r="X119" s="175">
        <v>0</v>
      </c>
      <c r="Y119" s="175">
        <v>2172.84501</v>
      </c>
      <c r="Z119" s="175">
        <v>2039.3569600000001</v>
      </c>
      <c r="AA119" s="175">
        <v>232.28276</v>
      </c>
      <c r="AB119" s="175">
        <v>53589.223469999997</v>
      </c>
      <c r="AC119" s="175">
        <v>21513.522809999999</v>
      </c>
      <c r="AD119" s="175">
        <v>7291.5369799999999</v>
      </c>
      <c r="AE119" s="175">
        <v>1402.7585300000001</v>
      </c>
      <c r="AF119" s="175">
        <v>237.44254000000001</v>
      </c>
      <c r="AG119" s="175">
        <v>1781.88</v>
      </c>
      <c r="AH119" s="175">
        <v>0</v>
      </c>
      <c r="AI119" s="36">
        <f t="shared" si="6"/>
        <v>153582.14594999998</v>
      </c>
      <c r="AJ119" s="36">
        <f t="shared" si="7"/>
        <v>184298.57513999997</v>
      </c>
      <c r="AK119" s="80">
        <f t="shared" si="8"/>
        <v>9214.9287569999997</v>
      </c>
      <c r="AL119" s="60">
        <f t="shared" si="9"/>
        <v>337880.72108999995</v>
      </c>
      <c r="AM119" s="173" t="s">
        <v>543</v>
      </c>
    </row>
    <row r="120" spans="1:39" ht="15.75" thickBot="1" x14ac:dyDescent="0.3">
      <c r="A120" s="44">
        <v>112</v>
      </c>
      <c r="B120" s="44">
        <v>5</v>
      </c>
      <c r="C120" s="180" t="s">
        <v>202</v>
      </c>
      <c r="D120" s="40" t="s">
        <v>63</v>
      </c>
      <c r="E120" s="47">
        <f t="shared" si="5"/>
        <v>2720.5</v>
      </c>
      <c r="F120" s="96">
        <v>2720.5</v>
      </c>
      <c r="G120" s="96">
        <v>0</v>
      </c>
      <c r="H120" s="92"/>
      <c r="I120" s="175">
        <v>4841.89966</v>
      </c>
      <c r="J120" s="175">
        <v>863.31228999999996</v>
      </c>
      <c r="K120" s="175">
        <v>5621.02981</v>
      </c>
      <c r="L120" s="175">
        <v>0</v>
      </c>
      <c r="M120" s="175">
        <v>118.08886</v>
      </c>
      <c r="N120" s="175">
        <v>9357.7066599999998</v>
      </c>
      <c r="O120" s="175">
        <v>0</v>
      </c>
      <c r="P120" s="175">
        <v>4147.5628500000003</v>
      </c>
      <c r="Q120" s="185">
        <v>0</v>
      </c>
      <c r="R120" s="175">
        <v>0</v>
      </c>
      <c r="S120" s="175">
        <v>5173.0997699999998</v>
      </c>
      <c r="T120" s="175">
        <v>17405.060000000001</v>
      </c>
      <c r="U120" s="175">
        <v>9164.7087900000006</v>
      </c>
      <c r="V120" s="175">
        <v>3611.8080399999999</v>
      </c>
      <c r="W120" s="175">
        <v>1390.01711</v>
      </c>
      <c r="X120" s="175">
        <v>0</v>
      </c>
      <c r="Y120" s="175">
        <v>2172.84501</v>
      </c>
      <c r="Z120" s="175">
        <v>1989.97012</v>
      </c>
      <c r="AA120" s="175">
        <v>232.28276</v>
      </c>
      <c r="AB120" s="175">
        <v>40281.769460000003</v>
      </c>
      <c r="AC120" s="175">
        <v>21171.756710000001</v>
      </c>
      <c r="AD120" s="175">
        <v>7135.5369000000001</v>
      </c>
      <c r="AE120" s="175">
        <v>1402.7585300000001</v>
      </c>
      <c r="AF120" s="175">
        <v>237.44254000000001</v>
      </c>
      <c r="AG120" s="175">
        <v>5307.24</v>
      </c>
      <c r="AH120" s="175">
        <v>0</v>
      </c>
      <c r="AI120" s="36">
        <f t="shared" si="6"/>
        <v>141625.89586999998</v>
      </c>
      <c r="AJ120" s="36">
        <f t="shared" si="7"/>
        <v>169951.07504399997</v>
      </c>
      <c r="AK120" s="80">
        <f t="shared" si="8"/>
        <v>8497.5537521999995</v>
      </c>
      <c r="AL120" s="60">
        <f t="shared" si="9"/>
        <v>311576.97091399995</v>
      </c>
      <c r="AM120" s="173" t="s">
        <v>544</v>
      </c>
    </row>
    <row r="121" spans="1:39" ht="15.75" thickBot="1" x14ac:dyDescent="0.3">
      <c r="A121" s="44">
        <v>113</v>
      </c>
      <c r="B121" s="44">
        <v>5</v>
      </c>
      <c r="C121" s="180" t="s">
        <v>203</v>
      </c>
      <c r="D121" s="40">
        <v>4</v>
      </c>
      <c r="E121" s="47">
        <f t="shared" si="5"/>
        <v>2703.6</v>
      </c>
      <c r="F121" s="96">
        <v>2703.6</v>
      </c>
      <c r="G121" s="96">
        <v>0</v>
      </c>
      <c r="H121" s="92"/>
      <c r="I121" s="175">
        <v>4841.89966</v>
      </c>
      <c r="J121" s="175">
        <v>863.31228999999996</v>
      </c>
      <c r="K121" s="175">
        <v>5597.5589399999999</v>
      </c>
      <c r="L121" s="175">
        <v>0</v>
      </c>
      <c r="M121" s="175">
        <v>118.08886</v>
      </c>
      <c r="N121" s="175">
        <v>9357.7066599999998</v>
      </c>
      <c r="O121" s="175">
        <v>0</v>
      </c>
      <c r="P121" s="175">
        <v>4121.7978000000003</v>
      </c>
      <c r="Q121" s="185">
        <v>0</v>
      </c>
      <c r="R121" s="175">
        <v>0</v>
      </c>
      <c r="S121" s="175">
        <v>5173.0997699999998</v>
      </c>
      <c r="T121" s="175">
        <v>17088.857909999999</v>
      </c>
      <c r="U121" s="175">
        <v>9127.5595400000002</v>
      </c>
      <c r="V121" s="175">
        <v>3611.8080399999999</v>
      </c>
      <c r="W121" s="175">
        <v>1371.28601</v>
      </c>
      <c r="X121" s="175">
        <v>0</v>
      </c>
      <c r="Y121" s="175">
        <v>2172.84501</v>
      </c>
      <c r="Z121" s="175">
        <v>1989.97012</v>
      </c>
      <c r="AA121" s="175">
        <v>232.28276</v>
      </c>
      <c r="AB121" s="175">
        <v>31690.779269999999</v>
      </c>
      <c r="AC121" s="175">
        <v>21141.79536</v>
      </c>
      <c r="AD121" s="175">
        <v>8872.9133999999995</v>
      </c>
      <c r="AE121" s="175">
        <v>1402.7585300000001</v>
      </c>
      <c r="AF121" s="175">
        <v>237.44254000000001</v>
      </c>
      <c r="AG121" s="175">
        <v>977.16</v>
      </c>
      <c r="AH121" s="175">
        <v>0</v>
      </c>
      <c r="AI121" s="36">
        <f t="shared" si="6"/>
        <v>129990.92247000002</v>
      </c>
      <c r="AJ121" s="36">
        <f t="shared" si="7"/>
        <v>155989.10696400001</v>
      </c>
      <c r="AK121" s="80">
        <f t="shared" si="8"/>
        <v>7799.455348200001</v>
      </c>
      <c r="AL121" s="60">
        <f t="shared" si="9"/>
        <v>285980.02943400003</v>
      </c>
      <c r="AM121" s="173" t="s">
        <v>545</v>
      </c>
    </row>
    <row r="122" spans="1:39" ht="15.75" thickBot="1" x14ac:dyDescent="0.3">
      <c r="A122" s="44">
        <v>114</v>
      </c>
      <c r="B122" s="44">
        <v>5</v>
      </c>
      <c r="C122" s="180" t="s">
        <v>204</v>
      </c>
      <c r="D122" s="40">
        <v>5</v>
      </c>
      <c r="E122" s="47">
        <f t="shared" si="5"/>
        <v>2751.9</v>
      </c>
      <c r="F122" s="96">
        <v>2751.9</v>
      </c>
      <c r="G122" s="96">
        <v>0</v>
      </c>
      <c r="H122" s="92"/>
      <c r="I122" s="175">
        <v>4887.2467399999996</v>
      </c>
      <c r="J122" s="175">
        <v>871.54191000000003</v>
      </c>
      <c r="K122" s="175">
        <v>5664.2428499999996</v>
      </c>
      <c r="L122" s="175">
        <v>0</v>
      </c>
      <c r="M122" s="175">
        <v>118.08886</v>
      </c>
      <c r="N122" s="175">
        <v>9499.5108500000006</v>
      </c>
      <c r="O122" s="175">
        <v>0</v>
      </c>
      <c r="P122" s="175">
        <v>4195.4340000000002</v>
      </c>
      <c r="Q122" s="185">
        <v>0</v>
      </c>
      <c r="R122" s="175">
        <v>0</v>
      </c>
      <c r="S122" s="175">
        <v>5173.0997699999998</v>
      </c>
      <c r="T122" s="175">
        <v>12387.06199</v>
      </c>
      <c r="U122" s="175">
        <v>9254.6300100000008</v>
      </c>
      <c r="V122" s="175">
        <v>3646.08761</v>
      </c>
      <c r="W122" s="175">
        <v>1418.0308600000001</v>
      </c>
      <c r="X122" s="175">
        <v>0</v>
      </c>
      <c r="Y122" s="175">
        <v>2172.84501</v>
      </c>
      <c r="Z122" s="175">
        <v>2039.0228500000001</v>
      </c>
      <c r="AA122" s="175">
        <v>238.14053000000001</v>
      </c>
      <c r="AB122" s="175">
        <v>54605.69369</v>
      </c>
      <c r="AC122" s="175">
        <v>21347.451720000001</v>
      </c>
      <c r="AD122" s="175">
        <v>10115.35936</v>
      </c>
      <c r="AE122" s="175">
        <v>1402.7585300000001</v>
      </c>
      <c r="AF122" s="175">
        <v>237.44254000000001</v>
      </c>
      <c r="AG122" s="175">
        <v>6246</v>
      </c>
      <c r="AH122" s="175">
        <v>0</v>
      </c>
      <c r="AI122" s="36">
        <f t="shared" si="6"/>
        <v>155519.68967999998</v>
      </c>
      <c r="AJ122" s="36">
        <f t="shared" si="7"/>
        <v>186623.62761599998</v>
      </c>
      <c r="AK122" s="80">
        <f t="shared" si="8"/>
        <v>9331.1813807999988</v>
      </c>
      <c r="AL122" s="60">
        <f t="shared" si="9"/>
        <v>342143.31729599996</v>
      </c>
      <c r="AM122" s="173" t="s">
        <v>546</v>
      </c>
    </row>
    <row r="123" spans="1:39" ht="15.75" thickBot="1" x14ac:dyDescent="0.3">
      <c r="A123" s="44">
        <v>115</v>
      </c>
      <c r="B123" s="44">
        <v>5</v>
      </c>
      <c r="C123" s="180" t="s">
        <v>205</v>
      </c>
      <c r="D123" s="40">
        <v>6</v>
      </c>
      <c r="E123" s="47">
        <f t="shared" si="5"/>
        <v>2707.4</v>
      </c>
      <c r="F123" s="96">
        <v>2707.4</v>
      </c>
      <c r="G123" s="96">
        <v>0</v>
      </c>
      <c r="H123" s="92"/>
      <c r="I123" s="175">
        <v>4879.1554599999999</v>
      </c>
      <c r="J123" s="175">
        <v>870.00085000000001</v>
      </c>
      <c r="K123" s="175">
        <v>5495.17292</v>
      </c>
      <c r="L123" s="175">
        <v>0</v>
      </c>
      <c r="M123" s="175">
        <v>118.08886</v>
      </c>
      <c r="N123" s="175">
        <v>9474.4859500000002</v>
      </c>
      <c r="O123" s="175">
        <v>0</v>
      </c>
      <c r="P123" s="175">
        <v>4127.59112</v>
      </c>
      <c r="Q123" s="185">
        <v>0</v>
      </c>
      <c r="R123" s="175">
        <v>0</v>
      </c>
      <c r="S123" s="175">
        <v>5173.0997699999998</v>
      </c>
      <c r="T123" s="175">
        <v>15858.2726</v>
      </c>
      <c r="U123" s="175">
        <v>9157.6403499999997</v>
      </c>
      <c r="V123" s="175">
        <v>3639.9607099999998</v>
      </c>
      <c r="W123" s="175">
        <v>1457.67381</v>
      </c>
      <c r="X123" s="175">
        <v>0</v>
      </c>
      <c r="Y123" s="175">
        <v>2172.84501</v>
      </c>
      <c r="Z123" s="175">
        <v>2030.42446</v>
      </c>
      <c r="AA123" s="175">
        <v>232.28276</v>
      </c>
      <c r="AB123" s="175">
        <v>45935.739439999998</v>
      </c>
      <c r="AC123" s="175">
        <v>21288.275590000001</v>
      </c>
      <c r="AD123" s="175">
        <v>7796.2696100000003</v>
      </c>
      <c r="AE123" s="175">
        <v>1402.7585300000001</v>
      </c>
      <c r="AF123" s="175">
        <v>237.44254000000001</v>
      </c>
      <c r="AG123" s="175">
        <v>7893.72</v>
      </c>
      <c r="AH123" s="175">
        <v>0</v>
      </c>
      <c r="AI123" s="36">
        <f t="shared" si="6"/>
        <v>149240.90033999996</v>
      </c>
      <c r="AJ123" s="36">
        <f t="shared" si="7"/>
        <v>179089.08040799995</v>
      </c>
      <c r="AK123" s="80">
        <f t="shared" si="8"/>
        <v>8954.4540203999986</v>
      </c>
      <c r="AL123" s="60">
        <f t="shared" si="9"/>
        <v>328329.98074799991</v>
      </c>
      <c r="AM123" s="173" t="s">
        <v>547</v>
      </c>
    </row>
    <row r="124" spans="1:39" ht="15.75" thickBot="1" x14ac:dyDescent="0.3">
      <c r="A124" s="44">
        <v>116</v>
      </c>
      <c r="B124" s="44">
        <v>5</v>
      </c>
      <c r="C124" s="180" t="s">
        <v>206</v>
      </c>
      <c r="D124" s="40" t="s">
        <v>64</v>
      </c>
      <c r="E124" s="47">
        <f t="shared" si="5"/>
        <v>3587.4</v>
      </c>
      <c r="F124" s="96">
        <v>3435.5</v>
      </c>
      <c r="G124" s="96">
        <v>0</v>
      </c>
      <c r="H124" s="91">
        <f>92.4+59.5</f>
        <v>151.9</v>
      </c>
      <c r="I124" s="175">
        <v>5989.0286900000001</v>
      </c>
      <c r="J124" s="175">
        <v>1078.82401</v>
      </c>
      <c r="K124" s="175">
        <v>6974.5843999999997</v>
      </c>
      <c r="L124" s="175">
        <v>0</v>
      </c>
      <c r="M124" s="175">
        <v>118.08886</v>
      </c>
      <c r="N124" s="175">
        <v>11180.149590000001</v>
      </c>
      <c r="O124" s="175">
        <v>0</v>
      </c>
      <c r="P124" s="175">
        <v>5237.62255</v>
      </c>
      <c r="Q124" s="185">
        <v>0</v>
      </c>
      <c r="R124" s="175">
        <v>0</v>
      </c>
      <c r="S124" s="175">
        <v>10920.9884</v>
      </c>
      <c r="T124" s="175">
        <v>14022.38062</v>
      </c>
      <c r="U124" s="175">
        <v>10959.87356</v>
      </c>
      <c r="V124" s="175">
        <v>4510.4414900000002</v>
      </c>
      <c r="W124" s="175">
        <v>1881.12006</v>
      </c>
      <c r="X124" s="175">
        <v>0</v>
      </c>
      <c r="Y124" s="175">
        <v>2172.84501</v>
      </c>
      <c r="Z124" s="175">
        <v>2621.9740099999999</v>
      </c>
      <c r="AA124" s="175">
        <v>609.80316000000005</v>
      </c>
      <c r="AB124" s="175">
        <v>93585.769119999997</v>
      </c>
      <c r="AC124" s="175">
        <v>32239.956399999999</v>
      </c>
      <c r="AD124" s="175">
        <v>16308.99913</v>
      </c>
      <c r="AE124" s="175">
        <v>420.82756000000001</v>
      </c>
      <c r="AF124" s="175">
        <v>71.232759999999999</v>
      </c>
      <c r="AG124" s="175">
        <v>5843.64</v>
      </c>
      <c r="AH124" s="175">
        <v>0</v>
      </c>
      <c r="AI124" s="36">
        <f t="shared" si="6"/>
        <v>226748.14938000005</v>
      </c>
      <c r="AJ124" s="36">
        <f t="shared" si="7"/>
        <v>272097.77925600007</v>
      </c>
      <c r="AK124" s="80">
        <f t="shared" si="8"/>
        <v>13604.888962800003</v>
      </c>
      <c r="AL124" s="60">
        <f t="shared" si="9"/>
        <v>498845.92863600014</v>
      </c>
      <c r="AM124" s="173" t="s">
        <v>549</v>
      </c>
    </row>
    <row r="125" spans="1:39" ht="15.75" thickBot="1" x14ac:dyDescent="0.3">
      <c r="A125" s="44">
        <v>117</v>
      </c>
      <c r="B125" s="44">
        <v>5</v>
      </c>
      <c r="C125" s="181" t="s">
        <v>207</v>
      </c>
      <c r="D125" s="41">
        <v>5</v>
      </c>
      <c r="E125" s="47">
        <f t="shared" si="5"/>
        <v>3959.1</v>
      </c>
      <c r="F125" s="96">
        <v>3959.1</v>
      </c>
      <c r="G125" s="96">
        <v>0</v>
      </c>
      <c r="H125" s="92"/>
      <c r="I125" s="175">
        <v>6408.5954099999999</v>
      </c>
      <c r="J125" s="175">
        <v>1143.6275599999999</v>
      </c>
      <c r="K125" s="175">
        <v>8152.3160600000001</v>
      </c>
      <c r="L125" s="175">
        <v>1907.1541400000001</v>
      </c>
      <c r="M125" s="175">
        <v>147.67410000000001</v>
      </c>
      <c r="N125" s="175">
        <v>13957.927960000001</v>
      </c>
      <c r="O125" s="175">
        <v>0</v>
      </c>
      <c r="P125" s="175">
        <v>6035.88166</v>
      </c>
      <c r="Q125" s="185">
        <v>0</v>
      </c>
      <c r="R125" s="175">
        <v>0</v>
      </c>
      <c r="S125" s="175">
        <v>3592.43039</v>
      </c>
      <c r="T125" s="175">
        <v>23558.69166</v>
      </c>
      <c r="U125" s="175">
        <v>12378.36895</v>
      </c>
      <c r="V125" s="175">
        <v>4781.6618099999996</v>
      </c>
      <c r="W125" s="175">
        <v>2038.4636399999999</v>
      </c>
      <c r="X125" s="175">
        <v>5032.0917900000004</v>
      </c>
      <c r="Y125" s="175">
        <v>2715.9303300000001</v>
      </c>
      <c r="Z125" s="175">
        <v>3285.2075799999998</v>
      </c>
      <c r="AA125" s="175">
        <v>439.26713000000001</v>
      </c>
      <c r="AB125" s="175">
        <v>57488.434390000002</v>
      </c>
      <c r="AC125" s="175">
        <v>35303.629309999997</v>
      </c>
      <c r="AD125" s="175">
        <v>14455.383819999999</v>
      </c>
      <c r="AE125" s="175">
        <v>1543.03439</v>
      </c>
      <c r="AF125" s="175">
        <v>261.18680000000001</v>
      </c>
      <c r="AG125" s="175">
        <v>5671.2</v>
      </c>
      <c r="AH125" s="175">
        <v>0</v>
      </c>
      <c r="AI125" s="36">
        <f t="shared" si="6"/>
        <v>210298.15888</v>
      </c>
      <c r="AJ125" s="36">
        <f t="shared" si="7"/>
        <v>252357.790656</v>
      </c>
      <c r="AK125" s="80">
        <f t="shared" si="8"/>
        <v>12617.8895328</v>
      </c>
      <c r="AL125" s="60">
        <f t="shared" si="9"/>
        <v>462655.94953600003</v>
      </c>
      <c r="AM125" s="173" t="s">
        <v>608</v>
      </c>
    </row>
    <row r="126" spans="1:39" ht="15.75" thickBot="1" x14ac:dyDescent="0.3">
      <c r="A126" s="44">
        <v>118</v>
      </c>
      <c r="B126" s="44">
        <v>5</v>
      </c>
      <c r="C126" s="180" t="s">
        <v>208</v>
      </c>
      <c r="D126" s="40">
        <v>2</v>
      </c>
      <c r="E126" s="47">
        <f t="shared" si="5"/>
        <v>3330.37</v>
      </c>
      <c r="F126" s="96">
        <v>3330.37</v>
      </c>
      <c r="G126" s="96">
        <v>0</v>
      </c>
      <c r="H126" s="92"/>
      <c r="I126" s="175">
        <v>5014.8663100000003</v>
      </c>
      <c r="J126" s="175">
        <v>746.30246</v>
      </c>
      <c r="K126" s="175">
        <v>7668.4268199999997</v>
      </c>
      <c r="L126" s="175">
        <v>1590.7361800000001</v>
      </c>
      <c r="M126" s="175">
        <v>29.585239999999999</v>
      </c>
      <c r="N126" s="175">
        <v>2674.02862</v>
      </c>
      <c r="O126" s="175">
        <v>0</v>
      </c>
      <c r="P126" s="175">
        <v>5077.34566</v>
      </c>
      <c r="Q126" s="185">
        <v>0</v>
      </c>
      <c r="R126" s="175">
        <v>0</v>
      </c>
      <c r="S126" s="175">
        <v>3640.3294700000001</v>
      </c>
      <c r="T126" s="175">
        <v>19981.115450000001</v>
      </c>
      <c r="U126" s="175">
        <v>8117.6569799999997</v>
      </c>
      <c r="V126" s="175">
        <v>3119.0642800000001</v>
      </c>
      <c r="W126" s="175">
        <v>2076.0038</v>
      </c>
      <c r="X126" s="175">
        <v>3964.5919100000001</v>
      </c>
      <c r="Y126" s="175">
        <v>543.08532000000002</v>
      </c>
      <c r="Z126" s="175">
        <v>509.32438000000002</v>
      </c>
      <c r="AA126" s="175">
        <v>0</v>
      </c>
      <c r="AB126" s="175">
        <v>61945.783920000002</v>
      </c>
      <c r="AC126" s="175">
        <v>7376.7912500000002</v>
      </c>
      <c r="AD126" s="175">
        <v>9910.6057999999994</v>
      </c>
      <c r="AE126" s="175">
        <v>1683.31024</v>
      </c>
      <c r="AF126" s="175">
        <v>284.93105000000003</v>
      </c>
      <c r="AG126" s="175">
        <v>996.36</v>
      </c>
      <c r="AH126" s="175">
        <v>0</v>
      </c>
      <c r="AI126" s="36">
        <f t="shared" si="6"/>
        <v>146950.24513999998</v>
      </c>
      <c r="AJ126" s="36">
        <f t="shared" si="7"/>
        <v>176340.29416799996</v>
      </c>
      <c r="AK126" s="80">
        <f t="shared" si="8"/>
        <v>8817.0147083999982</v>
      </c>
      <c r="AL126" s="60">
        <f t="shared" si="9"/>
        <v>323290.53930799995</v>
      </c>
      <c r="AM126" s="173" t="s">
        <v>552</v>
      </c>
    </row>
    <row r="127" spans="1:39" ht="15.75" thickBot="1" x14ac:dyDescent="0.3">
      <c r="A127" s="44">
        <v>119</v>
      </c>
      <c r="B127" s="44">
        <v>5</v>
      </c>
      <c r="C127" s="180" t="s">
        <v>209</v>
      </c>
      <c r="D127" s="40" t="s">
        <v>65</v>
      </c>
      <c r="E127" s="47">
        <f t="shared" si="5"/>
        <v>4982.3</v>
      </c>
      <c r="F127" s="96">
        <v>4982.3</v>
      </c>
      <c r="G127" s="96">
        <v>0</v>
      </c>
      <c r="H127" s="92"/>
      <c r="I127" s="175">
        <v>7249.5016800000003</v>
      </c>
      <c r="J127" s="175">
        <v>1541.46912</v>
      </c>
      <c r="K127" s="175">
        <v>10794.46545</v>
      </c>
      <c r="L127" s="175">
        <v>3052.4498199999998</v>
      </c>
      <c r="M127" s="175">
        <v>177.25934000000001</v>
      </c>
      <c r="N127" s="175">
        <v>18289.947189999999</v>
      </c>
      <c r="O127" s="175">
        <v>0</v>
      </c>
      <c r="P127" s="175">
        <v>7595.8104700000004</v>
      </c>
      <c r="Q127" s="185">
        <v>0</v>
      </c>
      <c r="R127" s="175">
        <v>0</v>
      </c>
      <c r="S127" s="175">
        <v>4263.0173999999997</v>
      </c>
      <c r="T127" s="175">
        <v>30402.840690000001</v>
      </c>
      <c r="U127" s="175">
        <v>14737.78095</v>
      </c>
      <c r="V127" s="175">
        <v>6446.9010799999996</v>
      </c>
      <c r="W127" s="175">
        <v>3381.5934200000002</v>
      </c>
      <c r="X127" s="175">
        <v>7622.3657999999996</v>
      </c>
      <c r="Y127" s="175">
        <v>3259.0156499999998</v>
      </c>
      <c r="Z127" s="175">
        <v>4500.0981400000001</v>
      </c>
      <c r="AA127" s="175">
        <v>746.12833999999998</v>
      </c>
      <c r="AB127" s="175">
        <v>62441.946170000003</v>
      </c>
      <c r="AC127" s="175">
        <v>36160.406190000002</v>
      </c>
      <c r="AD127" s="175">
        <v>13884.589480000001</v>
      </c>
      <c r="AE127" s="175">
        <v>2524.9653600000001</v>
      </c>
      <c r="AF127" s="175">
        <v>427.39657999999997</v>
      </c>
      <c r="AG127" s="175">
        <v>11668.2</v>
      </c>
      <c r="AH127" s="175">
        <v>0</v>
      </c>
      <c r="AI127" s="36">
        <f t="shared" si="6"/>
        <v>251168.14832000001</v>
      </c>
      <c r="AJ127" s="36">
        <f t="shared" si="7"/>
        <v>301401.77798399999</v>
      </c>
      <c r="AK127" s="80">
        <f t="shared" si="8"/>
        <v>15070.0888992</v>
      </c>
      <c r="AL127" s="60">
        <f t="shared" si="9"/>
        <v>552569.92630399996</v>
      </c>
      <c r="AM127" s="173" t="s">
        <v>648</v>
      </c>
    </row>
    <row r="128" spans="1:39" ht="15.75" thickBot="1" x14ac:dyDescent="0.3">
      <c r="A128" s="44">
        <v>120</v>
      </c>
      <c r="B128" s="44">
        <v>5</v>
      </c>
      <c r="C128" s="180" t="s">
        <v>210</v>
      </c>
      <c r="D128" s="40">
        <v>1</v>
      </c>
      <c r="E128" s="47">
        <f t="shared" si="5"/>
        <v>4381.45</v>
      </c>
      <c r="F128" s="96">
        <v>4330.75</v>
      </c>
      <c r="G128" s="96">
        <v>0</v>
      </c>
      <c r="H128" s="91">
        <v>50.7</v>
      </c>
      <c r="I128" s="175">
        <v>7320.5372600000001</v>
      </c>
      <c r="J128" s="175">
        <v>1308.4735700000001</v>
      </c>
      <c r="K128" s="175">
        <v>8973.4532299999992</v>
      </c>
      <c r="L128" s="175">
        <v>0</v>
      </c>
      <c r="M128" s="175">
        <v>177.25934000000001</v>
      </c>
      <c r="N128" s="175">
        <v>13496.55485</v>
      </c>
      <c r="O128" s="175">
        <v>0</v>
      </c>
      <c r="P128" s="175">
        <v>6602.4840299999996</v>
      </c>
      <c r="Q128" s="185">
        <v>0</v>
      </c>
      <c r="R128" s="175">
        <v>0</v>
      </c>
      <c r="S128" s="175">
        <v>7688.6563800000004</v>
      </c>
      <c r="T128" s="175">
        <v>36149.251680000001</v>
      </c>
      <c r="U128" s="175">
        <v>13880.185939999999</v>
      </c>
      <c r="V128" s="175">
        <v>5473.8122999999996</v>
      </c>
      <c r="W128" s="175">
        <v>2056.4843799999999</v>
      </c>
      <c r="X128" s="175">
        <v>0</v>
      </c>
      <c r="Y128" s="175">
        <v>3259.0156499999998</v>
      </c>
      <c r="Z128" s="175">
        <v>3864.45363</v>
      </c>
      <c r="AA128" s="175">
        <v>245.91668000000001</v>
      </c>
      <c r="AB128" s="175">
        <v>52503.768660000002</v>
      </c>
      <c r="AC128" s="175">
        <v>30344.458879999998</v>
      </c>
      <c r="AD128" s="175">
        <v>12239.882799999999</v>
      </c>
      <c r="AE128" s="175">
        <v>2103.2961500000001</v>
      </c>
      <c r="AF128" s="175">
        <v>356.02134999999998</v>
      </c>
      <c r="AG128" s="175">
        <v>7970.4</v>
      </c>
      <c r="AH128" s="175">
        <v>0</v>
      </c>
      <c r="AI128" s="36">
        <f t="shared" si="6"/>
        <v>216014.36675999998</v>
      </c>
      <c r="AJ128" s="36">
        <f t="shared" si="7"/>
        <v>259217.24011199997</v>
      </c>
      <c r="AK128" s="80">
        <f t="shared" si="8"/>
        <v>12960.8620056</v>
      </c>
      <c r="AL128" s="60">
        <f t="shared" si="9"/>
        <v>475231.60687199992</v>
      </c>
      <c r="AM128" s="173" t="s">
        <v>557</v>
      </c>
    </row>
    <row r="129" spans="1:39" ht="15.75" thickBot="1" x14ac:dyDescent="0.3">
      <c r="A129" s="44">
        <v>121</v>
      </c>
      <c r="B129" s="44">
        <v>5</v>
      </c>
      <c r="C129" s="180" t="s">
        <v>214</v>
      </c>
      <c r="D129" s="40">
        <v>10</v>
      </c>
      <c r="E129" s="47">
        <f t="shared" si="5"/>
        <v>3118.93</v>
      </c>
      <c r="F129" s="96">
        <v>3078.83</v>
      </c>
      <c r="G129" s="96">
        <v>0</v>
      </c>
      <c r="H129" s="91">
        <v>40.1</v>
      </c>
      <c r="I129" s="175">
        <v>4950.3262199999999</v>
      </c>
      <c r="J129" s="175">
        <v>948.17907000000002</v>
      </c>
      <c r="K129" s="175">
        <v>6328.8020100000003</v>
      </c>
      <c r="L129" s="175">
        <v>0</v>
      </c>
      <c r="M129" s="175">
        <v>0</v>
      </c>
      <c r="N129" s="175">
        <v>7999.7728800000004</v>
      </c>
      <c r="O129" s="175">
        <v>0</v>
      </c>
      <c r="P129" s="175">
        <v>4693.85808</v>
      </c>
      <c r="Q129" s="185">
        <v>0</v>
      </c>
      <c r="R129" s="175">
        <v>0</v>
      </c>
      <c r="S129" s="175">
        <v>9484.0162400000008</v>
      </c>
      <c r="T129" s="175">
        <v>18752.565760000001</v>
      </c>
      <c r="U129" s="175">
        <v>8780.7881300000008</v>
      </c>
      <c r="V129" s="175">
        <v>3961.9581800000001</v>
      </c>
      <c r="W129" s="175">
        <v>1455.23335</v>
      </c>
      <c r="X129" s="175">
        <v>0</v>
      </c>
      <c r="Y129" s="175">
        <v>0</v>
      </c>
      <c r="Z129" s="175">
        <v>1803.42599</v>
      </c>
      <c r="AA129" s="175">
        <v>157.44705999999999</v>
      </c>
      <c r="AB129" s="175">
        <v>38547.287949999998</v>
      </c>
      <c r="AC129" s="175">
        <v>23445.177390000001</v>
      </c>
      <c r="AD129" s="175">
        <v>10041.43031</v>
      </c>
      <c r="AE129" s="175">
        <v>1684.9935499999999</v>
      </c>
      <c r="AF129" s="175">
        <v>285.21598</v>
      </c>
      <c r="AG129" s="175">
        <v>5862.84</v>
      </c>
      <c r="AH129" s="175">
        <v>0</v>
      </c>
      <c r="AI129" s="36">
        <f t="shared" si="6"/>
        <v>149183.31815000004</v>
      </c>
      <c r="AJ129" s="36">
        <f t="shared" si="7"/>
        <v>179019.98178000003</v>
      </c>
      <c r="AK129" s="80">
        <f t="shared" si="8"/>
        <v>8950.9990890000026</v>
      </c>
      <c r="AL129" s="60">
        <f t="shared" si="9"/>
        <v>328203.2999300001</v>
      </c>
      <c r="AM129" s="173" t="s">
        <v>559</v>
      </c>
    </row>
    <row r="130" spans="1:39" ht="15.75" thickBot="1" x14ac:dyDescent="0.3">
      <c r="A130" s="44">
        <v>122</v>
      </c>
      <c r="B130" s="45">
        <v>5</v>
      </c>
      <c r="C130" s="180" t="s">
        <v>221</v>
      </c>
      <c r="D130" s="42" t="s">
        <v>53</v>
      </c>
      <c r="E130" s="47">
        <f t="shared" si="5"/>
        <v>4423.79</v>
      </c>
      <c r="F130" s="96">
        <v>4423.79</v>
      </c>
      <c r="G130" s="96">
        <v>0</v>
      </c>
      <c r="H130" s="92"/>
      <c r="I130" s="175">
        <v>7337.8293999999996</v>
      </c>
      <c r="J130" s="175">
        <v>1305.38409</v>
      </c>
      <c r="K130" s="175">
        <v>9079.1635800000004</v>
      </c>
      <c r="L130" s="175">
        <v>2117.59337</v>
      </c>
      <c r="M130" s="175">
        <v>177.25934000000001</v>
      </c>
      <c r="N130" s="175">
        <v>13411.30348</v>
      </c>
      <c r="O130" s="175">
        <v>0</v>
      </c>
      <c r="P130" s="175">
        <v>6744.3289999999997</v>
      </c>
      <c r="Q130" s="185">
        <v>0</v>
      </c>
      <c r="R130" s="175">
        <v>0</v>
      </c>
      <c r="S130" s="175">
        <v>4310.9164700000001</v>
      </c>
      <c r="T130" s="175">
        <v>35464.759539999999</v>
      </c>
      <c r="U130" s="175">
        <v>13847.03932</v>
      </c>
      <c r="V130" s="175">
        <v>5460.5311099999999</v>
      </c>
      <c r="W130" s="175">
        <v>2160.29054</v>
      </c>
      <c r="X130" s="175">
        <v>5612.4881699999996</v>
      </c>
      <c r="Y130" s="175">
        <v>3259.0156499999998</v>
      </c>
      <c r="Z130" s="175">
        <v>3834.3072499999998</v>
      </c>
      <c r="AA130" s="175">
        <v>267.60978</v>
      </c>
      <c r="AB130" s="175">
        <v>50490.70465</v>
      </c>
      <c r="AC130" s="175">
        <v>31857.77029</v>
      </c>
      <c r="AD130" s="175">
        <v>11780.55985</v>
      </c>
      <c r="AE130" s="175">
        <v>2175.1173800000001</v>
      </c>
      <c r="AF130" s="175">
        <v>368.17840999999999</v>
      </c>
      <c r="AG130" s="175">
        <v>11035.92</v>
      </c>
      <c r="AH130" s="175">
        <v>0</v>
      </c>
      <c r="AI130" s="36">
        <f t="shared" si="6"/>
        <v>222098.07066999999</v>
      </c>
      <c r="AJ130" s="36">
        <f t="shared" si="7"/>
        <v>266517.68480399996</v>
      </c>
      <c r="AK130" s="80">
        <f t="shared" si="8"/>
        <v>13325.884240199999</v>
      </c>
      <c r="AL130" s="60">
        <f t="shared" si="9"/>
        <v>488615.75547399995</v>
      </c>
      <c r="AM130" s="173" t="s">
        <v>560</v>
      </c>
    </row>
    <row r="131" spans="1:39" ht="15.75" thickBot="1" x14ac:dyDescent="0.3">
      <c r="A131" s="44">
        <v>123</v>
      </c>
      <c r="B131" s="44">
        <v>5</v>
      </c>
      <c r="C131" s="180" t="s">
        <v>215</v>
      </c>
      <c r="D131" s="40">
        <v>12</v>
      </c>
      <c r="E131" s="47">
        <f t="shared" si="5"/>
        <v>2951.4700000000003</v>
      </c>
      <c r="F131" s="96">
        <v>2694.17</v>
      </c>
      <c r="G131" s="96">
        <v>0</v>
      </c>
      <c r="H131" s="91">
        <f>159+98.3</f>
        <v>257.3</v>
      </c>
      <c r="I131" s="175">
        <v>4751.3919599999999</v>
      </c>
      <c r="J131" s="175">
        <v>835.79438000000005</v>
      </c>
      <c r="K131" s="175">
        <v>5863.1528500000004</v>
      </c>
      <c r="L131" s="175">
        <v>0</v>
      </c>
      <c r="M131" s="175">
        <v>118.08886</v>
      </c>
      <c r="N131" s="175">
        <v>8382.7488200000007</v>
      </c>
      <c r="O131" s="175">
        <v>0</v>
      </c>
      <c r="P131" s="175">
        <v>4107.4212100000004</v>
      </c>
      <c r="Q131" s="185">
        <v>0</v>
      </c>
      <c r="R131" s="175">
        <v>0</v>
      </c>
      <c r="S131" s="175">
        <v>5028.4445699999997</v>
      </c>
      <c r="T131" s="175">
        <v>21621.232650000002</v>
      </c>
      <c r="U131" s="175">
        <v>9199.6285399999997</v>
      </c>
      <c r="V131" s="175">
        <v>3503.9015399999998</v>
      </c>
      <c r="W131" s="175">
        <v>1049.3642400000001</v>
      </c>
      <c r="X131" s="175">
        <v>0</v>
      </c>
      <c r="Y131" s="175">
        <v>2172.84501</v>
      </c>
      <c r="Z131" s="175">
        <v>2040.96676</v>
      </c>
      <c r="AA131" s="175">
        <v>173.85828000000001</v>
      </c>
      <c r="AB131" s="175">
        <v>31517.31711</v>
      </c>
      <c r="AC131" s="175">
        <v>21852.66012</v>
      </c>
      <c r="AD131" s="175">
        <v>12084.394190000001</v>
      </c>
      <c r="AE131" s="175">
        <v>722.14008999999999</v>
      </c>
      <c r="AF131" s="175">
        <v>122.23542</v>
      </c>
      <c r="AG131" s="175">
        <v>5019.84</v>
      </c>
      <c r="AH131" s="175">
        <v>0</v>
      </c>
      <c r="AI131" s="36">
        <f t="shared" si="6"/>
        <v>140167.42660000001</v>
      </c>
      <c r="AJ131" s="36">
        <f t="shared" si="7"/>
        <v>168200.91192000001</v>
      </c>
      <c r="AK131" s="80">
        <f t="shared" si="8"/>
        <v>8410.0455960000018</v>
      </c>
      <c r="AL131" s="60">
        <f t="shared" si="9"/>
        <v>308368.33851999999</v>
      </c>
      <c r="AM131" s="173" t="s">
        <v>561</v>
      </c>
    </row>
    <row r="132" spans="1:39" ht="15.75" thickBot="1" x14ac:dyDescent="0.3">
      <c r="A132" s="44">
        <v>124</v>
      </c>
      <c r="B132" s="44">
        <v>5</v>
      </c>
      <c r="C132" s="180" t="s">
        <v>216</v>
      </c>
      <c r="D132" s="40">
        <v>13</v>
      </c>
      <c r="E132" s="47">
        <f t="shared" si="5"/>
        <v>2749.93</v>
      </c>
      <c r="F132" s="96">
        <v>2749.93</v>
      </c>
      <c r="G132" s="96">
        <v>0</v>
      </c>
      <c r="H132" s="92"/>
      <c r="I132" s="175">
        <v>4964.7871999999998</v>
      </c>
      <c r="J132" s="175">
        <v>898.28878999999995</v>
      </c>
      <c r="K132" s="175">
        <v>5595.2523799999999</v>
      </c>
      <c r="L132" s="175">
        <v>0</v>
      </c>
      <c r="M132" s="175">
        <v>221.51114999999999</v>
      </c>
      <c r="N132" s="175">
        <v>8601.7584599999991</v>
      </c>
      <c r="O132" s="175">
        <v>0</v>
      </c>
      <c r="P132" s="175">
        <v>4192.4306200000001</v>
      </c>
      <c r="Q132" s="185">
        <v>0</v>
      </c>
      <c r="R132" s="175">
        <v>0</v>
      </c>
      <c r="S132" s="175">
        <v>9915.1078899999993</v>
      </c>
      <c r="T132" s="175">
        <v>20840.275450000001</v>
      </c>
      <c r="U132" s="175">
        <v>8679.9590900000003</v>
      </c>
      <c r="V132" s="175">
        <v>3756.8341399999999</v>
      </c>
      <c r="W132" s="175">
        <v>1298.8427200000001</v>
      </c>
      <c r="X132" s="175">
        <v>0</v>
      </c>
      <c r="Y132" s="175">
        <v>0</v>
      </c>
      <c r="Z132" s="175">
        <v>2325.11951</v>
      </c>
      <c r="AA132" s="175">
        <v>167.19315</v>
      </c>
      <c r="AB132" s="175">
        <v>39445.304270000001</v>
      </c>
      <c r="AC132" s="175">
        <v>13852.87919</v>
      </c>
      <c r="AD132" s="175">
        <v>9358.9331399999992</v>
      </c>
      <c r="AE132" s="175">
        <v>177.30868000000001</v>
      </c>
      <c r="AF132" s="175">
        <v>30.012740000000001</v>
      </c>
      <c r="AG132" s="175">
        <v>3755.28</v>
      </c>
      <c r="AH132" s="175">
        <v>0</v>
      </c>
      <c r="AI132" s="36">
        <f t="shared" si="6"/>
        <v>138077.07857000001</v>
      </c>
      <c r="AJ132" s="36">
        <f t="shared" si="7"/>
        <v>165692.49428400001</v>
      </c>
      <c r="AK132" s="80">
        <f t="shared" si="8"/>
        <v>8284.6247142000011</v>
      </c>
      <c r="AL132" s="60">
        <f t="shared" si="9"/>
        <v>303769.57285400003</v>
      </c>
      <c r="AM132" s="173" t="s">
        <v>562</v>
      </c>
    </row>
    <row r="133" spans="1:39" ht="15.75" thickBot="1" x14ac:dyDescent="0.3">
      <c r="A133" s="44">
        <v>125</v>
      </c>
      <c r="B133" s="44">
        <v>5</v>
      </c>
      <c r="C133" s="180" t="s">
        <v>217</v>
      </c>
      <c r="D133" s="40">
        <v>14</v>
      </c>
      <c r="E133" s="47">
        <f t="shared" si="5"/>
        <v>4470.04</v>
      </c>
      <c r="F133" s="96">
        <v>4470.04</v>
      </c>
      <c r="G133" s="96">
        <v>0</v>
      </c>
      <c r="H133" s="92"/>
      <c r="I133" s="175">
        <v>7391.2677700000004</v>
      </c>
      <c r="J133" s="175">
        <v>1314.90365</v>
      </c>
      <c r="K133" s="175">
        <v>9267.5276699999995</v>
      </c>
      <c r="L133" s="175">
        <v>0</v>
      </c>
      <c r="M133" s="175">
        <v>177.25934000000001</v>
      </c>
      <c r="N133" s="175">
        <v>16517.576110000002</v>
      </c>
      <c r="O133" s="175">
        <v>0</v>
      </c>
      <c r="P133" s="175">
        <v>6814.83986</v>
      </c>
      <c r="Q133" s="185">
        <v>0</v>
      </c>
      <c r="R133" s="175">
        <v>0</v>
      </c>
      <c r="S133" s="175">
        <v>7759.6496500000003</v>
      </c>
      <c r="T133" s="175">
        <v>36939.661569999997</v>
      </c>
      <c r="U133" s="175">
        <v>13996.548849999999</v>
      </c>
      <c r="V133" s="175">
        <v>5500.4546700000001</v>
      </c>
      <c r="W133" s="175">
        <v>2148.5344</v>
      </c>
      <c r="X133" s="175">
        <v>0</v>
      </c>
      <c r="Y133" s="175">
        <v>3259.0156499999998</v>
      </c>
      <c r="Z133" s="175">
        <v>4114.1246199999996</v>
      </c>
      <c r="AA133" s="175">
        <v>245.91668000000001</v>
      </c>
      <c r="AB133" s="175">
        <v>47516.097450000001</v>
      </c>
      <c r="AC133" s="175">
        <v>31215.74624</v>
      </c>
      <c r="AD133" s="175">
        <v>19630.76542</v>
      </c>
      <c r="AE133" s="175">
        <v>2306.4155799999999</v>
      </c>
      <c r="AF133" s="175">
        <v>390.40303</v>
      </c>
      <c r="AG133" s="175">
        <v>6169.44</v>
      </c>
      <c r="AH133" s="175">
        <v>0</v>
      </c>
      <c r="AI133" s="36">
        <f t="shared" si="6"/>
        <v>222676.14821000001</v>
      </c>
      <c r="AJ133" s="36">
        <f t="shared" si="7"/>
        <v>267211.37785200001</v>
      </c>
      <c r="AK133" s="80">
        <f t="shared" si="8"/>
        <v>13360.5688926</v>
      </c>
      <c r="AL133" s="60">
        <f t="shared" si="9"/>
        <v>489887.52606200002</v>
      </c>
      <c r="AM133" s="173" t="s">
        <v>563</v>
      </c>
    </row>
    <row r="134" spans="1:39" ht="15.75" thickBot="1" x14ac:dyDescent="0.3">
      <c r="A134" s="44">
        <v>126</v>
      </c>
      <c r="B134" s="44">
        <v>5</v>
      </c>
      <c r="C134" s="180" t="s">
        <v>218</v>
      </c>
      <c r="D134" s="40">
        <v>15</v>
      </c>
      <c r="E134" s="47">
        <f t="shared" si="5"/>
        <v>3155.56</v>
      </c>
      <c r="F134" s="96">
        <v>3155.56</v>
      </c>
      <c r="G134" s="96">
        <v>0</v>
      </c>
      <c r="H134" s="92"/>
      <c r="I134" s="175">
        <v>5060.2455</v>
      </c>
      <c r="J134" s="175">
        <v>902.91737000000001</v>
      </c>
      <c r="K134" s="175">
        <v>6780.8582900000001</v>
      </c>
      <c r="L134" s="175">
        <v>1682.8433199999999</v>
      </c>
      <c r="M134" s="175">
        <v>118.08886</v>
      </c>
      <c r="N134" s="175">
        <v>10020.06386</v>
      </c>
      <c r="O134" s="175">
        <v>0</v>
      </c>
      <c r="P134" s="175">
        <v>4810.8374999999996</v>
      </c>
      <c r="Q134" s="185">
        <v>0</v>
      </c>
      <c r="R134" s="175">
        <v>0</v>
      </c>
      <c r="S134" s="175">
        <v>2873.9443200000001</v>
      </c>
      <c r="T134" s="175">
        <v>27386.76628</v>
      </c>
      <c r="U134" s="175">
        <v>9738.2671100000007</v>
      </c>
      <c r="V134" s="175">
        <v>3775.8903399999999</v>
      </c>
      <c r="W134" s="175">
        <v>1572.2372399999999</v>
      </c>
      <c r="X134" s="175">
        <v>4262.9064200000003</v>
      </c>
      <c r="Y134" s="175">
        <v>2172.84501</v>
      </c>
      <c r="Z134" s="175">
        <v>2351.2456499999998</v>
      </c>
      <c r="AA134" s="175">
        <v>354.13008000000002</v>
      </c>
      <c r="AB134" s="175">
        <v>32284.614010000001</v>
      </c>
      <c r="AC134" s="175">
        <v>21852.385200000001</v>
      </c>
      <c r="AD134" s="175">
        <v>11992.742469999999</v>
      </c>
      <c r="AE134" s="175">
        <v>1829.7582299999999</v>
      </c>
      <c r="AF134" s="175">
        <v>309.72005000000001</v>
      </c>
      <c r="AG134" s="175">
        <v>7357.32</v>
      </c>
      <c r="AH134" s="175">
        <v>0</v>
      </c>
      <c r="AI134" s="36">
        <f t="shared" si="6"/>
        <v>159490.62711000003</v>
      </c>
      <c r="AJ134" s="36">
        <f t="shared" si="7"/>
        <v>191388.75253200004</v>
      </c>
      <c r="AK134" s="80">
        <f t="shared" si="8"/>
        <v>9569.4376266000017</v>
      </c>
      <c r="AL134" s="60">
        <f t="shared" si="9"/>
        <v>350879.37964200007</v>
      </c>
      <c r="AM134" s="173" t="s">
        <v>564</v>
      </c>
    </row>
    <row r="135" spans="1:39" ht="15.75" thickBot="1" x14ac:dyDescent="0.3">
      <c r="A135" s="44">
        <v>127</v>
      </c>
      <c r="B135" s="44">
        <v>5</v>
      </c>
      <c r="C135" s="180" t="s">
        <v>219</v>
      </c>
      <c r="D135" s="40">
        <v>16</v>
      </c>
      <c r="E135" s="47">
        <f t="shared" si="5"/>
        <v>2706.37</v>
      </c>
      <c r="F135" s="96">
        <v>2706.37</v>
      </c>
      <c r="G135" s="96">
        <v>0</v>
      </c>
      <c r="H135" s="92"/>
      <c r="I135" s="175">
        <v>4667.85941</v>
      </c>
      <c r="J135" s="175">
        <v>1003.9873700000001</v>
      </c>
      <c r="K135" s="175">
        <v>5766.4224999999997</v>
      </c>
      <c r="L135" s="175">
        <v>1272.4987000000001</v>
      </c>
      <c r="M135" s="175">
        <v>118.08886</v>
      </c>
      <c r="N135" s="175">
        <v>8326.5661400000008</v>
      </c>
      <c r="O135" s="175">
        <v>0</v>
      </c>
      <c r="P135" s="175">
        <v>4126.0208300000004</v>
      </c>
      <c r="Q135" s="185">
        <v>0</v>
      </c>
      <c r="R135" s="175">
        <v>0</v>
      </c>
      <c r="S135" s="175">
        <v>2394.9535999999998</v>
      </c>
      <c r="T135" s="175">
        <v>14591.05875</v>
      </c>
      <c r="U135" s="175">
        <v>9454.0977000000003</v>
      </c>
      <c r="V135" s="175">
        <v>4200.80897</v>
      </c>
      <c r="W135" s="175">
        <v>1180.35259</v>
      </c>
      <c r="X135" s="175">
        <v>3401.9098899999999</v>
      </c>
      <c r="Y135" s="175">
        <v>2172.84501</v>
      </c>
      <c r="Z135" s="175">
        <v>2305.73452</v>
      </c>
      <c r="AA135" s="175">
        <v>111.54597</v>
      </c>
      <c r="AB135" s="175">
        <v>35805.88841</v>
      </c>
      <c r="AC135" s="175">
        <v>24069.18679</v>
      </c>
      <c r="AD135" s="175">
        <v>10984.150379999999</v>
      </c>
      <c r="AE135" s="175">
        <v>1610.3668</v>
      </c>
      <c r="AF135" s="175">
        <v>272.58404000000002</v>
      </c>
      <c r="AG135" s="175">
        <v>6456.84</v>
      </c>
      <c r="AH135" s="175">
        <v>0</v>
      </c>
      <c r="AI135" s="36">
        <f t="shared" si="6"/>
        <v>144293.76722999997</v>
      </c>
      <c r="AJ135" s="36">
        <f t="shared" si="7"/>
        <v>173152.52067599996</v>
      </c>
      <c r="AK135" s="80">
        <f t="shared" si="8"/>
        <v>8657.6260337999975</v>
      </c>
      <c r="AL135" s="60">
        <f t="shared" si="9"/>
        <v>317446.28790599992</v>
      </c>
      <c r="AM135" s="173" t="s">
        <v>565</v>
      </c>
    </row>
    <row r="136" spans="1:39" ht="15.75" thickBot="1" x14ac:dyDescent="0.3">
      <c r="A136" s="44">
        <v>128</v>
      </c>
      <c r="B136" s="44">
        <v>5</v>
      </c>
      <c r="C136" s="180" t="s">
        <v>220</v>
      </c>
      <c r="D136" s="40">
        <v>17</v>
      </c>
      <c r="E136" s="47">
        <f t="shared" si="5"/>
        <v>3008.19</v>
      </c>
      <c r="F136" s="96">
        <v>2589.79</v>
      </c>
      <c r="G136" s="96">
        <v>0</v>
      </c>
      <c r="H136" s="91">
        <f>247+171.4</f>
        <v>418.4</v>
      </c>
      <c r="I136" s="175">
        <v>5194.4337400000004</v>
      </c>
      <c r="J136" s="175">
        <v>1114.31305</v>
      </c>
      <c r="K136" s="175">
        <v>5849.1944800000001</v>
      </c>
      <c r="L136" s="175">
        <v>0</v>
      </c>
      <c r="M136" s="175">
        <v>221.51114999999999</v>
      </c>
      <c r="N136" s="175">
        <v>8446.4409300000007</v>
      </c>
      <c r="O136" s="175">
        <v>0</v>
      </c>
      <c r="P136" s="175">
        <v>3948.2877400000002</v>
      </c>
      <c r="Q136" s="185">
        <v>0</v>
      </c>
      <c r="R136" s="175">
        <v>0</v>
      </c>
      <c r="S136" s="175">
        <v>9196.6218100000006</v>
      </c>
      <c r="T136" s="175">
        <v>21181.886719999999</v>
      </c>
      <c r="U136" s="175">
        <v>9827.0509600000005</v>
      </c>
      <c r="V136" s="175">
        <v>4664.3905999999997</v>
      </c>
      <c r="W136" s="175">
        <v>1371.0427999999999</v>
      </c>
      <c r="X136" s="175">
        <v>0</v>
      </c>
      <c r="Y136" s="175">
        <v>0</v>
      </c>
      <c r="Z136" s="175">
        <v>2205.9978700000001</v>
      </c>
      <c r="AA136" s="175">
        <v>134.37071</v>
      </c>
      <c r="AB136" s="175">
        <v>48871.320339999998</v>
      </c>
      <c r="AC136" s="175">
        <v>13666.38861</v>
      </c>
      <c r="AD136" s="175">
        <v>8776.3795200000004</v>
      </c>
      <c r="AE136" s="175">
        <v>179.55309</v>
      </c>
      <c r="AF136" s="175">
        <v>30.39265</v>
      </c>
      <c r="AG136" s="175">
        <v>4885.68</v>
      </c>
      <c r="AH136" s="175">
        <v>0</v>
      </c>
      <c r="AI136" s="36">
        <f t="shared" si="6"/>
        <v>149765.25676999998</v>
      </c>
      <c r="AJ136" s="36">
        <f t="shared" si="7"/>
        <v>179718.30812399997</v>
      </c>
      <c r="AK136" s="80">
        <f t="shared" si="8"/>
        <v>8985.9154061999998</v>
      </c>
      <c r="AL136" s="60">
        <f t="shared" si="9"/>
        <v>329483.56489399995</v>
      </c>
      <c r="AM136" s="173" t="s">
        <v>566</v>
      </c>
    </row>
    <row r="137" spans="1:39" ht="15.75" thickBot="1" x14ac:dyDescent="0.3">
      <c r="A137" s="44">
        <v>129</v>
      </c>
      <c r="B137" s="44">
        <v>5</v>
      </c>
      <c r="C137" s="180" t="s">
        <v>137</v>
      </c>
      <c r="D137" s="40">
        <v>19</v>
      </c>
      <c r="E137" s="47">
        <f t="shared" si="5"/>
        <v>3320.7000000000003</v>
      </c>
      <c r="F137" s="96">
        <v>3050.3</v>
      </c>
      <c r="G137" s="96">
        <v>0</v>
      </c>
      <c r="H137" s="91">
        <v>270.39999999999998</v>
      </c>
      <c r="I137" s="175">
        <v>5337.9805299999998</v>
      </c>
      <c r="J137" s="175">
        <v>1243.1511</v>
      </c>
      <c r="K137" s="175">
        <v>6856.2368999999999</v>
      </c>
      <c r="L137" s="175">
        <v>0</v>
      </c>
      <c r="M137" s="175">
        <v>265.76296000000002</v>
      </c>
      <c r="N137" s="175">
        <v>8646.4127800000006</v>
      </c>
      <c r="O137" s="175">
        <v>0</v>
      </c>
      <c r="P137" s="175">
        <v>4650.3624200000004</v>
      </c>
      <c r="Q137" s="185">
        <v>0</v>
      </c>
      <c r="R137" s="175">
        <v>0</v>
      </c>
      <c r="S137" s="175">
        <v>9340.3190300000006</v>
      </c>
      <c r="T137" s="175">
        <v>16130.62723</v>
      </c>
      <c r="U137" s="175">
        <v>10081.858130000001</v>
      </c>
      <c r="V137" s="175">
        <v>5203.6681699999999</v>
      </c>
      <c r="W137" s="175">
        <v>1684.37592</v>
      </c>
      <c r="X137" s="175">
        <v>0</v>
      </c>
      <c r="Y137" s="175">
        <v>0</v>
      </c>
      <c r="Z137" s="175">
        <v>2329.3651199999999</v>
      </c>
      <c r="AA137" s="175">
        <v>186.93692999999999</v>
      </c>
      <c r="AB137" s="175">
        <v>24104.349900000001</v>
      </c>
      <c r="AC137" s="175">
        <v>19928.304940000002</v>
      </c>
      <c r="AD137" s="175">
        <v>6854.9480100000001</v>
      </c>
      <c r="AE137" s="175">
        <v>1785.7116100000001</v>
      </c>
      <c r="AF137" s="175">
        <v>302.26436000000001</v>
      </c>
      <c r="AG137" s="175">
        <v>7912.92</v>
      </c>
      <c r="AH137" s="175">
        <v>0</v>
      </c>
      <c r="AI137" s="36">
        <f t="shared" si="6"/>
        <v>132845.55604000002</v>
      </c>
      <c r="AJ137" s="36">
        <f t="shared" si="7"/>
        <v>159414.66724800001</v>
      </c>
      <c r="AK137" s="80">
        <f t="shared" si="8"/>
        <v>7970.7333624000012</v>
      </c>
      <c r="AL137" s="60">
        <f t="shared" si="9"/>
        <v>292260.22328800004</v>
      </c>
      <c r="AM137" s="173" t="s">
        <v>573</v>
      </c>
    </row>
    <row r="138" spans="1:39" ht="15.75" thickBot="1" x14ac:dyDescent="0.3">
      <c r="A138" s="44">
        <v>130</v>
      </c>
      <c r="B138" s="44">
        <v>5</v>
      </c>
      <c r="C138" s="180" t="s">
        <v>222</v>
      </c>
      <c r="D138" s="40">
        <v>21</v>
      </c>
      <c r="E138" s="47">
        <f t="shared" ref="E138:E185" si="10">F138+H138</f>
        <v>3226.6</v>
      </c>
      <c r="F138" s="96">
        <v>3226.6</v>
      </c>
      <c r="G138" s="96">
        <v>0</v>
      </c>
      <c r="H138" s="92"/>
      <c r="I138" s="175">
        <v>5386.23614</v>
      </c>
      <c r="J138" s="175">
        <v>1416.48128</v>
      </c>
      <c r="K138" s="175">
        <v>6767.2236800000001</v>
      </c>
      <c r="L138" s="175">
        <v>0</v>
      </c>
      <c r="M138" s="175">
        <v>265.76296000000002</v>
      </c>
      <c r="N138" s="175">
        <v>8641.7246899999991</v>
      </c>
      <c r="O138" s="175">
        <v>0</v>
      </c>
      <c r="P138" s="175">
        <v>4919.1421700000001</v>
      </c>
      <c r="Q138" s="185">
        <v>0</v>
      </c>
      <c r="R138" s="175">
        <v>0</v>
      </c>
      <c r="S138" s="175">
        <v>10058.8051</v>
      </c>
      <c r="T138" s="175">
        <v>15425.494839999999</v>
      </c>
      <c r="U138" s="175">
        <v>9911.4356200000002</v>
      </c>
      <c r="V138" s="175">
        <v>5929.2071100000003</v>
      </c>
      <c r="W138" s="175">
        <v>1573.10672</v>
      </c>
      <c r="X138" s="175">
        <v>0</v>
      </c>
      <c r="Y138" s="175">
        <v>0</v>
      </c>
      <c r="Z138" s="175">
        <v>2327.2439599999998</v>
      </c>
      <c r="AA138" s="175">
        <v>185.27064999999999</v>
      </c>
      <c r="AB138" s="175">
        <v>26849.679469999999</v>
      </c>
      <c r="AC138" s="175">
        <v>20145.42325</v>
      </c>
      <c r="AD138" s="175">
        <v>8036.76649</v>
      </c>
      <c r="AE138" s="175">
        <v>1785.7116100000001</v>
      </c>
      <c r="AF138" s="175">
        <v>302.26436000000001</v>
      </c>
      <c r="AG138" s="175">
        <v>7874.64</v>
      </c>
      <c r="AH138" s="175">
        <v>0</v>
      </c>
      <c r="AI138" s="36">
        <f t="shared" ref="AI138:AI201" si="11">SUM(I138:AH138)</f>
        <v>137801.6201</v>
      </c>
      <c r="AJ138" s="36">
        <f t="shared" ref="AJ138:AJ201" si="12">AI138*1.2</f>
        <v>165361.94412</v>
      </c>
      <c r="AK138" s="80">
        <f t="shared" ref="AK138:AK201" si="13">AJ138*0.05</f>
        <v>8268.0972060000004</v>
      </c>
      <c r="AL138" s="60">
        <f t="shared" ref="AL138:AL201" si="14">AI138+AJ138</f>
        <v>303163.56422</v>
      </c>
      <c r="AM138" s="173" t="s">
        <v>567</v>
      </c>
    </row>
    <row r="139" spans="1:39" ht="15.75" thickBot="1" x14ac:dyDescent="0.3">
      <c r="A139" s="44">
        <v>131</v>
      </c>
      <c r="B139" s="44">
        <v>5</v>
      </c>
      <c r="C139" s="180" t="s">
        <v>223</v>
      </c>
      <c r="D139" s="40">
        <v>23</v>
      </c>
      <c r="E139" s="47">
        <f t="shared" si="10"/>
        <v>3370.04</v>
      </c>
      <c r="F139" s="96">
        <v>3370.04</v>
      </c>
      <c r="G139" s="96">
        <v>0</v>
      </c>
      <c r="H139" s="92"/>
      <c r="I139" s="175">
        <v>5689.7050300000001</v>
      </c>
      <c r="J139" s="175">
        <v>1133.34139</v>
      </c>
      <c r="K139" s="175">
        <v>6986.1608299999998</v>
      </c>
      <c r="L139" s="175">
        <v>0</v>
      </c>
      <c r="M139" s="175">
        <v>118.08886</v>
      </c>
      <c r="N139" s="175">
        <v>9231.3788800000002</v>
      </c>
      <c r="O139" s="175">
        <v>0</v>
      </c>
      <c r="P139" s="175">
        <v>5137.82492</v>
      </c>
      <c r="Q139" s="185">
        <v>0</v>
      </c>
      <c r="R139" s="175">
        <v>0</v>
      </c>
      <c r="S139" s="175">
        <v>9340.3190300000006</v>
      </c>
      <c r="T139" s="175">
        <v>17989.460490000001</v>
      </c>
      <c r="U139" s="175">
        <v>11121.45731</v>
      </c>
      <c r="V139" s="175">
        <v>4739.2804999999998</v>
      </c>
      <c r="W139" s="175">
        <v>1663.6704999999999</v>
      </c>
      <c r="X139" s="175">
        <v>0</v>
      </c>
      <c r="Y139" s="175">
        <v>2172.84501</v>
      </c>
      <c r="Z139" s="175">
        <v>2670.2212199999999</v>
      </c>
      <c r="AA139" s="175">
        <v>285.15264000000002</v>
      </c>
      <c r="AB139" s="175">
        <v>34245.134140000002</v>
      </c>
      <c r="AC139" s="175">
        <v>21484.733639999999</v>
      </c>
      <c r="AD139" s="175">
        <v>13265.54009</v>
      </c>
      <c r="AE139" s="175">
        <v>1876.8909200000001</v>
      </c>
      <c r="AF139" s="175">
        <v>317.69812000000002</v>
      </c>
      <c r="AG139" s="175">
        <v>4560</v>
      </c>
      <c r="AH139" s="175">
        <v>0</v>
      </c>
      <c r="AI139" s="36">
        <f t="shared" si="11"/>
        <v>154028.90351999996</v>
      </c>
      <c r="AJ139" s="36">
        <f t="shared" si="12"/>
        <v>184834.68422399994</v>
      </c>
      <c r="AK139" s="80">
        <f t="shared" si="13"/>
        <v>9241.7342111999969</v>
      </c>
      <c r="AL139" s="60">
        <f t="shared" si="14"/>
        <v>338863.5877439999</v>
      </c>
      <c r="AM139" s="173" t="s">
        <v>568</v>
      </c>
    </row>
    <row r="140" spans="1:39" ht="15.75" thickBot="1" x14ac:dyDescent="0.3">
      <c r="A140" s="44">
        <v>132</v>
      </c>
      <c r="B140" s="44">
        <v>5</v>
      </c>
      <c r="C140" s="180" t="s">
        <v>224</v>
      </c>
      <c r="D140" s="40">
        <v>25</v>
      </c>
      <c r="E140" s="47">
        <f t="shared" si="10"/>
        <v>3212.48</v>
      </c>
      <c r="F140" s="96">
        <v>3212.48</v>
      </c>
      <c r="G140" s="96">
        <v>0</v>
      </c>
      <c r="H140" s="92"/>
      <c r="I140" s="175">
        <v>5387.5846099999999</v>
      </c>
      <c r="J140" s="175">
        <v>1007.84297</v>
      </c>
      <c r="K140" s="175">
        <v>6785.1955399999997</v>
      </c>
      <c r="L140" s="175">
        <v>0</v>
      </c>
      <c r="M140" s="175">
        <v>265.76296000000002</v>
      </c>
      <c r="N140" s="175">
        <v>8678.5319500000005</v>
      </c>
      <c r="O140" s="175">
        <v>0</v>
      </c>
      <c r="P140" s="175">
        <v>4897.6153999999997</v>
      </c>
      <c r="Q140" s="185">
        <v>0</v>
      </c>
      <c r="R140" s="175">
        <v>0</v>
      </c>
      <c r="S140" s="175">
        <v>10058.8051</v>
      </c>
      <c r="T140" s="175">
        <v>18241.464029999999</v>
      </c>
      <c r="U140" s="175">
        <v>9840.7922699999999</v>
      </c>
      <c r="V140" s="175">
        <v>4216.2334000000001</v>
      </c>
      <c r="W140" s="175">
        <v>1680.5499600000001</v>
      </c>
      <c r="X140" s="175">
        <v>0</v>
      </c>
      <c r="Y140" s="175">
        <v>0</v>
      </c>
      <c r="Z140" s="175">
        <v>2328.6786299999999</v>
      </c>
      <c r="AA140" s="175">
        <v>235.91898</v>
      </c>
      <c r="AB140" s="175">
        <v>40661.57877</v>
      </c>
      <c r="AC140" s="175">
        <v>20164.932929999999</v>
      </c>
      <c r="AD140" s="175">
        <v>10545.453149999999</v>
      </c>
      <c r="AE140" s="175">
        <v>1505.1599100000001</v>
      </c>
      <c r="AF140" s="175">
        <v>254.77584999999999</v>
      </c>
      <c r="AG140" s="175">
        <v>1302.8399999999999</v>
      </c>
      <c r="AH140" s="175">
        <v>0</v>
      </c>
      <c r="AI140" s="36">
        <f t="shared" si="11"/>
        <v>148059.71640999999</v>
      </c>
      <c r="AJ140" s="36">
        <f t="shared" si="12"/>
        <v>177671.65969199999</v>
      </c>
      <c r="AK140" s="80">
        <f t="shared" si="13"/>
        <v>8883.5829845999997</v>
      </c>
      <c r="AL140" s="60">
        <f t="shared" si="14"/>
        <v>325731.37610200001</v>
      </c>
      <c r="AM140" s="173" t="s">
        <v>569</v>
      </c>
    </row>
    <row r="141" spans="1:39" ht="15.75" thickBot="1" x14ac:dyDescent="0.3">
      <c r="A141" s="44">
        <v>133</v>
      </c>
      <c r="B141" s="44">
        <v>5</v>
      </c>
      <c r="C141" s="180" t="s">
        <v>225</v>
      </c>
      <c r="D141" s="40">
        <v>27</v>
      </c>
      <c r="E141" s="47">
        <f t="shared" si="10"/>
        <v>4430.1000000000004</v>
      </c>
      <c r="F141" s="96">
        <v>4430.1000000000004</v>
      </c>
      <c r="G141" s="96">
        <v>0</v>
      </c>
      <c r="H141" s="92"/>
      <c r="I141" s="175">
        <v>7277.2273699999996</v>
      </c>
      <c r="J141" s="175">
        <v>1262.69443</v>
      </c>
      <c r="K141" s="175">
        <v>9042.9147799999992</v>
      </c>
      <c r="L141" s="175">
        <v>0</v>
      </c>
      <c r="M141" s="175">
        <v>265.76296000000002</v>
      </c>
      <c r="N141" s="175">
        <v>12801.26766</v>
      </c>
      <c r="O141" s="175">
        <v>0</v>
      </c>
      <c r="P141" s="175">
        <v>6753.9489700000004</v>
      </c>
      <c r="Q141" s="185">
        <v>0</v>
      </c>
      <c r="R141" s="175">
        <v>0</v>
      </c>
      <c r="S141" s="175">
        <v>13651.235500000001</v>
      </c>
      <c r="T141" s="175">
        <v>22377.5586</v>
      </c>
      <c r="U141" s="175">
        <v>13271.19334</v>
      </c>
      <c r="V141" s="175">
        <v>5283.95136</v>
      </c>
      <c r="W141" s="175">
        <v>2081.34067</v>
      </c>
      <c r="X141" s="175">
        <v>0</v>
      </c>
      <c r="Y141" s="175">
        <v>0</v>
      </c>
      <c r="Z141" s="175">
        <v>3639.4058199999999</v>
      </c>
      <c r="AA141" s="175">
        <v>557.22663</v>
      </c>
      <c r="AB141" s="175">
        <v>49269.198510000002</v>
      </c>
      <c r="AC141" s="175">
        <v>28783.79866</v>
      </c>
      <c r="AD141" s="175">
        <v>12507.255520000001</v>
      </c>
      <c r="AE141" s="175">
        <v>1832.0026499999999</v>
      </c>
      <c r="AF141" s="175">
        <v>310.09996000000001</v>
      </c>
      <c r="AG141" s="175">
        <v>5613.72</v>
      </c>
      <c r="AH141" s="175">
        <v>0</v>
      </c>
      <c r="AI141" s="36">
        <f t="shared" si="11"/>
        <v>196581.80339000002</v>
      </c>
      <c r="AJ141" s="36">
        <f t="shared" si="12"/>
        <v>235898.16406800001</v>
      </c>
      <c r="AK141" s="80">
        <f t="shared" si="13"/>
        <v>11794.908203400002</v>
      </c>
      <c r="AL141" s="60">
        <f t="shared" si="14"/>
        <v>432479.96745800006</v>
      </c>
      <c r="AM141" s="173" t="s">
        <v>570</v>
      </c>
    </row>
    <row r="142" spans="1:39" ht="15.75" thickBot="1" x14ac:dyDescent="0.3">
      <c r="A142" s="44">
        <v>134</v>
      </c>
      <c r="B142" s="44">
        <v>5</v>
      </c>
      <c r="C142" s="180" t="s">
        <v>226</v>
      </c>
      <c r="D142" s="40" t="s">
        <v>66</v>
      </c>
      <c r="E142" s="47">
        <f t="shared" si="10"/>
        <v>4119.8999999999996</v>
      </c>
      <c r="F142" s="96">
        <v>4068.9</v>
      </c>
      <c r="G142" s="96">
        <v>0</v>
      </c>
      <c r="H142" s="91">
        <v>51</v>
      </c>
      <c r="I142" s="175">
        <v>5733.2577000000001</v>
      </c>
      <c r="J142" s="175">
        <v>1250.8686700000001</v>
      </c>
      <c r="K142" s="175">
        <v>8400.3104999999996</v>
      </c>
      <c r="L142" s="175">
        <v>1962.1806999999999</v>
      </c>
      <c r="M142" s="175">
        <v>88.504109999999997</v>
      </c>
      <c r="N142" s="175">
        <v>6939.0072600000003</v>
      </c>
      <c r="O142" s="175">
        <v>0</v>
      </c>
      <c r="P142" s="175">
        <v>6203.2782500000003</v>
      </c>
      <c r="Q142" s="185">
        <v>0</v>
      </c>
      <c r="R142" s="175">
        <v>0</v>
      </c>
      <c r="S142" s="175">
        <v>2873.9443200000001</v>
      </c>
      <c r="T142" s="175">
        <v>21311.331859999998</v>
      </c>
      <c r="U142" s="175">
        <v>11709.578390000001</v>
      </c>
      <c r="V142" s="175">
        <v>5233.3216700000003</v>
      </c>
      <c r="W142" s="175">
        <v>2229.1519400000002</v>
      </c>
      <c r="X142" s="175">
        <v>5136.4671699999999</v>
      </c>
      <c r="Y142" s="175">
        <v>1629.5080700000001</v>
      </c>
      <c r="Z142" s="175">
        <v>1886.8855000000001</v>
      </c>
      <c r="AA142" s="175">
        <v>414.24146999999999</v>
      </c>
      <c r="AB142" s="175">
        <v>41971.795890000001</v>
      </c>
      <c r="AC142" s="175">
        <v>31632.558809999999</v>
      </c>
      <c r="AD142" s="175">
        <v>12150.603789999999</v>
      </c>
      <c r="AE142" s="175">
        <v>2575.4646699999998</v>
      </c>
      <c r="AF142" s="175">
        <v>435.94450999999998</v>
      </c>
      <c r="AG142" s="175">
        <v>10499.52</v>
      </c>
      <c r="AH142" s="175">
        <v>0</v>
      </c>
      <c r="AI142" s="36">
        <f t="shared" si="11"/>
        <v>182267.72524999996</v>
      </c>
      <c r="AJ142" s="36">
        <f t="shared" si="12"/>
        <v>218721.27029999995</v>
      </c>
      <c r="AK142" s="80">
        <f t="shared" si="13"/>
        <v>10936.063514999998</v>
      </c>
      <c r="AL142" s="60">
        <f t="shared" si="14"/>
        <v>400988.99554999988</v>
      </c>
      <c r="AM142" s="173" t="s">
        <v>580</v>
      </c>
    </row>
    <row r="143" spans="1:39" ht="15.75" thickBot="1" x14ac:dyDescent="0.3">
      <c r="A143" s="44">
        <v>135</v>
      </c>
      <c r="B143" s="44">
        <v>5</v>
      </c>
      <c r="C143" s="180" t="s">
        <v>227</v>
      </c>
      <c r="D143" s="40">
        <v>29</v>
      </c>
      <c r="E143" s="47">
        <f t="shared" si="10"/>
        <v>3446.65</v>
      </c>
      <c r="F143" s="96">
        <v>3446.65</v>
      </c>
      <c r="G143" s="96">
        <v>0</v>
      </c>
      <c r="H143" s="92"/>
      <c r="I143" s="175">
        <v>6274.2492300000004</v>
      </c>
      <c r="J143" s="175">
        <v>1106.5949900000001</v>
      </c>
      <c r="K143" s="175">
        <v>7631.6475499999997</v>
      </c>
      <c r="L143" s="175">
        <v>1675.2488900000001</v>
      </c>
      <c r="M143" s="175">
        <v>147.67410000000001</v>
      </c>
      <c r="N143" s="175">
        <v>11028.405779999999</v>
      </c>
      <c r="O143" s="175">
        <v>0</v>
      </c>
      <c r="P143" s="175">
        <v>5254.6213900000002</v>
      </c>
      <c r="Q143" s="185">
        <v>0</v>
      </c>
      <c r="R143" s="175">
        <v>0</v>
      </c>
      <c r="S143" s="175">
        <v>3688.2285400000001</v>
      </c>
      <c r="T143" s="175">
        <v>18131.549589999999</v>
      </c>
      <c r="U143" s="175">
        <v>11840.4257</v>
      </c>
      <c r="V143" s="175">
        <v>4628.59638</v>
      </c>
      <c r="W143" s="175">
        <v>1578.6417100000001</v>
      </c>
      <c r="X143" s="175">
        <v>4462.9340499999998</v>
      </c>
      <c r="Y143" s="175">
        <v>2715.9303300000001</v>
      </c>
      <c r="Z143" s="175">
        <v>3003.0452300000002</v>
      </c>
      <c r="AA143" s="175">
        <v>384.18601999999998</v>
      </c>
      <c r="AB143" s="175">
        <v>49965.232210000002</v>
      </c>
      <c r="AC143" s="175">
        <v>31084.29047</v>
      </c>
      <c r="AD143" s="175">
        <v>11874.342360000001</v>
      </c>
      <c r="AE143" s="175">
        <v>2153.2343500000002</v>
      </c>
      <c r="AF143" s="175">
        <v>364.47430000000003</v>
      </c>
      <c r="AG143" s="175">
        <v>2663.16</v>
      </c>
      <c r="AH143" s="175">
        <v>0</v>
      </c>
      <c r="AI143" s="36">
        <f t="shared" si="11"/>
        <v>181656.71317</v>
      </c>
      <c r="AJ143" s="36">
        <f t="shared" si="12"/>
        <v>217988.055804</v>
      </c>
      <c r="AK143" s="80">
        <f t="shared" si="13"/>
        <v>10899.402790200002</v>
      </c>
      <c r="AL143" s="60">
        <f t="shared" si="14"/>
        <v>399644.76897400001</v>
      </c>
      <c r="AM143" s="173" t="s">
        <v>581</v>
      </c>
    </row>
    <row r="144" spans="1:39" ht="15.75" thickBot="1" x14ac:dyDescent="0.3">
      <c r="A144" s="44">
        <v>136</v>
      </c>
      <c r="B144" s="45">
        <v>5</v>
      </c>
      <c r="C144" s="180" t="s">
        <v>211</v>
      </c>
      <c r="D144" s="42">
        <v>3</v>
      </c>
      <c r="E144" s="47">
        <f t="shared" si="10"/>
        <v>5817.26</v>
      </c>
      <c r="F144" s="96">
        <v>5743.66</v>
      </c>
      <c r="G144" s="96">
        <v>0</v>
      </c>
      <c r="H144" s="91">
        <f>29.3+44.3</f>
        <v>73.599999999999994</v>
      </c>
      <c r="I144" s="175">
        <v>9685.2564199999997</v>
      </c>
      <c r="J144" s="175">
        <v>1733.0566200000001</v>
      </c>
      <c r="K144" s="175">
        <v>11817.989729999999</v>
      </c>
      <c r="L144" s="175">
        <v>0</v>
      </c>
      <c r="M144" s="175">
        <v>236.42982000000001</v>
      </c>
      <c r="N144" s="175">
        <v>19339.544839999999</v>
      </c>
      <c r="O144" s="175">
        <v>0</v>
      </c>
      <c r="P144" s="175">
        <v>8756.5487300000004</v>
      </c>
      <c r="Q144" s="185">
        <v>0</v>
      </c>
      <c r="R144" s="175">
        <v>0</v>
      </c>
      <c r="S144" s="175">
        <v>10131.57748</v>
      </c>
      <c r="T144" s="175">
        <v>28007.323530000001</v>
      </c>
      <c r="U144" s="175">
        <v>18313.22264</v>
      </c>
      <c r="V144" s="175">
        <v>7249.7702200000003</v>
      </c>
      <c r="W144" s="175">
        <v>2769.4619200000002</v>
      </c>
      <c r="X144" s="175">
        <v>0</v>
      </c>
      <c r="Y144" s="175">
        <v>4345.4384</v>
      </c>
      <c r="Z144" s="175">
        <v>6320.8118899999999</v>
      </c>
      <c r="AA144" s="175">
        <v>344.13238000000001</v>
      </c>
      <c r="AB144" s="175">
        <v>62672.915630000003</v>
      </c>
      <c r="AC144" s="175">
        <v>44533.578560000002</v>
      </c>
      <c r="AD144" s="175">
        <v>17941.206399999999</v>
      </c>
      <c r="AE144" s="175">
        <v>3024.3474000000001</v>
      </c>
      <c r="AF144" s="175">
        <v>511.92612000000003</v>
      </c>
      <c r="AG144" s="175">
        <v>13871.52</v>
      </c>
      <c r="AH144" s="175">
        <v>0</v>
      </c>
      <c r="AI144" s="36">
        <f t="shared" si="11"/>
        <v>271606.05872999999</v>
      </c>
      <c r="AJ144" s="36">
        <f t="shared" si="12"/>
        <v>325927.27047599998</v>
      </c>
      <c r="AK144" s="80">
        <f t="shared" si="13"/>
        <v>16296.363523799999</v>
      </c>
      <c r="AL144" s="60">
        <f t="shared" si="14"/>
        <v>597533.32920599997</v>
      </c>
      <c r="AM144" s="173" t="s">
        <v>558</v>
      </c>
    </row>
    <row r="145" spans="1:39" ht="15.75" thickBot="1" x14ac:dyDescent="0.3">
      <c r="A145" s="44">
        <v>137</v>
      </c>
      <c r="B145" s="44">
        <v>5</v>
      </c>
      <c r="C145" s="180" t="s">
        <v>213</v>
      </c>
      <c r="D145" s="40">
        <v>9</v>
      </c>
      <c r="E145" s="47">
        <f t="shared" si="10"/>
        <v>2876.14</v>
      </c>
      <c r="F145" s="96">
        <v>2679.74</v>
      </c>
      <c r="G145" s="96">
        <v>0</v>
      </c>
      <c r="H145" s="91">
        <f>56.2+83.7+56.5</f>
        <v>196.4</v>
      </c>
      <c r="I145" s="175">
        <v>4896.99046</v>
      </c>
      <c r="J145" s="175">
        <v>898.54825000000005</v>
      </c>
      <c r="K145" s="175">
        <v>5654.96335</v>
      </c>
      <c r="L145" s="175">
        <v>0</v>
      </c>
      <c r="M145" s="175">
        <v>221.51114999999999</v>
      </c>
      <c r="N145" s="175">
        <v>8641.7305500000002</v>
      </c>
      <c r="O145" s="175">
        <v>0</v>
      </c>
      <c r="P145" s="175">
        <v>4085.42182</v>
      </c>
      <c r="Q145" s="185">
        <v>0</v>
      </c>
      <c r="R145" s="175">
        <v>0</v>
      </c>
      <c r="S145" s="175">
        <v>9627.7134600000009</v>
      </c>
      <c r="T145" s="175">
        <v>11037.93599</v>
      </c>
      <c r="U145" s="175">
        <v>8652.7547500000001</v>
      </c>
      <c r="V145" s="175">
        <v>3758.4239400000001</v>
      </c>
      <c r="W145" s="175">
        <v>1266.4533300000001</v>
      </c>
      <c r="X145" s="175">
        <v>0</v>
      </c>
      <c r="Y145" s="175">
        <v>0</v>
      </c>
      <c r="Z145" s="175">
        <v>2327.2806500000002</v>
      </c>
      <c r="AA145" s="175">
        <v>134.37071</v>
      </c>
      <c r="AB145" s="175">
        <v>41731.842879999997</v>
      </c>
      <c r="AC145" s="175">
        <v>16087.37737</v>
      </c>
      <c r="AD145" s="175">
        <v>9632.9203600000001</v>
      </c>
      <c r="AE145" s="175">
        <v>262.59640000000002</v>
      </c>
      <c r="AF145" s="175">
        <v>44.449240000000003</v>
      </c>
      <c r="AG145" s="175">
        <v>4406.76</v>
      </c>
      <c r="AH145" s="175">
        <v>0</v>
      </c>
      <c r="AI145" s="36">
        <f t="shared" si="11"/>
        <v>133370.04465999999</v>
      </c>
      <c r="AJ145" s="36">
        <f t="shared" si="12"/>
        <v>160044.05359199998</v>
      </c>
      <c r="AK145" s="80">
        <f t="shared" si="13"/>
        <v>8002.2026795999991</v>
      </c>
      <c r="AL145" s="60">
        <f t="shared" si="14"/>
        <v>293414.09825199994</v>
      </c>
      <c r="AM145" s="173" t="s">
        <v>571</v>
      </c>
    </row>
    <row r="146" spans="1:39" ht="15.75" thickBot="1" x14ac:dyDescent="0.3">
      <c r="A146" s="44">
        <v>138</v>
      </c>
      <c r="B146" s="44">
        <v>5</v>
      </c>
      <c r="C146" s="180" t="s">
        <v>228</v>
      </c>
      <c r="D146" s="40" t="s">
        <v>67</v>
      </c>
      <c r="E146" s="47">
        <f t="shared" si="10"/>
        <v>2122.42</v>
      </c>
      <c r="F146" s="96">
        <v>2122.42</v>
      </c>
      <c r="G146" s="96">
        <v>0</v>
      </c>
      <c r="H146" s="92"/>
      <c r="I146" s="175">
        <v>1986.0099299999999</v>
      </c>
      <c r="J146" s="175">
        <v>211.39322999999999</v>
      </c>
      <c r="K146" s="175">
        <v>4584.1409000000003</v>
      </c>
      <c r="L146" s="175">
        <v>1014.49067</v>
      </c>
      <c r="M146" s="175">
        <v>29.585239999999999</v>
      </c>
      <c r="N146" s="175">
        <v>2614.0077999999999</v>
      </c>
      <c r="O146" s="175">
        <v>0</v>
      </c>
      <c r="P146" s="175">
        <v>3235.7545799999998</v>
      </c>
      <c r="Q146" s="185">
        <v>0</v>
      </c>
      <c r="R146" s="175">
        <v>0</v>
      </c>
      <c r="S146" s="175">
        <v>502.94026000000002</v>
      </c>
      <c r="T146" s="175">
        <v>10472.782800000001</v>
      </c>
      <c r="U146" s="175">
        <v>5052.9029099999998</v>
      </c>
      <c r="V146" s="175">
        <v>882.36427000000003</v>
      </c>
      <c r="W146" s="175">
        <v>1038.4545700000001</v>
      </c>
      <c r="X146" s="175">
        <v>2562.7485700000002</v>
      </c>
      <c r="Y146" s="175">
        <v>543.08532000000002</v>
      </c>
      <c r="Z146" s="175">
        <v>388.21375</v>
      </c>
      <c r="AA146" s="175">
        <v>144.11680000000001</v>
      </c>
      <c r="AB146" s="175">
        <v>36842.146719999997</v>
      </c>
      <c r="AC146" s="175">
        <v>13200.516509999999</v>
      </c>
      <c r="AD146" s="175">
        <v>6927.5367399999996</v>
      </c>
      <c r="AE146" s="175">
        <v>841.65512000000001</v>
      </c>
      <c r="AF146" s="175">
        <v>142.46553</v>
      </c>
      <c r="AG146" s="175">
        <v>2260.8000000000002</v>
      </c>
      <c r="AH146" s="175">
        <v>0</v>
      </c>
      <c r="AI146" s="36">
        <f t="shared" si="11"/>
        <v>95478.112219999995</v>
      </c>
      <c r="AJ146" s="36">
        <f t="shared" si="12"/>
        <v>114573.73466399999</v>
      </c>
      <c r="AK146" s="80">
        <f t="shared" si="13"/>
        <v>5728.6867332000002</v>
      </c>
      <c r="AL146" s="60">
        <f t="shared" si="14"/>
        <v>210051.846884</v>
      </c>
      <c r="AM146" s="173" t="s">
        <v>603</v>
      </c>
    </row>
    <row r="147" spans="1:39" ht="15.75" thickBot="1" x14ac:dyDescent="0.3">
      <c r="A147" s="44">
        <v>139</v>
      </c>
      <c r="B147" s="44">
        <v>5</v>
      </c>
      <c r="C147" s="180" t="s">
        <v>229</v>
      </c>
      <c r="D147" s="40">
        <v>3</v>
      </c>
      <c r="E147" s="47">
        <f t="shared" si="10"/>
        <v>1796</v>
      </c>
      <c r="F147" s="96">
        <v>1734.1</v>
      </c>
      <c r="G147" s="96">
        <v>0</v>
      </c>
      <c r="H147" s="91">
        <v>61.9</v>
      </c>
      <c r="I147" s="175">
        <v>2940.7702899999999</v>
      </c>
      <c r="J147" s="175">
        <v>526.67912000000001</v>
      </c>
      <c r="K147" s="175">
        <v>3471.1308899999999</v>
      </c>
      <c r="L147" s="175">
        <v>0</v>
      </c>
      <c r="M147" s="175">
        <v>95.962710000000001</v>
      </c>
      <c r="N147" s="175">
        <v>4423.3917000000001</v>
      </c>
      <c r="O147" s="175">
        <v>0</v>
      </c>
      <c r="P147" s="175">
        <v>2643.7378199999998</v>
      </c>
      <c r="Q147" s="185">
        <v>0</v>
      </c>
      <c r="R147" s="175">
        <v>0</v>
      </c>
      <c r="S147" s="175">
        <v>5604.1914200000001</v>
      </c>
      <c r="T147" s="175">
        <v>6759.5127300000004</v>
      </c>
      <c r="U147" s="175">
        <v>5340.60538</v>
      </c>
      <c r="V147" s="175">
        <v>2202.6730299999999</v>
      </c>
      <c r="W147" s="175">
        <v>1027.2220199999999</v>
      </c>
      <c r="X147" s="175">
        <v>0</v>
      </c>
      <c r="Y147" s="175">
        <v>0</v>
      </c>
      <c r="Z147" s="175">
        <v>807.44286</v>
      </c>
      <c r="AA147" s="175">
        <v>144.11680000000001</v>
      </c>
      <c r="AB147" s="175">
        <v>31985.556329999999</v>
      </c>
      <c r="AC147" s="175">
        <v>8863.5929199999991</v>
      </c>
      <c r="AD147" s="175">
        <v>4657.3116499999996</v>
      </c>
      <c r="AE147" s="175">
        <v>1038.04132</v>
      </c>
      <c r="AF147" s="175">
        <v>175.70748</v>
      </c>
      <c r="AG147" s="175">
        <v>4560</v>
      </c>
      <c r="AH147" s="175">
        <v>0</v>
      </c>
      <c r="AI147" s="36">
        <f t="shared" si="11"/>
        <v>87267.646470000007</v>
      </c>
      <c r="AJ147" s="36">
        <f t="shared" si="12"/>
        <v>104721.175764</v>
      </c>
      <c r="AK147" s="80">
        <f t="shared" si="13"/>
        <v>5236.0587882</v>
      </c>
      <c r="AL147" s="60">
        <f t="shared" si="14"/>
        <v>191988.82223400002</v>
      </c>
      <c r="AM147" s="173" t="s">
        <v>604</v>
      </c>
    </row>
    <row r="148" spans="1:39" ht="15.75" thickBot="1" x14ac:dyDescent="0.3">
      <c r="A148" s="44">
        <v>140</v>
      </c>
      <c r="B148" s="44">
        <v>5</v>
      </c>
      <c r="C148" s="180" t="s">
        <v>230</v>
      </c>
      <c r="D148" s="40" t="s">
        <v>54</v>
      </c>
      <c r="E148" s="47">
        <f t="shared" si="10"/>
        <v>1501.5</v>
      </c>
      <c r="F148" s="96">
        <v>1501.5</v>
      </c>
      <c r="G148" s="96">
        <v>0</v>
      </c>
      <c r="H148" s="92"/>
      <c r="I148" s="175">
        <v>2309.3823499999999</v>
      </c>
      <c r="J148" s="175">
        <v>444.38436999999999</v>
      </c>
      <c r="K148" s="175">
        <v>3341.2013099999999</v>
      </c>
      <c r="L148" s="175">
        <v>729.23825999999997</v>
      </c>
      <c r="M148" s="175">
        <v>59.169989999999999</v>
      </c>
      <c r="N148" s="175">
        <v>4489.0181199999997</v>
      </c>
      <c r="O148" s="175">
        <v>0</v>
      </c>
      <c r="P148" s="175">
        <v>2289.1253900000002</v>
      </c>
      <c r="Q148" s="185">
        <v>0</v>
      </c>
      <c r="R148" s="175">
        <v>0</v>
      </c>
      <c r="S148" s="175">
        <v>1436.97216</v>
      </c>
      <c r="T148" s="175">
        <v>9734.8879500000003</v>
      </c>
      <c r="U148" s="175">
        <v>4255.5814099999998</v>
      </c>
      <c r="V148" s="175">
        <v>1862.69166</v>
      </c>
      <c r="W148" s="175">
        <v>652.8116</v>
      </c>
      <c r="X148" s="175">
        <v>1915.20343</v>
      </c>
      <c r="Y148" s="175">
        <v>1086.4222600000001</v>
      </c>
      <c r="Z148" s="175">
        <v>863.06388000000004</v>
      </c>
      <c r="AA148" s="175">
        <v>137.70328000000001</v>
      </c>
      <c r="AB148" s="175">
        <v>24704.314470000001</v>
      </c>
      <c r="AC148" s="175">
        <v>13482.21681</v>
      </c>
      <c r="AD148" s="175">
        <v>4518.8616099999999</v>
      </c>
      <c r="AE148" s="175">
        <v>757.48960999999997</v>
      </c>
      <c r="AF148" s="175">
        <v>128.21897000000001</v>
      </c>
      <c r="AG148" s="175">
        <v>1341.12</v>
      </c>
      <c r="AH148" s="175">
        <v>0</v>
      </c>
      <c r="AI148" s="36">
        <f t="shared" si="11"/>
        <v>80539.078890000004</v>
      </c>
      <c r="AJ148" s="36">
        <f t="shared" si="12"/>
        <v>96646.894668000008</v>
      </c>
      <c r="AK148" s="80">
        <f t="shared" si="13"/>
        <v>4832.3447334000002</v>
      </c>
      <c r="AL148" s="60">
        <f t="shared" si="14"/>
        <v>177185.973558</v>
      </c>
      <c r="AM148" s="173" t="s">
        <v>605</v>
      </c>
    </row>
    <row r="149" spans="1:39" ht="15.75" thickBot="1" x14ac:dyDescent="0.3">
      <c r="A149" s="44">
        <v>141</v>
      </c>
      <c r="B149" s="44">
        <v>5</v>
      </c>
      <c r="C149" s="180" t="s">
        <v>231</v>
      </c>
      <c r="D149" s="40" t="s">
        <v>68</v>
      </c>
      <c r="E149" s="47">
        <f t="shared" si="10"/>
        <v>3434.18</v>
      </c>
      <c r="F149" s="96">
        <v>3434.18</v>
      </c>
      <c r="G149" s="96">
        <v>0</v>
      </c>
      <c r="H149" s="92"/>
      <c r="I149" s="175">
        <v>6202.6724199999999</v>
      </c>
      <c r="J149" s="175">
        <v>1106.3360299999999</v>
      </c>
      <c r="K149" s="175">
        <v>7393.8890499999998</v>
      </c>
      <c r="L149" s="175">
        <v>0</v>
      </c>
      <c r="M149" s="175">
        <v>147.67410000000001</v>
      </c>
      <c r="N149" s="175">
        <v>13099.70218</v>
      </c>
      <c r="O149" s="175">
        <v>0</v>
      </c>
      <c r="P149" s="175">
        <v>5235.6101399999998</v>
      </c>
      <c r="Q149" s="185">
        <v>0</v>
      </c>
      <c r="R149" s="175">
        <v>0</v>
      </c>
      <c r="S149" s="175">
        <v>10777.29118</v>
      </c>
      <c r="T149" s="175">
        <v>18184.08844</v>
      </c>
      <c r="U149" s="175">
        <v>11802.68081</v>
      </c>
      <c r="V149" s="175">
        <v>4627.0572199999997</v>
      </c>
      <c r="W149" s="175">
        <v>1561.3498199999999</v>
      </c>
      <c r="X149" s="175">
        <v>0</v>
      </c>
      <c r="Y149" s="175">
        <v>2715.9303300000001</v>
      </c>
      <c r="Z149" s="175">
        <v>2999.3128700000002</v>
      </c>
      <c r="AA149" s="175">
        <v>196.68302</v>
      </c>
      <c r="AB149" s="175">
        <v>68327.288360000006</v>
      </c>
      <c r="AC149" s="175">
        <v>36818.500390000001</v>
      </c>
      <c r="AD149" s="175">
        <v>9456.1475900000005</v>
      </c>
      <c r="AE149" s="175">
        <v>2141.73173</v>
      </c>
      <c r="AF149" s="175">
        <v>362.52726999999999</v>
      </c>
      <c r="AG149" s="175">
        <v>9771.36</v>
      </c>
      <c r="AH149" s="175">
        <v>0</v>
      </c>
      <c r="AI149" s="36">
        <f t="shared" si="11"/>
        <v>212927.83295000001</v>
      </c>
      <c r="AJ149" s="36">
        <f t="shared" si="12"/>
        <v>255513.39954000001</v>
      </c>
      <c r="AK149" s="80">
        <f t="shared" si="13"/>
        <v>12775.669977000001</v>
      </c>
      <c r="AL149" s="60">
        <f t="shared" si="14"/>
        <v>468441.23249000002</v>
      </c>
      <c r="AM149" s="173" t="s">
        <v>510</v>
      </c>
    </row>
    <row r="150" spans="1:39" ht="15.75" thickBot="1" x14ac:dyDescent="0.3">
      <c r="A150" s="44">
        <v>142</v>
      </c>
      <c r="B150" s="44">
        <v>5</v>
      </c>
      <c r="C150" s="180" t="s">
        <v>232</v>
      </c>
      <c r="D150" s="40" t="s">
        <v>69</v>
      </c>
      <c r="E150" s="47">
        <f t="shared" si="10"/>
        <v>3412.48</v>
      </c>
      <c r="F150" s="96">
        <v>3412.48</v>
      </c>
      <c r="G150" s="96">
        <v>0</v>
      </c>
      <c r="H150" s="92"/>
      <c r="I150" s="175">
        <v>6205.58277</v>
      </c>
      <c r="J150" s="175">
        <v>1282.2392299999999</v>
      </c>
      <c r="K150" s="175">
        <v>7364.5681800000002</v>
      </c>
      <c r="L150" s="175">
        <v>0</v>
      </c>
      <c r="M150" s="175">
        <v>147.67410000000001</v>
      </c>
      <c r="N150" s="175">
        <v>13106.51441</v>
      </c>
      <c r="O150" s="175">
        <v>0</v>
      </c>
      <c r="P150" s="175">
        <v>5202.5272100000002</v>
      </c>
      <c r="Q150" s="185">
        <v>0</v>
      </c>
      <c r="R150" s="175">
        <v>0</v>
      </c>
      <c r="S150" s="175">
        <v>10777.29118</v>
      </c>
      <c r="T150" s="175">
        <v>18162.46199</v>
      </c>
      <c r="U150" s="175">
        <v>11824.95334</v>
      </c>
      <c r="V150" s="175">
        <v>5364.8059899999998</v>
      </c>
      <c r="W150" s="175">
        <v>1534.36364</v>
      </c>
      <c r="X150" s="175">
        <v>0</v>
      </c>
      <c r="Y150" s="175">
        <v>2715.9303300000001</v>
      </c>
      <c r="Z150" s="175">
        <v>3001.4151499999998</v>
      </c>
      <c r="AA150" s="175">
        <v>245.91668000000001</v>
      </c>
      <c r="AB150" s="175">
        <v>52682.953459999997</v>
      </c>
      <c r="AC150" s="175">
        <v>37170.796249999999</v>
      </c>
      <c r="AD150" s="175">
        <v>11309.47579</v>
      </c>
      <c r="AE150" s="175">
        <v>2141.73173</v>
      </c>
      <c r="AF150" s="175">
        <v>362.52726999999999</v>
      </c>
      <c r="AG150" s="175">
        <v>7127.4</v>
      </c>
      <c r="AH150" s="175">
        <v>0</v>
      </c>
      <c r="AI150" s="36">
        <f t="shared" si="11"/>
        <v>197731.1287</v>
      </c>
      <c r="AJ150" s="36">
        <f t="shared" si="12"/>
        <v>237277.35444</v>
      </c>
      <c r="AK150" s="80">
        <f t="shared" si="13"/>
        <v>11863.867722000001</v>
      </c>
      <c r="AL150" s="60">
        <f t="shared" si="14"/>
        <v>435008.48314000003</v>
      </c>
      <c r="AM150" s="173" t="s">
        <v>511</v>
      </c>
    </row>
    <row r="151" spans="1:39" ht="15.75" thickBot="1" x14ac:dyDescent="0.3">
      <c r="A151" s="44">
        <v>143</v>
      </c>
      <c r="B151" s="44">
        <v>5</v>
      </c>
      <c r="C151" s="180" t="s">
        <v>233</v>
      </c>
      <c r="D151" s="40">
        <v>193</v>
      </c>
      <c r="E151" s="47">
        <f t="shared" si="10"/>
        <v>2816.6</v>
      </c>
      <c r="F151" s="96">
        <v>2595.9</v>
      </c>
      <c r="G151" s="96">
        <v>0</v>
      </c>
      <c r="H151" s="91">
        <v>220.7</v>
      </c>
      <c r="I151" s="175">
        <v>5067.4075800000001</v>
      </c>
      <c r="J151" s="175">
        <v>1212.54862</v>
      </c>
      <c r="K151" s="175">
        <v>5778.45525</v>
      </c>
      <c r="L151" s="175">
        <v>0</v>
      </c>
      <c r="M151" s="175">
        <v>118.08886</v>
      </c>
      <c r="N151" s="175">
        <v>9910.8557400000009</v>
      </c>
      <c r="O151" s="175">
        <v>0</v>
      </c>
      <c r="P151" s="175">
        <v>3957.6027899999999</v>
      </c>
      <c r="Q151" s="185">
        <v>0</v>
      </c>
      <c r="R151" s="175">
        <v>0</v>
      </c>
      <c r="S151" s="175">
        <v>6753.7691400000003</v>
      </c>
      <c r="T151" s="175">
        <v>14374.7731</v>
      </c>
      <c r="U151" s="175">
        <v>10904.541429999999</v>
      </c>
      <c r="V151" s="175">
        <v>5074.5318799999995</v>
      </c>
      <c r="W151" s="175">
        <v>1343.64643</v>
      </c>
      <c r="X151" s="175">
        <v>0</v>
      </c>
      <c r="Y151" s="175">
        <v>2172.84501</v>
      </c>
      <c r="Z151" s="175">
        <v>2204.2677800000001</v>
      </c>
      <c r="AA151" s="175">
        <v>237.8683</v>
      </c>
      <c r="AB151" s="175">
        <v>56360.404999999999</v>
      </c>
      <c r="AC151" s="175">
        <v>19200.649420000002</v>
      </c>
      <c r="AD151" s="175">
        <v>12914.904280000001</v>
      </c>
      <c r="AE151" s="175">
        <v>1346.6481900000001</v>
      </c>
      <c r="AF151" s="175">
        <v>227.94484</v>
      </c>
      <c r="AG151" s="175">
        <v>9752.2800000000007</v>
      </c>
      <c r="AH151" s="175">
        <v>0</v>
      </c>
      <c r="AI151" s="36">
        <f t="shared" si="11"/>
        <v>168914.03364000001</v>
      </c>
      <c r="AJ151" s="36">
        <f t="shared" si="12"/>
        <v>202696.840368</v>
      </c>
      <c r="AK151" s="80">
        <f t="shared" si="13"/>
        <v>10134.842018400001</v>
      </c>
      <c r="AL151" s="60">
        <f t="shared" si="14"/>
        <v>371610.87400800001</v>
      </c>
      <c r="AM151" s="173" t="s">
        <v>512</v>
      </c>
    </row>
    <row r="152" spans="1:39" ht="15.75" thickBot="1" x14ac:dyDescent="0.3">
      <c r="A152" s="44">
        <v>144</v>
      </c>
      <c r="B152" s="44">
        <v>5</v>
      </c>
      <c r="C152" s="180" t="s">
        <v>234</v>
      </c>
      <c r="D152" s="40" t="s">
        <v>70</v>
      </c>
      <c r="E152" s="47">
        <f t="shared" si="10"/>
        <v>4454</v>
      </c>
      <c r="F152" s="96">
        <v>4454</v>
      </c>
      <c r="G152" s="96">
        <v>0</v>
      </c>
      <c r="H152" s="92"/>
      <c r="I152" s="175">
        <v>7363.7378900000003</v>
      </c>
      <c r="J152" s="175">
        <v>1310.01512</v>
      </c>
      <c r="K152" s="175">
        <v>9071.79637</v>
      </c>
      <c r="L152" s="175">
        <v>0</v>
      </c>
      <c r="M152" s="175">
        <v>177.25934000000001</v>
      </c>
      <c r="N152" s="175">
        <v>16371.23078</v>
      </c>
      <c r="O152" s="175">
        <v>0</v>
      </c>
      <c r="P152" s="175">
        <v>6790.3859300000004</v>
      </c>
      <c r="Q152" s="185">
        <v>0</v>
      </c>
      <c r="R152" s="175">
        <v>0</v>
      </c>
      <c r="S152" s="175">
        <v>7759.6496500000003</v>
      </c>
      <c r="T152" s="175">
        <v>21759.416689999998</v>
      </c>
      <c r="U152" s="175">
        <v>13919.37298</v>
      </c>
      <c r="V152" s="175">
        <v>5479.7382200000002</v>
      </c>
      <c r="W152" s="175">
        <v>2575.6364899999999</v>
      </c>
      <c r="X152" s="175">
        <v>0</v>
      </c>
      <c r="Y152" s="175">
        <v>3259.0156499999998</v>
      </c>
      <c r="Z152" s="175">
        <v>3874.4674500000001</v>
      </c>
      <c r="AA152" s="175">
        <v>259.56139999999999</v>
      </c>
      <c r="AB152" s="175">
        <v>72780.698239999998</v>
      </c>
      <c r="AC152" s="175">
        <v>33574.817880000002</v>
      </c>
      <c r="AD152" s="175">
        <v>11417.16447</v>
      </c>
      <c r="AE152" s="175">
        <v>2380.2006799999999</v>
      </c>
      <c r="AF152" s="175">
        <v>402.89251000000002</v>
      </c>
      <c r="AG152" s="175">
        <v>10901.88</v>
      </c>
      <c r="AH152" s="175">
        <v>0</v>
      </c>
      <c r="AI152" s="36">
        <f t="shared" si="11"/>
        <v>231428.93774000002</v>
      </c>
      <c r="AJ152" s="36">
        <f t="shared" si="12"/>
        <v>277714.72528800002</v>
      </c>
      <c r="AK152" s="80">
        <f t="shared" si="13"/>
        <v>13885.736264400002</v>
      </c>
      <c r="AL152" s="60">
        <f t="shared" si="14"/>
        <v>509143.66302800004</v>
      </c>
      <c r="AM152" s="173" t="s">
        <v>513</v>
      </c>
    </row>
    <row r="153" spans="1:39" ht="15.75" thickBot="1" x14ac:dyDescent="0.3">
      <c r="A153" s="44">
        <v>145</v>
      </c>
      <c r="B153" s="44">
        <v>5</v>
      </c>
      <c r="C153" s="180" t="s">
        <v>235</v>
      </c>
      <c r="D153" s="40" t="s">
        <v>71</v>
      </c>
      <c r="E153" s="47">
        <f t="shared" si="10"/>
        <v>1882</v>
      </c>
      <c r="F153" s="96">
        <v>1882</v>
      </c>
      <c r="G153" s="96">
        <v>0</v>
      </c>
      <c r="H153" s="92"/>
      <c r="I153" s="175">
        <v>2997.4560700000002</v>
      </c>
      <c r="J153" s="175">
        <v>530.53765999999996</v>
      </c>
      <c r="K153" s="175">
        <v>3986.7167599999998</v>
      </c>
      <c r="L153" s="175">
        <v>0</v>
      </c>
      <c r="M153" s="175">
        <v>59.169989999999999</v>
      </c>
      <c r="N153" s="175">
        <v>4584.9939299999996</v>
      </c>
      <c r="O153" s="175">
        <v>0</v>
      </c>
      <c r="P153" s="175">
        <v>2869.2201</v>
      </c>
      <c r="Q153" s="185">
        <v>0</v>
      </c>
      <c r="R153" s="175">
        <v>0</v>
      </c>
      <c r="S153" s="175">
        <v>5747.8886300000004</v>
      </c>
      <c r="T153" s="175">
        <v>12151.04428</v>
      </c>
      <c r="U153" s="175">
        <v>5417.1066600000004</v>
      </c>
      <c r="V153" s="175">
        <v>2218.8310700000002</v>
      </c>
      <c r="W153" s="175">
        <v>905.16137000000003</v>
      </c>
      <c r="X153" s="175">
        <v>0</v>
      </c>
      <c r="Y153" s="175">
        <v>1086.4222600000001</v>
      </c>
      <c r="Z153" s="175">
        <v>879.40022999999997</v>
      </c>
      <c r="AA153" s="175">
        <v>91.802180000000007</v>
      </c>
      <c r="AB153" s="175">
        <v>30300.445100000001</v>
      </c>
      <c r="AC153" s="175">
        <v>12122.33526</v>
      </c>
      <c r="AD153" s="175">
        <v>4822.1085000000003</v>
      </c>
      <c r="AE153" s="175">
        <v>852.87719000000004</v>
      </c>
      <c r="AF153" s="175">
        <v>144.36507</v>
      </c>
      <c r="AG153" s="175">
        <v>3793.56</v>
      </c>
      <c r="AH153" s="175">
        <v>0</v>
      </c>
      <c r="AI153" s="36">
        <f t="shared" si="11"/>
        <v>95561.442309999984</v>
      </c>
      <c r="AJ153" s="36">
        <f t="shared" si="12"/>
        <v>114673.73077199998</v>
      </c>
      <c r="AK153" s="80">
        <f t="shared" si="13"/>
        <v>5733.686538599999</v>
      </c>
      <c r="AL153" s="60">
        <f t="shared" si="14"/>
        <v>210235.17308199996</v>
      </c>
      <c r="AM153" s="173" t="s">
        <v>514</v>
      </c>
    </row>
    <row r="154" spans="1:39" ht="15.75" thickBot="1" x14ac:dyDescent="0.3">
      <c r="A154" s="44">
        <v>146</v>
      </c>
      <c r="B154" s="44">
        <v>5</v>
      </c>
      <c r="C154" s="180" t="s">
        <v>236</v>
      </c>
      <c r="D154" s="40" t="s">
        <v>72</v>
      </c>
      <c r="E154" s="47">
        <f t="shared" si="10"/>
        <v>2740.4</v>
      </c>
      <c r="F154" s="96">
        <v>2740.4</v>
      </c>
      <c r="G154" s="96">
        <v>0</v>
      </c>
      <c r="H154" s="92"/>
      <c r="I154" s="175">
        <v>4909.3716100000001</v>
      </c>
      <c r="J154" s="175">
        <v>875.40241000000003</v>
      </c>
      <c r="K154" s="175">
        <v>5709.5111399999996</v>
      </c>
      <c r="L154" s="175">
        <v>0</v>
      </c>
      <c r="M154" s="175">
        <v>118.08886</v>
      </c>
      <c r="N154" s="175">
        <v>9569.4006900000004</v>
      </c>
      <c r="O154" s="175">
        <v>0</v>
      </c>
      <c r="P154" s="175">
        <v>4177.90157</v>
      </c>
      <c r="Q154" s="185">
        <v>0</v>
      </c>
      <c r="R154" s="175">
        <v>0</v>
      </c>
      <c r="S154" s="175">
        <v>5173.0997699999998</v>
      </c>
      <c r="T154" s="175">
        <v>13743.675800000001</v>
      </c>
      <c r="U154" s="175">
        <v>9316.0858100000005</v>
      </c>
      <c r="V154" s="175">
        <v>3662.66948</v>
      </c>
      <c r="W154" s="175">
        <v>1309.90345</v>
      </c>
      <c r="X154" s="175">
        <v>0</v>
      </c>
      <c r="Y154" s="175">
        <v>2172.84501</v>
      </c>
      <c r="Z154" s="175">
        <v>2062.9826600000001</v>
      </c>
      <c r="AA154" s="175">
        <v>146.88329999999999</v>
      </c>
      <c r="AB154" s="175">
        <v>28868.33252</v>
      </c>
      <c r="AC154" s="175">
        <v>21640.485509999999</v>
      </c>
      <c r="AD154" s="175">
        <v>9837.6270199999999</v>
      </c>
      <c r="AE154" s="175">
        <v>1477.10474</v>
      </c>
      <c r="AF154" s="175">
        <v>250.02699999999999</v>
      </c>
      <c r="AG154" s="175">
        <v>8008.68</v>
      </c>
      <c r="AH154" s="175">
        <v>0</v>
      </c>
      <c r="AI154" s="36">
        <f t="shared" si="11"/>
        <v>133030.07835</v>
      </c>
      <c r="AJ154" s="36">
        <f t="shared" si="12"/>
        <v>159636.09401999999</v>
      </c>
      <c r="AK154" s="80">
        <f t="shared" si="13"/>
        <v>7981.804701</v>
      </c>
      <c r="AL154" s="60">
        <f t="shared" si="14"/>
        <v>292666.17236999999</v>
      </c>
      <c r="AM154" s="173" t="s">
        <v>515</v>
      </c>
    </row>
    <row r="155" spans="1:39" ht="15.75" thickBot="1" x14ac:dyDescent="0.3">
      <c r="A155" s="44">
        <v>147</v>
      </c>
      <c r="B155" s="44">
        <v>5</v>
      </c>
      <c r="C155" s="180" t="s">
        <v>237</v>
      </c>
      <c r="D155" s="40" t="s">
        <v>73</v>
      </c>
      <c r="E155" s="47">
        <f t="shared" si="10"/>
        <v>5810.9</v>
      </c>
      <c r="F155" s="96">
        <v>5810.9</v>
      </c>
      <c r="G155" s="96">
        <v>0</v>
      </c>
      <c r="H155" s="92"/>
      <c r="I155" s="175">
        <v>9718.4820899999995</v>
      </c>
      <c r="J155" s="175">
        <v>1732.7991199999999</v>
      </c>
      <c r="K155" s="175">
        <v>11737.975689999999</v>
      </c>
      <c r="L155" s="175">
        <v>0</v>
      </c>
      <c r="M155" s="175">
        <v>236.42982000000001</v>
      </c>
      <c r="N155" s="175">
        <v>24420.786649999998</v>
      </c>
      <c r="O155" s="175">
        <v>0</v>
      </c>
      <c r="P155" s="175">
        <v>8859.0600799999993</v>
      </c>
      <c r="Q155" s="185">
        <v>0</v>
      </c>
      <c r="R155" s="175">
        <v>0</v>
      </c>
      <c r="S155" s="175">
        <v>10276.266890000001</v>
      </c>
      <c r="T155" s="175">
        <v>28498.039649999999</v>
      </c>
      <c r="U155" s="175">
        <v>18325.291929999999</v>
      </c>
      <c r="V155" s="175">
        <v>7248.5626400000001</v>
      </c>
      <c r="W155" s="175">
        <v>3017.21812</v>
      </c>
      <c r="X155" s="175">
        <v>0</v>
      </c>
      <c r="Y155" s="175">
        <v>4345.4384</v>
      </c>
      <c r="Z155" s="175">
        <v>6058.0289899999998</v>
      </c>
      <c r="AA155" s="175">
        <v>340.79982000000001</v>
      </c>
      <c r="AB155" s="175">
        <v>71001.936090000003</v>
      </c>
      <c r="AC155" s="175">
        <v>44520.48431</v>
      </c>
      <c r="AD155" s="175">
        <v>14280.030350000001</v>
      </c>
      <c r="AE155" s="175">
        <v>2755.8594199999998</v>
      </c>
      <c r="AF155" s="175">
        <v>466.47962000000001</v>
      </c>
      <c r="AG155" s="175">
        <v>15500.16</v>
      </c>
      <c r="AH155" s="175">
        <v>0</v>
      </c>
      <c r="AI155" s="36">
        <f t="shared" si="11"/>
        <v>283340.12967999995</v>
      </c>
      <c r="AJ155" s="36">
        <f t="shared" si="12"/>
        <v>340008.15561599995</v>
      </c>
      <c r="AK155" s="80">
        <f t="shared" si="13"/>
        <v>17000.407780799997</v>
      </c>
      <c r="AL155" s="60">
        <f t="shared" si="14"/>
        <v>623348.28529599984</v>
      </c>
      <c r="AM155" s="173" t="s">
        <v>516</v>
      </c>
    </row>
    <row r="156" spans="1:39" ht="15.75" thickBot="1" x14ac:dyDescent="0.3">
      <c r="A156" s="44">
        <v>148</v>
      </c>
      <c r="B156" s="44">
        <v>5</v>
      </c>
      <c r="C156" s="180" t="s">
        <v>238</v>
      </c>
      <c r="D156" s="41">
        <v>206</v>
      </c>
      <c r="E156" s="47">
        <f t="shared" si="10"/>
        <v>4501.3999999999996</v>
      </c>
      <c r="F156" s="96">
        <v>4501.3999999999996</v>
      </c>
      <c r="G156" s="96">
        <v>0</v>
      </c>
      <c r="H156" s="92"/>
      <c r="I156" s="175">
        <v>6889.3579200000004</v>
      </c>
      <c r="J156" s="175">
        <v>1270.4129700000001</v>
      </c>
      <c r="K156" s="175">
        <v>9404.8186800000003</v>
      </c>
      <c r="L156" s="175">
        <v>2094.32168</v>
      </c>
      <c r="M156" s="175">
        <v>88.504109999999997</v>
      </c>
      <c r="N156" s="175">
        <v>8282.4610400000001</v>
      </c>
      <c r="O156" s="175">
        <v>0</v>
      </c>
      <c r="P156" s="175">
        <v>6862.6500299999998</v>
      </c>
      <c r="Q156" s="185">
        <v>0</v>
      </c>
      <c r="R156" s="175">
        <v>0</v>
      </c>
      <c r="S156" s="175">
        <v>4310.9164700000001</v>
      </c>
      <c r="T156" s="175">
        <v>23040.702649999999</v>
      </c>
      <c r="U156" s="175">
        <v>12503.516519999999</v>
      </c>
      <c r="V156" s="175">
        <v>5314.1256599999997</v>
      </c>
      <c r="W156" s="175">
        <v>2179.4151000000002</v>
      </c>
      <c r="X156" s="175">
        <v>5544.1491100000003</v>
      </c>
      <c r="Y156" s="175">
        <v>1629.5080700000001</v>
      </c>
      <c r="Z156" s="175">
        <v>1877.12583</v>
      </c>
      <c r="AA156" s="175">
        <v>370.54129999999998</v>
      </c>
      <c r="AB156" s="175">
        <v>55805.984810000002</v>
      </c>
      <c r="AC156" s="175">
        <v>38789.202590000001</v>
      </c>
      <c r="AD156" s="175">
        <v>13351.939759999999</v>
      </c>
      <c r="AE156" s="175">
        <v>2032.31657</v>
      </c>
      <c r="AF156" s="175">
        <v>344.00675999999999</v>
      </c>
      <c r="AG156" s="175">
        <v>23125.68</v>
      </c>
      <c r="AH156" s="175">
        <v>0</v>
      </c>
      <c r="AI156" s="36">
        <f t="shared" si="11"/>
        <v>225111.65762999997</v>
      </c>
      <c r="AJ156" s="36">
        <f t="shared" si="12"/>
        <v>270133.98915599997</v>
      </c>
      <c r="AK156" s="80">
        <f t="shared" si="13"/>
        <v>13506.699457799999</v>
      </c>
      <c r="AL156" s="60">
        <f t="shared" si="14"/>
        <v>495245.64678599994</v>
      </c>
      <c r="AM156" s="173" t="s">
        <v>517</v>
      </c>
    </row>
    <row r="157" spans="1:39" ht="15.75" thickBot="1" x14ac:dyDescent="0.3">
      <c r="A157" s="44">
        <v>149</v>
      </c>
      <c r="B157" s="44">
        <v>5</v>
      </c>
      <c r="C157" s="180" t="s">
        <v>239</v>
      </c>
      <c r="D157" s="41">
        <v>207</v>
      </c>
      <c r="E157" s="47">
        <f t="shared" si="10"/>
        <v>4490.21</v>
      </c>
      <c r="F157" s="96">
        <v>4490.21</v>
      </c>
      <c r="G157" s="96">
        <v>0</v>
      </c>
      <c r="H157" s="92"/>
      <c r="I157" s="175">
        <v>7034.2147500000001</v>
      </c>
      <c r="J157" s="175">
        <v>1308.21705</v>
      </c>
      <c r="K157" s="175">
        <v>9149.6664000000001</v>
      </c>
      <c r="L157" s="175">
        <v>0</v>
      </c>
      <c r="M157" s="175">
        <v>177.25934000000001</v>
      </c>
      <c r="N157" s="175">
        <v>16358.845670000001</v>
      </c>
      <c r="O157" s="175">
        <v>0</v>
      </c>
      <c r="P157" s="175">
        <v>6845.5902100000003</v>
      </c>
      <c r="Q157" s="185">
        <v>0</v>
      </c>
      <c r="R157" s="175">
        <v>0</v>
      </c>
      <c r="S157" s="175">
        <v>7759.6496500000003</v>
      </c>
      <c r="T157" s="175">
        <v>21414.734769999999</v>
      </c>
      <c r="U157" s="175">
        <v>12947.619360000001</v>
      </c>
      <c r="V157" s="175">
        <v>5472.7050099999997</v>
      </c>
      <c r="W157" s="175">
        <v>2297.52547</v>
      </c>
      <c r="X157" s="175">
        <v>0</v>
      </c>
      <c r="Y157" s="175">
        <v>3259.0156499999998</v>
      </c>
      <c r="Z157" s="175">
        <v>3858.73792</v>
      </c>
      <c r="AA157" s="175">
        <v>250.38087999999999</v>
      </c>
      <c r="AB157" s="175">
        <v>70745.008799999996</v>
      </c>
      <c r="AC157" s="175">
        <v>32550.012139999999</v>
      </c>
      <c r="AD157" s="175">
        <v>15768.02981</v>
      </c>
      <c r="AE157" s="175">
        <v>2134.1568400000001</v>
      </c>
      <c r="AF157" s="175">
        <v>361.24507999999997</v>
      </c>
      <c r="AG157" s="175">
        <v>7338.12</v>
      </c>
      <c r="AH157" s="175">
        <v>0</v>
      </c>
      <c r="AI157" s="36">
        <f t="shared" si="11"/>
        <v>227030.73480000001</v>
      </c>
      <c r="AJ157" s="36">
        <f t="shared" si="12"/>
        <v>272436.88176000002</v>
      </c>
      <c r="AK157" s="80">
        <f t="shared" si="13"/>
        <v>13621.844088000002</v>
      </c>
      <c r="AL157" s="60">
        <f t="shared" si="14"/>
        <v>499467.61655999999</v>
      </c>
      <c r="AM157" s="173" t="s">
        <v>518</v>
      </c>
    </row>
    <row r="158" spans="1:39" ht="15.75" thickBot="1" x14ac:dyDescent="0.3">
      <c r="A158" s="44">
        <v>150</v>
      </c>
      <c r="B158" s="44">
        <v>5</v>
      </c>
      <c r="C158" s="180" t="s">
        <v>240</v>
      </c>
      <c r="D158" s="41">
        <v>209</v>
      </c>
      <c r="E158" s="47">
        <f t="shared" si="10"/>
        <v>3332.3</v>
      </c>
      <c r="F158" s="96">
        <v>3332.3</v>
      </c>
      <c r="G158" s="96">
        <v>0</v>
      </c>
      <c r="H158" s="92"/>
      <c r="I158" s="175">
        <v>5550.6853099999998</v>
      </c>
      <c r="J158" s="175">
        <v>613.34641999999997</v>
      </c>
      <c r="K158" s="175">
        <v>6915.5410599999996</v>
      </c>
      <c r="L158" s="175">
        <v>1563.28449</v>
      </c>
      <c r="M158" s="175">
        <v>59.169989999999999</v>
      </c>
      <c r="N158" s="175">
        <v>5289.6869800000004</v>
      </c>
      <c r="O158" s="175">
        <v>0</v>
      </c>
      <c r="P158" s="175">
        <v>5080.2880599999999</v>
      </c>
      <c r="Q158" s="185">
        <v>0</v>
      </c>
      <c r="R158" s="175">
        <v>0</v>
      </c>
      <c r="S158" s="175">
        <v>4789.9071899999999</v>
      </c>
      <c r="T158" s="175">
        <v>16820.03746</v>
      </c>
      <c r="U158" s="175">
        <v>7679.9448199999997</v>
      </c>
      <c r="V158" s="175">
        <v>2561.30429</v>
      </c>
      <c r="W158" s="175">
        <v>1551.19434</v>
      </c>
      <c r="X158" s="175">
        <v>4131.0369199999996</v>
      </c>
      <c r="Y158" s="175">
        <v>1086.4222600000001</v>
      </c>
      <c r="Z158" s="175">
        <v>1091.7032799999999</v>
      </c>
      <c r="AA158" s="175">
        <v>206.42911000000001</v>
      </c>
      <c r="AB158" s="175">
        <v>50648.585850000003</v>
      </c>
      <c r="AC158" s="175">
        <v>27067.616819999999</v>
      </c>
      <c r="AD158" s="175">
        <v>9326.1297900000009</v>
      </c>
      <c r="AE158" s="175">
        <v>1391.2559100000001</v>
      </c>
      <c r="AF158" s="175">
        <v>235.49551</v>
      </c>
      <c r="AG158" s="175">
        <v>11955.6</v>
      </c>
      <c r="AH158" s="175">
        <v>0</v>
      </c>
      <c r="AI158" s="36">
        <f t="shared" si="11"/>
        <v>165614.66586000001</v>
      </c>
      <c r="AJ158" s="36">
        <f t="shared" si="12"/>
        <v>198737.599032</v>
      </c>
      <c r="AK158" s="80">
        <f t="shared" si="13"/>
        <v>9936.8799515999999</v>
      </c>
      <c r="AL158" s="60">
        <f t="shared" si="14"/>
        <v>364352.26489200001</v>
      </c>
      <c r="AM158" s="173" t="s">
        <v>519</v>
      </c>
    </row>
    <row r="159" spans="1:39" ht="15.75" thickBot="1" x14ac:dyDescent="0.3">
      <c r="A159" s="44">
        <v>151</v>
      </c>
      <c r="B159" s="44">
        <v>5</v>
      </c>
      <c r="C159" s="180" t="s">
        <v>241</v>
      </c>
      <c r="D159" s="41">
        <v>211</v>
      </c>
      <c r="E159" s="47">
        <f t="shared" si="10"/>
        <v>4439.95</v>
      </c>
      <c r="F159" s="96">
        <v>4439.95</v>
      </c>
      <c r="G159" s="96">
        <v>0</v>
      </c>
      <c r="H159" s="92"/>
      <c r="I159" s="175">
        <v>7557.6050400000004</v>
      </c>
      <c r="J159" s="175">
        <v>1308.2175400000001</v>
      </c>
      <c r="K159" s="175">
        <v>9201.0308499999992</v>
      </c>
      <c r="L159" s="175">
        <v>2117.59337</v>
      </c>
      <c r="M159" s="175">
        <v>177.25934000000001</v>
      </c>
      <c r="N159" s="175">
        <v>16358.85492</v>
      </c>
      <c r="O159" s="175">
        <v>0</v>
      </c>
      <c r="P159" s="175">
        <v>6768.96587</v>
      </c>
      <c r="Q159" s="185">
        <v>0</v>
      </c>
      <c r="R159" s="175">
        <v>0</v>
      </c>
      <c r="S159" s="175">
        <v>4310.9164700000001</v>
      </c>
      <c r="T159" s="175">
        <v>20539.150570000002</v>
      </c>
      <c r="U159" s="175">
        <v>14492.870010000001</v>
      </c>
      <c r="V159" s="175">
        <v>5473.0072499999997</v>
      </c>
      <c r="W159" s="175">
        <v>2109.8321799999999</v>
      </c>
      <c r="X159" s="175">
        <v>5621.1679000000004</v>
      </c>
      <c r="Y159" s="175">
        <v>3259.0156499999998</v>
      </c>
      <c r="Z159" s="175">
        <v>3858.7911100000001</v>
      </c>
      <c r="AA159" s="175">
        <v>245.91668000000001</v>
      </c>
      <c r="AB159" s="175">
        <v>57772.702270000002</v>
      </c>
      <c r="AC159" s="175">
        <v>32119.153170000001</v>
      </c>
      <c r="AD159" s="175">
        <v>13445.1787</v>
      </c>
      <c r="AE159" s="175">
        <v>2190.2671799999998</v>
      </c>
      <c r="AF159" s="175">
        <v>370.74279000000001</v>
      </c>
      <c r="AG159" s="175">
        <v>8027.88</v>
      </c>
      <c r="AH159" s="175">
        <v>0</v>
      </c>
      <c r="AI159" s="36">
        <f t="shared" si="11"/>
        <v>217326.11885999999</v>
      </c>
      <c r="AJ159" s="36">
        <f t="shared" si="12"/>
        <v>260791.34263199999</v>
      </c>
      <c r="AK159" s="80">
        <f t="shared" si="13"/>
        <v>13039.567131600001</v>
      </c>
      <c r="AL159" s="60">
        <f t="shared" si="14"/>
        <v>478117.46149199997</v>
      </c>
      <c r="AM159" s="173" t="s">
        <v>520</v>
      </c>
    </row>
    <row r="160" spans="1:39" ht="15.75" thickBot="1" x14ac:dyDescent="0.3">
      <c r="A160" s="44">
        <v>152</v>
      </c>
      <c r="B160" s="44">
        <v>5</v>
      </c>
      <c r="C160" s="180" t="s">
        <v>242</v>
      </c>
      <c r="D160" s="41" t="s">
        <v>74</v>
      </c>
      <c r="E160" s="47">
        <f t="shared" si="10"/>
        <v>2828.4</v>
      </c>
      <c r="F160" s="96">
        <v>2828.4</v>
      </c>
      <c r="G160" s="96">
        <v>0</v>
      </c>
      <c r="H160" s="92"/>
      <c r="I160" s="175">
        <v>4476.7873200000004</v>
      </c>
      <c r="J160" s="175">
        <v>947.66407000000004</v>
      </c>
      <c r="K160" s="175">
        <v>5953.9223199999997</v>
      </c>
      <c r="L160" s="175">
        <v>1348.85727</v>
      </c>
      <c r="M160" s="175">
        <v>118.08886</v>
      </c>
      <c r="N160" s="175">
        <v>10017.088100000001</v>
      </c>
      <c r="O160" s="175">
        <v>0</v>
      </c>
      <c r="P160" s="175">
        <v>4312.0627699999995</v>
      </c>
      <c r="Q160" s="185">
        <v>0</v>
      </c>
      <c r="R160" s="175">
        <v>0</v>
      </c>
      <c r="S160" s="175">
        <v>2394.9535999999998</v>
      </c>
      <c r="T160" s="175">
        <v>15115.53249</v>
      </c>
      <c r="U160" s="175">
        <v>8886.0778800000007</v>
      </c>
      <c r="V160" s="175">
        <v>3963.60007</v>
      </c>
      <c r="W160" s="175">
        <v>1346.1396099999999</v>
      </c>
      <c r="X160" s="175">
        <v>3624.1235499999998</v>
      </c>
      <c r="Y160" s="175">
        <v>2172.84501</v>
      </c>
      <c r="Z160" s="175">
        <v>2204.4087500000001</v>
      </c>
      <c r="AA160" s="175">
        <v>163.86058</v>
      </c>
      <c r="AB160" s="175">
        <v>47407.849540000003</v>
      </c>
      <c r="AC160" s="175">
        <v>26402.05502</v>
      </c>
      <c r="AD160" s="175">
        <v>13440.7724</v>
      </c>
      <c r="AE160" s="175">
        <v>1601.10859</v>
      </c>
      <c r="AF160" s="175">
        <v>271.01692000000003</v>
      </c>
      <c r="AG160" s="175">
        <v>4674.96</v>
      </c>
      <c r="AH160" s="175">
        <v>0</v>
      </c>
      <c r="AI160" s="36">
        <f t="shared" si="11"/>
        <v>160843.77471999996</v>
      </c>
      <c r="AJ160" s="36">
        <f t="shared" si="12"/>
        <v>193012.52966399994</v>
      </c>
      <c r="AK160" s="80">
        <f t="shared" si="13"/>
        <v>9650.6264831999979</v>
      </c>
      <c r="AL160" s="60">
        <f t="shared" si="14"/>
        <v>353856.3043839999</v>
      </c>
      <c r="AM160" s="173" t="s">
        <v>521</v>
      </c>
    </row>
    <row r="161" spans="1:39" ht="15.75" thickBot="1" x14ac:dyDescent="0.3">
      <c r="A161" s="44">
        <v>153</v>
      </c>
      <c r="B161" s="44">
        <v>5</v>
      </c>
      <c r="C161" s="180" t="s">
        <v>243</v>
      </c>
      <c r="D161" s="41">
        <v>212</v>
      </c>
      <c r="E161" s="47">
        <f t="shared" si="10"/>
        <v>2776.44</v>
      </c>
      <c r="F161" s="96">
        <v>2776.44</v>
      </c>
      <c r="G161" s="96">
        <v>0</v>
      </c>
      <c r="H161" s="92"/>
      <c r="I161" s="175">
        <v>4888.5947200000001</v>
      </c>
      <c r="J161" s="175">
        <v>871.79891999999995</v>
      </c>
      <c r="K161" s="175">
        <v>5679.0718500000003</v>
      </c>
      <c r="L161" s="175">
        <v>1309.26396</v>
      </c>
      <c r="M161" s="175">
        <v>118.08886</v>
      </c>
      <c r="N161" s="175">
        <v>9505.5026699999999</v>
      </c>
      <c r="O161" s="175">
        <v>0</v>
      </c>
      <c r="P161" s="175">
        <v>4232.8466799999997</v>
      </c>
      <c r="Q161" s="185">
        <v>0</v>
      </c>
      <c r="R161" s="175">
        <v>0</v>
      </c>
      <c r="S161" s="175">
        <v>2873.9443200000001</v>
      </c>
      <c r="T161" s="175">
        <v>13640.01548</v>
      </c>
      <c r="U161" s="175">
        <v>9258.2861499999999</v>
      </c>
      <c r="V161" s="175">
        <v>3646.99343</v>
      </c>
      <c r="W161" s="175">
        <v>1468.7454600000001</v>
      </c>
      <c r="X161" s="175">
        <v>3492.1944600000002</v>
      </c>
      <c r="Y161" s="175">
        <v>2172.84501</v>
      </c>
      <c r="Z161" s="175">
        <v>2040.43076</v>
      </c>
      <c r="AA161" s="175">
        <v>0</v>
      </c>
      <c r="AB161" s="175">
        <v>45280.191200000001</v>
      </c>
      <c r="AC161" s="175">
        <v>21103.894629999999</v>
      </c>
      <c r="AD161" s="175">
        <v>9911.5915600000008</v>
      </c>
      <c r="AE161" s="175">
        <v>1273.7047500000001</v>
      </c>
      <c r="AF161" s="175">
        <v>215.59782999999999</v>
      </c>
      <c r="AG161" s="175">
        <v>5498.76</v>
      </c>
      <c r="AH161" s="175">
        <v>0</v>
      </c>
      <c r="AI161" s="36">
        <f t="shared" si="11"/>
        <v>148482.36270000003</v>
      </c>
      <c r="AJ161" s="36">
        <f t="shared" si="12"/>
        <v>178178.83524000001</v>
      </c>
      <c r="AK161" s="80">
        <f t="shared" si="13"/>
        <v>8908.9417620000004</v>
      </c>
      <c r="AL161" s="60">
        <f t="shared" si="14"/>
        <v>326661.19794000004</v>
      </c>
      <c r="AM161" s="173" t="s">
        <v>522</v>
      </c>
    </row>
    <row r="162" spans="1:39" ht="15.75" thickBot="1" x14ac:dyDescent="0.3">
      <c r="A162" s="44">
        <v>154</v>
      </c>
      <c r="B162" s="44">
        <v>5</v>
      </c>
      <c r="C162" s="180" t="s">
        <v>244</v>
      </c>
      <c r="D162" s="41">
        <v>214</v>
      </c>
      <c r="E162" s="47">
        <f t="shared" si="10"/>
        <v>1519.9</v>
      </c>
      <c r="F162" s="96">
        <v>1519.9</v>
      </c>
      <c r="G162" s="96">
        <v>0</v>
      </c>
      <c r="H162" s="92"/>
      <c r="I162" s="175">
        <v>2308.4939899999999</v>
      </c>
      <c r="J162" s="175">
        <v>420.98741000000001</v>
      </c>
      <c r="K162" s="175">
        <v>3264.5284099999999</v>
      </c>
      <c r="L162" s="175">
        <v>693.24598000000003</v>
      </c>
      <c r="M162" s="175">
        <v>59.169989999999999</v>
      </c>
      <c r="N162" s="175">
        <v>4499.4110000000001</v>
      </c>
      <c r="O162" s="175">
        <v>0</v>
      </c>
      <c r="P162" s="175">
        <v>2317.1772700000001</v>
      </c>
      <c r="Q162" s="185">
        <v>0</v>
      </c>
      <c r="R162" s="175">
        <v>0</v>
      </c>
      <c r="S162" s="175">
        <v>1436.97216</v>
      </c>
      <c r="T162" s="175">
        <v>8391.4810500000003</v>
      </c>
      <c r="U162" s="175">
        <v>4179.4516199999998</v>
      </c>
      <c r="V162" s="175">
        <v>1760.3423700000001</v>
      </c>
      <c r="W162" s="175">
        <v>708.04468999999995</v>
      </c>
      <c r="X162" s="175">
        <v>1835.1680799999999</v>
      </c>
      <c r="Y162" s="175">
        <v>1086.4222600000001</v>
      </c>
      <c r="Z162" s="175">
        <v>869.68223999999998</v>
      </c>
      <c r="AA162" s="175">
        <v>150.78192999999999</v>
      </c>
      <c r="AB162" s="175">
        <v>19439.085009999999</v>
      </c>
      <c r="AC162" s="175">
        <v>12643.71998</v>
      </c>
      <c r="AD162" s="175">
        <v>6744.3464599999998</v>
      </c>
      <c r="AE162" s="175">
        <v>561.10341000000005</v>
      </c>
      <c r="AF162" s="175">
        <v>94.977019999999996</v>
      </c>
      <c r="AG162" s="175">
        <v>766.44</v>
      </c>
      <c r="AH162" s="175">
        <v>0</v>
      </c>
      <c r="AI162" s="36">
        <f t="shared" si="11"/>
        <v>74231.032329999987</v>
      </c>
      <c r="AJ162" s="36">
        <f t="shared" si="12"/>
        <v>89077.238795999976</v>
      </c>
      <c r="AK162" s="80">
        <f t="shared" si="13"/>
        <v>4453.8619397999992</v>
      </c>
      <c r="AL162" s="60">
        <f t="shared" si="14"/>
        <v>163308.27112599998</v>
      </c>
      <c r="AM162" s="173" t="s">
        <v>523</v>
      </c>
    </row>
    <row r="163" spans="1:39" ht="15.75" thickBot="1" x14ac:dyDescent="0.3">
      <c r="A163" s="44">
        <v>155</v>
      </c>
      <c r="B163" s="44">
        <v>5</v>
      </c>
      <c r="C163" s="180" t="s">
        <v>245</v>
      </c>
      <c r="D163" s="40">
        <v>130</v>
      </c>
      <c r="E163" s="47">
        <f t="shared" si="10"/>
        <v>1784.1</v>
      </c>
      <c r="F163" s="96">
        <v>1784.1</v>
      </c>
      <c r="G163" s="96">
        <v>0</v>
      </c>
      <c r="H163" s="92"/>
      <c r="I163" s="175">
        <v>3746.4698199999998</v>
      </c>
      <c r="J163" s="175">
        <v>549.82691999999997</v>
      </c>
      <c r="K163" s="175">
        <v>3850.9061799999999</v>
      </c>
      <c r="L163" s="175">
        <v>812.02642000000003</v>
      </c>
      <c r="M163" s="175">
        <v>59.169989999999999</v>
      </c>
      <c r="N163" s="175">
        <v>4313.7295299999996</v>
      </c>
      <c r="O163" s="175">
        <v>0</v>
      </c>
      <c r="P163" s="175">
        <v>2719.9657699999998</v>
      </c>
      <c r="Q163" s="185">
        <v>0</v>
      </c>
      <c r="R163" s="175">
        <v>0</v>
      </c>
      <c r="S163" s="175">
        <v>2682.3480300000001</v>
      </c>
      <c r="T163" s="175">
        <v>7648.4546200000004</v>
      </c>
      <c r="U163" s="175">
        <v>6302.7104399999998</v>
      </c>
      <c r="V163" s="175">
        <v>2305.40355</v>
      </c>
      <c r="W163" s="175">
        <v>829.64300000000003</v>
      </c>
      <c r="X163" s="175">
        <v>2152.58619</v>
      </c>
      <c r="Y163" s="175">
        <v>1086.4222600000001</v>
      </c>
      <c r="Z163" s="175">
        <v>749.57281999999998</v>
      </c>
      <c r="AA163" s="175">
        <v>82.622159999999994</v>
      </c>
      <c r="AB163" s="175">
        <v>38321.01672</v>
      </c>
      <c r="AC163" s="175">
        <v>11854.94377</v>
      </c>
      <c r="AD163" s="175">
        <v>6053.4092199999996</v>
      </c>
      <c r="AE163" s="175">
        <v>602.34451000000001</v>
      </c>
      <c r="AF163" s="175">
        <v>101.95783</v>
      </c>
      <c r="AG163" s="175">
        <v>11744.88</v>
      </c>
      <c r="AH163" s="175">
        <v>0</v>
      </c>
      <c r="AI163" s="36">
        <f t="shared" si="11"/>
        <v>108570.40975000001</v>
      </c>
      <c r="AJ163" s="36">
        <f t="shared" si="12"/>
        <v>130284.4917</v>
      </c>
      <c r="AK163" s="80">
        <f t="shared" si="13"/>
        <v>6514.2245849999999</v>
      </c>
      <c r="AL163" s="60">
        <f t="shared" si="14"/>
        <v>238854.90145</v>
      </c>
      <c r="AM163" s="173" t="s">
        <v>586</v>
      </c>
    </row>
    <row r="164" spans="1:39" ht="15.75" thickBot="1" x14ac:dyDescent="0.3">
      <c r="A164" s="44">
        <v>156</v>
      </c>
      <c r="B164" s="44">
        <v>5</v>
      </c>
      <c r="C164" s="180" t="s">
        <v>249</v>
      </c>
      <c r="D164" s="40" t="s">
        <v>75</v>
      </c>
      <c r="E164" s="47">
        <f t="shared" si="10"/>
        <v>1091.1600000000001</v>
      </c>
      <c r="F164" s="96">
        <v>1091.1600000000001</v>
      </c>
      <c r="G164" s="96">
        <v>0</v>
      </c>
      <c r="H164" s="92"/>
      <c r="I164" s="175">
        <v>1811.70208</v>
      </c>
      <c r="J164" s="175">
        <v>364.15255000000002</v>
      </c>
      <c r="K164" s="175">
        <v>2483.9160299999999</v>
      </c>
      <c r="L164" s="175">
        <v>504.45400000000001</v>
      </c>
      <c r="M164" s="175">
        <v>59.169989999999999</v>
      </c>
      <c r="N164" s="175">
        <v>4387.2156999999997</v>
      </c>
      <c r="O164" s="175">
        <v>0</v>
      </c>
      <c r="P164" s="175">
        <v>1663.53783</v>
      </c>
      <c r="Q164" s="185">
        <v>0</v>
      </c>
      <c r="R164" s="175">
        <v>0</v>
      </c>
      <c r="S164" s="175">
        <v>957.98144000000002</v>
      </c>
      <c r="T164" s="175">
        <v>6562.8594499999999</v>
      </c>
      <c r="U164" s="175">
        <v>3668.1221399999999</v>
      </c>
      <c r="V164" s="175">
        <v>1523.3794499999999</v>
      </c>
      <c r="W164" s="175">
        <v>469.66552000000001</v>
      </c>
      <c r="X164" s="175">
        <v>1410.38948</v>
      </c>
      <c r="Y164" s="175">
        <v>1086.4222600000001</v>
      </c>
      <c r="Z164" s="175">
        <v>797.25036</v>
      </c>
      <c r="AA164" s="175">
        <v>295.15034000000003</v>
      </c>
      <c r="AB164" s="175">
        <v>18782.436379999999</v>
      </c>
      <c r="AC164" s="175">
        <v>13637.80121</v>
      </c>
      <c r="AD164" s="175">
        <v>5231.9411</v>
      </c>
      <c r="AE164" s="175">
        <v>688.75444000000005</v>
      </c>
      <c r="AF164" s="175">
        <v>116.58429</v>
      </c>
      <c r="AG164" s="175">
        <v>3736.08</v>
      </c>
      <c r="AH164" s="175">
        <v>0</v>
      </c>
      <c r="AI164" s="36">
        <f t="shared" si="11"/>
        <v>70238.966039999999</v>
      </c>
      <c r="AJ164" s="36">
        <f t="shared" si="12"/>
        <v>84286.759248000002</v>
      </c>
      <c r="AK164" s="80">
        <f t="shared" si="13"/>
        <v>4214.3379623999999</v>
      </c>
      <c r="AL164" s="60">
        <f t="shared" si="14"/>
        <v>154525.72528800002</v>
      </c>
      <c r="AM164" s="173" t="s">
        <v>587</v>
      </c>
    </row>
    <row r="165" spans="1:39" ht="15.75" thickBot="1" x14ac:dyDescent="0.3">
      <c r="A165" s="44">
        <v>157</v>
      </c>
      <c r="B165" s="44">
        <v>5</v>
      </c>
      <c r="C165" s="180" t="s">
        <v>246</v>
      </c>
      <c r="D165" s="40">
        <v>132</v>
      </c>
      <c r="E165" s="47">
        <f t="shared" si="10"/>
        <v>2754.42</v>
      </c>
      <c r="F165" s="96">
        <v>2754.42</v>
      </c>
      <c r="G165" s="96">
        <v>0</v>
      </c>
      <c r="H165" s="92"/>
      <c r="I165" s="175">
        <v>4888.0574399999996</v>
      </c>
      <c r="J165" s="175">
        <v>871.54534000000001</v>
      </c>
      <c r="K165" s="175">
        <v>5880.1098700000002</v>
      </c>
      <c r="L165" s="175">
        <v>1317.7486200000001</v>
      </c>
      <c r="M165" s="175">
        <v>118.08886</v>
      </c>
      <c r="N165" s="175">
        <v>8378.83979</v>
      </c>
      <c r="O165" s="175">
        <v>0</v>
      </c>
      <c r="P165" s="175">
        <v>4199.2758899999999</v>
      </c>
      <c r="Q165" s="185">
        <v>0</v>
      </c>
      <c r="R165" s="175">
        <v>0</v>
      </c>
      <c r="S165" s="175">
        <v>2873.9443200000001</v>
      </c>
      <c r="T165" s="175">
        <v>13756.633330000001</v>
      </c>
      <c r="U165" s="175">
        <v>9256.9248200000002</v>
      </c>
      <c r="V165" s="175">
        <v>3646.5909099999999</v>
      </c>
      <c r="W165" s="175">
        <v>1290.44829</v>
      </c>
      <c r="X165" s="175">
        <v>3521.6510199999998</v>
      </c>
      <c r="Y165" s="175">
        <v>2172.84501</v>
      </c>
      <c r="Z165" s="175">
        <v>2037.83068</v>
      </c>
      <c r="AA165" s="175">
        <v>150.78192999999999</v>
      </c>
      <c r="AB165" s="175">
        <v>33626.948389999998</v>
      </c>
      <c r="AC165" s="175">
        <v>21571.385320000001</v>
      </c>
      <c r="AD165" s="175">
        <v>7868.7954600000003</v>
      </c>
      <c r="AE165" s="175">
        <v>1393.78088</v>
      </c>
      <c r="AF165" s="175">
        <v>235.92291</v>
      </c>
      <c r="AG165" s="175">
        <v>9100.7999999999993</v>
      </c>
      <c r="AH165" s="175">
        <v>0</v>
      </c>
      <c r="AI165" s="36">
        <f t="shared" si="11"/>
        <v>138158.94907999996</v>
      </c>
      <c r="AJ165" s="36">
        <f t="shared" si="12"/>
        <v>165790.73889599994</v>
      </c>
      <c r="AK165" s="80">
        <f t="shared" si="13"/>
        <v>8289.5369447999965</v>
      </c>
      <c r="AL165" s="60">
        <f t="shared" si="14"/>
        <v>303949.6879759999</v>
      </c>
      <c r="AM165" s="173" t="s">
        <v>588</v>
      </c>
    </row>
    <row r="166" spans="1:39" ht="15.75" thickBot="1" x14ac:dyDescent="0.3">
      <c r="A166" s="44">
        <v>158</v>
      </c>
      <c r="B166" s="44">
        <v>5</v>
      </c>
      <c r="C166" s="180" t="s">
        <v>247</v>
      </c>
      <c r="D166" s="40">
        <v>134</v>
      </c>
      <c r="E166" s="47">
        <f t="shared" si="10"/>
        <v>4475.5</v>
      </c>
      <c r="F166" s="96">
        <v>4475.5</v>
      </c>
      <c r="G166" s="96">
        <v>0</v>
      </c>
      <c r="H166" s="92"/>
      <c r="I166" s="175">
        <v>7368.0455599999996</v>
      </c>
      <c r="J166" s="175">
        <v>1310.7861399999999</v>
      </c>
      <c r="K166" s="175">
        <v>9202.4077799999995</v>
      </c>
      <c r="L166" s="175">
        <v>2109.1091999999999</v>
      </c>
      <c r="M166" s="175">
        <v>177.25934000000001</v>
      </c>
      <c r="N166" s="175">
        <v>13529.504660000001</v>
      </c>
      <c r="O166" s="175">
        <v>0</v>
      </c>
      <c r="P166" s="175">
        <v>6823.1639500000001</v>
      </c>
      <c r="Q166" s="185">
        <v>0</v>
      </c>
      <c r="R166" s="175">
        <v>0</v>
      </c>
      <c r="S166" s="175">
        <v>4310.9164700000001</v>
      </c>
      <c r="T166" s="175">
        <v>24869.22609</v>
      </c>
      <c r="U166" s="175">
        <v>13931.185299999999</v>
      </c>
      <c r="V166" s="175">
        <v>5482.9882600000001</v>
      </c>
      <c r="W166" s="175">
        <v>2184.77259</v>
      </c>
      <c r="X166" s="175">
        <v>5591.7113399999998</v>
      </c>
      <c r="Y166" s="175">
        <v>3259.0156499999998</v>
      </c>
      <c r="Z166" s="175">
        <v>3885.0421999999999</v>
      </c>
      <c r="AA166" s="175">
        <v>273.45724000000001</v>
      </c>
      <c r="AB166" s="175">
        <v>55931.544560000002</v>
      </c>
      <c r="AC166" s="175">
        <v>32081.481800000001</v>
      </c>
      <c r="AD166" s="175">
        <v>12648.38464</v>
      </c>
      <c r="AE166" s="175">
        <v>2442.4831600000002</v>
      </c>
      <c r="AF166" s="175">
        <v>413.43495000000001</v>
      </c>
      <c r="AG166" s="175">
        <v>12166.32</v>
      </c>
      <c r="AH166" s="175">
        <v>0</v>
      </c>
      <c r="AI166" s="36">
        <f t="shared" si="11"/>
        <v>219992.24088</v>
      </c>
      <c r="AJ166" s="36">
        <f t="shared" si="12"/>
        <v>263990.68905599997</v>
      </c>
      <c r="AK166" s="80">
        <f t="shared" si="13"/>
        <v>13199.534452799999</v>
      </c>
      <c r="AL166" s="60">
        <f t="shared" si="14"/>
        <v>483982.92993599997</v>
      </c>
      <c r="AM166" s="173" t="s">
        <v>589</v>
      </c>
    </row>
    <row r="167" spans="1:39" ht="15.75" thickBot="1" x14ac:dyDescent="0.3">
      <c r="A167" s="44">
        <v>159</v>
      </c>
      <c r="B167" s="44">
        <v>5</v>
      </c>
      <c r="C167" s="180" t="s">
        <v>248</v>
      </c>
      <c r="D167" s="40">
        <v>138</v>
      </c>
      <c r="E167" s="47">
        <f t="shared" si="10"/>
        <v>4493.55</v>
      </c>
      <c r="F167" s="96">
        <v>4493.55</v>
      </c>
      <c r="G167" s="96">
        <v>0</v>
      </c>
      <c r="H167" s="92"/>
      <c r="I167" s="175">
        <v>7781.2182199999997</v>
      </c>
      <c r="J167" s="175">
        <v>1485.9168500000001</v>
      </c>
      <c r="K167" s="175">
        <v>9205.5134400000006</v>
      </c>
      <c r="L167" s="175">
        <v>0</v>
      </c>
      <c r="M167" s="175">
        <v>177.25934000000001</v>
      </c>
      <c r="N167" s="175">
        <v>13812.82474</v>
      </c>
      <c r="O167" s="175">
        <v>0</v>
      </c>
      <c r="P167" s="175">
        <v>6850.6822400000001</v>
      </c>
      <c r="Q167" s="185">
        <v>0</v>
      </c>
      <c r="R167" s="175">
        <v>0</v>
      </c>
      <c r="S167" s="175">
        <v>14369.721579999999</v>
      </c>
      <c r="T167" s="175">
        <v>22169.252779999999</v>
      </c>
      <c r="U167" s="175">
        <v>14273.747660000001</v>
      </c>
      <c r="V167" s="175">
        <v>6216.4326199999996</v>
      </c>
      <c r="W167" s="175">
        <v>2156.4244399999998</v>
      </c>
      <c r="X167" s="175">
        <v>0</v>
      </c>
      <c r="Y167" s="175">
        <v>3259.0156499999998</v>
      </c>
      <c r="Z167" s="175">
        <v>3992.2479899999998</v>
      </c>
      <c r="AA167" s="175">
        <v>295.15034000000003</v>
      </c>
      <c r="AB167" s="175">
        <v>56347.855739999999</v>
      </c>
      <c r="AC167" s="175">
        <v>30623.928899999999</v>
      </c>
      <c r="AD167" s="175">
        <v>9530.2056499999999</v>
      </c>
      <c r="AE167" s="175">
        <v>2188.3033099999998</v>
      </c>
      <c r="AF167" s="175">
        <v>370.41037</v>
      </c>
      <c r="AG167" s="175">
        <v>7683</v>
      </c>
      <c r="AH167" s="175">
        <v>0</v>
      </c>
      <c r="AI167" s="36">
        <f t="shared" si="11"/>
        <v>212789.11185999998</v>
      </c>
      <c r="AJ167" s="36">
        <f t="shared" si="12"/>
        <v>255346.93423199997</v>
      </c>
      <c r="AK167" s="80">
        <f t="shared" si="13"/>
        <v>12767.346711599999</v>
      </c>
      <c r="AL167" s="60">
        <f t="shared" si="14"/>
        <v>468136.04609199998</v>
      </c>
      <c r="AM167" s="173" t="s">
        <v>590</v>
      </c>
    </row>
    <row r="168" spans="1:39" ht="15.75" thickBot="1" x14ac:dyDescent="0.3">
      <c r="A168" s="44">
        <v>160</v>
      </c>
      <c r="B168" s="44">
        <v>5</v>
      </c>
      <c r="C168" s="180" t="s">
        <v>250</v>
      </c>
      <c r="D168" s="40">
        <v>140</v>
      </c>
      <c r="E168" s="47">
        <f t="shared" si="10"/>
        <v>2742.99</v>
      </c>
      <c r="F168" s="96">
        <v>2742.99</v>
      </c>
      <c r="G168" s="96">
        <v>0</v>
      </c>
      <c r="H168" s="92"/>
      <c r="I168" s="175">
        <v>4885.89779</v>
      </c>
      <c r="J168" s="175">
        <v>871.28539000000001</v>
      </c>
      <c r="K168" s="175">
        <v>5665.5153600000003</v>
      </c>
      <c r="L168" s="175">
        <v>0</v>
      </c>
      <c r="M168" s="175">
        <v>118.08886</v>
      </c>
      <c r="N168" s="175">
        <v>9213.3221900000008</v>
      </c>
      <c r="O168" s="175">
        <v>0</v>
      </c>
      <c r="P168" s="175">
        <v>4181.8501800000004</v>
      </c>
      <c r="Q168" s="185">
        <v>0</v>
      </c>
      <c r="R168" s="175">
        <v>0</v>
      </c>
      <c r="S168" s="175">
        <v>5173.0997699999998</v>
      </c>
      <c r="T168" s="175">
        <v>13778.66115</v>
      </c>
      <c r="U168" s="175">
        <v>9250.7222600000005</v>
      </c>
      <c r="V168" s="175">
        <v>3644.9509699999999</v>
      </c>
      <c r="W168" s="175">
        <v>1269.3343500000001</v>
      </c>
      <c r="X168" s="175">
        <v>0</v>
      </c>
      <c r="Y168" s="175">
        <v>2172.84501</v>
      </c>
      <c r="Z168" s="175">
        <v>2037.30348</v>
      </c>
      <c r="AA168" s="175">
        <v>167.19315</v>
      </c>
      <c r="AB168" s="175">
        <v>39407.832479999997</v>
      </c>
      <c r="AC168" s="175">
        <v>21456.723880000001</v>
      </c>
      <c r="AD168" s="175">
        <v>7210.4886399999996</v>
      </c>
      <c r="AE168" s="175">
        <v>1390.9753599999999</v>
      </c>
      <c r="AF168" s="175">
        <v>235.44802000000001</v>
      </c>
      <c r="AG168" s="175">
        <v>5517.96</v>
      </c>
      <c r="AH168" s="175">
        <v>0</v>
      </c>
      <c r="AI168" s="36">
        <f t="shared" si="11"/>
        <v>137649.49829000002</v>
      </c>
      <c r="AJ168" s="36">
        <f t="shared" si="12"/>
        <v>165179.39794800003</v>
      </c>
      <c r="AK168" s="80">
        <f t="shared" si="13"/>
        <v>8258.9698974000021</v>
      </c>
      <c r="AL168" s="60">
        <f t="shared" si="14"/>
        <v>302828.89623800002</v>
      </c>
      <c r="AM168" s="173" t="s">
        <v>591</v>
      </c>
    </row>
    <row r="169" spans="1:39" ht="15.75" thickBot="1" x14ac:dyDescent="0.3">
      <c r="A169" s="44">
        <v>161</v>
      </c>
      <c r="B169" s="44">
        <v>5</v>
      </c>
      <c r="C169" s="180" t="s">
        <v>251</v>
      </c>
      <c r="D169" s="40">
        <v>169</v>
      </c>
      <c r="E169" s="47">
        <f t="shared" si="10"/>
        <v>4140.33</v>
      </c>
      <c r="F169" s="96">
        <v>4140.33</v>
      </c>
      <c r="G169" s="96">
        <v>0</v>
      </c>
      <c r="H169" s="92"/>
      <c r="I169" s="175">
        <v>5544.4408999999996</v>
      </c>
      <c r="J169" s="175">
        <v>1023.53266</v>
      </c>
      <c r="K169" s="175">
        <v>8559.5030900000002</v>
      </c>
      <c r="L169" s="175">
        <v>1939.9319</v>
      </c>
      <c r="M169" s="175">
        <v>118.08886</v>
      </c>
      <c r="N169" s="175">
        <v>8510.1679299999996</v>
      </c>
      <c r="O169" s="175">
        <v>0</v>
      </c>
      <c r="P169" s="175">
        <v>6312.1774999999998</v>
      </c>
      <c r="Q169" s="185">
        <v>0</v>
      </c>
      <c r="R169" s="175">
        <v>0</v>
      </c>
      <c r="S169" s="175">
        <v>3448.7331800000002</v>
      </c>
      <c r="T169" s="175">
        <v>23469.33599</v>
      </c>
      <c r="U169" s="175">
        <v>10116.86897</v>
      </c>
      <c r="V169" s="175">
        <v>4281.6630999999998</v>
      </c>
      <c r="W169" s="175">
        <v>2050.4350399999998</v>
      </c>
      <c r="X169" s="175">
        <v>5134.8486700000003</v>
      </c>
      <c r="Y169" s="175">
        <v>2172.84501</v>
      </c>
      <c r="Z169" s="175">
        <v>2293.1075000000001</v>
      </c>
      <c r="AA169" s="175">
        <v>186.93692999999999</v>
      </c>
      <c r="AB169" s="175">
        <v>39359.14574</v>
      </c>
      <c r="AC169" s="175">
        <v>32792.311979999999</v>
      </c>
      <c r="AD169" s="175">
        <v>10658.141869999999</v>
      </c>
      <c r="AE169" s="175">
        <v>1290.5378499999999</v>
      </c>
      <c r="AF169" s="175">
        <v>218.44713999999999</v>
      </c>
      <c r="AG169" s="175">
        <v>12453.72</v>
      </c>
      <c r="AH169" s="175">
        <v>0</v>
      </c>
      <c r="AI169" s="36">
        <f t="shared" si="11"/>
        <v>181934.92181</v>
      </c>
      <c r="AJ169" s="36">
        <f t="shared" si="12"/>
        <v>218321.90617199999</v>
      </c>
      <c r="AK169" s="80">
        <f t="shared" si="13"/>
        <v>10916.095308600001</v>
      </c>
      <c r="AL169" s="60">
        <f t="shared" si="14"/>
        <v>400256.82798199996</v>
      </c>
      <c r="AM169" s="173" t="s">
        <v>592</v>
      </c>
    </row>
    <row r="170" spans="1:39" ht="15.75" thickBot="1" x14ac:dyDescent="0.3">
      <c r="A170" s="44">
        <v>162</v>
      </c>
      <c r="B170" s="44">
        <v>5</v>
      </c>
      <c r="C170" s="180" t="s">
        <v>252</v>
      </c>
      <c r="D170" s="40">
        <v>171</v>
      </c>
      <c r="E170" s="47">
        <f t="shared" si="10"/>
        <v>2734.3</v>
      </c>
      <c r="F170" s="96">
        <v>2734.3</v>
      </c>
      <c r="G170" s="96">
        <v>0</v>
      </c>
      <c r="H170" s="92"/>
      <c r="I170" s="175">
        <v>4885.3605100000004</v>
      </c>
      <c r="J170" s="175">
        <v>871.03182000000004</v>
      </c>
      <c r="K170" s="175">
        <v>5571.1422599999996</v>
      </c>
      <c r="L170" s="175">
        <v>1295.1231700000001</v>
      </c>
      <c r="M170" s="175">
        <v>118.08886</v>
      </c>
      <c r="N170" s="175">
        <v>8302.95363</v>
      </c>
      <c r="O170" s="175">
        <v>0</v>
      </c>
      <c r="P170" s="175">
        <v>4168.6017599999996</v>
      </c>
      <c r="Q170" s="185">
        <v>0</v>
      </c>
      <c r="R170" s="175">
        <v>0</v>
      </c>
      <c r="S170" s="175">
        <v>2873.9443200000001</v>
      </c>
      <c r="T170" s="175">
        <v>13730.384179999999</v>
      </c>
      <c r="U170" s="175">
        <v>9249.3614199999993</v>
      </c>
      <c r="V170" s="175">
        <v>3644.5484499999998</v>
      </c>
      <c r="W170" s="175">
        <v>1125.1706099999999</v>
      </c>
      <c r="X170" s="175">
        <v>3466.24613</v>
      </c>
      <c r="Y170" s="175">
        <v>2172.84501</v>
      </c>
      <c r="Z170" s="175">
        <v>2034.7203400000001</v>
      </c>
      <c r="AA170" s="175">
        <v>207.82266999999999</v>
      </c>
      <c r="AB170" s="175">
        <v>31374.60138</v>
      </c>
      <c r="AC170" s="175">
        <v>21541.24827</v>
      </c>
      <c r="AD170" s="175">
        <v>7667.2163499999997</v>
      </c>
      <c r="AE170" s="175">
        <v>1390.9753599999999</v>
      </c>
      <c r="AF170" s="175">
        <v>235.44802000000001</v>
      </c>
      <c r="AG170" s="175">
        <v>5862.84</v>
      </c>
      <c r="AH170" s="175">
        <v>0</v>
      </c>
      <c r="AI170" s="36">
        <f t="shared" si="11"/>
        <v>131789.67452</v>
      </c>
      <c r="AJ170" s="36">
        <f t="shared" si="12"/>
        <v>158147.60942399999</v>
      </c>
      <c r="AK170" s="80">
        <f t="shared" si="13"/>
        <v>7907.3804712000001</v>
      </c>
      <c r="AL170" s="60">
        <f t="shared" si="14"/>
        <v>289937.28394400002</v>
      </c>
      <c r="AM170" s="173" t="s">
        <v>593</v>
      </c>
    </row>
    <row r="171" spans="1:39" ht="15.75" thickBot="1" x14ac:dyDescent="0.3">
      <c r="A171" s="44">
        <v>163</v>
      </c>
      <c r="B171" s="44">
        <v>5</v>
      </c>
      <c r="C171" s="180" t="s">
        <v>253</v>
      </c>
      <c r="D171" s="40">
        <v>175</v>
      </c>
      <c r="E171" s="47">
        <f t="shared" si="10"/>
        <v>4492.83</v>
      </c>
      <c r="F171" s="96">
        <v>4492.83</v>
      </c>
      <c r="G171" s="96">
        <v>0</v>
      </c>
      <c r="H171" s="92"/>
      <c r="I171" s="175">
        <v>7364.5384199999999</v>
      </c>
      <c r="J171" s="175">
        <v>1310.01757</v>
      </c>
      <c r="K171" s="175">
        <v>9407.7858300000007</v>
      </c>
      <c r="L171" s="175">
        <v>2179.8287500000001</v>
      </c>
      <c r="M171" s="175">
        <v>177.25934000000001</v>
      </c>
      <c r="N171" s="175">
        <v>13520.605610000001</v>
      </c>
      <c r="O171" s="175">
        <v>0</v>
      </c>
      <c r="P171" s="175">
        <v>6849.5845600000002</v>
      </c>
      <c r="Q171" s="185">
        <v>0</v>
      </c>
      <c r="R171" s="175">
        <v>0</v>
      </c>
      <c r="S171" s="175">
        <v>4310.9164700000001</v>
      </c>
      <c r="T171" s="175">
        <v>21316.602920000001</v>
      </c>
      <c r="U171" s="175">
        <v>13921.3271</v>
      </c>
      <c r="V171" s="175">
        <v>5480.4425000000001</v>
      </c>
      <c r="W171" s="175">
        <v>2110.2097699999999</v>
      </c>
      <c r="X171" s="175">
        <v>5621.2594300000001</v>
      </c>
      <c r="Y171" s="175">
        <v>3259.0156499999998</v>
      </c>
      <c r="Z171" s="175">
        <v>3879.2130000000002</v>
      </c>
      <c r="AA171" s="175">
        <v>262.3279</v>
      </c>
      <c r="AB171" s="175">
        <v>48812.196080000002</v>
      </c>
      <c r="AC171" s="175">
        <v>32401.11593</v>
      </c>
      <c r="AD171" s="175">
        <v>12470.76521</v>
      </c>
      <c r="AE171" s="175">
        <v>2244.4136600000002</v>
      </c>
      <c r="AF171" s="175">
        <v>379.90807000000001</v>
      </c>
      <c r="AG171" s="175">
        <v>16879.68</v>
      </c>
      <c r="AH171" s="175">
        <v>0</v>
      </c>
      <c r="AI171" s="36">
        <f t="shared" si="11"/>
        <v>214159.01377000002</v>
      </c>
      <c r="AJ171" s="36">
        <f t="shared" si="12"/>
        <v>256990.81652400002</v>
      </c>
      <c r="AK171" s="80">
        <f t="shared" si="13"/>
        <v>12849.540826200002</v>
      </c>
      <c r="AL171" s="60">
        <f t="shared" si="14"/>
        <v>471149.83029400004</v>
      </c>
      <c r="AM171" s="173" t="s">
        <v>594</v>
      </c>
    </row>
    <row r="172" spans="1:39" ht="15.75" thickBot="1" x14ac:dyDescent="0.3">
      <c r="A172" s="44">
        <v>164</v>
      </c>
      <c r="B172" s="44">
        <v>5</v>
      </c>
      <c r="C172" s="180" t="s">
        <v>254</v>
      </c>
      <c r="D172" s="40">
        <v>177</v>
      </c>
      <c r="E172" s="47">
        <f t="shared" si="10"/>
        <v>4466.16</v>
      </c>
      <c r="F172" s="96">
        <v>4466.16</v>
      </c>
      <c r="G172" s="96">
        <v>0</v>
      </c>
      <c r="H172" s="92"/>
      <c r="I172" s="175">
        <v>7369.1317600000002</v>
      </c>
      <c r="J172" s="175">
        <v>1312.8426899999999</v>
      </c>
      <c r="K172" s="175">
        <v>9354.5299500000001</v>
      </c>
      <c r="L172" s="175">
        <v>2113.22523</v>
      </c>
      <c r="M172" s="175">
        <v>177.25934000000001</v>
      </c>
      <c r="N172" s="175">
        <v>13640.155350000001</v>
      </c>
      <c r="O172" s="175">
        <v>0</v>
      </c>
      <c r="P172" s="175">
        <v>6808.9245700000001</v>
      </c>
      <c r="Q172" s="185">
        <v>0</v>
      </c>
      <c r="R172" s="175">
        <v>0</v>
      </c>
      <c r="S172" s="175">
        <v>4310.9164700000001</v>
      </c>
      <c r="T172" s="175">
        <v>21109.282299999999</v>
      </c>
      <c r="U172" s="175">
        <v>13934.500260000001</v>
      </c>
      <c r="V172" s="175">
        <v>5491.3922499999999</v>
      </c>
      <c r="W172" s="175">
        <v>2100.7167300000001</v>
      </c>
      <c r="X172" s="175">
        <v>5602.09951</v>
      </c>
      <c r="Y172" s="175">
        <v>3259.0156499999998</v>
      </c>
      <c r="Z172" s="175">
        <v>3887.2737299999999</v>
      </c>
      <c r="AA172" s="175">
        <v>265.40884999999997</v>
      </c>
      <c r="AB172" s="175">
        <v>59347.250359999998</v>
      </c>
      <c r="AC172" s="175">
        <v>33416.490259999999</v>
      </c>
      <c r="AD172" s="175">
        <v>12356.22155</v>
      </c>
      <c r="AE172" s="175">
        <v>2174.8368300000002</v>
      </c>
      <c r="AF172" s="175">
        <v>368.13092</v>
      </c>
      <c r="AG172" s="175">
        <v>15174.48</v>
      </c>
      <c r="AH172" s="175">
        <v>0</v>
      </c>
      <c r="AI172" s="36">
        <f t="shared" si="11"/>
        <v>223574.08455999999</v>
      </c>
      <c r="AJ172" s="36">
        <f t="shared" si="12"/>
        <v>268288.901472</v>
      </c>
      <c r="AK172" s="80">
        <f t="shared" si="13"/>
        <v>13414.4450736</v>
      </c>
      <c r="AL172" s="60">
        <f t="shared" si="14"/>
        <v>491862.98603199999</v>
      </c>
      <c r="AM172" s="173" t="s">
        <v>595</v>
      </c>
    </row>
    <row r="173" spans="1:39" ht="15.75" thickBot="1" x14ac:dyDescent="0.3">
      <c r="A173" s="44">
        <v>165</v>
      </c>
      <c r="B173" s="44">
        <v>5</v>
      </c>
      <c r="C173" s="180" t="s">
        <v>255</v>
      </c>
      <c r="D173" s="40">
        <v>1</v>
      </c>
      <c r="E173" s="47">
        <f t="shared" si="10"/>
        <v>4493.1000000000004</v>
      </c>
      <c r="F173" s="96">
        <v>3969.9</v>
      </c>
      <c r="G173" s="96">
        <v>0</v>
      </c>
      <c r="H173" s="91">
        <f>274.2+249</f>
        <v>523.20000000000005</v>
      </c>
      <c r="I173" s="175">
        <v>3758.2419799999998</v>
      </c>
      <c r="J173" s="175">
        <v>605.11875999999995</v>
      </c>
      <c r="K173" s="175">
        <v>7158.2560199999998</v>
      </c>
      <c r="L173" s="175">
        <v>1826.6423500000001</v>
      </c>
      <c r="M173" s="175">
        <v>265.76296000000002</v>
      </c>
      <c r="N173" s="175">
        <v>6694.8005999999996</v>
      </c>
      <c r="O173" s="175">
        <v>0</v>
      </c>
      <c r="P173" s="175">
        <v>6052.3468999999996</v>
      </c>
      <c r="Q173" s="185">
        <v>0</v>
      </c>
      <c r="R173" s="175">
        <v>0</v>
      </c>
      <c r="S173" s="175">
        <v>2394.9535999999998</v>
      </c>
      <c r="T173" s="175">
        <v>13623.119119999999</v>
      </c>
      <c r="U173" s="175">
        <v>6732.0336600000001</v>
      </c>
      <c r="V173" s="175">
        <v>2527.6585399999999</v>
      </c>
      <c r="W173" s="175">
        <v>3327.9433600000002</v>
      </c>
      <c r="X173" s="175">
        <v>4558.9076500000001</v>
      </c>
      <c r="Y173" s="175">
        <v>0</v>
      </c>
      <c r="Z173" s="175">
        <v>1649.7620400000001</v>
      </c>
      <c r="AA173" s="175">
        <v>183.60436999999999</v>
      </c>
      <c r="AB173" s="175">
        <v>41758.797579999999</v>
      </c>
      <c r="AC173" s="175">
        <v>27872.546880000002</v>
      </c>
      <c r="AD173" s="175">
        <v>14735.861500000001</v>
      </c>
      <c r="AE173" s="175">
        <v>339.46757000000002</v>
      </c>
      <c r="AF173" s="175">
        <v>57.461100000000002</v>
      </c>
      <c r="AG173" s="175">
        <v>4866.6000000000004</v>
      </c>
      <c r="AH173" s="175">
        <v>0</v>
      </c>
      <c r="AI173" s="36">
        <f t="shared" si="11"/>
        <v>150989.88654000001</v>
      </c>
      <c r="AJ173" s="36">
        <f t="shared" si="12"/>
        <v>181187.86384800001</v>
      </c>
      <c r="AK173" s="80">
        <f t="shared" si="13"/>
        <v>9059.3931924000008</v>
      </c>
      <c r="AL173" s="60">
        <f t="shared" si="14"/>
        <v>332177.75038800004</v>
      </c>
      <c r="AM173" s="173" t="s">
        <v>478</v>
      </c>
    </row>
    <row r="174" spans="1:39" ht="15.75" thickBot="1" x14ac:dyDescent="0.3">
      <c r="A174" s="44">
        <v>166</v>
      </c>
      <c r="B174" s="44">
        <v>5</v>
      </c>
      <c r="C174" s="180" t="s">
        <v>156</v>
      </c>
      <c r="D174" s="40">
        <v>15</v>
      </c>
      <c r="E174" s="47">
        <f t="shared" si="10"/>
        <v>2597.4</v>
      </c>
      <c r="F174" s="96">
        <v>2597.4</v>
      </c>
      <c r="G174" s="96">
        <v>0</v>
      </c>
      <c r="H174" s="92"/>
      <c r="I174" s="175">
        <v>4294.4325600000002</v>
      </c>
      <c r="J174" s="175">
        <v>767.64827000000002</v>
      </c>
      <c r="K174" s="175">
        <v>5443.0838000000003</v>
      </c>
      <c r="L174" s="175">
        <v>1180.84968</v>
      </c>
      <c r="M174" s="175">
        <v>118.08886</v>
      </c>
      <c r="N174" s="175">
        <v>8231.9142400000001</v>
      </c>
      <c r="O174" s="175">
        <v>0</v>
      </c>
      <c r="P174" s="175">
        <v>3959.8896300000001</v>
      </c>
      <c r="Q174" s="185">
        <v>0</v>
      </c>
      <c r="R174" s="175">
        <v>0</v>
      </c>
      <c r="S174" s="175">
        <v>2394.9535999999998</v>
      </c>
      <c r="T174" s="175">
        <v>13956.066080000001</v>
      </c>
      <c r="U174" s="175">
        <v>8340.6264599999995</v>
      </c>
      <c r="V174" s="175">
        <v>3210.1388200000001</v>
      </c>
      <c r="W174" s="175">
        <v>1432.66245</v>
      </c>
      <c r="X174" s="175">
        <v>2944.82206</v>
      </c>
      <c r="Y174" s="175">
        <v>2172.84501</v>
      </c>
      <c r="Z174" s="175">
        <v>2121.5387099999998</v>
      </c>
      <c r="AA174" s="175">
        <v>470.42329000000001</v>
      </c>
      <c r="AB174" s="175">
        <v>30708.02432</v>
      </c>
      <c r="AC174" s="175">
        <v>23664.400799999999</v>
      </c>
      <c r="AD174" s="175">
        <v>8005.96648</v>
      </c>
      <c r="AE174" s="175">
        <v>1402.7585300000001</v>
      </c>
      <c r="AF174" s="175">
        <v>237.44254000000001</v>
      </c>
      <c r="AG174" s="175">
        <v>5364.72</v>
      </c>
      <c r="AH174" s="175">
        <v>0</v>
      </c>
      <c r="AI174" s="36">
        <f t="shared" si="11"/>
        <v>130423.29619000002</v>
      </c>
      <c r="AJ174" s="36">
        <f t="shared" si="12"/>
        <v>156507.95542800002</v>
      </c>
      <c r="AK174" s="80">
        <f t="shared" si="13"/>
        <v>7825.3977714000011</v>
      </c>
      <c r="AL174" s="60">
        <f t="shared" si="14"/>
        <v>286931.25161800004</v>
      </c>
      <c r="AM174" s="173" t="s">
        <v>479</v>
      </c>
    </row>
    <row r="175" spans="1:39" ht="15.75" thickBot="1" x14ac:dyDescent="0.3">
      <c r="A175" s="44">
        <v>167</v>
      </c>
      <c r="B175" s="44">
        <v>5</v>
      </c>
      <c r="C175" s="180" t="s">
        <v>159</v>
      </c>
      <c r="D175" s="40">
        <v>19</v>
      </c>
      <c r="E175" s="47">
        <f t="shared" si="10"/>
        <v>2421.1</v>
      </c>
      <c r="F175" s="96">
        <v>2421.1</v>
      </c>
      <c r="G175" s="96">
        <v>0</v>
      </c>
      <c r="H175" s="92"/>
      <c r="I175" s="175">
        <v>3909.2437100000002</v>
      </c>
      <c r="J175" s="175">
        <v>713.64</v>
      </c>
      <c r="K175" s="175">
        <v>5030.4108800000004</v>
      </c>
      <c r="L175" s="175">
        <v>1096.6772000000001</v>
      </c>
      <c r="M175" s="175">
        <v>118.08886</v>
      </c>
      <c r="N175" s="175">
        <v>8149.7107599999999</v>
      </c>
      <c r="O175" s="175">
        <v>0</v>
      </c>
      <c r="P175" s="175">
        <v>3691.1098699999998</v>
      </c>
      <c r="Q175" s="185">
        <v>0</v>
      </c>
      <c r="R175" s="175">
        <v>0</v>
      </c>
      <c r="S175" s="175">
        <v>2155.4582399999999</v>
      </c>
      <c r="T175" s="175">
        <v>13916.854869999999</v>
      </c>
      <c r="U175" s="175">
        <v>7650.9575299999997</v>
      </c>
      <c r="V175" s="175">
        <v>2983.5665100000001</v>
      </c>
      <c r="W175" s="175">
        <v>1321.7439099999999</v>
      </c>
      <c r="X175" s="175">
        <v>2993.7060700000002</v>
      </c>
      <c r="Y175" s="175">
        <v>2172.84501</v>
      </c>
      <c r="Z175" s="175">
        <v>2069.6345999999999</v>
      </c>
      <c r="AA175" s="175">
        <v>330.20513</v>
      </c>
      <c r="AB175" s="175">
        <v>36116.88061</v>
      </c>
      <c r="AC175" s="175">
        <v>23256.859759999999</v>
      </c>
      <c r="AD175" s="175">
        <v>8614.2185499999996</v>
      </c>
      <c r="AE175" s="175">
        <v>1402.7585300000001</v>
      </c>
      <c r="AF175" s="175">
        <v>237.44254000000001</v>
      </c>
      <c r="AG175" s="175">
        <v>8353.56</v>
      </c>
      <c r="AH175" s="175">
        <v>0</v>
      </c>
      <c r="AI175" s="36">
        <f t="shared" si="11"/>
        <v>136285.57314000002</v>
      </c>
      <c r="AJ175" s="36">
        <f t="shared" si="12"/>
        <v>163542.68776800003</v>
      </c>
      <c r="AK175" s="80">
        <f t="shared" si="13"/>
        <v>8177.1343884000016</v>
      </c>
      <c r="AL175" s="60">
        <f t="shared" si="14"/>
        <v>299828.26090800005</v>
      </c>
      <c r="AM175" s="173" t="s">
        <v>480</v>
      </c>
    </row>
    <row r="176" spans="1:39" ht="15.75" thickBot="1" x14ac:dyDescent="0.3">
      <c r="A176" s="44">
        <v>168</v>
      </c>
      <c r="B176" s="44">
        <v>5</v>
      </c>
      <c r="C176" s="180" t="s">
        <v>256</v>
      </c>
      <c r="D176" s="40">
        <v>24</v>
      </c>
      <c r="E176" s="47">
        <f t="shared" si="10"/>
        <v>1700.2</v>
      </c>
      <c r="F176" s="96">
        <v>1700.2</v>
      </c>
      <c r="G176" s="96">
        <v>0</v>
      </c>
      <c r="H176" s="92"/>
      <c r="I176" s="175">
        <v>2860.9014299999999</v>
      </c>
      <c r="J176" s="175">
        <v>451.32896</v>
      </c>
      <c r="K176" s="175">
        <v>3739.4995100000001</v>
      </c>
      <c r="L176" s="175">
        <v>824.90333999999996</v>
      </c>
      <c r="M176" s="175">
        <v>59.169989999999999</v>
      </c>
      <c r="N176" s="175">
        <v>4339.7473799999998</v>
      </c>
      <c r="O176" s="175">
        <v>0</v>
      </c>
      <c r="P176" s="175">
        <v>2592.0552699999998</v>
      </c>
      <c r="Q176" s="185">
        <v>0</v>
      </c>
      <c r="R176" s="175">
        <v>0</v>
      </c>
      <c r="S176" s="175">
        <v>1915.96288</v>
      </c>
      <c r="T176" s="175">
        <v>7939.6660300000003</v>
      </c>
      <c r="U176" s="175">
        <v>5035.8056699999997</v>
      </c>
      <c r="V176" s="175">
        <v>1887.94848</v>
      </c>
      <c r="W176" s="175">
        <v>819.13016000000005</v>
      </c>
      <c r="X176" s="175">
        <v>2126.6447499999999</v>
      </c>
      <c r="Y176" s="175">
        <v>1086.4222600000001</v>
      </c>
      <c r="Z176" s="175">
        <v>843.65120999999999</v>
      </c>
      <c r="AA176" s="175">
        <v>91.802180000000007</v>
      </c>
      <c r="AB176" s="175">
        <v>25804.351480000001</v>
      </c>
      <c r="AC176" s="175">
        <v>11029.39429</v>
      </c>
      <c r="AD176" s="175">
        <v>4450.17767</v>
      </c>
      <c r="AE176" s="175">
        <v>805.18340000000001</v>
      </c>
      <c r="AF176" s="175">
        <v>136.29202000000001</v>
      </c>
      <c r="AG176" s="175">
        <v>3391.2</v>
      </c>
      <c r="AH176" s="175">
        <v>0</v>
      </c>
      <c r="AI176" s="36">
        <f t="shared" si="11"/>
        <v>82231.238359999974</v>
      </c>
      <c r="AJ176" s="36">
        <f t="shared" si="12"/>
        <v>98677.486031999972</v>
      </c>
      <c r="AK176" s="80">
        <f t="shared" si="13"/>
        <v>4933.8743015999989</v>
      </c>
      <c r="AL176" s="60">
        <f t="shared" si="14"/>
        <v>180908.72439199995</v>
      </c>
      <c r="AM176" s="173" t="s">
        <v>488</v>
      </c>
    </row>
    <row r="177" spans="1:39" ht="15.75" thickBot="1" x14ac:dyDescent="0.3">
      <c r="A177" s="44">
        <v>169</v>
      </c>
      <c r="B177" s="44">
        <v>5</v>
      </c>
      <c r="C177" s="180" t="s">
        <v>257</v>
      </c>
      <c r="D177" s="40">
        <v>25</v>
      </c>
      <c r="E177" s="47">
        <f t="shared" si="10"/>
        <v>4472.6000000000004</v>
      </c>
      <c r="F177" s="96">
        <v>4472.6000000000004</v>
      </c>
      <c r="G177" s="96">
        <v>0</v>
      </c>
      <c r="H177" s="92"/>
      <c r="I177" s="175">
        <v>7041.50551</v>
      </c>
      <c r="J177" s="175">
        <v>1309.50405</v>
      </c>
      <c r="K177" s="175">
        <v>9418.0626799999991</v>
      </c>
      <c r="L177" s="175">
        <v>0</v>
      </c>
      <c r="M177" s="175">
        <v>177.25934000000001</v>
      </c>
      <c r="N177" s="175">
        <v>13513.290800000001</v>
      </c>
      <c r="O177" s="175">
        <v>0</v>
      </c>
      <c r="P177" s="175">
        <v>6818.7427299999999</v>
      </c>
      <c r="Q177" s="185">
        <v>0</v>
      </c>
      <c r="R177" s="175">
        <v>0</v>
      </c>
      <c r="S177" s="175">
        <v>7759.6496500000003</v>
      </c>
      <c r="T177" s="175">
        <v>22608.402279999998</v>
      </c>
      <c r="U177" s="175">
        <v>12968.104789999999</v>
      </c>
      <c r="V177" s="175">
        <v>5478.4506700000002</v>
      </c>
      <c r="W177" s="175">
        <v>2309.9573</v>
      </c>
      <c r="X177" s="175">
        <v>0</v>
      </c>
      <c r="Y177" s="175">
        <v>3259.0156499999998</v>
      </c>
      <c r="Z177" s="175">
        <v>3874.8057399999998</v>
      </c>
      <c r="AA177" s="175">
        <v>270.12466999999998</v>
      </c>
      <c r="AB177" s="175">
        <v>55165.191559999999</v>
      </c>
      <c r="AC177" s="175">
        <v>32041.369699999999</v>
      </c>
      <c r="AD177" s="175">
        <v>15234.416569999999</v>
      </c>
      <c r="AE177" s="175">
        <v>2133.87628</v>
      </c>
      <c r="AF177" s="175">
        <v>361.19760000000002</v>
      </c>
      <c r="AG177" s="175">
        <v>9963</v>
      </c>
      <c r="AH177" s="175">
        <v>0</v>
      </c>
      <c r="AI177" s="36">
        <f t="shared" si="11"/>
        <v>211705.92757000003</v>
      </c>
      <c r="AJ177" s="36">
        <f t="shared" si="12"/>
        <v>254047.11308400001</v>
      </c>
      <c r="AK177" s="80">
        <f t="shared" si="13"/>
        <v>12702.355654200001</v>
      </c>
      <c r="AL177" s="60">
        <f t="shared" si="14"/>
        <v>465753.04065400001</v>
      </c>
      <c r="AM177" s="173" t="s">
        <v>489</v>
      </c>
    </row>
    <row r="178" spans="1:39" ht="15.75" thickBot="1" x14ac:dyDescent="0.3">
      <c r="A178" s="44">
        <v>170</v>
      </c>
      <c r="B178" s="44">
        <v>5</v>
      </c>
      <c r="C178" s="180" t="s">
        <v>258</v>
      </c>
      <c r="D178" s="40">
        <v>27</v>
      </c>
      <c r="E178" s="47">
        <f t="shared" si="10"/>
        <v>4297.7</v>
      </c>
      <c r="F178" s="96">
        <v>4297.7</v>
      </c>
      <c r="G178" s="96">
        <v>0</v>
      </c>
      <c r="H178" s="92"/>
      <c r="I178" s="175">
        <v>7254.5484699999997</v>
      </c>
      <c r="J178" s="175">
        <v>1168.5724499999999</v>
      </c>
      <c r="K178" s="175">
        <v>8812.3735699999997</v>
      </c>
      <c r="L178" s="175">
        <v>0</v>
      </c>
      <c r="M178" s="175">
        <v>310.26686999999998</v>
      </c>
      <c r="N178" s="175">
        <v>13242.773150000001</v>
      </c>
      <c r="O178" s="175">
        <v>0</v>
      </c>
      <c r="P178" s="175">
        <v>6552.09735</v>
      </c>
      <c r="Q178" s="185">
        <v>0</v>
      </c>
      <c r="R178" s="175">
        <v>0</v>
      </c>
      <c r="S178" s="175">
        <v>0</v>
      </c>
      <c r="T178" s="175">
        <v>22786.536800000002</v>
      </c>
      <c r="U178" s="175">
        <v>13238.998509999999</v>
      </c>
      <c r="V178" s="175">
        <v>4886.1116300000003</v>
      </c>
      <c r="W178" s="175">
        <v>2176.4427000000001</v>
      </c>
      <c r="X178" s="175">
        <v>0</v>
      </c>
      <c r="Y178" s="175">
        <v>5703.5293700000002</v>
      </c>
      <c r="Z178" s="175">
        <v>3599.7200699999999</v>
      </c>
      <c r="AA178" s="175">
        <v>566.40665000000001</v>
      </c>
      <c r="AB178" s="175">
        <v>67306.885819999996</v>
      </c>
      <c r="AC178" s="175">
        <v>30825.130300000001</v>
      </c>
      <c r="AD178" s="175">
        <v>13478.05776</v>
      </c>
      <c r="AE178" s="175">
        <v>2364.4897900000001</v>
      </c>
      <c r="AF178" s="175">
        <v>400.23315000000002</v>
      </c>
      <c r="AG178" s="175">
        <v>7759.68</v>
      </c>
      <c r="AH178" s="175">
        <v>0</v>
      </c>
      <c r="AI178" s="36">
        <f t="shared" si="11"/>
        <v>212432.85440999997</v>
      </c>
      <c r="AJ178" s="36">
        <f t="shared" si="12"/>
        <v>254919.42529199994</v>
      </c>
      <c r="AK178" s="80">
        <f t="shared" si="13"/>
        <v>12745.971264599997</v>
      </c>
      <c r="AL178" s="60">
        <f t="shared" si="14"/>
        <v>467352.27970199991</v>
      </c>
      <c r="AM178" s="173" t="s">
        <v>490</v>
      </c>
    </row>
    <row r="179" spans="1:39" ht="15.75" thickBot="1" x14ac:dyDescent="0.3">
      <c r="A179" s="44">
        <v>171</v>
      </c>
      <c r="B179" s="44">
        <v>5</v>
      </c>
      <c r="C179" s="180" t="s">
        <v>259</v>
      </c>
      <c r="D179" s="40">
        <v>29</v>
      </c>
      <c r="E179" s="47">
        <f t="shared" si="10"/>
        <v>3466.9</v>
      </c>
      <c r="F179" s="96">
        <v>3466.9</v>
      </c>
      <c r="G179" s="96">
        <v>0</v>
      </c>
      <c r="H179" s="92"/>
      <c r="I179" s="175">
        <v>6203.9720299999999</v>
      </c>
      <c r="J179" s="175">
        <v>1308.2146</v>
      </c>
      <c r="K179" s="175">
        <v>7570.0727399999996</v>
      </c>
      <c r="L179" s="175">
        <v>855.60722999999996</v>
      </c>
      <c r="M179" s="175">
        <v>88.504109999999997</v>
      </c>
      <c r="N179" s="175">
        <v>7214.8564699999997</v>
      </c>
      <c r="O179" s="175">
        <v>0</v>
      </c>
      <c r="P179" s="175">
        <v>5285.4937099999997</v>
      </c>
      <c r="Q179" s="185">
        <v>0</v>
      </c>
      <c r="R179" s="175">
        <v>0</v>
      </c>
      <c r="S179" s="175">
        <v>3592.43039</v>
      </c>
      <c r="T179" s="175">
        <v>16285.70479</v>
      </c>
      <c r="U179" s="175">
        <v>11820.70442</v>
      </c>
      <c r="V179" s="175">
        <v>5472.5540899999996</v>
      </c>
      <c r="W179" s="175">
        <v>2178.8079400000001</v>
      </c>
      <c r="X179" s="175">
        <v>2323.6171300000001</v>
      </c>
      <c r="Y179" s="175">
        <v>1629.5080700000001</v>
      </c>
      <c r="Z179" s="175">
        <v>1748.2697599999999</v>
      </c>
      <c r="AA179" s="175">
        <v>394.74928999999997</v>
      </c>
      <c r="AB179" s="175">
        <v>46206.229749999999</v>
      </c>
      <c r="AC179" s="175">
        <v>31169.401450000001</v>
      </c>
      <c r="AD179" s="175">
        <v>15441.236199999999</v>
      </c>
      <c r="AE179" s="175">
        <v>2037.3665000000001</v>
      </c>
      <c r="AF179" s="175">
        <v>344.86155000000002</v>
      </c>
      <c r="AG179" s="175">
        <v>6265.2</v>
      </c>
      <c r="AH179" s="175">
        <v>0</v>
      </c>
      <c r="AI179" s="36">
        <f t="shared" si="11"/>
        <v>175437.36221999998</v>
      </c>
      <c r="AJ179" s="36">
        <f t="shared" si="12"/>
        <v>210524.83466399997</v>
      </c>
      <c r="AK179" s="80">
        <f t="shared" si="13"/>
        <v>10526.241733199999</v>
      </c>
      <c r="AL179" s="60">
        <f t="shared" si="14"/>
        <v>385962.19688399998</v>
      </c>
      <c r="AM179" s="173" t="s">
        <v>491</v>
      </c>
    </row>
    <row r="180" spans="1:39" ht="15.75" thickBot="1" x14ac:dyDescent="0.3">
      <c r="A180" s="44">
        <v>172</v>
      </c>
      <c r="B180" s="44">
        <v>5</v>
      </c>
      <c r="C180" s="180" t="s">
        <v>316</v>
      </c>
      <c r="D180" s="40">
        <v>3</v>
      </c>
      <c r="E180" s="47">
        <f t="shared" si="10"/>
        <v>4443.5999999999995</v>
      </c>
      <c r="F180" s="96">
        <v>4393.7</v>
      </c>
      <c r="G180" s="96">
        <v>0</v>
      </c>
      <c r="H180" s="91">
        <v>49.9</v>
      </c>
      <c r="I180" s="175">
        <v>7318.9133000000002</v>
      </c>
      <c r="J180" s="175">
        <v>1308.2146</v>
      </c>
      <c r="K180" s="175">
        <v>8791.3315399999992</v>
      </c>
      <c r="L180" s="175">
        <v>0</v>
      </c>
      <c r="M180" s="175">
        <v>177.25934000000001</v>
      </c>
      <c r="N180" s="175">
        <v>13491.06436</v>
      </c>
      <c r="O180" s="175">
        <v>0</v>
      </c>
      <c r="P180" s="175">
        <v>6698.4550200000003</v>
      </c>
      <c r="Q180" s="185">
        <v>0</v>
      </c>
      <c r="R180" s="175">
        <v>0</v>
      </c>
      <c r="S180" s="175">
        <v>7688.6563800000004</v>
      </c>
      <c r="T180" s="175">
        <v>17392.725989999999</v>
      </c>
      <c r="U180" s="175">
        <v>13875.51014</v>
      </c>
      <c r="V180" s="175">
        <v>5472.5540899999996</v>
      </c>
      <c r="W180" s="175">
        <v>2465.5765799999999</v>
      </c>
      <c r="X180" s="175">
        <v>0</v>
      </c>
      <c r="Y180" s="175">
        <v>3259.0156499999998</v>
      </c>
      <c r="Z180" s="175">
        <v>3861.4091600000002</v>
      </c>
      <c r="AA180" s="175">
        <v>223.65799999999999</v>
      </c>
      <c r="AB180" s="175">
        <v>37480.004090000002</v>
      </c>
      <c r="AC180" s="175">
        <v>32388.868770000001</v>
      </c>
      <c r="AD180" s="175">
        <v>11553.140429999999</v>
      </c>
      <c r="AE180" s="175">
        <v>2103.2961500000001</v>
      </c>
      <c r="AF180" s="175">
        <v>356.02134999999998</v>
      </c>
      <c r="AG180" s="175">
        <v>7625.52</v>
      </c>
      <c r="AH180" s="175">
        <v>0</v>
      </c>
      <c r="AI180" s="36">
        <f t="shared" si="11"/>
        <v>183531.19493999999</v>
      </c>
      <c r="AJ180" s="36">
        <f t="shared" si="12"/>
        <v>220237.43392799998</v>
      </c>
      <c r="AK180" s="80">
        <f t="shared" si="13"/>
        <v>11011.8716964</v>
      </c>
      <c r="AL180" s="60">
        <f t="shared" si="14"/>
        <v>403768.628868</v>
      </c>
      <c r="AM180" s="173" t="s">
        <v>482</v>
      </c>
    </row>
    <row r="181" spans="1:39" ht="15.75" thickBot="1" x14ac:dyDescent="0.3">
      <c r="A181" s="44">
        <v>173</v>
      </c>
      <c r="B181" s="44">
        <v>5</v>
      </c>
      <c r="C181" s="180" t="s">
        <v>260</v>
      </c>
      <c r="D181" s="40">
        <v>31</v>
      </c>
      <c r="E181" s="47">
        <f t="shared" si="10"/>
        <v>4714.5</v>
      </c>
      <c r="F181" s="96">
        <v>4440.7</v>
      </c>
      <c r="G181" s="96">
        <v>0</v>
      </c>
      <c r="H181" s="91">
        <f>35.4+238.4</f>
        <v>273.8</v>
      </c>
      <c r="I181" s="175">
        <v>7203.07359</v>
      </c>
      <c r="J181" s="175">
        <v>1323.64483</v>
      </c>
      <c r="K181" s="175">
        <v>9204.7502600000007</v>
      </c>
      <c r="L181" s="175">
        <v>0</v>
      </c>
      <c r="M181" s="175">
        <v>310.26686999999998</v>
      </c>
      <c r="N181" s="175">
        <v>13727.516799999999</v>
      </c>
      <c r="O181" s="175">
        <v>0</v>
      </c>
      <c r="P181" s="175">
        <v>6770.1092900000003</v>
      </c>
      <c r="Q181" s="185">
        <v>0</v>
      </c>
      <c r="R181" s="175">
        <v>0</v>
      </c>
      <c r="S181" s="175">
        <v>13938.629929999999</v>
      </c>
      <c r="T181" s="175">
        <v>22301.375899999999</v>
      </c>
      <c r="U181" s="175">
        <v>12825.760420000001</v>
      </c>
      <c r="V181" s="175">
        <v>5536.3944899999997</v>
      </c>
      <c r="W181" s="175">
        <v>2152.6133399999999</v>
      </c>
      <c r="X181" s="175">
        <v>0</v>
      </c>
      <c r="Y181" s="175">
        <v>0</v>
      </c>
      <c r="Z181" s="175">
        <v>4004.4116300000001</v>
      </c>
      <c r="AA181" s="175">
        <v>295.15034000000003</v>
      </c>
      <c r="AB181" s="175">
        <v>52076.735189999999</v>
      </c>
      <c r="AC181" s="175">
        <v>29262.99699</v>
      </c>
      <c r="AD181" s="175">
        <v>12116.322990000001</v>
      </c>
      <c r="AE181" s="175">
        <v>1739.42058</v>
      </c>
      <c r="AF181" s="175">
        <v>294.42874999999998</v>
      </c>
      <c r="AG181" s="175">
        <v>6801.72</v>
      </c>
      <c r="AH181" s="175">
        <v>0</v>
      </c>
      <c r="AI181" s="36">
        <f t="shared" si="11"/>
        <v>201885.32219000001</v>
      </c>
      <c r="AJ181" s="36">
        <f t="shared" si="12"/>
        <v>242262.38662800001</v>
      </c>
      <c r="AK181" s="80">
        <f t="shared" si="13"/>
        <v>12113.119331400001</v>
      </c>
      <c r="AL181" s="60">
        <f t="shared" si="14"/>
        <v>444147.70881800004</v>
      </c>
      <c r="AM181" s="173" t="s">
        <v>492</v>
      </c>
    </row>
    <row r="182" spans="1:39" ht="15.75" thickBot="1" x14ac:dyDescent="0.3">
      <c r="A182" s="44">
        <v>174</v>
      </c>
      <c r="B182" s="44">
        <v>5</v>
      </c>
      <c r="C182" s="180" t="s">
        <v>261</v>
      </c>
      <c r="D182" s="40">
        <v>33</v>
      </c>
      <c r="E182" s="47">
        <f t="shared" si="10"/>
        <v>4371.38</v>
      </c>
      <c r="F182" s="96">
        <v>4371.38</v>
      </c>
      <c r="G182" s="96">
        <v>0</v>
      </c>
      <c r="H182" s="92"/>
      <c r="I182" s="175">
        <v>7258.5084699999998</v>
      </c>
      <c r="J182" s="175">
        <v>1168.8319100000001</v>
      </c>
      <c r="K182" s="175">
        <v>9442.5774099999999</v>
      </c>
      <c r="L182" s="175">
        <v>2080.82762</v>
      </c>
      <c r="M182" s="175">
        <v>177.25934000000001</v>
      </c>
      <c r="N182" s="175">
        <v>13721.759599999999</v>
      </c>
      <c r="O182" s="175">
        <v>0</v>
      </c>
      <c r="P182" s="175">
        <v>6664.4268599999996</v>
      </c>
      <c r="Q182" s="185">
        <v>0</v>
      </c>
      <c r="R182" s="175">
        <v>0</v>
      </c>
      <c r="S182" s="175">
        <v>4310.9164700000001</v>
      </c>
      <c r="T182" s="175">
        <v>21270.984759999999</v>
      </c>
      <c r="U182" s="175">
        <v>13510.29552</v>
      </c>
      <c r="V182" s="175">
        <v>4887.4493199999997</v>
      </c>
      <c r="W182" s="175">
        <v>1967.1679899999999</v>
      </c>
      <c r="X182" s="175">
        <v>5522.2036099999996</v>
      </c>
      <c r="Y182" s="175">
        <v>3259.0156499999998</v>
      </c>
      <c r="Z182" s="175">
        <v>4001.30755</v>
      </c>
      <c r="AA182" s="175">
        <v>489.63243</v>
      </c>
      <c r="AB182" s="175">
        <v>38020.392419999996</v>
      </c>
      <c r="AC182" s="175">
        <v>31897.082160000002</v>
      </c>
      <c r="AD182" s="175">
        <v>12022.35514</v>
      </c>
      <c r="AE182" s="175">
        <v>2328.57917</v>
      </c>
      <c r="AF182" s="175">
        <v>394.15462000000002</v>
      </c>
      <c r="AG182" s="175">
        <v>3352.92</v>
      </c>
      <c r="AH182" s="175">
        <v>0</v>
      </c>
      <c r="AI182" s="36">
        <f t="shared" si="11"/>
        <v>187748.64801999999</v>
      </c>
      <c r="AJ182" s="36">
        <f t="shared" si="12"/>
        <v>225298.37762399999</v>
      </c>
      <c r="AK182" s="80">
        <f t="shared" si="13"/>
        <v>11264.918881199999</v>
      </c>
      <c r="AL182" s="60">
        <f t="shared" si="14"/>
        <v>413047.02564399998</v>
      </c>
      <c r="AM182" s="173" t="s">
        <v>493</v>
      </c>
    </row>
    <row r="183" spans="1:39" ht="15.75" thickBot="1" x14ac:dyDescent="0.3">
      <c r="A183" s="44">
        <v>175</v>
      </c>
      <c r="B183" s="44">
        <v>5</v>
      </c>
      <c r="C183" s="180" t="s">
        <v>262</v>
      </c>
      <c r="D183" s="40">
        <v>51</v>
      </c>
      <c r="E183" s="47">
        <f t="shared" si="10"/>
        <v>2748.85</v>
      </c>
      <c r="F183" s="96">
        <v>2748.85</v>
      </c>
      <c r="G183" s="96">
        <v>0</v>
      </c>
      <c r="H183" s="92"/>
      <c r="I183" s="175">
        <v>4915.8521600000004</v>
      </c>
      <c r="J183" s="175">
        <v>876.68646999999999</v>
      </c>
      <c r="K183" s="175">
        <v>6007.7044800000003</v>
      </c>
      <c r="L183" s="175">
        <v>1323.0323699999999</v>
      </c>
      <c r="M183" s="175">
        <v>118.08886</v>
      </c>
      <c r="N183" s="175">
        <v>8426.9751199999992</v>
      </c>
      <c r="O183" s="175">
        <v>0</v>
      </c>
      <c r="P183" s="175">
        <v>4190.7840999999999</v>
      </c>
      <c r="Q183" s="185">
        <v>0</v>
      </c>
      <c r="R183" s="175">
        <v>0</v>
      </c>
      <c r="S183" s="175">
        <v>2873.9443200000001</v>
      </c>
      <c r="T183" s="175">
        <v>13065.36889</v>
      </c>
      <c r="U183" s="175">
        <v>9334.5275600000004</v>
      </c>
      <c r="V183" s="175">
        <v>3667.6095999999998</v>
      </c>
      <c r="W183" s="175">
        <v>1339.66497</v>
      </c>
      <c r="X183" s="175">
        <v>3544.7719400000001</v>
      </c>
      <c r="Y183" s="175">
        <v>2172.84501</v>
      </c>
      <c r="Z183" s="175">
        <v>2067.6135300000001</v>
      </c>
      <c r="AA183" s="175">
        <v>0</v>
      </c>
      <c r="AB183" s="175">
        <v>37243.68159</v>
      </c>
      <c r="AC183" s="175">
        <v>21029.481820000001</v>
      </c>
      <c r="AD183" s="175">
        <v>9145.1474500000004</v>
      </c>
      <c r="AE183" s="175">
        <v>1390.9753599999999</v>
      </c>
      <c r="AF183" s="175">
        <v>235.44802000000001</v>
      </c>
      <c r="AG183" s="175">
        <v>7127.4</v>
      </c>
      <c r="AH183" s="175">
        <v>0</v>
      </c>
      <c r="AI183" s="36">
        <f t="shared" si="11"/>
        <v>140097.60362000001</v>
      </c>
      <c r="AJ183" s="36">
        <f t="shared" si="12"/>
        <v>168117.12434400001</v>
      </c>
      <c r="AK183" s="80">
        <f t="shared" si="13"/>
        <v>8405.8562172000002</v>
      </c>
      <c r="AL183" s="60">
        <f t="shared" si="14"/>
        <v>308214.72796400002</v>
      </c>
      <c r="AM183" s="173" t="s">
        <v>584</v>
      </c>
    </row>
    <row r="184" spans="1:39" ht="15.75" thickBot="1" x14ac:dyDescent="0.3">
      <c r="A184" s="44">
        <v>176</v>
      </c>
      <c r="B184" s="44">
        <v>5</v>
      </c>
      <c r="C184" s="180" t="s">
        <v>263</v>
      </c>
      <c r="D184" s="40">
        <v>53</v>
      </c>
      <c r="E184" s="47">
        <f t="shared" si="10"/>
        <v>2787.95</v>
      </c>
      <c r="F184" s="96">
        <v>2787.95</v>
      </c>
      <c r="G184" s="96">
        <v>0</v>
      </c>
      <c r="H184" s="92"/>
      <c r="I184" s="175">
        <v>4883.1906900000004</v>
      </c>
      <c r="J184" s="175">
        <v>870.77138000000002</v>
      </c>
      <c r="K184" s="175">
        <v>5956.64833</v>
      </c>
      <c r="L184" s="175">
        <v>1337.17266</v>
      </c>
      <c r="M184" s="175">
        <v>118.08886</v>
      </c>
      <c r="N184" s="175">
        <v>8370.5110299999997</v>
      </c>
      <c r="O184" s="175">
        <v>0</v>
      </c>
      <c r="P184" s="175">
        <v>4250.3943499999996</v>
      </c>
      <c r="Q184" s="185">
        <v>0</v>
      </c>
      <c r="R184" s="175">
        <v>0</v>
      </c>
      <c r="S184" s="175">
        <v>2873.9443200000001</v>
      </c>
      <c r="T184" s="175">
        <v>13092.286190000001</v>
      </c>
      <c r="U184" s="175">
        <v>9243.0693100000008</v>
      </c>
      <c r="V184" s="175">
        <v>3643.1393200000002</v>
      </c>
      <c r="W184" s="175">
        <v>1420.57023</v>
      </c>
      <c r="X184" s="175">
        <v>3570.7202600000001</v>
      </c>
      <c r="Y184" s="175">
        <v>2172.84501</v>
      </c>
      <c r="Z184" s="175">
        <v>2032.4034099999999</v>
      </c>
      <c r="AA184" s="175">
        <v>196.68302</v>
      </c>
      <c r="AB184" s="175">
        <v>37173.092839999998</v>
      </c>
      <c r="AC184" s="175">
        <v>21202.57259</v>
      </c>
      <c r="AD184" s="175">
        <v>8139.0988600000001</v>
      </c>
      <c r="AE184" s="175">
        <v>1390.9753599999999</v>
      </c>
      <c r="AF184" s="175">
        <v>235.44802000000001</v>
      </c>
      <c r="AG184" s="175">
        <v>6935.76</v>
      </c>
      <c r="AH184" s="175">
        <v>0</v>
      </c>
      <c r="AI184" s="36">
        <f t="shared" si="11"/>
        <v>139109.38604000001</v>
      </c>
      <c r="AJ184" s="36">
        <f t="shared" si="12"/>
        <v>166931.263248</v>
      </c>
      <c r="AK184" s="80">
        <f t="shared" si="13"/>
        <v>8346.5631623999998</v>
      </c>
      <c r="AL184" s="60">
        <f t="shared" si="14"/>
        <v>306040.64928800002</v>
      </c>
      <c r="AM184" s="173" t="s">
        <v>585</v>
      </c>
    </row>
    <row r="185" spans="1:39" ht="15.75" thickBot="1" x14ac:dyDescent="0.3">
      <c r="A185" s="44">
        <v>177</v>
      </c>
      <c r="B185" s="44">
        <v>5</v>
      </c>
      <c r="C185" s="180" t="s">
        <v>264</v>
      </c>
      <c r="D185" s="40" t="s">
        <v>76</v>
      </c>
      <c r="E185" s="47">
        <f t="shared" si="10"/>
        <v>3747.3</v>
      </c>
      <c r="F185" s="96">
        <v>3648.3</v>
      </c>
      <c r="G185" s="96">
        <v>0</v>
      </c>
      <c r="H185" s="91">
        <v>99</v>
      </c>
      <c r="I185" s="175">
        <v>3279.8057399999998</v>
      </c>
      <c r="J185" s="175">
        <v>829.62719000000004</v>
      </c>
      <c r="K185" s="175">
        <v>0</v>
      </c>
      <c r="L185" s="175">
        <v>0</v>
      </c>
      <c r="M185" s="175">
        <v>59.169989999999999</v>
      </c>
      <c r="N185" s="175">
        <v>4335.6141900000002</v>
      </c>
      <c r="O185" s="175">
        <v>0</v>
      </c>
      <c r="P185" s="175">
        <v>5562.0487199999998</v>
      </c>
      <c r="Q185" s="185">
        <v>0</v>
      </c>
      <c r="R185" s="175">
        <v>0</v>
      </c>
      <c r="S185" s="175">
        <v>5747.8886300000004</v>
      </c>
      <c r="T185" s="175">
        <v>12735.89531</v>
      </c>
      <c r="U185" s="175">
        <v>6246.44758</v>
      </c>
      <c r="V185" s="175">
        <v>3471.8118800000002</v>
      </c>
      <c r="W185" s="175">
        <v>0</v>
      </c>
      <c r="X185" s="175">
        <v>0</v>
      </c>
      <c r="Y185" s="175">
        <v>1086.4222600000001</v>
      </c>
      <c r="Z185" s="175">
        <v>950.95288000000005</v>
      </c>
      <c r="AA185" s="175">
        <v>170.52572000000001</v>
      </c>
      <c r="AB185" s="175">
        <v>54105.235139999997</v>
      </c>
      <c r="AC185" s="175">
        <v>28788.073120000001</v>
      </c>
      <c r="AD185" s="175">
        <v>5969.7865899999997</v>
      </c>
      <c r="AE185" s="175">
        <v>2096.28235</v>
      </c>
      <c r="AF185" s="175">
        <v>354.83413999999999</v>
      </c>
      <c r="AG185" s="175">
        <v>11591.52</v>
      </c>
      <c r="AH185" s="175">
        <v>0</v>
      </c>
      <c r="AI185" s="36">
        <f t="shared" si="11"/>
        <v>147381.94142999998</v>
      </c>
      <c r="AJ185" s="36">
        <f t="shared" si="12"/>
        <v>176858.32971599998</v>
      </c>
      <c r="AK185" s="80">
        <f t="shared" si="13"/>
        <v>8842.9164857999986</v>
      </c>
      <c r="AL185" s="60">
        <f t="shared" si="14"/>
        <v>324240.27114599996</v>
      </c>
      <c r="AM185" s="173" t="s">
        <v>582</v>
      </c>
    </row>
    <row r="186" spans="1:39" ht="15.75" thickBot="1" x14ac:dyDescent="0.3">
      <c r="A186" s="44">
        <v>178</v>
      </c>
      <c r="B186" s="44">
        <v>8</v>
      </c>
      <c r="C186" s="181" t="s">
        <v>265</v>
      </c>
      <c r="D186" s="40">
        <v>87</v>
      </c>
      <c r="E186" s="47">
        <f t="shared" ref="E186:E201" si="15">F186+G186+H186</f>
        <v>2703.6000000000004</v>
      </c>
      <c r="F186" s="96">
        <v>360.3</v>
      </c>
      <c r="G186" s="96">
        <v>2343.3000000000002</v>
      </c>
      <c r="H186" s="92"/>
      <c r="I186" s="175">
        <v>3706.2275199999999</v>
      </c>
      <c r="J186" s="175">
        <v>534.14115000000004</v>
      </c>
      <c r="K186" s="175">
        <v>5177.0771699999996</v>
      </c>
      <c r="L186" s="175">
        <v>1275.54251</v>
      </c>
      <c r="M186" s="175">
        <v>191.92590999999999</v>
      </c>
      <c r="N186" s="175">
        <v>6218.4848899999997</v>
      </c>
      <c r="O186" s="175">
        <v>0</v>
      </c>
      <c r="P186" s="175">
        <v>4121.7978000000003</v>
      </c>
      <c r="Q186" s="185">
        <v>25474.916120000002</v>
      </c>
      <c r="R186" s="175">
        <v>0</v>
      </c>
      <c r="S186" s="175">
        <v>2155.4582399999999</v>
      </c>
      <c r="T186" s="175">
        <v>50938.059679999998</v>
      </c>
      <c r="U186" s="175">
        <v>7077.8959599999998</v>
      </c>
      <c r="V186" s="175">
        <v>2271.7933499999999</v>
      </c>
      <c r="W186" s="175">
        <v>1314.73568</v>
      </c>
      <c r="X186" s="175">
        <v>3890.4407500000002</v>
      </c>
      <c r="Y186" s="175">
        <v>3530.6843600000002</v>
      </c>
      <c r="Z186" s="175">
        <v>1126.9565</v>
      </c>
      <c r="AA186" s="175">
        <v>104.32042</v>
      </c>
      <c r="AB186" s="175">
        <v>55295.122369999997</v>
      </c>
      <c r="AC186" s="175">
        <v>24051.061089999999</v>
      </c>
      <c r="AD186" s="175">
        <v>12796.843269999999</v>
      </c>
      <c r="AE186" s="175">
        <v>1129.50117</v>
      </c>
      <c r="AF186" s="175">
        <v>189.95402999999999</v>
      </c>
      <c r="AG186" s="175">
        <v>4023.48</v>
      </c>
      <c r="AH186" s="175">
        <v>3448.7331800000002</v>
      </c>
      <c r="AI186" s="36">
        <f t="shared" si="11"/>
        <v>220045.15312000003</v>
      </c>
      <c r="AJ186" s="36">
        <f t="shared" si="12"/>
        <v>264054.18374400004</v>
      </c>
      <c r="AK186" s="80">
        <f t="shared" si="13"/>
        <v>13202.709187200002</v>
      </c>
      <c r="AL186" s="60">
        <f t="shared" si="14"/>
        <v>484099.33686400007</v>
      </c>
      <c r="AM186" s="173" t="s">
        <v>622</v>
      </c>
    </row>
    <row r="187" spans="1:39" ht="15.75" thickBot="1" x14ac:dyDescent="0.3">
      <c r="A187" s="44">
        <v>179</v>
      </c>
      <c r="B187" s="44">
        <v>8</v>
      </c>
      <c r="C187" s="180" t="s">
        <v>266</v>
      </c>
      <c r="D187" s="40">
        <v>22</v>
      </c>
      <c r="E187" s="47">
        <f t="shared" si="15"/>
        <v>5674.6</v>
      </c>
      <c r="F187" s="96">
        <v>708.1</v>
      </c>
      <c r="G187" s="96">
        <v>4966.5</v>
      </c>
      <c r="H187" s="92"/>
      <c r="I187" s="175">
        <v>6920.3716800000002</v>
      </c>
      <c r="J187" s="175">
        <v>1033.04683</v>
      </c>
      <c r="K187" s="175">
        <v>10558.10565</v>
      </c>
      <c r="L187" s="175">
        <v>2764.3810899999999</v>
      </c>
      <c r="M187" s="175">
        <v>384.10392000000002</v>
      </c>
      <c r="N187" s="175">
        <v>10402.988439999999</v>
      </c>
      <c r="O187" s="175">
        <v>0</v>
      </c>
      <c r="P187" s="175">
        <v>8651.2626799999998</v>
      </c>
      <c r="Q187" s="185">
        <v>49544.336620000002</v>
      </c>
      <c r="R187" s="175">
        <v>0</v>
      </c>
      <c r="S187" s="175">
        <v>4215.1183300000002</v>
      </c>
      <c r="T187" s="175">
        <v>99578.153229999996</v>
      </c>
      <c r="U187" s="175">
        <v>12794.37068</v>
      </c>
      <c r="V187" s="175">
        <v>4395.80242</v>
      </c>
      <c r="W187" s="175">
        <v>2913.50857</v>
      </c>
      <c r="X187" s="175">
        <v>8429.6207099999992</v>
      </c>
      <c r="Y187" s="175">
        <v>7061.3687300000001</v>
      </c>
      <c r="Z187" s="175">
        <v>2548.8559300000002</v>
      </c>
      <c r="AA187" s="175">
        <v>297.12027</v>
      </c>
      <c r="AB187" s="175">
        <v>84966.326180000004</v>
      </c>
      <c r="AC187" s="175">
        <v>51854.624689999997</v>
      </c>
      <c r="AD187" s="175">
        <v>15896.63027</v>
      </c>
      <c r="AE187" s="175">
        <v>2250.5857900000001</v>
      </c>
      <c r="AF187" s="175">
        <v>378.48340999999999</v>
      </c>
      <c r="AG187" s="175">
        <v>20424.12</v>
      </c>
      <c r="AH187" s="175">
        <v>2912.2635700000001</v>
      </c>
      <c r="AI187" s="36">
        <f t="shared" si="11"/>
        <v>411175.54968999996</v>
      </c>
      <c r="AJ187" s="36">
        <f t="shared" si="12"/>
        <v>493410.65962799994</v>
      </c>
      <c r="AK187" s="80">
        <f t="shared" si="13"/>
        <v>24670.5329814</v>
      </c>
      <c r="AL187" s="60">
        <f t="shared" si="14"/>
        <v>904586.20931799989</v>
      </c>
      <c r="AM187" s="173" t="s">
        <v>611</v>
      </c>
    </row>
    <row r="188" spans="1:39" ht="15.75" thickBot="1" x14ac:dyDescent="0.3">
      <c r="A188" s="44">
        <v>180</v>
      </c>
      <c r="B188" s="44">
        <v>9</v>
      </c>
      <c r="C188" s="180" t="s">
        <v>267</v>
      </c>
      <c r="D188" s="40">
        <v>2</v>
      </c>
      <c r="E188" s="47">
        <f t="shared" si="15"/>
        <v>6373.31</v>
      </c>
      <c r="F188" s="96">
        <v>696.3</v>
      </c>
      <c r="G188" s="96">
        <v>5677.01</v>
      </c>
      <c r="H188" s="92"/>
      <c r="I188" s="175">
        <v>10539.35735</v>
      </c>
      <c r="J188" s="175">
        <v>1880.67236</v>
      </c>
      <c r="K188" s="175">
        <v>12536.179270000001</v>
      </c>
      <c r="L188" s="175">
        <v>2997.99577</v>
      </c>
      <c r="M188" s="175">
        <v>195.01048</v>
      </c>
      <c r="N188" s="175">
        <v>17503.57951</v>
      </c>
      <c r="O188" s="175">
        <v>0</v>
      </c>
      <c r="P188" s="175">
        <v>9716.4873299999999</v>
      </c>
      <c r="Q188" s="185">
        <v>93408.117020000005</v>
      </c>
      <c r="R188" s="175">
        <v>0</v>
      </c>
      <c r="S188" s="175">
        <v>5173.0997699999998</v>
      </c>
      <c r="T188" s="175">
        <v>130759.17660999999</v>
      </c>
      <c r="U188" s="175">
        <v>21838.77104</v>
      </c>
      <c r="V188" s="175">
        <v>7833.74017</v>
      </c>
      <c r="W188" s="175">
        <v>2552.16887</v>
      </c>
      <c r="X188" s="175">
        <v>9018.9443200000005</v>
      </c>
      <c r="Y188" s="175">
        <v>3584.9675900000002</v>
      </c>
      <c r="Z188" s="175">
        <v>4340.1598000000004</v>
      </c>
      <c r="AA188" s="175">
        <v>244.53343000000001</v>
      </c>
      <c r="AB188" s="175">
        <v>94345.45448</v>
      </c>
      <c r="AC188" s="175">
        <v>79079.158590000006</v>
      </c>
      <c r="AD188" s="175">
        <v>9286.8623000000007</v>
      </c>
      <c r="AE188" s="175">
        <v>1210.57925</v>
      </c>
      <c r="AF188" s="175">
        <v>196.31748999999999</v>
      </c>
      <c r="AG188" s="175">
        <v>29754.959999999999</v>
      </c>
      <c r="AH188" s="175">
        <v>17760.975869999998</v>
      </c>
      <c r="AI188" s="36">
        <f t="shared" si="11"/>
        <v>565757.26867000002</v>
      </c>
      <c r="AJ188" s="36">
        <f t="shared" si="12"/>
        <v>678908.722404</v>
      </c>
      <c r="AK188" s="80">
        <f t="shared" si="13"/>
        <v>33945.4361202</v>
      </c>
      <c r="AL188" s="60">
        <f t="shared" si="14"/>
        <v>1244665.991074</v>
      </c>
      <c r="AM188" s="173" t="s">
        <v>460</v>
      </c>
    </row>
    <row r="189" spans="1:39" ht="15.75" thickBot="1" x14ac:dyDescent="0.3">
      <c r="A189" s="44">
        <v>181</v>
      </c>
      <c r="B189" s="44">
        <v>9</v>
      </c>
      <c r="C189" s="180" t="s">
        <v>270</v>
      </c>
      <c r="D189" s="40" t="s">
        <v>77</v>
      </c>
      <c r="E189" s="47">
        <f t="shared" si="15"/>
        <v>11157</v>
      </c>
      <c r="F189" s="96">
        <v>1083.2</v>
      </c>
      <c r="G189" s="96">
        <v>10073.799999999999</v>
      </c>
      <c r="H189" s="92"/>
      <c r="I189" s="175">
        <v>16408.93549</v>
      </c>
      <c r="J189" s="175">
        <v>2652.6927000000001</v>
      </c>
      <c r="K189" s="175">
        <v>22417.420269999999</v>
      </c>
      <c r="L189" s="175">
        <v>5089.4776400000001</v>
      </c>
      <c r="M189" s="175">
        <v>324.93344000000002</v>
      </c>
      <c r="N189" s="175">
        <v>31518.406559999999</v>
      </c>
      <c r="O189" s="175">
        <v>0</v>
      </c>
      <c r="P189" s="175">
        <v>17009.505120000002</v>
      </c>
      <c r="Q189" s="185">
        <v>55166.729679999997</v>
      </c>
      <c r="R189" s="175">
        <v>9694.0878900000007</v>
      </c>
      <c r="S189" s="175">
        <v>7663.8515100000004</v>
      </c>
      <c r="T189" s="175">
        <v>222476.42134</v>
      </c>
      <c r="U189" s="175">
        <v>29305.770990000001</v>
      </c>
      <c r="V189" s="175">
        <v>11037.09513</v>
      </c>
      <c r="W189" s="175">
        <v>4096.9244200000003</v>
      </c>
      <c r="X189" s="175">
        <v>14981.482980000001</v>
      </c>
      <c r="Y189" s="175">
        <v>5974.9464699999999</v>
      </c>
      <c r="Z189" s="175">
        <v>8537.8349799999996</v>
      </c>
      <c r="AA189" s="175">
        <v>385.28624000000002</v>
      </c>
      <c r="AB189" s="175">
        <v>127981.29175</v>
      </c>
      <c r="AC189" s="175">
        <v>114706.32665</v>
      </c>
      <c r="AD189" s="175">
        <v>16371.892959999999</v>
      </c>
      <c r="AE189" s="175">
        <v>2778.5841099999998</v>
      </c>
      <c r="AF189" s="175">
        <v>461.30336999999997</v>
      </c>
      <c r="AG189" s="175">
        <v>22091.040000000001</v>
      </c>
      <c r="AH189" s="175">
        <v>15231.90487</v>
      </c>
      <c r="AI189" s="36">
        <f t="shared" si="11"/>
        <v>764364.14655999991</v>
      </c>
      <c r="AJ189" s="36">
        <f t="shared" si="12"/>
        <v>917236.97587199986</v>
      </c>
      <c r="AK189" s="80">
        <f t="shared" si="13"/>
        <v>45861.848793599995</v>
      </c>
      <c r="AL189" s="60">
        <f t="shared" si="14"/>
        <v>1681601.1224319998</v>
      </c>
      <c r="AM189" s="173" t="s">
        <v>461</v>
      </c>
    </row>
    <row r="190" spans="1:39" ht="15.75" thickBot="1" x14ac:dyDescent="0.3">
      <c r="A190" s="44">
        <v>182</v>
      </c>
      <c r="B190" s="44">
        <v>9</v>
      </c>
      <c r="C190" s="180" t="s">
        <v>268</v>
      </c>
      <c r="D190" s="40">
        <v>4</v>
      </c>
      <c r="E190" s="47">
        <f t="shared" si="15"/>
        <v>3493.2000000000003</v>
      </c>
      <c r="F190" s="96">
        <v>394.9</v>
      </c>
      <c r="G190" s="96">
        <v>3098.3</v>
      </c>
      <c r="H190" s="92"/>
      <c r="I190" s="175">
        <v>6943.73585</v>
      </c>
      <c r="J190" s="175">
        <v>783.59105</v>
      </c>
      <c r="K190" s="175">
        <v>6486.2752399999999</v>
      </c>
      <c r="L190" s="175">
        <v>1640.0097800000001</v>
      </c>
      <c r="M190" s="175">
        <v>65.087530000000001</v>
      </c>
      <c r="N190" s="175">
        <v>6740.4506199999996</v>
      </c>
      <c r="O190" s="175">
        <v>0</v>
      </c>
      <c r="P190" s="175">
        <v>5325.58961</v>
      </c>
      <c r="Q190" s="185">
        <v>24069.283640000001</v>
      </c>
      <c r="R190" s="175">
        <v>1938.8175799999999</v>
      </c>
      <c r="S190" s="175">
        <v>5604.1914200000001</v>
      </c>
      <c r="T190" s="175">
        <v>53003.909200000002</v>
      </c>
      <c r="U190" s="175">
        <v>10270.007519999999</v>
      </c>
      <c r="V190" s="175">
        <v>3265.3740299999999</v>
      </c>
      <c r="W190" s="175">
        <v>1712.7770700000001</v>
      </c>
      <c r="X190" s="175">
        <v>4903.9560899999997</v>
      </c>
      <c r="Y190" s="175">
        <v>1194.9892</v>
      </c>
      <c r="Z190" s="175">
        <v>1313.8040800000001</v>
      </c>
      <c r="AA190" s="175">
        <v>176.93924000000001</v>
      </c>
      <c r="AB190" s="175">
        <v>73922.586850000007</v>
      </c>
      <c r="AC190" s="175">
        <v>43713.542869999997</v>
      </c>
      <c r="AD190" s="175">
        <v>6563.7916400000004</v>
      </c>
      <c r="AE190" s="175">
        <v>1369.6534300000001</v>
      </c>
      <c r="AF190" s="175">
        <v>228.41972999999999</v>
      </c>
      <c r="AG190" s="175">
        <v>13220.16</v>
      </c>
      <c r="AH190" s="175">
        <v>6878.3067300000002</v>
      </c>
      <c r="AI190" s="36">
        <f t="shared" si="11"/>
        <v>281335.25000000006</v>
      </c>
      <c r="AJ190" s="36">
        <f t="shared" si="12"/>
        <v>337602.30000000005</v>
      </c>
      <c r="AK190" s="80">
        <f t="shared" si="13"/>
        <v>16880.115000000002</v>
      </c>
      <c r="AL190" s="60">
        <f t="shared" si="14"/>
        <v>618937.55000000005</v>
      </c>
      <c r="AM190" s="173" t="s">
        <v>462</v>
      </c>
    </row>
    <row r="191" spans="1:39" ht="15.75" thickBot="1" x14ac:dyDescent="0.3">
      <c r="A191" s="44">
        <v>183</v>
      </c>
      <c r="B191" s="44">
        <v>9</v>
      </c>
      <c r="C191" s="180" t="s">
        <v>269</v>
      </c>
      <c r="D191" s="40">
        <v>6</v>
      </c>
      <c r="E191" s="47">
        <f t="shared" si="15"/>
        <v>4300.78</v>
      </c>
      <c r="F191" s="96">
        <v>468.8</v>
      </c>
      <c r="G191" s="96">
        <v>3831.98</v>
      </c>
      <c r="H191" s="92"/>
      <c r="I191" s="175">
        <v>7238.3869000000004</v>
      </c>
      <c r="J191" s="175">
        <v>1267.58197</v>
      </c>
      <c r="K191" s="175">
        <v>8509.9208799999997</v>
      </c>
      <c r="L191" s="175">
        <v>2051.9918400000001</v>
      </c>
      <c r="M191" s="175">
        <v>129.92294999999999</v>
      </c>
      <c r="N191" s="175">
        <v>11848.36233</v>
      </c>
      <c r="O191" s="175">
        <v>0</v>
      </c>
      <c r="P191" s="175">
        <v>6556.7929899999999</v>
      </c>
      <c r="Q191" s="185">
        <v>62272.078009999997</v>
      </c>
      <c r="R191" s="175">
        <v>0</v>
      </c>
      <c r="S191" s="175">
        <v>3352.9350300000001</v>
      </c>
      <c r="T191" s="175">
        <v>86070.55601</v>
      </c>
      <c r="U191" s="175">
        <v>12246.18626</v>
      </c>
      <c r="V191" s="175">
        <v>5279.9072200000001</v>
      </c>
      <c r="W191" s="175">
        <v>1727.2924399999999</v>
      </c>
      <c r="X191" s="175">
        <v>6130.2532099999999</v>
      </c>
      <c r="Y191" s="175">
        <v>2389.9783900000002</v>
      </c>
      <c r="Z191" s="175">
        <v>1696.08412</v>
      </c>
      <c r="AA191" s="175">
        <v>200.58165</v>
      </c>
      <c r="AB191" s="175">
        <v>77900.318270000003</v>
      </c>
      <c r="AC191" s="175">
        <v>49723.87745</v>
      </c>
      <c r="AD191" s="175">
        <v>4233.3050300000004</v>
      </c>
      <c r="AE191" s="175">
        <v>1445.12184</v>
      </c>
      <c r="AF191" s="175">
        <v>239.10463999999999</v>
      </c>
      <c r="AG191" s="175">
        <v>24869.16</v>
      </c>
      <c r="AH191" s="175">
        <v>11955.60835</v>
      </c>
      <c r="AI191" s="36">
        <f t="shared" si="11"/>
        <v>389335.30777999992</v>
      </c>
      <c r="AJ191" s="36">
        <f t="shared" si="12"/>
        <v>467202.36933599989</v>
      </c>
      <c r="AK191" s="80">
        <f t="shared" si="13"/>
        <v>23360.118466799995</v>
      </c>
      <c r="AL191" s="60">
        <f t="shared" si="14"/>
        <v>856537.67711599986</v>
      </c>
      <c r="AM191" s="173" t="s">
        <v>463</v>
      </c>
    </row>
    <row r="192" spans="1:39" ht="15.75" thickBot="1" x14ac:dyDescent="0.3">
      <c r="A192" s="44">
        <v>184</v>
      </c>
      <c r="B192" s="44">
        <v>9</v>
      </c>
      <c r="C192" s="180" t="s">
        <v>271</v>
      </c>
      <c r="D192" s="40">
        <v>8</v>
      </c>
      <c r="E192" s="47">
        <f t="shared" si="15"/>
        <v>4025.8</v>
      </c>
      <c r="F192" s="96">
        <v>428.8</v>
      </c>
      <c r="G192" s="96">
        <v>3597</v>
      </c>
      <c r="H192" s="92"/>
      <c r="I192" s="175">
        <v>7335.6005400000004</v>
      </c>
      <c r="J192" s="175">
        <v>898.54727000000003</v>
      </c>
      <c r="K192" s="175">
        <v>7931.6074099999996</v>
      </c>
      <c r="L192" s="175">
        <v>1965.9101900000001</v>
      </c>
      <c r="M192" s="175">
        <v>129.92294999999999</v>
      </c>
      <c r="N192" s="175">
        <v>11852.51676</v>
      </c>
      <c r="O192" s="175">
        <v>0</v>
      </c>
      <c r="P192" s="175">
        <v>6137.5697499999997</v>
      </c>
      <c r="Q192" s="185">
        <v>62272.078009999997</v>
      </c>
      <c r="R192" s="175">
        <v>0</v>
      </c>
      <c r="S192" s="175">
        <v>5173.0997699999998</v>
      </c>
      <c r="T192" s="175">
        <v>87467.158530000001</v>
      </c>
      <c r="U192" s="175">
        <v>12313.325919999999</v>
      </c>
      <c r="V192" s="175">
        <v>3834.4399800000001</v>
      </c>
      <c r="W192" s="175">
        <v>1749.18172</v>
      </c>
      <c r="X192" s="175">
        <v>5814.10239</v>
      </c>
      <c r="Y192" s="175">
        <v>2389.9783900000002</v>
      </c>
      <c r="Z192" s="175">
        <v>2706.6921699999998</v>
      </c>
      <c r="AA192" s="175">
        <v>152.44820999999999</v>
      </c>
      <c r="AB192" s="175">
        <v>60383.624880000003</v>
      </c>
      <c r="AC192" s="175">
        <v>65893.020709999997</v>
      </c>
      <c r="AD192" s="175">
        <v>5617.4898199999998</v>
      </c>
      <c r="AE192" s="175">
        <v>1372.45895</v>
      </c>
      <c r="AF192" s="175">
        <v>227.37497999999999</v>
      </c>
      <c r="AG192" s="175">
        <v>22091.040000000001</v>
      </c>
      <c r="AH192" s="175">
        <v>13488.378650000001</v>
      </c>
      <c r="AI192" s="36">
        <f t="shared" si="11"/>
        <v>389197.56795000006</v>
      </c>
      <c r="AJ192" s="36">
        <f t="shared" si="12"/>
        <v>467037.08154000004</v>
      </c>
      <c r="AK192" s="80">
        <f t="shared" si="13"/>
        <v>23351.854077000004</v>
      </c>
      <c r="AL192" s="60">
        <f t="shared" si="14"/>
        <v>856234.6494900001</v>
      </c>
      <c r="AM192" s="173" t="s">
        <v>464</v>
      </c>
    </row>
    <row r="193" spans="1:39" ht="15.75" thickBot="1" x14ac:dyDescent="0.3">
      <c r="A193" s="44">
        <v>185</v>
      </c>
      <c r="B193" s="46">
        <v>9</v>
      </c>
      <c r="C193" s="182" t="s">
        <v>272</v>
      </c>
      <c r="D193" s="43">
        <v>1</v>
      </c>
      <c r="E193" s="47">
        <f>F193+G193+H193</f>
        <v>8333.98</v>
      </c>
      <c r="F193" s="130">
        <v>747.4</v>
      </c>
      <c r="G193" s="97">
        <v>7540.58</v>
      </c>
      <c r="H193" s="93">
        <v>46</v>
      </c>
      <c r="I193" s="175">
        <v>13688.493570000001</v>
      </c>
      <c r="J193" s="175">
        <v>2236.3373000000001</v>
      </c>
      <c r="K193" s="175">
        <v>16409.897519999999</v>
      </c>
      <c r="L193" s="175">
        <v>3915.33536</v>
      </c>
      <c r="M193" s="175">
        <v>259.84591</v>
      </c>
      <c r="N193" s="175">
        <v>23252.51165</v>
      </c>
      <c r="O193" s="175">
        <v>0</v>
      </c>
      <c r="P193" s="175">
        <v>12635.51477</v>
      </c>
      <c r="Q193" s="185">
        <v>96277.134569999995</v>
      </c>
      <c r="R193" s="175">
        <v>7755.2703099999999</v>
      </c>
      <c r="S193" s="175">
        <v>6753.7691400000003</v>
      </c>
      <c r="T193" s="175">
        <v>172202.19377000001</v>
      </c>
      <c r="U193" s="175">
        <v>25547.749319999999</v>
      </c>
      <c r="V193" s="175">
        <v>9509.6537000000008</v>
      </c>
      <c r="W193" s="175">
        <v>3689.1865299999999</v>
      </c>
      <c r="X193" s="175">
        <v>12093.485420000001</v>
      </c>
      <c r="Y193" s="175">
        <v>4779.9567800000004</v>
      </c>
      <c r="Z193" s="175">
        <v>6491.56639</v>
      </c>
      <c r="AA193" s="175">
        <v>167.19315</v>
      </c>
      <c r="AB193" s="175">
        <v>126425.57567999999</v>
      </c>
      <c r="AC193" s="175">
        <v>95319.717399999994</v>
      </c>
      <c r="AD193" s="175">
        <v>10651.44865</v>
      </c>
      <c r="AE193" s="175">
        <v>1884.18526</v>
      </c>
      <c r="AF193" s="175">
        <v>312.47439000000003</v>
      </c>
      <c r="AG193" s="175">
        <v>16611.36</v>
      </c>
      <c r="AH193" s="175">
        <v>14331.402319999999</v>
      </c>
      <c r="AI193" s="36">
        <f t="shared" si="11"/>
        <v>683201.25886000006</v>
      </c>
      <c r="AJ193" s="36">
        <f t="shared" si="12"/>
        <v>819841.51063200005</v>
      </c>
      <c r="AK193" s="80">
        <f t="shared" si="13"/>
        <v>40992.075531600007</v>
      </c>
      <c r="AL193" s="60">
        <f t="shared" si="14"/>
        <v>1503042.7694920001</v>
      </c>
      <c r="AM193" s="173" t="s">
        <v>634</v>
      </c>
    </row>
    <row r="194" spans="1:39" ht="15.75" thickBot="1" x14ac:dyDescent="0.3">
      <c r="A194" s="44">
        <v>186</v>
      </c>
      <c r="B194" s="46">
        <v>9</v>
      </c>
      <c r="C194" s="182" t="s">
        <v>273</v>
      </c>
      <c r="D194" s="43">
        <v>49</v>
      </c>
      <c r="E194" s="47">
        <f t="shared" si="15"/>
        <v>2221.1</v>
      </c>
      <c r="F194" s="97">
        <v>168.2</v>
      </c>
      <c r="G194" s="97">
        <v>1981.2</v>
      </c>
      <c r="H194" s="93">
        <v>71.7</v>
      </c>
      <c r="I194" s="175">
        <v>2905.9945699999998</v>
      </c>
      <c r="J194" s="175">
        <v>449.78543999999999</v>
      </c>
      <c r="K194" s="175">
        <v>0</v>
      </c>
      <c r="L194" s="175">
        <v>0</v>
      </c>
      <c r="M194" s="175">
        <v>191.92590999999999</v>
      </c>
      <c r="N194" s="175">
        <v>6165.0635000000002</v>
      </c>
      <c r="O194" s="175">
        <v>0</v>
      </c>
      <c r="P194" s="175">
        <v>3276.8871800000002</v>
      </c>
      <c r="Q194" s="185">
        <v>9627.7134600000009</v>
      </c>
      <c r="R194" s="175">
        <v>1938.8175799999999</v>
      </c>
      <c r="S194" s="175">
        <v>1628.56845</v>
      </c>
      <c r="T194" s="175">
        <v>50102.068979999996</v>
      </c>
      <c r="U194" s="175">
        <v>5466.63994</v>
      </c>
      <c r="V194" s="175">
        <v>1882.07845</v>
      </c>
      <c r="W194" s="175">
        <v>0</v>
      </c>
      <c r="X194" s="175">
        <v>0</v>
      </c>
      <c r="Y194" s="175">
        <v>3530.6843600000002</v>
      </c>
      <c r="Z194" s="175">
        <v>1527.9878699999999</v>
      </c>
      <c r="AA194" s="175">
        <v>218.93654000000001</v>
      </c>
      <c r="AB194" s="175">
        <v>14216.55992</v>
      </c>
      <c r="AC194" s="175">
        <v>20757.399570000001</v>
      </c>
      <c r="AD194" s="175">
        <v>4485.6696400000001</v>
      </c>
      <c r="AE194" s="175">
        <v>878.12684000000002</v>
      </c>
      <c r="AF194" s="175">
        <v>148.63902999999999</v>
      </c>
      <c r="AG194" s="175">
        <v>1053.72</v>
      </c>
      <c r="AH194" s="175">
        <v>1207.0566100000001</v>
      </c>
      <c r="AI194" s="36">
        <f t="shared" si="11"/>
        <v>131660.32384</v>
      </c>
      <c r="AJ194" s="36">
        <f t="shared" si="12"/>
        <v>157992.38860799998</v>
      </c>
      <c r="AK194" s="80">
        <f t="shared" si="13"/>
        <v>7899.6194303999991</v>
      </c>
      <c r="AL194" s="60">
        <f t="shared" si="14"/>
        <v>289652.71244799998</v>
      </c>
      <c r="AM194" s="173" t="s">
        <v>619</v>
      </c>
    </row>
    <row r="195" spans="1:39" ht="15.75" thickBot="1" x14ac:dyDescent="0.3">
      <c r="A195" s="44">
        <v>187</v>
      </c>
      <c r="B195" s="46">
        <v>9</v>
      </c>
      <c r="C195" s="182" t="s">
        <v>274</v>
      </c>
      <c r="D195" s="43">
        <v>75</v>
      </c>
      <c r="E195" s="47">
        <f t="shared" si="15"/>
        <v>6103.9000000000005</v>
      </c>
      <c r="F195" s="97">
        <v>715.3</v>
      </c>
      <c r="G195" s="97">
        <v>5388.6</v>
      </c>
      <c r="H195" s="94"/>
      <c r="I195" s="175">
        <v>7776.4027500000002</v>
      </c>
      <c r="J195" s="175">
        <v>1307.95857</v>
      </c>
      <c r="K195" s="175">
        <v>11335.83892</v>
      </c>
      <c r="L195" s="175">
        <v>2842.0705400000002</v>
      </c>
      <c r="M195" s="175">
        <v>384.10392000000002</v>
      </c>
      <c r="N195" s="175">
        <v>13347.744409999999</v>
      </c>
      <c r="O195" s="175">
        <v>0</v>
      </c>
      <c r="P195" s="175">
        <v>9305.7558800000006</v>
      </c>
      <c r="Q195" s="185">
        <v>50949.832240000003</v>
      </c>
      <c r="R195" s="175">
        <v>0</v>
      </c>
      <c r="S195" s="175">
        <v>4885.7053400000004</v>
      </c>
      <c r="T195" s="175">
        <v>125102.20865</v>
      </c>
      <c r="U195" s="175">
        <v>14114.34217</v>
      </c>
      <c r="V195" s="175">
        <v>5548.08061</v>
      </c>
      <c r="W195" s="175">
        <v>3278.9347400000001</v>
      </c>
      <c r="X195" s="175">
        <v>8773.3304000000007</v>
      </c>
      <c r="Y195" s="175">
        <v>7061.3687300000001</v>
      </c>
      <c r="Z195" s="175">
        <v>3575.1431600000001</v>
      </c>
      <c r="AA195" s="175">
        <v>294.88842</v>
      </c>
      <c r="AB195" s="175">
        <v>76568.544339999993</v>
      </c>
      <c r="AC195" s="175">
        <v>66817.090479999999</v>
      </c>
      <c r="AD195" s="175">
        <v>14108.771059999999</v>
      </c>
      <c r="AE195" s="175">
        <v>2186.0589</v>
      </c>
      <c r="AF195" s="175">
        <v>367.56106</v>
      </c>
      <c r="AG195" s="175">
        <v>7184.88</v>
      </c>
      <c r="AH195" s="175">
        <v>12338.800929999999</v>
      </c>
      <c r="AI195" s="36">
        <f t="shared" si="11"/>
        <v>449455.41622000001</v>
      </c>
      <c r="AJ195" s="36">
        <f t="shared" si="12"/>
        <v>539346.49946399999</v>
      </c>
      <c r="AK195" s="80">
        <f t="shared" si="13"/>
        <v>26967.3249732</v>
      </c>
      <c r="AL195" s="60">
        <f t="shared" si="14"/>
        <v>988801.91568400001</v>
      </c>
      <c r="AM195" s="173" t="s">
        <v>620</v>
      </c>
    </row>
    <row r="196" spans="1:39" ht="15.75" thickBot="1" x14ac:dyDescent="0.3">
      <c r="A196" s="44">
        <v>188</v>
      </c>
      <c r="B196" s="46">
        <v>9</v>
      </c>
      <c r="C196" s="182" t="s">
        <v>275</v>
      </c>
      <c r="D196" s="43">
        <v>83</v>
      </c>
      <c r="E196" s="47">
        <f t="shared" si="15"/>
        <v>11156.03</v>
      </c>
      <c r="F196" s="130">
        <v>1297.2</v>
      </c>
      <c r="G196" s="97">
        <v>9858.83</v>
      </c>
      <c r="H196" s="94"/>
      <c r="I196" s="175">
        <v>13214.83274</v>
      </c>
      <c r="J196" s="175">
        <v>2207.7957799999999</v>
      </c>
      <c r="K196" s="175">
        <v>20349.557369999999</v>
      </c>
      <c r="L196" s="175">
        <v>5420.1214300000001</v>
      </c>
      <c r="M196" s="175">
        <v>767.95573000000002</v>
      </c>
      <c r="N196" s="175">
        <v>28108.93979</v>
      </c>
      <c r="O196" s="175">
        <v>0</v>
      </c>
      <c r="P196" s="175">
        <v>17008.026300000001</v>
      </c>
      <c r="Q196" s="185">
        <v>101899.66449</v>
      </c>
      <c r="R196" s="175">
        <v>0</v>
      </c>
      <c r="S196" s="175">
        <v>8238.6403699999992</v>
      </c>
      <c r="T196" s="175">
        <v>217951.14238999999</v>
      </c>
      <c r="U196" s="175">
        <v>24029.727510000001</v>
      </c>
      <c r="V196" s="175">
        <v>9360.9877500000002</v>
      </c>
      <c r="W196" s="175">
        <v>6363.6042900000002</v>
      </c>
      <c r="X196" s="175">
        <v>16556.727480000001</v>
      </c>
      <c r="Y196" s="175">
        <v>14122.73746</v>
      </c>
      <c r="Z196" s="175">
        <v>8067.5530900000003</v>
      </c>
      <c r="AA196" s="175">
        <v>958.10125000000005</v>
      </c>
      <c r="AB196" s="175">
        <v>174165.61350000001</v>
      </c>
      <c r="AC196" s="175">
        <v>125650.77233000001</v>
      </c>
      <c r="AD196" s="175">
        <v>24744.079409999998</v>
      </c>
      <c r="AE196" s="175">
        <v>4204.3478800000003</v>
      </c>
      <c r="AF196" s="175">
        <v>704.25458000000003</v>
      </c>
      <c r="AG196" s="175">
        <v>26191.200000000001</v>
      </c>
      <c r="AH196" s="175">
        <v>28816.08167</v>
      </c>
      <c r="AI196" s="36">
        <f t="shared" si="11"/>
        <v>879102.46458999999</v>
      </c>
      <c r="AJ196" s="36">
        <f t="shared" si="12"/>
        <v>1054922.9575079998</v>
      </c>
      <c r="AK196" s="80">
        <f t="shared" si="13"/>
        <v>52746.147875399998</v>
      </c>
      <c r="AL196" s="60">
        <f t="shared" si="14"/>
        <v>1934025.4220979998</v>
      </c>
      <c r="AM196" s="173" t="s">
        <v>621</v>
      </c>
    </row>
    <row r="197" spans="1:39" ht="15.75" thickBot="1" x14ac:dyDescent="0.3">
      <c r="A197" s="44">
        <v>189</v>
      </c>
      <c r="B197" s="46">
        <v>9</v>
      </c>
      <c r="C197" s="182" t="s">
        <v>276</v>
      </c>
      <c r="D197" s="43" t="s">
        <v>78</v>
      </c>
      <c r="E197" s="47">
        <f t="shared" si="15"/>
        <v>4557.33</v>
      </c>
      <c r="F197" s="97">
        <v>456.8</v>
      </c>
      <c r="G197" s="97">
        <v>4100.53</v>
      </c>
      <c r="H197" s="94"/>
      <c r="I197" s="175">
        <v>7975.3925399999998</v>
      </c>
      <c r="J197" s="175">
        <v>978.78596000000005</v>
      </c>
      <c r="K197" s="175">
        <v>9051.2640599999995</v>
      </c>
      <c r="L197" s="175">
        <v>2162.8529899999999</v>
      </c>
      <c r="M197" s="175">
        <v>384.10392000000002</v>
      </c>
      <c r="N197" s="175">
        <v>13106.527340000001</v>
      </c>
      <c r="O197" s="175">
        <v>0</v>
      </c>
      <c r="P197" s="175">
        <v>6947.9186099999997</v>
      </c>
      <c r="Q197" s="185">
        <v>33677.974320000001</v>
      </c>
      <c r="R197" s="175">
        <v>3877.6351500000001</v>
      </c>
      <c r="S197" s="175">
        <v>3879.82483</v>
      </c>
      <c r="T197" s="175">
        <v>97656.84431</v>
      </c>
      <c r="U197" s="175">
        <v>13661.48425</v>
      </c>
      <c r="V197" s="175">
        <v>4063.2019700000001</v>
      </c>
      <c r="W197" s="175">
        <v>1960.85563</v>
      </c>
      <c r="X197" s="175">
        <v>6812.7072900000003</v>
      </c>
      <c r="Y197" s="175">
        <v>7061.3687300000001</v>
      </c>
      <c r="Z197" s="175">
        <v>3393.1696200000001</v>
      </c>
      <c r="AA197" s="175">
        <v>186.93692999999999</v>
      </c>
      <c r="AB197" s="175">
        <v>70990.326029999997</v>
      </c>
      <c r="AC197" s="175">
        <v>49049.578430000001</v>
      </c>
      <c r="AD197" s="175">
        <v>9740.2303699999993</v>
      </c>
      <c r="AE197" s="175">
        <v>923.12734</v>
      </c>
      <c r="AF197" s="175">
        <v>153.50184999999999</v>
      </c>
      <c r="AG197" s="175">
        <v>5958.6</v>
      </c>
      <c r="AH197" s="175">
        <v>12185.5239</v>
      </c>
      <c r="AI197" s="36">
        <f t="shared" si="11"/>
        <v>365839.73636999994</v>
      </c>
      <c r="AJ197" s="36">
        <f t="shared" si="12"/>
        <v>439007.68364399992</v>
      </c>
      <c r="AK197" s="80">
        <f t="shared" si="13"/>
        <v>21950.384182199996</v>
      </c>
      <c r="AL197" s="60">
        <f t="shared" si="14"/>
        <v>804847.4200139998</v>
      </c>
      <c r="AM197" s="173" t="s">
        <v>625</v>
      </c>
    </row>
    <row r="198" spans="1:39" ht="15.75" thickBot="1" x14ac:dyDescent="0.3">
      <c r="A198" s="44">
        <v>190</v>
      </c>
      <c r="B198" s="46">
        <v>9</v>
      </c>
      <c r="C198" s="182" t="s">
        <v>277</v>
      </c>
      <c r="D198" s="43">
        <v>4</v>
      </c>
      <c r="E198" s="47">
        <f t="shared" si="15"/>
        <v>11849.8</v>
      </c>
      <c r="F198" s="130">
        <v>1314</v>
      </c>
      <c r="G198" s="97">
        <v>10535.8</v>
      </c>
      <c r="H198" s="94"/>
      <c r="I198" s="175">
        <v>14198.17159</v>
      </c>
      <c r="J198" s="175">
        <v>2001.5441699999999</v>
      </c>
      <c r="K198" s="175">
        <v>22890.567520000001</v>
      </c>
      <c r="L198" s="175">
        <v>5502.8164699999998</v>
      </c>
      <c r="M198" s="175">
        <v>767.95573000000002</v>
      </c>
      <c r="N198" s="175">
        <v>27432.338960000001</v>
      </c>
      <c r="O198" s="175">
        <v>0</v>
      </c>
      <c r="P198" s="175">
        <v>18065.71962</v>
      </c>
      <c r="Q198" s="185">
        <v>60856.59201</v>
      </c>
      <c r="R198" s="175">
        <v>0</v>
      </c>
      <c r="S198" s="175">
        <v>9484.0162400000008</v>
      </c>
      <c r="T198" s="175">
        <v>221598.88969000001</v>
      </c>
      <c r="U198" s="175">
        <v>24678.066510000001</v>
      </c>
      <c r="V198" s="175">
        <v>8331.3079600000001</v>
      </c>
      <c r="W198" s="175">
        <v>5480.0456800000002</v>
      </c>
      <c r="X198" s="175">
        <v>16795.37283</v>
      </c>
      <c r="Y198" s="175">
        <v>14122.73746</v>
      </c>
      <c r="Z198" s="175">
        <v>8064.9834600000004</v>
      </c>
      <c r="AA198" s="175">
        <v>408.39400999999998</v>
      </c>
      <c r="AB198" s="175">
        <v>155627.57824999999</v>
      </c>
      <c r="AC198" s="175">
        <v>131347.60044000001</v>
      </c>
      <c r="AD198" s="175">
        <v>18563.765429999999</v>
      </c>
      <c r="AE198" s="175">
        <v>3723.4822600000002</v>
      </c>
      <c r="AF198" s="175">
        <v>624.94876999999997</v>
      </c>
      <c r="AG198" s="175">
        <v>17665.2</v>
      </c>
      <c r="AH198" s="175">
        <v>13565.017169999999</v>
      </c>
      <c r="AI198" s="36">
        <f t="shared" si="11"/>
        <v>801797.11222999997</v>
      </c>
      <c r="AJ198" s="36">
        <f t="shared" si="12"/>
        <v>962156.53467599989</v>
      </c>
      <c r="AK198" s="80">
        <f t="shared" si="13"/>
        <v>48107.826733800001</v>
      </c>
      <c r="AL198" s="60">
        <f t="shared" si="14"/>
        <v>1763953.6469059999</v>
      </c>
      <c r="AM198" s="173" t="s">
        <v>623</v>
      </c>
    </row>
    <row r="199" spans="1:39" ht="15.75" thickBot="1" x14ac:dyDescent="0.3">
      <c r="A199" s="44">
        <v>191</v>
      </c>
      <c r="B199" s="44">
        <v>9</v>
      </c>
      <c r="C199" s="182" t="s">
        <v>278</v>
      </c>
      <c r="D199" s="40">
        <v>8</v>
      </c>
      <c r="E199" s="47">
        <f t="shared" si="15"/>
        <v>4601.6499999999996</v>
      </c>
      <c r="F199" s="96">
        <v>489.65</v>
      </c>
      <c r="G199" s="96">
        <v>4112</v>
      </c>
      <c r="H199" s="92"/>
      <c r="I199" s="175">
        <v>7440.5552900000002</v>
      </c>
      <c r="J199" s="175">
        <v>1099.13787</v>
      </c>
      <c r="K199" s="175">
        <v>8967.1212300000007</v>
      </c>
      <c r="L199" s="175">
        <v>1991.0512699999999</v>
      </c>
      <c r="M199" s="175">
        <v>384.10392000000002</v>
      </c>
      <c r="N199" s="175">
        <v>13214.78095</v>
      </c>
      <c r="O199" s="175">
        <v>0</v>
      </c>
      <c r="P199" s="175">
        <v>7015.4870700000001</v>
      </c>
      <c r="Q199" s="185">
        <v>41052.515440000003</v>
      </c>
      <c r="R199" s="175">
        <v>0</v>
      </c>
      <c r="S199" s="175">
        <v>3784.0266799999999</v>
      </c>
      <c r="T199" s="175">
        <v>98240.772029999993</v>
      </c>
      <c r="U199" s="175">
        <v>12616.73763</v>
      </c>
      <c r="V199" s="175">
        <v>4573.0280899999998</v>
      </c>
      <c r="W199" s="175">
        <v>1954.80195</v>
      </c>
      <c r="X199" s="175">
        <v>6384.6986399999996</v>
      </c>
      <c r="Y199" s="175">
        <v>7061.3687300000001</v>
      </c>
      <c r="Z199" s="175">
        <v>3408.3318599999998</v>
      </c>
      <c r="AA199" s="175">
        <v>178.32248999999999</v>
      </c>
      <c r="AB199" s="175">
        <v>79969.823550000001</v>
      </c>
      <c r="AC199" s="175">
        <v>52451.85454</v>
      </c>
      <c r="AD199" s="175">
        <v>9468.4430900000007</v>
      </c>
      <c r="AE199" s="175">
        <v>1681.06583</v>
      </c>
      <c r="AF199" s="175">
        <v>281.70182999999997</v>
      </c>
      <c r="AG199" s="175">
        <v>9790.56</v>
      </c>
      <c r="AH199" s="175">
        <v>7165.7011599999996</v>
      </c>
      <c r="AI199" s="36">
        <f t="shared" si="11"/>
        <v>380175.99113999994</v>
      </c>
      <c r="AJ199" s="36">
        <f t="shared" si="12"/>
        <v>456211.1893679999</v>
      </c>
      <c r="AK199" s="80">
        <f t="shared" si="13"/>
        <v>22810.559468399995</v>
      </c>
      <c r="AL199" s="60">
        <f t="shared" si="14"/>
        <v>836387.18050799984</v>
      </c>
      <c r="AM199" s="173" t="s">
        <v>624</v>
      </c>
    </row>
    <row r="200" spans="1:39" ht="15.75" thickBot="1" x14ac:dyDescent="0.3">
      <c r="A200" s="44">
        <v>192</v>
      </c>
      <c r="B200" s="44">
        <v>9</v>
      </c>
      <c r="C200" s="180" t="s">
        <v>279</v>
      </c>
      <c r="D200" s="40">
        <v>22</v>
      </c>
      <c r="E200" s="47">
        <f t="shared" si="15"/>
        <v>6734.6299999999992</v>
      </c>
      <c r="F200" s="96">
        <v>578.82000000000005</v>
      </c>
      <c r="G200" s="96">
        <v>5625.11</v>
      </c>
      <c r="H200" s="91">
        <v>530.70000000000005</v>
      </c>
      <c r="I200" s="175">
        <v>10304.42411</v>
      </c>
      <c r="J200" s="175">
        <v>1905.3636799999999</v>
      </c>
      <c r="K200" s="175">
        <v>12452.102140000001</v>
      </c>
      <c r="L200" s="175">
        <v>3070.6577400000001</v>
      </c>
      <c r="M200" s="175">
        <v>195.01048</v>
      </c>
      <c r="N200" s="175">
        <v>18817.87687</v>
      </c>
      <c r="O200" s="175">
        <v>0</v>
      </c>
      <c r="P200" s="175">
        <v>9458.2575199999992</v>
      </c>
      <c r="Q200" s="185">
        <v>69319.536890000003</v>
      </c>
      <c r="R200" s="175">
        <v>5816.45273</v>
      </c>
      <c r="S200" s="175">
        <v>5319.0778899999996</v>
      </c>
      <c r="T200" s="175">
        <v>133721.51488999999</v>
      </c>
      <c r="U200" s="175">
        <v>21360.819810000001</v>
      </c>
      <c r="V200" s="175">
        <v>8087.6753699999999</v>
      </c>
      <c r="W200" s="175">
        <v>2419.2147599999998</v>
      </c>
      <c r="X200" s="175">
        <v>9196.1432000000004</v>
      </c>
      <c r="Y200" s="175">
        <v>3584.9675900000002</v>
      </c>
      <c r="Z200" s="175">
        <v>4576.6920600000003</v>
      </c>
      <c r="AA200" s="175">
        <v>113.21225</v>
      </c>
      <c r="AB200" s="175">
        <v>131123.59849999999</v>
      </c>
      <c r="AC200" s="175">
        <v>79843.691219999993</v>
      </c>
      <c r="AD200" s="175">
        <v>6917.6709099999998</v>
      </c>
      <c r="AE200" s="175">
        <v>1778.97974</v>
      </c>
      <c r="AF200" s="175">
        <v>296.32828999999998</v>
      </c>
      <c r="AG200" s="175">
        <v>5824.56</v>
      </c>
      <c r="AH200" s="175">
        <v>29659.105339999998</v>
      </c>
      <c r="AI200" s="36">
        <f t="shared" si="11"/>
        <v>575162.93397999997</v>
      </c>
      <c r="AJ200" s="36">
        <f t="shared" si="12"/>
        <v>690195.52077599999</v>
      </c>
      <c r="AK200" s="80">
        <f t="shared" si="13"/>
        <v>34509.776038800002</v>
      </c>
      <c r="AL200" s="60">
        <f t="shared" si="14"/>
        <v>1265358.4547560001</v>
      </c>
      <c r="AM200" s="173" t="s">
        <v>576</v>
      </c>
    </row>
    <row r="201" spans="1:39" ht="15.75" thickBot="1" x14ac:dyDescent="0.3">
      <c r="A201" s="44">
        <v>193</v>
      </c>
      <c r="B201" s="44">
        <v>9</v>
      </c>
      <c r="C201" s="180" t="s">
        <v>186</v>
      </c>
      <c r="D201" s="40">
        <v>5</v>
      </c>
      <c r="E201" s="47">
        <f t="shared" si="15"/>
        <v>3988.21</v>
      </c>
      <c r="F201" s="96">
        <v>428.4</v>
      </c>
      <c r="G201" s="96">
        <v>3559.81</v>
      </c>
      <c r="H201" s="92"/>
      <c r="I201" s="175">
        <v>6986.3004199999996</v>
      </c>
      <c r="J201" s="175">
        <v>781.79249000000004</v>
      </c>
      <c r="K201" s="175">
        <v>8171.4184299999997</v>
      </c>
      <c r="L201" s="175">
        <v>1902.8358700000001</v>
      </c>
      <c r="M201" s="175">
        <v>129.92294999999999</v>
      </c>
      <c r="N201" s="175">
        <v>12222.869000000001</v>
      </c>
      <c r="O201" s="175">
        <v>0</v>
      </c>
      <c r="P201" s="175">
        <v>6080.2615800000003</v>
      </c>
      <c r="Q201" s="185">
        <v>62272.078009999997</v>
      </c>
      <c r="R201" s="175">
        <v>0</v>
      </c>
      <c r="S201" s="175">
        <v>5173.0997699999998</v>
      </c>
      <c r="T201" s="175">
        <v>87962.13652</v>
      </c>
      <c r="U201" s="175">
        <v>11257.097470000001</v>
      </c>
      <c r="V201" s="175">
        <v>3344.5267899999999</v>
      </c>
      <c r="W201" s="175">
        <v>1529.5247099999999</v>
      </c>
      <c r="X201" s="175">
        <v>5959.7901899999997</v>
      </c>
      <c r="Y201" s="175">
        <v>2389.9783900000002</v>
      </c>
      <c r="Z201" s="175">
        <v>2722.6456199999998</v>
      </c>
      <c r="AA201" s="175">
        <v>0</v>
      </c>
      <c r="AB201" s="175">
        <v>81844.530350000001</v>
      </c>
      <c r="AC201" s="175">
        <v>42539.281900000002</v>
      </c>
      <c r="AD201" s="175">
        <v>6579.2061800000001</v>
      </c>
      <c r="AE201" s="175">
        <v>1441.1941200000001</v>
      </c>
      <c r="AF201" s="175">
        <v>238.34482</v>
      </c>
      <c r="AG201" s="175">
        <v>22780.799999999999</v>
      </c>
      <c r="AH201" s="175">
        <v>10307.880279999999</v>
      </c>
      <c r="AI201" s="36">
        <f t="shared" si="11"/>
        <v>384617.51585999993</v>
      </c>
      <c r="AJ201" s="36">
        <f t="shared" si="12"/>
        <v>461541.01903199992</v>
      </c>
      <c r="AK201" s="80">
        <f t="shared" si="13"/>
        <v>23077.050951599998</v>
      </c>
      <c r="AL201" s="60">
        <f t="shared" si="14"/>
        <v>846158.53489199979</v>
      </c>
      <c r="AM201" s="173" t="s">
        <v>575</v>
      </c>
    </row>
    <row r="202" spans="1:39" ht="15.75" thickBot="1" x14ac:dyDescent="0.3">
      <c r="A202" s="44">
        <v>194</v>
      </c>
      <c r="B202" s="44">
        <v>9</v>
      </c>
      <c r="C202" s="180" t="s">
        <v>280</v>
      </c>
      <c r="D202" s="41" t="s">
        <v>79</v>
      </c>
      <c r="E202" s="47">
        <f t="shared" ref="E202:E234" si="16">F202+G202+H202</f>
        <v>1881.55</v>
      </c>
      <c r="F202" s="96">
        <v>195.95</v>
      </c>
      <c r="G202" s="96">
        <v>1685.6</v>
      </c>
      <c r="H202" s="92"/>
      <c r="I202" s="175">
        <v>3338.4677799999999</v>
      </c>
      <c r="J202" s="175">
        <v>456.47546999999997</v>
      </c>
      <c r="K202" s="175">
        <v>3809.6600100000001</v>
      </c>
      <c r="L202" s="175">
        <v>836.94655999999998</v>
      </c>
      <c r="M202" s="175">
        <v>65.087530000000001</v>
      </c>
      <c r="N202" s="175">
        <v>6531.4480000000003</v>
      </c>
      <c r="O202" s="175">
        <v>0</v>
      </c>
      <c r="P202" s="175">
        <v>2868.5340500000002</v>
      </c>
      <c r="Q202" s="185">
        <v>31136.03901</v>
      </c>
      <c r="R202" s="175">
        <v>0</v>
      </c>
      <c r="S202" s="175">
        <v>1724.3665900000001</v>
      </c>
      <c r="T202" s="175">
        <v>41364.290650000003</v>
      </c>
      <c r="U202" s="175">
        <v>5330.8197099999998</v>
      </c>
      <c r="V202" s="175">
        <v>1947.85599</v>
      </c>
      <c r="W202" s="175">
        <v>659.49021000000005</v>
      </c>
      <c r="X202" s="175">
        <v>2562.5761499999999</v>
      </c>
      <c r="Y202" s="175">
        <v>1194.9892</v>
      </c>
      <c r="Z202" s="175">
        <v>1178.8170299999999</v>
      </c>
      <c r="AA202" s="175">
        <v>216.42680999999999</v>
      </c>
      <c r="AB202" s="175">
        <v>37921.082950000004</v>
      </c>
      <c r="AC202" s="175">
        <v>18991.719550000002</v>
      </c>
      <c r="AD202" s="175">
        <v>4677.57312</v>
      </c>
      <c r="AE202" s="175">
        <v>522.94838000000004</v>
      </c>
      <c r="AF202" s="175">
        <v>87.141409999999993</v>
      </c>
      <c r="AG202" s="175">
        <v>9867.24</v>
      </c>
      <c r="AH202" s="175">
        <v>5403.0153099999998</v>
      </c>
      <c r="AI202" s="36">
        <f t="shared" ref="AI202:AI234" si="17">SUM(I202:AH202)</f>
        <v>182693.01146999997</v>
      </c>
      <c r="AJ202" s="36">
        <f t="shared" ref="AJ202:AJ234" si="18">AI202*1.2</f>
        <v>219231.61376399995</v>
      </c>
      <c r="AK202" s="80">
        <f t="shared" ref="AK202:AK234" si="19">AJ202*0.05</f>
        <v>10961.580688199998</v>
      </c>
      <c r="AL202" s="60">
        <f t="shared" ref="AL202:AL234" si="20">AI202+AJ202</f>
        <v>401924.62523399992</v>
      </c>
      <c r="AM202" s="173" t="s">
        <v>650</v>
      </c>
    </row>
    <row r="203" spans="1:39" ht="15.75" thickBot="1" x14ac:dyDescent="0.3">
      <c r="A203" s="44">
        <v>195</v>
      </c>
      <c r="B203" s="44">
        <v>9</v>
      </c>
      <c r="C203" s="180" t="s">
        <v>281</v>
      </c>
      <c r="D203" s="41">
        <v>190</v>
      </c>
      <c r="E203" s="47">
        <f t="shared" si="16"/>
        <v>4234.6000000000004</v>
      </c>
      <c r="F203" s="96">
        <v>343.3</v>
      </c>
      <c r="G203" s="96">
        <v>3789.5</v>
      </c>
      <c r="H203" s="91">
        <v>101.8</v>
      </c>
      <c r="I203" s="175">
        <v>6511.9780199999996</v>
      </c>
      <c r="J203" s="175">
        <v>952.55505000000005</v>
      </c>
      <c r="K203" s="175">
        <v>8326.61204</v>
      </c>
      <c r="L203" s="175">
        <v>1821.3130100000001</v>
      </c>
      <c r="M203" s="175">
        <v>129.92294999999999</v>
      </c>
      <c r="N203" s="175">
        <v>12149.67777</v>
      </c>
      <c r="O203" s="175">
        <v>0</v>
      </c>
      <c r="P203" s="175">
        <v>6300.6975700000003</v>
      </c>
      <c r="Q203" s="185">
        <v>48138.567280000003</v>
      </c>
      <c r="R203" s="175">
        <v>3877.6351500000001</v>
      </c>
      <c r="S203" s="175">
        <v>3352.9350300000001</v>
      </c>
      <c r="T203" s="175">
        <v>87756.533339999994</v>
      </c>
      <c r="U203" s="175">
        <v>10212.40444</v>
      </c>
      <c r="V203" s="175">
        <v>4059.8827299999998</v>
      </c>
      <c r="W203" s="175">
        <v>1515.3496600000001</v>
      </c>
      <c r="X203" s="175">
        <v>5613.4008700000004</v>
      </c>
      <c r="Y203" s="175">
        <v>2389.9783900000002</v>
      </c>
      <c r="Z203" s="175">
        <v>2604.9985799999999</v>
      </c>
      <c r="AA203" s="175">
        <v>122.95834000000001</v>
      </c>
      <c r="AB203" s="175">
        <v>99936.284209999998</v>
      </c>
      <c r="AC203" s="175">
        <v>49563.139900000002</v>
      </c>
      <c r="AD203" s="175">
        <v>5060.7927499999996</v>
      </c>
      <c r="AE203" s="175">
        <v>1470.3715</v>
      </c>
      <c r="AF203" s="175">
        <v>245.27815000000001</v>
      </c>
      <c r="AG203" s="175">
        <v>11495.76</v>
      </c>
      <c r="AH203" s="175">
        <v>9043.3447799999994</v>
      </c>
      <c r="AI203" s="36">
        <f t="shared" si="17"/>
        <v>382652.37151000014</v>
      </c>
      <c r="AJ203" s="36">
        <f t="shared" si="18"/>
        <v>459182.84581200016</v>
      </c>
      <c r="AK203" s="80">
        <f t="shared" si="19"/>
        <v>22959.142290600008</v>
      </c>
      <c r="AL203" s="60">
        <f t="shared" si="20"/>
        <v>841835.2173220003</v>
      </c>
      <c r="AM203" s="173" t="s">
        <v>525</v>
      </c>
    </row>
    <row r="204" spans="1:39" ht="15.75" thickBot="1" x14ac:dyDescent="0.3">
      <c r="A204" s="44">
        <v>196</v>
      </c>
      <c r="B204" s="44">
        <v>9</v>
      </c>
      <c r="C204" s="180" t="s">
        <v>282</v>
      </c>
      <c r="D204" s="41">
        <v>204</v>
      </c>
      <c r="E204" s="47">
        <f t="shared" si="16"/>
        <v>14548.36</v>
      </c>
      <c r="F204" s="120">
        <v>1316</v>
      </c>
      <c r="G204" s="120">
        <v>13232.36</v>
      </c>
      <c r="H204" s="92"/>
      <c r="I204" s="175">
        <v>24569.89012</v>
      </c>
      <c r="J204" s="175">
        <v>3737.94776</v>
      </c>
      <c r="K204" s="175">
        <v>28590.93895</v>
      </c>
      <c r="L204" s="175">
        <v>7282.8181400000003</v>
      </c>
      <c r="M204" s="175">
        <v>454.85638999999998</v>
      </c>
      <c r="N204" s="175">
        <v>52169.613920000003</v>
      </c>
      <c r="O204" s="175">
        <v>0</v>
      </c>
      <c r="P204" s="175">
        <v>22179.833640000001</v>
      </c>
      <c r="Q204" s="185">
        <v>168484.98550000001</v>
      </c>
      <c r="R204" s="175">
        <v>13571.723040000001</v>
      </c>
      <c r="S204" s="175">
        <v>11878.96984</v>
      </c>
      <c r="T204" s="175">
        <v>306115.42958</v>
      </c>
      <c r="U204" s="175">
        <v>37888.580119999999</v>
      </c>
      <c r="V204" s="175">
        <v>15905.753940000001</v>
      </c>
      <c r="W204" s="175">
        <v>5623.0927099999999</v>
      </c>
      <c r="X204" s="175">
        <v>21621.670399999999</v>
      </c>
      <c r="Y204" s="175">
        <v>8364.9248599999992</v>
      </c>
      <c r="Z204" s="175">
        <v>13884.16575</v>
      </c>
      <c r="AA204" s="175">
        <v>1021.54005</v>
      </c>
      <c r="AB204" s="175">
        <v>237794.49726999999</v>
      </c>
      <c r="AC204" s="175">
        <v>162902.87022000001</v>
      </c>
      <c r="AD204" s="175">
        <v>16979.617569999999</v>
      </c>
      <c r="AE204" s="175">
        <v>3028.55431</v>
      </c>
      <c r="AF204" s="175">
        <v>496.49236000000002</v>
      </c>
      <c r="AG204" s="175">
        <v>32149.8</v>
      </c>
      <c r="AH204" s="175">
        <v>24275.249650000002</v>
      </c>
      <c r="AI204" s="36">
        <f t="shared" si="17"/>
        <v>1220973.8160899999</v>
      </c>
      <c r="AJ204" s="36">
        <f t="shared" si="18"/>
        <v>1465168.5793079997</v>
      </c>
      <c r="AK204" s="80">
        <f t="shared" si="19"/>
        <v>73258.428965399988</v>
      </c>
      <c r="AL204" s="60">
        <f t="shared" si="20"/>
        <v>2686142.3953979993</v>
      </c>
      <c r="AM204" s="173" t="s">
        <v>526</v>
      </c>
    </row>
    <row r="205" spans="1:39" ht="15.75" thickBot="1" x14ac:dyDescent="0.3">
      <c r="A205" s="44">
        <v>197</v>
      </c>
      <c r="B205" s="44">
        <v>9</v>
      </c>
      <c r="C205" s="180" t="s">
        <v>283</v>
      </c>
      <c r="D205" s="41">
        <v>210</v>
      </c>
      <c r="E205" s="47">
        <f t="shared" si="16"/>
        <v>4343.71</v>
      </c>
      <c r="F205" s="96">
        <v>486.5</v>
      </c>
      <c r="G205" s="96">
        <v>3857.21</v>
      </c>
      <c r="H205" s="92"/>
      <c r="I205" s="175">
        <v>9976.03766</v>
      </c>
      <c r="J205" s="175">
        <v>1066.73633</v>
      </c>
      <c r="K205" s="175">
        <v>8330.8055499999991</v>
      </c>
      <c r="L205" s="175">
        <v>2126.0832500000001</v>
      </c>
      <c r="M205" s="175">
        <v>65.087530000000001</v>
      </c>
      <c r="N205" s="175">
        <v>6922.8085499999997</v>
      </c>
      <c r="O205" s="175">
        <v>0</v>
      </c>
      <c r="P205" s="175">
        <v>6622.2423099999996</v>
      </c>
      <c r="Q205" s="185">
        <v>24069.283640000001</v>
      </c>
      <c r="R205" s="175">
        <v>1938.8175799999999</v>
      </c>
      <c r="S205" s="175">
        <v>8190.7412999999997</v>
      </c>
      <c r="T205" s="175">
        <v>49734.054259999997</v>
      </c>
      <c r="U205" s="175">
        <v>14606.62984</v>
      </c>
      <c r="V205" s="175">
        <v>4502.9889800000001</v>
      </c>
      <c r="W205" s="175">
        <v>2245.8562999999999</v>
      </c>
      <c r="X205" s="175">
        <v>6395.4836299999997</v>
      </c>
      <c r="Y205" s="175">
        <v>1194.9892</v>
      </c>
      <c r="Z205" s="175">
        <v>1298.14257</v>
      </c>
      <c r="AA205" s="175">
        <v>406.44470000000001</v>
      </c>
      <c r="AB205" s="175">
        <v>85707.282850000003</v>
      </c>
      <c r="AC205" s="175">
        <v>60385.855920000002</v>
      </c>
      <c r="AD205" s="175">
        <v>8032.6070799999998</v>
      </c>
      <c r="AE205" s="175">
        <v>1357.0286100000001</v>
      </c>
      <c r="AF205" s="175">
        <v>226.71014</v>
      </c>
      <c r="AG205" s="175">
        <v>6993.24</v>
      </c>
      <c r="AH205" s="175">
        <v>10173.76288</v>
      </c>
      <c r="AI205" s="36">
        <f t="shared" si="17"/>
        <v>322569.72065999993</v>
      </c>
      <c r="AJ205" s="36">
        <f t="shared" si="18"/>
        <v>387083.66479199991</v>
      </c>
      <c r="AK205" s="80">
        <f t="shared" si="19"/>
        <v>19354.183239599995</v>
      </c>
      <c r="AL205" s="60">
        <f t="shared" si="20"/>
        <v>709653.38545199984</v>
      </c>
      <c r="AM205" s="173" t="s">
        <v>527</v>
      </c>
    </row>
    <row r="206" spans="1:39" ht="15.75" thickBot="1" x14ac:dyDescent="0.3">
      <c r="A206" s="44">
        <v>198</v>
      </c>
      <c r="B206" s="44">
        <v>9</v>
      </c>
      <c r="C206" s="180" t="s">
        <v>284</v>
      </c>
      <c r="D206" s="41" t="s">
        <v>80</v>
      </c>
      <c r="E206" s="47">
        <f t="shared" si="16"/>
        <v>4163.9799999999996</v>
      </c>
      <c r="F206" s="96">
        <v>449.46</v>
      </c>
      <c r="G206" s="96">
        <v>3714.52</v>
      </c>
      <c r="H206" s="92"/>
      <c r="I206" s="175">
        <v>8486.8060399999995</v>
      </c>
      <c r="J206" s="175">
        <v>1140.8014599999999</v>
      </c>
      <c r="K206" s="175">
        <v>8264.3211900000006</v>
      </c>
      <c r="L206" s="175">
        <v>1971.56582</v>
      </c>
      <c r="M206" s="175">
        <v>129.92294999999999</v>
      </c>
      <c r="N206" s="175">
        <v>12387.480299999999</v>
      </c>
      <c r="O206" s="175">
        <v>0</v>
      </c>
      <c r="P206" s="175">
        <v>6348.2333200000003</v>
      </c>
      <c r="Q206" s="185">
        <v>62272.078009999997</v>
      </c>
      <c r="R206" s="175">
        <v>0</v>
      </c>
      <c r="S206" s="175">
        <v>3448.7331800000002</v>
      </c>
      <c r="T206" s="175">
        <v>87146.94846</v>
      </c>
      <c r="U206" s="175">
        <v>11450.575199999999</v>
      </c>
      <c r="V206" s="175">
        <v>4843.4354599999997</v>
      </c>
      <c r="W206" s="175">
        <v>1569.4054000000001</v>
      </c>
      <c r="X206" s="175">
        <v>5797.7454799999996</v>
      </c>
      <c r="Y206" s="175">
        <v>2389.9783900000002</v>
      </c>
      <c r="Z206" s="175">
        <v>2803.5654300000001</v>
      </c>
      <c r="AA206" s="175">
        <v>104.88084000000001</v>
      </c>
      <c r="AB206" s="175">
        <v>61530.750319999999</v>
      </c>
      <c r="AC206" s="175">
        <v>47209.308060000003</v>
      </c>
      <c r="AD206" s="175">
        <v>4821.42479</v>
      </c>
      <c r="AE206" s="175">
        <v>896.92381</v>
      </c>
      <c r="AF206" s="175">
        <v>144.60251</v>
      </c>
      <c r="AG206" s="175">
        <v>7280.64</v>
      </c>
      <c r="AH206" s="175">
        <v>7625.5322500000002</v>
      </c>
      <c r="AI206" s="36">
        <f t="shared" si="17"/>
        <v>350065.65867000003</v>
      </c>
      <c r="AJ206" s="36">
        <f t="shared" si="18"/>
        <v>420078.79040400003</v>
      </c>
      <c r="AK206" s="80">
        <f t="shared" si="19"/>
        <v>21003.939520200001</v>
      </c>
      <c r="AL206" s="60">
        <f t="shared" si="20"/>
        <v>770144.44907400012</v>
      </c>
      <c r="AM206" s="173" t="s">
        <v>528</v>
      </c>
    </row>
    <row r="207" spans="1:39" ht="15.75" thickBot="1" x14ac:dyDescent="0.3">
      <c r="A207" s="44">
        <v>199</v>
      </c>
      <c r="B207" s="44">
        <v>9</v>
      </c>
      <c r="C207" s="180" t="s">
        <v>285</v>
      </c>
      <c r="D207" s="41">
        <v>215</v>
      </c>
      <c r="E207" s="47">
        <f t="shared" si="16"/>
        <v>4100.1100000000006</v>
      </c>
      <c r="F207" s="96">
        <v>378.76</v>
      </c>
      <c r="G207" s="96">
        <v>3683.75</v>
      </c>
      <c r="H207" s="91">
        <v>37.6</v>
      </c>
      <c r="I207" s="175">
        <v>8631.8589499999998</v>
      </c>
      <c r="J207" s="175">
        <v>1089.88022</v>
      </c>
      <c r="K207" s="175">
        <v>8110.5394100000003</v>
      </c>
      <c r="L207" s="175">
        <v>1994.19127</v>
      </c>
      <c r="M207" s="175">
        <v>129.92294999999999</v>
      </c>
      <c r="N207" s="175">
        <v>12158.269469999999</v>
      </c>
      <c r="O207" s="175">
        <v>0</v>
      </c>
      <c r="P207" s="175">
        <v>6193.5363100000004</v>
      </c>
      <c r="Q207" s="185">
        <v>62272.078009999997</v>
      </c>
      <c r="R207" s="175">
        <v>0</v>
      </c>
      <c r="S207" s="175">
        <v>3400.8341099999998</v>
      </c>
      <c r="T207" s="175">
        <v>83394.938049999997</v>
      </c>
      <c r="U207" s="175">
        <v>11891.812110000001</v>
      </c>
      <c r="V207" s="175">
        <v>4635.9369200000001</v>
      </c>
      <c r="W207" s="175">
        <v>1746.2869599999999</v>
      </c>
      <c r="X207" s="175">
        <v>5873.7369900000003</v>
      </c>
      <c r="Y207" s="175">
        <v>2389.9783900000002</v>
      </c>
      <c r="Z207" s="175">
        <v>2741.6106300000001</v>
      </c>
      <c r="AA207" s="175">
        <v>162.74956</v>
      </c>
      <c r="AB207" s="175">
        <v>73225.890209999998</v>
      </c>
      <c r="AC207" s="175">
        <v>46125.775029999997</v>
      </c>
      <c r="AD207" s="175">
        <v>4515.7713899999999</v>
      </c>
      <c r="AE207" s="175">
        <v>1120.24433</v>
      </c>
      <c r="AF207" s="175">
        <v>181.31112999999999</v>
      </c>
      <c r="AG207" s="175">
        <v>14982.84</v>
      </c>
      <c r="AH207" s="175">
        <v>13411.74014</v>
      </c>
      <c r="AI207" s="36">
        <f t="shared" si="17"/>
        <v>370381.73254000006</v>
      </c>
      <c r="AJ207" s="36">
        <f t="shared" si="18"/>
        <v>444458.07904800004</v>
      </c>
      <c r="AK207" s="80">
        <f t="shared" si="19"/>
        <v>22222.903952400004</v>
      </c>
      <c r="AL207" s="60">
        <f t="shared" si="20"/>
        <v>814839.81158800004</v>
      </c>
      <c r="AM207" s="173" t="s">
        <v>529</v>
      </c>
    </row>
    <row r="208" spans="1:39" ht="15.75" thickBot="1" x14ac:dyDescent="0.3">
      <c r="A208" s="44">
        <v>200</v>
      </c>
      <c r="B208" s="44">
        <v>9</v>
      </c>
      <c r="C208" s="180" t="s">
        <v>286</v>
      </c>
      <c r="D208" s="41">
        <v>249</v>
      </c>
      <c r="E208" s="47">
        <f t="shared" si="16"/>
        <v>6515.32</v>
      </c>
      <c r="F208" s="120">
        <v>411.56</v>
      </c>
      <c r="G208" s="96">
        <v>5961.86</v>
      </c>
      <c r="H208" s="91">
        <f>45+96.9</f>
        <v>141.9</v>
      </c>
      <c r="I208" s="175">
        <v>4596.7477099999996</v>
      </c>
      <c r="J208" s="175">
        <v>937.37789999999995</v>
      </c>
      <c r="K208" s="175">
        <v>11995.651669999999</v>
      </c>
      <c r="L208" s="175">
        <v>3116.6169300000001</v>
      </c>
      <c r="M208" s="175">
        <v>129.92294999999999</v>
      </c>
      <c r="N208" s="175">
        <v>12487.22942</v>
      </c>
      <c r="O208" s="175">
        <v>0</v>
      </c>
      <c r="P208" s="175">
        <v>9716.6550299999999</v>
      </c>
      <c r="Q208" s="185">
        <v>48138.567280000003</v>
      </c>
      <c r="R208" s="175">
        <v>3877.6351500000001</v>
      </c>
      <c r="S208" s="175">
        <v>2514.7012800000002</v>
      </c>
      <c r="T208" s="175">
        <v>104394.19078999999</v>
      </c>
      <c r="U208" s="175">
        <v>7480.2463200000002</v>
      </c>
      <c r="V208" s="175">
        <v>3994.5381299999999</v>
      </c>
      <c r="W208" s="175">
        <v>3792.3270299999999</v>
      </c>
      <c r="X208" s="175">
        <v>9067.3327900000004</v>
      </c>
      <c r="Y208" s="175">
        <v>2389.9783900000002</v>
      </c>
      <c r="Z208" s="175">
        <v>2845.3610699999999</v>
      </c>
      <c r="AA208" s="175">
        <v>0</v>
      </c>
      <c r="AB208" s="175">
        <v>112503.84763</v>
      </c>
      <c r="AC208" s="175">
        <v>37273.82748</v>
      </c>
      <c r="AD208" s="175">
        <v>24268.366900000001</v>
      </c>
      <c r="AE208" s="175">
        <v>1371.33674</v>
      </c>
      <c r="AF208" s="175">
        <v>228.03981999999999</v>
      </c>
      <c r="AG208" s="175">
        <v>37112.160000000003</v>
      </c>
      <c r="AH208" s="175">
        <v>19926.013920000001</v>
      </c>
      <c r="AI208" s="36">
        <f t="shared" si="17"/>
        <v>464158.67233000003</v>
      </c>
      <c r="AJ208" s="36">
        <f t="shared" si="18"/>
        <v>556990.40679599997</v>
      </c>
      <c r="AK208" s="80">
        <f t="shared" si="19"/>
        <v>27849.520339800001</v>
      </c>
      <c r="AL208" s="60">
        <f t="shared" si="20"/>
        <v>1021149.0791259999</v>
      </c>
      <c r="AM208" s="173" t="s">
        <v>530</v>
      </c>
    </row>
    <row r="209" spans="1:39" ht="15.75" thickBot="1" x14ac:dyDescent="0.3">
      <c r="A209" s="44">
        <v>201</v>
      </c>
      <c r="B209" s="44">
        <v>9</v>
      </c>
      <c r="C209" s="180" t="s">
        <v>287</v>
      </c>
      <c r="D209" s="41">
        <v>251</v>
      </c>
      <c r="E209" s="47">
        <f t="shared" si="16"/>
        <v>6061.4</v>
      </c>
      <c r="F209" s="96">
        <v>592.4</v>
      </c>
      <c r="G209" s="96">
        <v>5388.5</v>
      </c>
      <c r="H209" s="91">
        <v>80.5</v>
      </c>
      <c r="I209" s="175">
        <v>9842.2501300000004</v>
      </c>
      <c r="J209" s="175">
        <v>1311.81809</v>
      </c>
      <c r="K209" s="175">
        <v>10949.118329999999</v>
      </c>
      <c r="L209" s="175">
        <v>2743.8979399999998</v>
      </c>
      <c r="M209" s="175">
        <v>195.01048</v>
      </c>
      <c r="N209" s="175">
        <v>18456.71225</v>
      </c>
      <c r="O209" s="175">
        <v>0</v>
      </c>
      <c r="P209" s="175">
        <v>9118.2351199999994</v>
      </c>
      <c r="Q209" s="185">
        <v>93408.117020000005</v>
      </c>
      <c r="R209" s="175">
        <v>0</v>
      </c>
      <c r="S209" s="175">
        <v>7663.8515100000004</v>
      </c>
      <c r="T209" s="175">
        <v>131787.33707000001</v>
      </c>
      <c r="U209" s="175">
        <v>15091.636619999999</v>
      </c>
      <c r="V209" s="175">
        <v>5600.2808299999997</v>
      </c>
      <c r="W209" s="175">
        <v>2694.3328700000002</v>
      </c>
      <c r="X209" s="175">
        <v>8418.1057299999993</v>
      </c>
      <c r="Y209" s="175">
        <v>3584.9675900000002</v>
      </c>
      <c r="Z209" s="175">
        <v>4375.9534199999998</v>
      </c>
      <c r="AA209" s="175">
        <v>205.86304000000001</v>
      </c>
      <c r="AB209" s="175">
        <v>115828.4479</v>
      </c>
      <c r="AC209" s="175">
        <v>67159.719440000001</v>
      </c>
      <c r="AD209" s="175">
        <v>7166.0564700000004</v>
      </c>
      <c r="AE209" s="175">
        <v>2162.7731100000001</v>
      </c>
      <c r="AF209" s="175">
        <v>361.38754999999998</v>
      </c>
      <c r="AG209" s="175">
        <v>32992.92</v>
      </c>
      <c r="AH209" s="175">
        <v>13852.411599999999</v>
      </c>
      <c r="AI209" s="36">
        <f t="shared" si="17"/>
        <v>564971.20411000005</v>
      </c>
      <c r="AJ209" s="36">
        <f t="shared" si="18"/>
        <v>677965.44493200001</v>
      </c>
      <c r="AK209" s="80">
        <f t="shared" si="19"/>
        <v>33898.272246600005</v>
      </c>
      <c r="AL209" s="60">
        <f t="shared" si="20"/>
        <v>1242936.6490420001</v>
      </c>
      <c r="AM209" s="173" t="s">
        <v>531</v>
      </c>
    </row>
    <row r="210" spans="1:39" ht="15.75" thickBot="1" x14ac:dyDescent="0.3">
      <c r="A210" s="44">
        <v>202</v>
      </c>
      <c r="B210" s="44">
        <v>9</v>
      </c>
      <c r="C210" s="180" t="s">
        <v>288</v>
      </c>
      <c r="D210" s="40">
        <v>253</v>
      </c>
      <c r="E210" s="47">
        <f t="shared" si="16"/>
        <v>5989.4</v>
      </c>
      <c r="F210" s="96">
        <v>577</v>
      </c>
      <c r="G210" s="96">
        <v>5412.4</v>
      </c>
      <c r="H210" s="92"/>
      <c r="I210" s="175">
        <v>11623.114149999999</v>
      </c>
      <c r="J210" s="175">
        <v>1614.5072</v>
      </c>
      <c r="K210" s="175">
        <v>11575.33344</v>
      </c>
      <c r="L210" s="175">
        <v>2887.3168000000001</v>
      </c>
      <c r="M210" s="175">
        <v>195.01048</v>
      </c>
      <c r="N210" s="175">
        <v>18571.667890000001</v>
      </c>
      <c r="O210" s="175">
        <v>0</v>
      </c>
      <c r="P210" s="175">
        <v>9131.1938699999992</v>
      </c>
      <c r="Q210" s="185">
        <v>72207.850930000001</v>
      </c>
      <c r="R210" s="175">
        <v>5816.45273</v>
      </c>
      <c r="S210" s="175">
        <v>7663.8515100000004</v>
      </c>
      <c r="T210" s="175">
        <v>130994.60503999999</v>
      </c>
      <c r="U210" s="175">
        <v>20435.980080000001</v>
      </c>
      <c r="V210" s="175">
        <v>6869.73711</v>
      </c>
      <c r="W210" s="175">
        <v>2887.6729099999998</v>
      </c>
      <c r="X210" s="175">
        <v>8843.5658999999996</v>
      </c>
      <c r="Y210" s="175">
        <v>3584.9675900000002</v>
      </c>
      <c r="Z210" s="175">
        <v>4378.6796700000004</v>
      </c>
      <c r="AA210" s="175">
        <v>374.43993</v>
      </c>
      <c r="AB210" s="175">
        <v>117359.60484</v>
      </c>
      <c r="AC210" s="175">
        <v>67073.366429999995</v>
      </c>
      <c r="AD210" s="175">
        <v>7218.9597800000001</v>
      </c>
      <c r="AE210" s="175">
        <v>2206.8183600000002</v>
      </c>
      <c r="AF210" s="175">
        <v>368.65329000000003</v>
      </c>
      <c r="AG210" s="175">
        <v>36633.24</v>
      </c>
      <c r="AH210" s="175">
        <v>24371.0478</v>
      </c>
      <c r="AI210" s="36">
        <f t="shared" si="17"/>
        <v>574887.63772999984</v>
      </c>
      <c r="AJ210" s="36">
        <f t="shared" si="18"/>
        <v>689865.16527599981</v>
      </c>
      <c r="AK210" s="80">
        <f t="shared" si="19"/>
        <v>34493.258263799995</v>
      </c>
      <c r="AL210" s="60">
        <f t="shared" si="20"/>
        <v>1264752.8030059997</v>
      </c>
      <c r="AM210" s="173" t="s">
        <v>532</v>
      </c>
    </row>
    <row r="211" spans="1:39" ht="15.75" thickBot="1" x14ac:dyDescent="0.3">
      <c r="A211" s="44">
        <v>203</v>
      </c>
      <c r="B211" s="44">
        <v>9</v>
      </c>
      <c r="C211" s="180" t="s">
        <v>289</v>
      </c>
      <c r="D211" s="40">
        <v>255</v>
      </c>
      <c r="E211" s="47">
        <f t="shared" si="16"/>
        <v>4220.8</v>
      </c>
      <c r="F211" s="96">
        <v>464.6</v>
      </c>
      <c r="G211" s="96">
        <v>3756.2</v>
      </c>
      <c r="H211" s="92"/>
      <c r="I211" s="175">
        <v>6902.58097</v>
      </c>
      <c r="J211" s="175">
        <v>1086.79368</v>
      </c>
      <c r="K211" s="175">
        <v>8259.2607800000005</v>
      </c>
      <c r="L211" s="175">
        <v>2050.7529399999999</v>
      </c>
      <c r="M211" s="175">
        <v>129.92294999999999</v>
      </c>
      <c r="N211" s="175">
        <v>12244.755810000001</v>
      </c>
      <c r="O211" s="175">
        <v>0</v>
      </c>
      <c r="P211" s="175">
        <v>6434.8587600000001</v>
      </c>
      <c r="Q211" s="185">
        <v>62272.078009999997</v>
      </c>
      <c r="R211" s="175">
        <v>0</v>
      </c>
      <c r="S211" s="175">
        <v>3448.7331800000002</v>
      </c>
      <c r="T211" s="175">
        <v>88373.868570000006</v>
      </c>
      <c r="U211" s="175">
        <v>11038.84398</v>
      </c>
      <c r="V211" s="175">
        <v>4623.1088900000004</v>
      </c>
      <c r="W211" s="175">
        <v>1820.46352</v>
      </c>
      <c r="X211" s="175">
        <v>6161.7834899999998</v>
      </c>
      <c r="Y211" s="175">
        <v>2389.9783900000002</v>
      </c>
      <c r="Z211" s="175">
        <v>2671.4976700000002</v>
      </c>
      <c r="AA211" s="175">
        <v>401.44585000000001</v>
      </c>
      <c r="AB211" s="175">
        <v>72561.885320000001</v>
      </c>
      <c r="AC211" s="175">
        <v>50889.630190000003</v>
      </c>
      <c r="AD211" s="175">
        <v>7902.0311700000002</v>
      </c>
      <c r="AE211" s="175">
        <v>1391.81565</v>
      </c>
      <c r="AF211" s="175">
        <v>228.5147</v>
      </c>
      <c r="AG211" s="175">
        <v>10307.879999999999</v>
      </c>
      <c r="AH211" s="175">
        <v>10307.880279999999</v>
      </c>
      <c r="AI211" s="36">
        <f t="shared" si="17"/>
        <v>373900.36475000001</v>
      </c>
      <c r="AJ211" s="36">
        <f t="shared" si="18"/>
        <v>448680.43770000001</v>
      </c>
      <c r="AK211" s="80">
        <f t="shared" si="19"/>
        <v>22434.021885000002</v>
      </c>
      <c r="AL211" s="60">
        <f t="shared" si="20"/>
        <v>822580.80245000008</v>
      </c>
      <c r="AM211" s="173" t="s">
        <v>533</v>
      </c>
    </row>
    <row r="212" spans="1:39" ht="15.75" thickBot="1" x14ac:dyDescent="0.3">
      <c r="A212" s="44">
        <v>204</v>
      </c>
      <c r="B212" s="44">
        <v>9</v>
      </c>
      <c r="C212" s="180" t="s">
        <v>290</v>
      </c>
      <c r="D212" s="40" t="s">
        <v>81</v>
      </c>
      <c r="E212" s="47">
        <f t="shared" si="16"/>
        <v>6357.4</v>
      </c>
      <c r="F212" s="96">
        <v>692</v>
      </c>
      <c r="G212" s="96">
        <v>5665.4</v>
      </c>
      <c r="H212" s="92"/>
      <c r="I212" s="175">
        <v>11764.18543</v>
      </c>
      <c r="J212" s="175">
        <v>1630.19101</v>
      </c>
      <c r="K212" s="175">
        <v>12482.66985</v>
      </c>
      <c r="L212" s="175">
        <v>3066.8428899999999</v>
      </c>
      <c r="M212" s="175">
        <v>195.01048</v>
      </c>
      <c r="N212" s="175">
        <v>18180.83999</v>
      </c>
      <c r="O212" s="175">
        <v>0</v>
      </c>
      <c r="P212" s="175">
        <v>9692.2315899999994</v>
      </c>
      <c r="Q212" s="185">
        <v>93408.117020000005</v>
      </c>
      <c r="R212" s="175">
        <v>0</v>
      </c>
      <c r="S212" s="175">
        <v>5173.0997699999998</v>
      </c>
      <c r="T212" s="175">
        <v>132122.35553</v>
      </c>
      <c r="U212" s="175">
        <v>20626.56754</v>
      </c>
      <c r="V212" s="175">
        <v>6931.8003699999999</v>
      </c>
      <c r="W212" s="175">
        <v>2961.7618000000002</v>
      </c>
      <c r="X212" s="175">
        <v>9217.0087899999999</v>
      </c>
      <c r="Y212" s="175">
        <v>3584.9675900000002</v>
      </c>
      <c r="Z212" s="175">
        <v>4391.8623799999996</v>
      </c>
      <c r="AA212" s="175">
        <v>456.78937000000002</v>
      </c>
      <c r="AB212" s="175">
        <v>121741.66856999999</v>
      </c>
      <c r="AC212" s="175">
        <v>77123.706279999999</v>
      </c>
      <c r="AD212" s="175">
        <v>12352.868710000001</v>
      </c>
      <c r="AE212" s="175">
        <v>1500.95163</v>
      </c>
      <c r="AF212" s="175">
        <v>241.52654999999999</v>
      </c>
      <c r="AG212" s="175">
        <v>15040.32</v>
      </c>
      <c r="AH212" s="175">
        <v>15059.468210000001</v>
      </c>
      <c r="AI212" s="36">
        <f t="shared" si="17"/>
        <v>578946.81134999986</v>
      </c>
      <c r="AJ212" s="36">
        <f t="shared" si="18"/>
        <v>694736.17361999978</v>
      </c>
      <c r="AK212" s="80">
        <f t="shared" si="19"/>
        <v>34736.808680999988</v>
      </c>
      <c r="AL212" s="60">
        <f t="shared" si="20"/>
        <v>1273682.9849699996</v>
      </c>
      <c r="AM212" s="173" t="s">
        <v>534</v>
      </c>
    </row>
    <row r="213" spans="1:39" ht="15.75" thickBot="1" x14ac:dyDescent="0.3">
      <c r="A213" s="44">
        <v>205</v>
      </c>
      <c r="B213" s="44">
        <v>9</v>
      </c>
      <c r="C213" s="180" t="s">
        <v>291</v>
      </c>
      <c r="D213" s="40">
        <v>257</v>
      </c>
      <c r="E213" s="47">
        <f t="shared" si="16"/>
        <v>6234.89</v>
      </c>
      <c r="F213" s="96">
        <v>626.79999999999995</v>
      </c>
      <c r="G213" s="96">
        <v>5608.09</v>
      </c>
      <c r="H213" s="92"/>
      <c r="I213" s="175">
        <v>11902.29708</v>
      </c>
      <c r="J213" s="175">
        <v>1616.0463</v>
      </c>
      <c r="K213" s="175">
        <v>12330.80121</v>
      </c>
      <c r="L213" s="175">
        <v>3018.7658799999999</v>
      </c>
      <c r="M213" s="175">
        <v>195.01048</v>
      </c>
      <c r="N213" s="175">
        <v>18591.919989999999</v>
      </c>
      <c r="O213" s="175">
        <v>0</v>
      </c>
      <c r="P213" s="175">
        <v>9505.4578600000004</v>
      </c>
      <c r="Q213" s="185">
        <v>93408.117020000005</v>
      </c>
      <c r="R213" s="175">
        <v>0</v>
      </c>
      <c r="S213" s="175">
        <v>5173.0997699999998</v>
      </c>
      <c r="T213" s="175">
        <v>131978.08752</v>
      </c>
      <c r="U213" s="175">
        <v>21213.46629</v>
      </c>
      <c r="V213" s="175">
        <v>6875.4321399999999</v>
      </c>
      <c r="W213" s="175">
        <v>2644.8175799999999</v>
      </c>
      <c r="X213" s="175">
        <v>9244.9291400000002</v>
      </c>
      <c r="Y213" s="175">
        <v>3584.9675900000002</v>
      </c>
      <c r="Z213" s="175">
        <v>4482.8821699999999</v>
      </c>
      <c r="AA213" s="175">
        <v>371.65748000000002</v>
      </c>
      <c r="AB213" s="175">
        <v>122559.28213000001</v>
      </c>
      <c r="AC213" s="175">
        <v>76783.909249999997</v>
      </c>
      <c r="AD213" s="175">
        <v>7593.7277800000002</v>
      </c>
      <c r="AE213" s="175">
        <v>1781.50334</v>
      </c>
      <c r="AF213" s="175">
        <v>293.28903000000003</v>
      </c>
      <c r="AG213" s="175">
        <v>25156.560000000001</v>
      </c>
      <c r="AH213" s="175">
        <v>16151.56705</v>
      </c>
      <c r="AI213" s="36">
        <f t="shared" si="17"/>
        <v>586457.59408000007</v>
      </c>
      <c r="AJ213" s="36">
        <f t="shared" si="18"/>
        <v>703749.11289600004</v>
      </c>
      <c r="AK213" s="80">
        <f t="shared" si="19"/>
        <v>35187.4556448</v>
      </c>
      <c r="AL213" s="60">
        <f t="shared" si="20"/>
        <v>1290206.7069760002</v>
      </c>
      <c r="AM213" s="173" t="s">
        <v>535</v>
      </c>
    </row>
    <row r="214" spans="1:39" ht="15.75" thickBot="1" x14ac:dyDescent="0.3">
      <c r="A214" s="44">
        <v>206</v>
      </c>
      <c r="B214" s="44">
        <v>9</v>
      </c>
      <c r="C214" s="180" t="s">
        <v>292</v>
      </c>
      <c r="D214" s="40">
        <v>271</v>
      </c>
      <c r="E214" s="47">
        <f t="shared" si="16"/>
        <v>5920.3</v>
      </c>
      <c r="F214" s="96">
        <v>658.8</v>
      </c>
      <c r="G214" s="96">
        <v>5261.5</v>
      </c>
      <c r="H214" s="92"/>
      <c r="I214" s="175">
        <v>11524.25476</v>
      </c>
      <c r="J214" s="175">
        <v>1592.9004600000001</v>
      </c>
      <c r="K214" s="175">
        <v>11270.423419999999</v>
      </c>
      <c r="L214" s="175">
        <v>2815.14122</v>
      </c>
      <c r="M214" s="175">
        <v>576.02932999999996</v>
      </c>
      <c r="N214" s="175">
        <v>19519.962899999999</v>
      </c>
      <c r="O214" s="175">
        <v>0</v>
      </c>
      <c r="P214" s="175">
        <v>9025.8468400000002</v>
      </c>
      <c r="Q214" s="185">
        <v>106145.84878</v>
      </c>
      <c r="R214" s="175">
        <v>0</v>
      </c>
      <c r="S214" s="175">
        <v>5173.0997699999998</v>
      </c>
      <c r="T214" s="175">
        <v>138593.75992000001</v>
      </c>
      <c r="U214" s="175">
        <v>19943.462049999998</v>
      </c>
      <c r="V214" s="175">
        <v>6779.6568799999995</v>
      </c>
      <c r="W214" s="175">
        <v>2085.92346</v>
      </c>
      <c r="X214" s="175">
        <v>8641.3597399999999</v>
      </c>
      <c r="Y214" s="175">
        <v>10592.053089999999</v>
      </c>
      <c r="Z214" s="175">
        <v>4778.9056</v>
      </c>
      <c r="AA214" s="175">
        <v>442.59969999999998</v>
      </c>
      <c r="AB214" s="175">
        <v>120144.73716</v>
      </c>
      <c r="AC214" s="175">
        <v>55657.319969999997</v>
      </c>
      <c r="AD214" s="175">
        <v>13491.766149999999</v>
      </c>
      <c r="AE214" s="175">
        <v>1731.5651399999999</v>
      </c>
      <c r="AF214" s="175">
        <v>289.67989999999998</v>
      </c>
      <c r="AG214" s="175">
        <v>8640.9599999999991</v>
      </c>
      <c r="AH214" s="175">
        <v>33797.585149999999</v>
      </c>
      <c r="AI214" s="36">
        <f t="shared" si="17"/>
        <v>593254.84138999996</v>
      </c>
      <c r="AJ214" s="36">
        <f t="shared" si="18"/>
        <v>711905.80966799997</v>
      </c>
      <c r="AK214" s="80">
        <f t="shared" si="19"/>
        <v>35595.2904834</v>
      </c>
      <c r="AL214" s="60">
        <f t="shared" si="20"/>
        <v>1305160.651058</v>
      </c>
      <c r="AM214" s="173" t="s">
        <v>536</v>
      </c>
    </row>
    <row r="215" spans="1:39" ht="15.75" thickBot="1" x14ac:dyDescent="0.3">
      <c r="A215" s="44">
        <v>207</v>
      </c>
      <c r="B215" s="44">
        <v>9</v>
      </c>
      <c r="C215" s="180" t="s">
        <v>293</v>
      </c>
      <c r="D215" s="40" t="s">
        <v>82</v>
      </c>
      <c r="E215" s="47">
        <f t="shared" si="16"/>
        <v>10376.42</v>
      </c>
      <c r="F215" s="96">
        <v>1153.8</v>
      </c>
      <c r="G215" s="96">
        <v>9222.6200000000008</v>
      </c>
      <c r="H215" s="92"/>
      <c r="I215" s="175">
        <v>13746.48776</v>
      </c>
      <c r="J215" s="175">
        <v>2174.3593599999999</v>
      </c>
      <c r="K215" s="175">
        <v>20753.083419999999</v>
      </c>
      <c r="L215" s="175">
        <v>4713.8838299999998</v>
      </c>
      <c r="M215" s="175">
        <v>767.95573000000002</v>
      </c>
      <c r="N215" s="175">
        <v>27955.431519999998</v>
      </c>
      <c r="O215" s="175">
        <v>0</v>
      </c>
      <c r="P215" s="175">
        <v>15819.464830000001</v>
      </c>
      <c r="Q215" s="185">
        <v>101899.66449</v>
      </c>
      <c r="R215" s="175">
        <v>0</v>
      </c>
      <c r="S215" s="175">
        <v>8621.83295</v>
      </c>
      <c r="T215" s="175">
        <v>212468.09005</v>
      </c>
      <c r="U215" s="175">
        <v>24863.226439999999</v>
      </c>
      <c r="V215" s="175">
        <v>9247.1693899999991</v>
      </c>
      <c r="W215" s="175">
        <v>4256.1686300000001</v>
      </c>
      <c r="X215" s="175">
        <v>14476.723330000001</v>
      </c>
      <c r="Y215" s="175">
        <v>14122.73746</v>
      </c>
      <c r="Z215" s="175">
        <v>7833.4645399999999</v>
      </c>
      <c r="AA215" s="175">
        <v>655.69394</v>
      </c>
      <c r="AB215" s="175">
        <v>187827.96479</v>
      </c>
      <c r="AC215" s="175">
        <v>124657.52442</v>
      </c>
      <c r="AD215" s="175">
        <v>18409.518520000001</v>
      </c>
      <c r="AE215" s="175">
        <v>1817.4139600000001</v>
      </c>
      <c r="AF215" s="175">
        <v>302.88171</v>
      </c>
      <c r="AG215" s="175">
        <v>48837.84</v>
      </c>
      <c r="AH215" s="175">
        <v>17320.304410000001</v>
      </c>
      <c r="AI215" s="36">
        <f t="shared" si="17"/>
        <v>883548.88548000006</v>
      </c>
      <c r="AJ215" s="36">
        <f t="shared" si="18"/>
        <v>1060258.662576</v>
      </c>
      <c r="AK215" s="80">
        <f t="shared" si="19"/>
        <v>53012.933128800003</v>
      </c>
      <c r="AL215" s="60">
        <f t="shared" si="20"/>
        <v>1943807.5480559999</v>
      </c>
      <c r="AM215" s="173" t="s">
        <v>537</v>
      </c>
    </row>
    <row r="216" spans="1:39" ht="15.75" thickBot="1" x14ac:dyDescent="0.3">
      <c r="A216" s="44">
        <v>208</v>
      </c>
      <c r="B216" s="44">
        <v>9</v>
      </c>
      <c r="C216" s="180" t="s">
        <v>294</v>
      </c>
      <c r="D216" s="40">
        <v>179</v>
      </c>
      <c r="E216" s="47">
        <f t="shared" si="16"/>
        <v>4005.18</v>
      </c>
      <c r="F216" s="120">
        <v>428.48</v>
      </c>
      <c r="G216" s="96">
        <v>3576.7</v>
      </c>
      <c r="H216" s="92"/>
      <c r="I216" s="175">
        <v>7336.6418000000003</v>
      </c>
      <c r="J216" s="175">
        <v>1073.1674</v>
      </c>
      <c r="K216" s="175">
        <v>7907.1294600000001</v>
      </c>
      <c r="L216" s="175">
        <v>1980.17473</v>
      </c>
      <c r="M216" s="175">
        <v>129.92294999999999</v>
      </c>
      <c r="N216" s="175">
        <v>11939.133089999999</v>
      </c>
      <c r="O216" s="175">
        <v>0</v>
      </c>
      <c r="P216" s="175">
        <v>6106.1333400000003</v>
      </c>
      <c r="Q216" s="185">
        <v>31578.900140000002</v>
      </c>
      <c r="R216" s="175">
        <v>3877.6351500000001</v>
      </c>
      <c r="S216" s="175">
        <v>5173.0997699999998</v>
      </c>
      <c r="T216" s="175">
        <v>87850.860539999994</v>
      </c>
      <c r="U216" s="175">
        <v>12342.784470000001</v>
      </c>
      <c r="V216" s="175">
        <v>4554.5083400000003</v>
      </c>
      <c r="W216" s="175">
        <v>1581.2279799999999</v>
      </c>
      <c r="X216" s="175">
        <v>6130.2164000000002</v>
      </c>
      <c r="Y216" s="175">
        <v>2389.9783900000002</v>
      </c>
      <c r="Z216" s="175">
        <v>2641.1714700000002</v>
      </c>
      <c r="AA216" s="175">
        <v>117.95949</v>
      </c>
      <c r="AB216" s="175">
        <v>90639.645439999993</v>
      </c>
      <c r="AC216" s="175">
        <v>55440.310490000003</v>
      </c>
      <c r="AD216" s="175">
        <v>5707.5350699999999</v>
      </c>
      <c r="AE216" s="175">
        <v>1443.15661</v>
      </c>
      <c r="AF216" s="175">
        <v>241.24162000000001</v>
      </c>
      <c r="AG216" s="175">
        <v>1935.12</v>
      </c>
      <c r="AH216" s="175">
        <v>10231.241760000001</v>
      </c>
      <c r="AI216" s="36">
        <f t="shared" si="17"/>
        <v>360348.8959</v>
      </c>
      <c r="AJ216" s="36">
        <f t="shared" si="18"/>
        <v>432418.67508000002</v>
      </c>
      <c r="AK216" s="80">
        <f t="shared" si="19"/>
        <v>21620.933754000001</v>
      </c>
      <c r="AL216" s="60">
        <f t="shared" si="20"/>
        <v>792767.57098000008</v>
      </c>
      <c r="AM216" s="173" t="s">
        <v>596</v>
      </c>
    </row>
    <row r="217" spans="1:39" ht="15.75" thickBot="1" x14ac:dyDescent="0.3">
      <c r="A217" s="44">
        <v>209</v>
      </c>
      <c r="B217" s="44">
        <v>9</v>
      </c>
      <c r="C217" s="180" t="s">
        <v>295</v>
      </c>
      <c r="D217" s="40">
        <v>21</v>
      </c>
      <c r="E217" s="47">
        <f t="shared" si="16"/>
        <v>3998.6</v>
      </c>
      <c r="F217" s="96">
        <v>418.7</v>
      </c>
      <c r="G217" s="96">
        <v>3579.9</v>
      </c>
      <c r="H217" s="92"/>
      <c r="I217" s="175">
        <v>6853.2433700000001</v>
      </c>
      <c r="J217" s="175">
        <v>1085.7651599999999</v>
      </c>
      <c r="K217" s="175">
        <v>7782.1858300000004</v>
      </c>
      <c r="L217" s="175">
        <v>1949.0246</v>
      </c>
      <c r="M217" s="175">
        <v>129.92294999999999</v>
      </c>
      <c r="N217" s="175">
        <v>12126.248740000001</v>
      </c>
      <c r="O217" s="175">
        <v>0</v>
      </c>
      <c r="P217" s="175">
        <v>6096.1017499999998</v>
      </c>
      <c r="Q217" s="185">
        <v>50949.832240000003</v>
      </c>
      <c r="R217" s="175">
        <v>0</v>
      </c>
      <c r="S217" s="175">
        <v>4310.9164700000001</v>
      </c>
      <c r="T217" s="175">
        <v>86524.268119999993</v>
      </c>
      <c r="U217" s="175">
        <v>12429.86823</v>
      </c>
      <c r="V217" s="175">
        <v>4618.9231900000004</v>
      </c>
      <c r="W217" s="175">
        <v>2207.5299100000002</v>
      </c>
      <c r="X217" s="175">
        <v>5691.66921</v>
      </c>
      <c r="Y217" s="175">
        <v>2389.9783900000002</v>
      </c>
      <c r="Z217" s="175">
        <v>2726.9103799999998</v>
      </c>
      <c r="AA217" s="175">
        <v>378.63141999999999</v>
      </c>
      <c r="AB217" s="175">
        <v>79316.783450000003</v>
      </c>
      <c r="AC217" s="175">
        <v>53937.357759999999</v>
      </c>
      <c r="AD217" s="175">
        <v>5676.21245</v>
      </c>
      <c r="AE217" s="175">
        <v>1436.4247399999999</v>
      </c>
      <c r="AF217" s="175">
        <v>237.44254000000001</v>
      </c>
      <c r="AG217" s="175">
        <v>8162.04</v>
      </c>
      <c r="AH217" s="175">
        <v>11534.096519999999</v>
      </c>
      <c r="AI217" s="36">
        <f t="shared" si="17"/>
        <v>368551.37741999998</v>
      </c>
      <c r="AJ217" s="36">
        <f t="shared" si="18"/>
        <v>442261.65290399996</v>
      </c>
      <c r="AK217" s="80">
        <f t="shared" si="19"/>
        <v>22113.0826452</v>
      </c>
      <c r="AL217" s="60">
        <f t="shared" si="20"/>
        <v>810813.03032399993</v>
      </c>
      <c r="AM217" s="173" t="s">
        <v>481</v>
      </c>
    </row>
    <row r="218" spans="1:39" ht="15.75" thickBot="1" x14ac:dyDescent="0.3">
      <c r="A218" s="44">
        <v>210</v>
      </c>
      <c r="B218" s="44">
        <v>9</v>
      </c>
      <c r="C218" s="180" t="s">
        <v>296</v>
      </c>
      <c r="D218" s="40">
        <v>14</v>
      </c>
      <c r="E218" s="47">
        <f t="shared" si="16"/>
        <v>11489.800000000001</v>
      </c>
      <c r="F218" s="96">
        <v>1301.7</v>
      </c>
      <c r="G218" s="96">
        <v>10188.1</v>
      </c>
      <c r="H218" s="92"/>
      <c r="I218" s="175">
        <v>14424.283229999999</v>
      </c>
      <c r="J218" s="175">
        <v>2212.4228899999998</v>
      </c>
      <c r="K218" s="175">
        <v>21779.301299999999</v>
      </c>
      <c r="L218" s="175">
        <v>5403.81639</v>
      </c>
      <c r="M218" s="175">
        <v>959.88163999999995</v>
      </c>
      <c r="N218" s="175">
        <v>36416.268859999996</v>
      </c>
      <c r="O218" s="175">
        <v>0</v>
      </c>
      <c r="P218" s="175">
        <v>17516.878369999999</v>
      </c>
      <c r="Q218" s="185">
        <v>86649.421109999996</v>
      </c>
      <c r="R218" s="175">
        <v>9694.0878900000007</v>
      </c>
      <c r="S218" s="175">
        <v>8909.2273800000003</v>
      </c>
      <c r="T218" s="175">
        <v>245965.77374999999</v>
      </c>
      <c r="U218" s="175">
        <v>26318.882239999999</v>
      </c>
      <c r="V218" s="175">
        <v>9443.5107599999992</v>
      </c>
      <c r="W218" s="175">
        <v>5395.1640900000002</v>
      </c>
      <c r="X218" s="175">
        <v>16204.65681</v>
      </c>
      <c r="Y218" s="175">
        <v>17653.42182</v>
      </c>
      <c r="Z218" s="175">
        <v>9975.0262399999992</v>
      </c>
      <c r="AA218" s="175">
        <v>808.15246000000002</v>
      </c>
      <c r="AB218" s="175">
        <v>197097.69237</v>
      </c>
      <c r="AC218" s="175">
        <v>148993.16360999999</v>
      </c>
      <c r="AD218" s="175">
        <v>28289.245859999999</v>
      </c>
      <c r="AE218" s="175">
        <v>4281.2190499999997</v>
      </c>
      <c r="AF218" s="175">
        <v>718.50112999999999</v>
      </c>
      <c r="AG218" s="175">
        <v>20424.12</v>
      </c>
      <c r="AH218" s="175">
        <v>15231.90487</v>
      </c>
      <c r="AI218" s="36">
        <f t="shared" si="17"/>
        <v>950766.02411999996</v>
      </c>
      <c r="AJ218" s="36">
        <f t="shared" si="18"/>
        <v>1140919.2289439999</v>
      </c>
      <c r="AK218" s="80">
        <f t="shared" si="19"/>
        <v>57045.961447199996</v>
      </c>
      <c r="AL218" s="60">
        <f t="shared" si="20"/>
        <v>2091685.2530639998</v>
      </c>
      <c r="AM218" s="173" t="s">
        <v>610</v>
      </c>
    </row>
    <row r="219" spans="1:39" ht="15.75" thickBot="1" x14ac:dyDescent="0.3">
      <c r="A219" s="44">
        <v>211</v>
      </c>
      <c r="B219" s="44">
        <v>9</v>
      </c>
      <c r="C219" s="180" t="s">
        <v>297</v>
      </c>
      <c r="D219" s="40">
        <v>46</v>
      </c>
      <c r="E219" s="47">
        <f t="shared" si="16"/>
        <v>1983.1999999999998</v>
      </c>
      <c r="F219" s="96">
        <v>219.6</v>
      </c>
      <c r="G219" s="96">
        <v>1763.6</v>
      </c>
      <c r="H219" s="92"/>
      <c r="I219" s="175">
        <v>2964.5162399999999</v>
      </c>
      <c r="J219" s="175">
        <v>457.24601000000001</v>
      </c>
      <c r="K219" s="175">
        <v>3966.5765799999999</v>
      </c>
      <c r="L219" s="175">
        <v>991.92588000000001</v>
      </c>
      <c r="M219" s="175">
        <v>191.92590999999999</v>
      </c>
      <c r="N219" s="175">
        <v>7185.4537899999996</v>
      </c>
      <c r="O219" s="175">
        <v>0</v>
      </c>
      <c r="P219" s="175">
        <v>3023.5054700000001</v>
      </c>
      <c r="Q219" s="185">
        <v>18398.58094</v>
      </c>
      <c r="R219" s="175">
        <v>0</v>
      </c>
      <c r="S219" s="175">
        <v>1724.3665900000001</v>
      </c>
      <c r="T219" s="175">
        <v>47349.413090000002</v>
      </c>
      <c r="U219" s="175">
        <v>5606.8600100000003</v>
      </c>
      <c r="V219" s="175">
        <v>1951.0558900000001</v>
      </c>
      <c r="W219" s="175">
        <v>1003.79571</v>
      </c>
      <c r="X219" s="175">
        <v>2851.5873499999998</v>
      </c>
      <c r="Y219" s="175">
        <v>3530.6843600000002</v>
      </c>
      <c r="Z219" s="175">
        <v>1508.7669100000001</v>
      </c>
      <c r="AA219" s="175">
        <v>191.1078</v>
      </c>
      <c r="AB219" s="175">
        <v>27958.942340000001</v>
      </c>
      <c r="AC219" s="175">
        <v>32774.312610000001</v>
      </c>
      <c r="AD219" s="175">
        <v>4396.0439200000001</v>
      </c>
      <c r="AE219" s="175">
        <v>568.39775999999995</v>
      </c>
      <c r="AF219" s="175">
        <v>94.977019999999996</v>
      </c>
      <c r="AG219" s="175">
        <v>6935.76</v>
      </c>
      <c r="AH219" s="175">
        <v>4195.9587000000001</v>
      </c>
      <c r="AI219" s="36">
        <f t="shared" si="17"/>
        <v>179821.76087999999</v>
      </c>
      <c r="AJ219" s="36">
        <f t="shared" si="18"/>
        <v>215786.11305599997</v>
      </c>
      <c r="AK219" s="80">
        <f t="shared" si="19"/>
        <v>10789.3056528</v>
      </c>
      <c r="AL219" s="60">
        <f t="shared" si="20"/>
        <v>395607.87393599993</v>
      </c>
      <c r="AM219" s="173" t="s">
        <v>613</v>
      </c>
    </row>
    <row r="220" spans="1:39" ht="15.75" thickBot="1" x14ac:dyDescent="0.3">
      <c r="A220" s="44">
        <v>212</v>
      </c>
      <c r="B220" s="44">
        <v>9</v>
      </c>
      <c r="C220" s="180" t="s">
        <v>298</v>
      </c>
      <c r="D220" s="40">
        <v>52</v>
      </c>
      <c r="E220" s="47">
        <f t="shared" si="16"/>
        <v>4000.5</v>
      </c>
      <c r="F220" s="96">
        <v>441.7</v>
      </c>
      <c r="G220" s="96">
        <v>3558.8</v>
      </c>
      <c r="H220" s="92"/>
      <c r="I220" s="175">
        <v>5560.5848500000002</v>
      </c>
      <c r="J220" s="175">
        <v>888.77512000000002</v>
      </c>
      <c r="K220" s="175">
        <v>7445.32395</v>
      </c>
      <c r="L220" s="175">
        <v>1878.43814</v>
      </c>
      <c r="M220" s="175">
        <v>384.10392000000002</v>
      </c>
      <c r="N220" s="175">
        <v>13230.297699999999</v>
      </c>
      <c r="O220" s="175">
        <v>0</v>
      </c>
      <c r="P220" s="175">
        <v>6098.9984100000001</v>
      </c>
      <c r="Q220" s="185">
        <v>50949.832240000003</v>
      </c>
      <c r="R220" s="175">
        <v>0</v>
      </c>
      <c r="S220" s="175">
        <v>3448.7331800000002</v>
      </c>
      <c r="T220" s="175">
        <v>90317.904840000003</v>
      </c>
      <c r="U220" s="175">
        <v>10183.72313</v>
      </c>
      <c r="V220" s="175">
        <v>3793.9119300000002</v>
      </c>
      <c r="W220" s="175">
        <v>1793.17894</v>
      </c>
      <c r="X220" s="175">
        <v>5894.0953200000004</v>
      </c>
      <c r="Y220" s="175">
        <v>7061.3687300000001</v>
      </c>
      <c r="Z220" s="175">
        <v>3232.4867100000001</v>
      </c>
      <c r="AA220" s="175">
        <v>406.44985000000003</v>
      </c>
      <c r="AB220" s="175">
        <v>59230.189109999999</v>
      </c>
      <c r="AC220" s="175">
        <v>62533.105479999998</v>
      </c>
      <c r="AD220" s="175">
        <v>11044.91512</v>
      </c>
      <c r="AE220" s="175">
        <v>1238.4394</v>
      </c>
      <c r="AF220" s="175">
        <v>207.15912</v>
      </c>
      <c r="AG220" s="175">
        <v>5843.64</v>
      </c>
      <c r="AH220" s="175">
        <v>4291.75684</v>
      </c>
      <c r="AI220" s="36">
        <f t="shared" si="17"/>
        <v>356957.41203000006</v>
      </c>
      <c r="AJ220" s="36">
        <f t="shared" si="18"/>
        <v>428348.89443600009</v>
      </c>
      <c r="AK220" s="80">
        <f t="shared" si="19"/>
        <v>21417.444721800006</v>
      </c>
      <c r="AL220" s="60">
        <f t="shared" si="20"/>
        <v>785306.30646600015</v>
      </c>
      <c r="AM220" s="173" t="s">
        <v>614</v>
      </c>
    </row>
    <row r="221" spans="1:39" ht="15.75" thickBot="1" x14ac:dyDescent="0.3">
      <c r="A221" s="44">
        <v>213</v>
      </c>
      <c r="B221" s="44">
        <v>9</v>
      </c>
      <c r="C221" s="180" t="s">
        <v>299</v>
      </c>
      <c r="D221" s="40">
        <v>60</v>
      </c>
      <c r="E221" s="47">
        <f t="shared" si="16"/>
        <v>7172.2</v>
      </c>
      <c r="F221" s="96">
        <v>797.9</v>
      </c>
      <c r="G221" s="96">
        <v>6374.3</v>
      </c>
      <c r="H221" s="92"/>
      <c r="I221" s="175">
        <v>8998.2810300000001</v>
      </c>
      <c r="J221" s="175">
        <v>1342.1625799999999</v>
      </c>
      <c r="K221" s="175">
        <v>14104.35879</v>
      </c>
      <c r="L221" s="175">
        <v>3342.3843400000001</v>
      </c>
      <c r="M221" s="175">
        <v>576.02932999999996</v>
      </c>
      <c r="N221" s="175">
        <v>20251.166450000001</v>
      </c>
      <c r="O221" s="175">
        <v>0</v>
      </c>
      <c r="P221" s="175">
        <v>10934.442290000001</v>
      </c>
      <c r="Q221" s="185">
        <v>38125.745289999999</v>
      </c>
      <c r="R221" s="175">
        <v>5816.45273</v>
      </c>
      <c r="S221" s="175">
        <v>5604.1914200000001</v>
      </c>
      <c r="T221" s="175">
        <v>145022.70240000001</v>
      </c>
      <c r="U221" s="175">
        <v>16368.53377</v>
      </c>
      <c r="V221" s="175">
        <v>5727.3519200000001</v>
      </c>
      <c r="W221" s="175">
        <v>3341.1655300000002</v>
      </c>
      <c r="X221" s="175">
        <v>10620.07826</v>
      </c>
      <c r="Y221" s="175">
        <v>10592.053089999999</v>
      </c>
      <c r="Z221" s="175">
        <v>5363.9997199999998</v>
      </c>
      <c r="AA221" s="175">
        <v>642.89832000000001</v>
      </c>
      <c r="AB221" s="175">
        <v>139195.40869000001</v>
      </c>
      <c r="AC221" s="175">
        <v>87710.001090000005</v>
      </c>
      <c r="AD221" s="175">
        <v>23356.367760000001</v>
      </c>
      <c r="AE221" s="175">
        <v>2616.98632</v>
      </c>
      <c r="AF221" s="175">
        <v>439.26870000000002</v>
      </c>
      <c r="AG221" s="175">
        <v>20098.439999999999</v>
      </c>
      <c r="AH221" s="175">
        <v>26325.32993</v>
      </c>
      <c r="AI221" s="36">
        <f t="shared" si="17"/>
        <v>606515.79975000001</v>
      </c>
      <c r="AJ221" s="36">
        <f t="shared" si="18"/>
        <v>727818.95970000001</v>
      </c>
      <c r="AK221" s="80">
        <f t="shared" si="19"/>
        <v>36390.947984999999</v>
      </c>
      <c r="AL221" s="60">
        <f t="shared" si="20"/>
        <v>1334334.75945</v>
      </c>
      <c r="AM221" s="173" t="s">
        <v>615</v>
      </c>
    </row>
    <row r="222" spans="1:39" ht="15.75" thickBot="1" x14ac:dyDescent="0.3">
      <c r="A222" s="44">
        <v>214</v>
      </c>
      <c r="B222" s="44">
        <v>9</v>
      </c>
      <c r="C222" s="180" t="s">
        <v>300</v>
      </c>
      <c r="D222" s="40">
        <v>62</v>
      </c>
      <c r="E222" s="47">
        <f t="shared" si="16"/>
        <v>3996.6</v>
      </c>
      <c r="F222" s="96">
        <v>443.1</v>
      </c>
      <c r="G222" s="96">
        <v>3553.5</v>
      </c>
      <c r="H222" s="92"/>
      <c r="I222" s="175">
        <v>5560.5848500000002</v>
      </c>
      <c r="J222" s="175">
        <v>888.77512000000002</v>
      </c>
      <c r="K222" s="175">
        <v>7375.3248400000002</v>
      </c>
      <c r="L222" s="175">
        <v>1876.3175000000001</v>
      </c>
      <c r="M222" s="175">
        <v>384.10392000000002</v>
      </c>
      <c r="N222" s="175">
        <v>12742.6976</v>
      </c>
      <c r="O222" s="175">
        <v>0</v>
      </c>
      <c r="P222" s="175">
        <v>6093.0526300000001</v>
      </c>
      <c r="Q222" s="185">
        <v>60856.865720000002</v>
      </c>
      <c r="R222" s="175">
        <v>0</v>
      </c>
      <c r="S222" s="175">
        <v>3448.7331800000002</v>
      </c>
      <c r="T222" s="175">
        <v>96547.854869999996</v>
      </c>
      <c r="U222" s="175">
        <v>10183.72313</v>
      </c>
      <c r="V222" s="175">
        <v>3793.9119300000002</v>
      </c>
      <c r="W222" s="175">
        <v>1796.8348900000001</v>
      </c>
      <c r="X222" s="175">
        <v>5887.6659</v>
      </c>
      <c r="Y222" s="175">
        <v>7061.3687300000001</v>
      </c>
      <c r="Z222" s="175">
        <v>3200.8038299999998</v>
      </c>
      <c r="AA222" s="175">
        <v>184.17043000000001</v>
      </c>
      <c r="AB222" s="175">
        <v>54392.228490000001</v>
      </c>
      <c r="AC222" s="175">
        <v>60443.252789999999</v>
      </c>
      <c r="AD222" s="175">
        <v>8771.6717000000008</v>
      </c>
      <c r="AE222" s="175">
        <v>1441.1941200000001</v>
      </c>
      <c r="AF222" s="175">
        <v>241.47907000000001</v>
      </c>
      <c r="AG222" s="175">
        <v>16477.32</v>
      </c>
      <c r="AH222" s="175">
        <v>6552.5930399999997</v>
      </c>
      <c r="AI222" s="36">
        <f t="shared" si="17"/>
        <v>376202.52827999997</v>
      </c>
      <c r="AJ222" s="36">
        <f t="shared" si="18"/>
        <v>451443.03393599996</v>
      </c>
      <c r="AK222" s="80">
        <f t="shared" si="19"/>
        <v>22572.1516968</v>
      </c>
      <c r="AL222" s="60">
        <f t="shared" si="20"/>
        <v>827645.56221599993</v>
      </c>
      <c r="AM222" s="173" t="s">
        <v>616</v>
      </c>
    </row>
    <row r="223" spans="1:39" ht="15.75" thickBot="1" x14ac:dyDescent="0.3">
      <c r="A223" s="44">
        <v>215</v>
      </c>
      <c r="B223" s="44">
        <v>9</v>
      </c>
      <c r="C223" s="180" t="s">
        <v>301</v>
      </c>
      <c r="D223" s="40">
        <v>70</v>
      </c>
      <c r="E223" s="47">
        <f t="shared" si="16"/>
        <v>6527.21</v>
      </c>
      <c r="F223" s="96">
        <v>726.5</v>
      </c>
      <c r="G223" s="96">
        <v>5800.71</v>
      </c>
      <c r="H223" s="92"/>
      <c r="I223" s="175">
        <v>8298.1257100000003</v>
      </c>
      <c r="J223" s="175">
        <v>1322.62122</v>
      </c>
      <c r="K223" s="175">
        <v>12399.24098</v>
      </c>
      <c r="L223" s="175">
        <v>3050.5892699999999</v>
      </c>
      <c r="M223" s="175">
        <v>576.02932999999996</v>
      </c>
      <c r="N223" s="175">
        <v>19929.69729</v>
      </c>
      <c r="O223" s="175">
        <v>0</v>
      </c>
      <c r="P223" s="175">
        <v>9951.1169599999994</v>
      </c>
      <c r="Q223" s="185">
        <v>76424.748359999998</v>
      </c>
      <c r="R223" s="175">
        <v>0</v>
      </c>
      <c r="S223" s="175">
        <v>5173.0997699999998</v>
      </c>
      <c r="T223" s="175">
        <v>148335.26212</v>
      </c>
      <c r="U223" s="175">
        <v>15101.850769999999</v>
      </c>
      <c r="V223" s="175">
        <v>5647.0010899999997</v>
      </c>
      <c r="W223" s="175">
        <v>2854.2392599999998</v>
      </c>
      <c r="X223" s="175">
        <v>9620.8972599999997</v>
      </c>
      <c r="Y223" s="175">
        <v>10592.053089999999</v>
      </c>
      <c r="Z223" s="175">
        <v>5204.7179800000004</v>
      </c>
      <c r="AA223" s="175">
        <v>428.97609</v>
      </c>
      <c r="AB223" s="175">
        <v>97295.747359999994</v>
      </c>
      <c r="AC223" s="175">
        <v>84639.528049999994</v>
      </c>
      <c r="AD223" s="175">
        <v>14818.287630000001</v>
      </c>
      <c r="AE223" s="175">
        <v>2419.1973699999999</v>
      </c>
      <c r="AF223" s="175">
        <v>405.78930000000003</v>
      </c>
      <c r="AG223" s="175">
        <v>14752.92</v>
      </c>
      <c r="AH223" s="175">
        <v>8909.2273800000003</v>
      </c>
      <c r="AI223" s="36">
        <f t="shared" si="17"/>
        <v>558150.96364000009</v>
      </c>
      <c r="AJ223" s="36">
        <f t="shared" si="18"/>
        <v>669781.15636800008</v>
      </c>
      <c r="AK223" s="80">
        <f t="shared" si="19"/>
        <v>33489.057818400004</v>
      </c>
      <c r="AL223" s="60">
        <f t="shared" si="20"/>
        <v>1227932.1200080002</v>
      </c>
      <c r="AM223" s="173" t="s">
        <v>617</v>
      </c>
    </row>
    <row r="224" spans="1:39" ht="15.75" thickBot="1" x14ac:dyDescent="0.3">
      <c r="A224" s="44">
        <v>216</v>
      </c>
      <c r="B224" s="44">
        <v>9</v>
      </c>
      <c r="C224" s="180" t="s">
        <v>302</v>
      </c>
      <c r="D224" s="40">
        <v>72</v>
      </c>
      <c r="E224" s="47">
        <f t="shared" si="16"/>
        <v>4520.2</v>
      </c>
      <c r="F224" s="96">
        <v>502.7</v>
      </c>
      <c r="G224" s="96">
        <v>4017.5</v>
      </c>
      <c r="H224" s="92"/>
      <c r="I224" s="175">
        <v>5574.06952</v>
      </c>
      <c r="J224" s="175">
        <v>891.09209999999996</v>
      </c>
      <c r="K224" s="175">
        <v>7895.1962400000002</v>
      </c>
      <c r="L224" s="175">
        <v>2140.5484099999999</v>
      </c>
      <c r="M224" s="175">
        <v>384.10392000000002</v>
      </c>
      <c r="N224" s="175">
        <v>13256.424059999999</v>
      </c>
      <c r="O224" s="175">
        <v>0</v>
      </c>
      <c r="P224" s="175">
        <v>6891.3117400000001</v>
      </c>
      <c r="Q224" s="185">
        <v>50949.832240000003</v>
      </c>
      <c r="R224" s="175">
        <v>0</v>
      </c>
      <c r="S224" s="175">
        <v>3448.7331800000002</v>
      </c>
      <c r="T224" s="175">
        <v>96969.557979999998</v>
      </c>
      <c r="U224" s="175">
        <v>10221.03786</v>
      </c>
      <c r="V224" s="175">
        <v>3803.8929499999999</v>
      </c>
      <c r="W224" s="175">
        <v>2569.3338199999998</v>
      </c>
      <c r="X224" s="175">
        <v>6777.47721</v>
      </c>
      <c r="Y224" s="175">
        <v>7061.3687300000001</v>
      </c>
      <c r="Z224" s="175">
        <v>3247.51154</v>
      </c>
      <c r="AA224" s="175">
        <v>480.43346000000003</v>
      </c>
      <c r="AB224" s="175">
        <v>78443.711200000005</v>
      </c>
      <c r="AC224" s="175">
        <v>57687.559820000002</v>
      </c>
      <c r="AD224" s="175">
        <v>15345.771909999999</v>
      </c>
      <c r="AE224" s="175">
        <v>1678.2603099999999</v>
      </c>
      <c r="AF224" s="175">
        <v>281.60685999999998</v>
      </c>
      <c r="AG224" s="175">
        <v>919.68</v>
      </c>
      <c r="AH224" s="175">
        <v>7433.9359599999998</v>
      </c>
      <c r="AI224" s="36">
        <f t="shared" si="17"/>
        <v>384352.45102000004</v>
      </c>
      <c r="AJ224" s="36">
        <f t="shared" si="18"/>
        <v>461222.94122400001</v>
      </c>
      <c r="AK224" s="80">
        <f t="shared" si="19"/>
        <v>23061.147061200001</v>
      </c>
      <c r="AL224" s="60">
        <f t="shared" si="20"/>
        <v>845575.39224399999</v>
      </c>
      <c r="AM224" s="173" t="s">
        <v>649</v>
      </c>
    </row>
    <row r="225" spans="1:39" ht="15.75" thickBot="1" x14ac:dyDescent="0.3">
      <c r="A225" s="44">
        <v>217</v>
      </c>
      <c r="B225" s="44">
        <v>9</v>
      </c>
      <c r="C225" s="180" t="s">
        <v>303</v>
      </c>
      <c r="D225" s="40">
        <v>76</v>
      </c>
      <c r="E225" s="47">
        <f t="shared" si="16"/>
        <v>5008.3999999999996</v>
      </c>
      <c r="F225" s="96">
        <v>559.4</v>
      </c>
      <c r="G225" s="96">
        <v>4449</v>
      </c>
      <c r="H225" s="92"/>
      <c r="I225" s="175">
        <v>5638.8316800000002</v>
      </c>
      <c r="J225" s="175">
        <v>909.09339</v>
      </c>
      <c r="K225" s="175">
        <v>9457.3179099999998</v>
      </c>
      <c r="L225" s="175">
        <v>2494.5771500000001</v>
      </c>
      <c r="M225" s="175">
        <v>384.10392000000002</v>
      </c>
      <c r="N225" s="175">
        <v>13436.384050000001</v>
      </c>
      <c r="O225" s="175">
        <v>0</v>
      </c>
      <c r="P225" s="175">
        <v>7635.6014599999999</v>
      </c>
      <c r="Q225" s="185">
        <v>50949.832240000003</v>
      </c>
      <c r="R225" s="175">
        <v>0</v>
      </c>
      <c r="S225" s="175">
        <v>3448.7331800000002</v>
      </c>
      <c r="T225" s="175">
        <v>99684.150380000006</v>
      </c>
      <c r="U225" s="175">
        <v>10403.6263</v>
      </c>
      <c r="V225" s="175">
        <v>3878.99431</v>
      </c>
      <c r="W225" s="175">
        <v>2354.6750200000001</v>
      </c>
      <c r="X225" s="175">
        <v>6933.8426600000003</v>
      </c>
      <c r="Y225" s="175">
        <v>7061.3687300000001</v>
      </c>
      <c r="Z225" s="175">
        <v>3370.98423</v>
      </c>
      <c r="AA225" s="175">
        <v>300.18061</v>
      </c>
      <c r="AB225" s="175">
        <v>84551.076130000001</v>
      </c>
      <c r="AC225" s="175">
        <v>67719.702369999999</v>
      </c>
      <c r="AD225" s="175">
        <v>18970.47018</v>
      </c>
      <c r="AE225" s="175">
        <v>1697.8989300000001</v>
      </c>
      <c r="AF225" s="175">
        <v>284.93105000000003</v>
      </c>
      <c r="AG225" s="175">
        <v>10039.68</v>
      </c>
      <c r="AH225" s="175">
        <v>9081.6640399999997</v>
      </c>
      <c r="AI225" s="36">
        <f t="shared" si="17"/>
        <v>420687.71992000006</v>
      </c>
      <c r="AJ225" s="36">
        <f t="shared" si="18"/>
        <v>504825.26390400005</v>
      </c>
      <c r="AK225" s="80">
        <f t="shared" si="19"/>
        <v>25241.263195200005</v>
      </c>
      <c r="AL225" s="60">
        <f t="shared" si="20"/>
        <v>925512.98382400011</v>
      </c>
      <c r="AM225" s="173" t="s">
        <v>618</v>
      </c>
    </row>
    <row r="226" spans="1:39" ht="15.75" thickBot="1" x14ac:dyDescent="0.3">
      <c r="A226" s="44">
        <v>218</v>
      </c>
      <c r="B226" s="44">
        <v>10</v>
      </c>
      <c r="C226" s="182" t="s">
        <v>304</v>
      </c>
      <c r="D226" s="43">
        <v>10</v>
      </c>
      <c r="E226" s="47">
        <f t="shared" si="16"/>
        <v>4469.3100000000004</v>
      </c>
      <c r="F226" s="120">
        <v>398.8</v>
      </c>
      <c r="G226" s="96">
        <v>4070.51</v>
      </c>
      <c r="H226" s="92"/>
      <c r="I226" s="175">
        <v>6238.4034099999999</v>
      </c>
      <c r="J226" s="175">
        <v>1084.99512</v>
      </c>
      <c r="K226" s="175">
        <v>8932.9727500000008</v>
      </c>
      <c r="L226" s="175">
        <v>2070.59665</v>
      </c>
      <c r="M226" s="175">
        <v>129.92294999999999</v>
      </c>
      <c r="N226" s="175">
        <v>13266.394979999999</v>
      </c>
      <c r="O226" s="175">
        <v>0</v>
      </c>
      <c r="P226" s="175">
        <v>6813.7269299999998</v>
      </c>
      <c r="Q226" s="185">
        <v>62984.54249</v>
      </c>
      <c r="R226" s="175">
        <v>0</v>
      </c>
      <c r="S226" s="175">
        <v>3640.3294700000001</v>
      </c>
      <c r="T226" s="175">
        <v>88393.064840000006</v>
      </c>
      <c r="U226" s="175">
        <v>11761.333060000001</v>
      </c>
      <c r="V226" s="175">
        <v>4564.6306000000004</v>
      </c>
      <c r="W226" s="175">
        <v>2409.5288500000001</v>
      </c>
      <c r="X226" s="175">
        <v>6333.8812699999999</v>
      </c>
      <c r="Y226" s="175">
        <v>2389.9783900000002</v>
      </c>
      <c r="Z226" s="175">
        <v>2897.2915800000001</v>
      </c>
      <c r="AA226" s="175">
        <v>123.23106</v>
      </c>
      <c r="AB226" s="175">
        <v>74167.918380000003</v>
      </c>
      <c r="AC226" s="175">
        <v>55911.059719999997</v>
      </c>
      <c r="AD226" s="175">
        <v>6485.3044799999998</v>
      </c>
      <c r="AE226" s="175">
        <v>1388.44903</v>
      </c>
      <c r="AF226" s="175">
        <v>229.74940000000001</v>
      </c>
      <c r="AG226" s="175">
        <v>23815.439999999999</v>
      </c>
      <c r="AH226" s="175">
        <v>10001.326220000001</v>
      </c>
      <c r="AI226" s="36">
        <f t="shared" si="17"/>
        <v>396034.07163000002</v>
      </c>
      <c r="AJ226" s="36">
        <f t="shared" si="18"/>
        <v>475240.88595600001</v>
      </c>
      <c r="AK226" s="80">
        <f t="shared" si="19"/>
        <v>23762.044297800003</v>
      </c>
      <c r="AL226" s="60">
        <f t="shared" si="20"/>
        <v>871274.95758599997</v>
      </c>
      <c r="AM226" s="173" t="s">
        <v>465</v>
      </c>
    </row>
    <row r="227" spans="1:39" ht="15.75" thickBot="1" x14ac:dyDescent="0.3">
      <c r="A227" s="44">
        <v>219</v>
      </c>
      <c r="B227" s="44">
        <v>10</v>
      </c>
      <c r="C227" s="180" t="s">
        <v>305</v>
      </c>
      <c r="D227" s="40" t="s">
        <v>63</v>
      </c>
      <c r="E227" s="47">
        <f t="shared" si="16"/>
        <v>12691.7</v>
      </c>
      <c r="F227" s="96">
        <v>1227.45</v>
      </c>
      <c r="G227" s="96">
        <v>11464.25</v>
      </c>
      <c r="H227" s="92"/>
      <c r="I227" s="175">
        <v>18841.295460000001</v>
      </c>
      <c r="J227" s="175">
        <v>2826.5403299999998</v>
      </c>
      <c r="K227" s="175">
        <v>24952.087210000002</v>
      </c>
      <c r="L227" s="175">
        <v>6015.4339799999998</v>
      </c>
      <c r="M227" s="175">
        <v>694.11868000000004</v>
      </c>
      <c r="N227" s="175">
        <v>38679.969649999999</v>
      </c>
      <c r="O227" s="175">
        <v>0</v>
      </c>
      <c r="P227" s="175">
        <v>19349.245869999999</v>
      </c>
      <c r="Q227" s="185">
        <v>122445.35554</v>
      </c>
      <c r="R227" s="175">
        <v>0</v>
      </c>
      <c r="S227" s="175">
        <v>9100.8236699999998</v>
      </c>
      <c r="T227" s="175">
        <v>220718.10308</v>
      </c>
      <c r="U227" s="175">
        <v>30348.977149999999</v>
      </c>
      <c r="V227" s="175">
        <v>12019.51593</v>
      </c>
      <c r="W227" s="175">
        <v>5659.2078199999996</v>
      </c>
      <c r="X227" s="175">
        <v>17937.180339999999</v>
      </c>
      <c r="Y227" s="175">
        <v>12764.8981</v>
      </c>
      <c r="Z227" s="175">
        <v>8911.30753</v>
      </c>
      <c r="AA227" s="175">
        <v>458.19324</v>
      </c>
      <c r="AB227" s="175">
        <v>170877.42658999999</v>
      </c>
      <c r="AC227" s="175">
        <v>122779.43536</v>
      </c>
      <c r="AD227" s="175">
        <v>12886.90122</v>
      </c>
      <c r="AE227" s="175">
        <v>2639.9915599999999</v>
      </c>
      <c r="AF227" s="175">
        <v>439.50614999999999</v>
      </c>
      <c r="AG227" s="175">
        <v>27264.12</v>
      </c>
      <c r="AH227" s="175">
        <v>16860.473320000001</v>
      </c>
      <c r="AI227" s="36">
        <f t="shared" si="17"/>
        <v>905470.10778000008</v>
      </c>
      <c r="AJ227" s="36">
        <f t="shared" si="18"/>
        <v>1086564.129336</v>
      </c>
      <c r="AK227" s="80">
        <f t="shared" si="19"/>
        <v>54328.206466800002</v>
      </c>
      <c r="AL227" s="60">
        <f t="shared" si="20"/>
        <v>1992034.2371160001</v>
      </c>
      <c r="AM227" s="173" t="s">
        <v>466</v>
      </c>
    </row>
    <row r="228" spans="1:39" ht="15.75" thickBot="1" x14ac:dyDescent="0.3">
      <c r="A228" s="44">
        <v>220</v>
      </c>
      <c r="B228" s="44">
        <v>10</v>
      </c>
      <c r="C228" s="180" t="s">
        <v>306</v>
      </c>
      <c r="D228" s="40">
        <v>5</v>
      </c>
      <c r="E228" s="47">
        <f t="shared" si="16"/>
        <v>4708.04</v>
      </c>
      <c r="F228" s="96">
        <v>400.26</v>
      </c>
      <c r="G228" s="96">
        <v>4243.4799999999996</v>
      </c>
      <c r="H228" s="91">
        <v>64.3</v>
      </c>
      <c r="I228" s="175">
        <v>7640.5401199999997</v>
      </c>
      <c r="J228" s="175">
        <v>1105.82692</v>
      </c>
      <c r="K228" s="175">
        <v>9217.5091200000006</v>
      </c>
      <c r="L228" s="175">
        <v>2189.9071199999998</v>
      </c>
      <c r="M228" s="175">
        <v>277.59705000000002</v>
      </c>
      <c r="N228" s="175">
        <v>13050.71119</v>
      </c>
      <c r="O228" s="175">
        <v>0</v>
      </c>
      <c r="P228" s="175">
        <v>7079.6557599999996</v>
      </c>
      <c r="Q228" s="185">
        <v>43324.847410000002</v>
      </c>
      <c r="R228" s="175">
        <v>3877.6351500000001</v>
      </c>
      <c r="S228" s="175">
        <v>3784.0266799999999</v>
      </c>
      <c r="T228" s="175">
        <v>89285.171140000006</v>
      </c>
      <c r="U228" s="175">
        <v>12136.526449999999</v>
      </c>
      <c r="V228" s="175">
        <v>4702.3651900000004</v>
      </c>
      <c r="W228" s="175">
        <v>1937.2562499999999</v>
      </c>
      <c r="X228" s="175">
        <v>6836.8044</v>
      </c>
      <c r="Y228" s="175">
        <v>5105.9087200000004</v>
      </c>
      <c r="Z228" s="175">
        <v>3042.04432</v>
      </c>
      <c r="AA228" s="175">
        <v>226.17289</v>
      </c>
      <c r="AB228" s="175">
        <v>76819.410999999993</v>
      </c>
      <c r="AC228" s="175">
        <v>59148.26395</v>
      </c>
      <c r="AD228" s="175">
        <v>5079.2507500000002</v>
      </c>
      <c r="AE228" s="175">
        <v>1491.97398</v>
      </c>
      <c r="AF228" s="175">
        <v>247.41513</v>
      </c>
      <c r="AG228" s="175">
        <v>27532.44</v>
      </c>
      <c r="AH228" s="175">
        <v>15059.468210000001</v>
      </c>
      <c r="AI228" s="36">
        <f t="shared" si="17"/>
        <v>400198.72889999999</v>
      </c>
      <c r="AJ228" s="36">
        <f t="shared" si="18"/>
        <v>480238.47467999998</v>
      </c>
      <c r="AK228" s="80">
        <f t="shared" si="19"/>
        <v>24011.923734</v>
      </c>
      <c r="AL228" s="60">
        <f t="shared" si="20"/>
        <v>880437.20357999997</v>
      </c>
      <c r="AM228" s="173" t="s">
        <v>635</v>
      </c>
    </row>
    <row r="229" spans="1:39" ht="15.75" thickBot="1" x14ac:dyDescent="0.3">
      <c r="A229" s="44">
        <v>221</v>
      </c>
      <c r="B229" s="44">
        <v>10</v>
      </c>
      <c r="C229" s="180" t="s">
        <v>307</v>
      </c>
      <c r="D229" s="40" t="s">
        <v>83</v>
      </c>
      <c r="E229" s="47">
        <f t="shared" si="16"/>
        <v>4377.8</v>
      </c>
      <c r="F229" s="96">
        <v>474</v>
      </c>
      <c r="G229" s="96">
        <v>3903.8</v>
      </c>
      <c r="H229" s="92"/>
      <c r="I229" s="175">
        <v>5631.1547099999998</v>
      </c>
      <c r="J229" s="175">
        <v>1088.8541499999999</v>
      </c>
      <c r="K229" s="175">
        <v>8007.2399100000002</v>
      </c>
      <c r="L229" s="175">
        <v>2043.05593</v>
      </c>
      <c r="M229" s="175">
        <v>277.59705000000002</v>
      </c>
      <c r="N229" s="175">
        <v>12725.459430000001</v>
      </c>
      <c r="O229" s="175">
        <v>0</v>
      </c>
      <c r="P229" s="175">
        <v>6674.2145300000002</v>
      </c>
      <c r="Q229" s="185">
        <v>50959.548909999998</v>
      </c>
      <c r="R229" s="175">
        <v>0</v>
      </c>
      <c r="S229" s="175">
        <v>3065.5405999999998</v>
      </c>
      <c r="T229" s="175">
        <v>87007.792119999998</v>
      </c>
      <c r="U229" s="175">
        <v>11045.224749999999</v>
      </c>
      <c r="V229" s="175">
        <v>4581.7006499999998</v>
      </c>
      <c r="W229" s="175">
        <v>2548.8630600000001</v>
      </c>
      <c r="X229" s="175">
        <v>6316.9503100000002</v>
      </c>
      <c r="Y229" s="175">
        <v>5105.9087200000004</v>
      </c>
      <c r="Z229" s="175">
        <v>2978.6869799999999</v>
      </c>
      <c r="AA229" s="175">
        <v>396.41557999999998</v>
      </c>
      <c r="AB229" s="175">
        <v>80328.981950000001</v>
      </c>
      <c r="AC229" s="175">
        <v>57306.636919999997</v>
      </c>
      <c r="AD229" s="175">
        <v>15568.475259999999</v>
      </c>
      <c r="AE229" s="175">
        <v>1417.90833</v>
      </c>
      <c r="AF229" s="175">
        <v>237.44254000000001</v>
      </c>
      <c r="AG229" s="175">
        <v>16228.2</v>
      </c>
      <c r="AH229" s="175">
        <v>9848.0491899999997</v>
      </c>
      <c r="AI229" s="36">
        <f t="shared" si="17"/>
        <v>391389.90158000001</v>
      </c>
      <c r="AJ229" s="36">
        <f t="shared" si="18"/>
        <v>469667.88189600001</v>
      </c>
      <c r="AK229" s="80">
        <f t="shared" si="19"/>
        <v>23483.394094800002</v>
      </c>
      <c r="AL229" s="60">
        <f t="shared" si="20"/>
        <v>861057.78347599995</v>
      </c>
      <c r="AM229" s="173" t="s">
        <v>553</v>
      </c>
    </row>
    <row r="230" spans="1:39" ht="15.75" thickBot="1" x14ac:dyDescent="0.3">
      <c r="A230" s="44">
        <v>222</v>
      </c>
      <c r="B230" s="44">
        <v>10</v>
      </c>
      <c r="C230" s="180" t="s">
        <v>308</v>
      </c>
      <c r="D230" s="40" t="s">
        <v>84</v>
      </c>
      <c r="E230" s="47">
        <f t="shared" si="16"/>
        <v>5071.8</v>
      </c>
      <c r="F230" s="96">
        <v>480.7</v>
      </c>
      <c r="G230" s="96">
        <v>4591.1000000000004</v>
      </c>
      <c r="H230" s="92"/>
      <c r="I230" s="175">
        <v>7493.8668399999997</v>
      </c>
      <c r="J230" s="175">
        <v>879.25948000000005</v>
      </c>
      <c r="K230" s="175">
        <v>9972.6688799999993</v>
      </c>
      <c r="L230" s="175">
        <v>2455.8359700000001</v>
      </c>
      <c r="M230" s="175">
        <v>277.59705000000002</v>
      </c>
      <c r="N230" s="175">
        <v>13275.01244</v>
      </c>
      <c r="O230" s="175">
        <v>0</v>
      </c>
      <c r="P230" s="175">
        <v>7732.2584999999999</v>
      </c>
      <c r="Q230" s="185">
        <v>50949.832240000003</v>
      </c>
      <c r="R230" s="175">
        <v>0</v>
      </c>
      <c r="S230" s="175">
        <v>3784.0266799999999</v>
      </c>
      <c r="T230" s="175">
        <v>102301.11095</v>
      </c>
      <c r="U230" s="175">
        <v>12431.39565</v>
      </c>
      <c r="V230" s="175">
        <v>3652.0461799999998</v>
      </c>
      <c r="W230" s="175">
        <v>2149.54511</v>
      </c>
      <c r="X230" s="175">
        <v>7370.7846600000003</v>
      </c>
      <c r="Y230" s="175">
        <v>5105.9087200000004</v>
      </c>
      <c r="Z230" s="175">
        <v>2901.0614300000002</v>
      </c>
      <c r="AA230" s="175">
        <v>137.70328000000001</v>
      </c>
      <c r="AB230" s="175">
        <v>71232.078590000005</v>
      </c>
      <c r="AC230" s="175">
        <v>49416.858840000001</v>
      </c>
      <c r="AD230" s="175">
        <v>6304.49791</v>
      </c>
      <c r="AE230" s="175">
        <v>910.16584999999998</v>
      </c>
      <c r="AF230" s="175">
        <v>151.30788999999999</v>
      </c>
      <c r="AG230" s="175">
        <v>11763.96</v>
      </c>
      <c r="AH230" s="175">
        <v>10422.83805</v>
      </c>
      <c r="AI230" s="36">
        <f t="shared" si="17"/>
        <v>383071.62119000003</v>
      </c>
      <c r="AJ230" s="36">
        <f t="shared" si="18"/>
        <v>459685.94542800001</v>
      </c>
      <c r="AK230" s="80">
        <f t="shared" si="19"/>
        <v>22984.297271400003</v>
      </c>
      <c r="AL230" s="60">
        <f t="shared" si="20"/>
        <v>842757.56661800004</v>
      </c>
      <c r="AM230" s="173" t="s">
        <v>626</v>
      </c>
    </row>
    <row r="231" spans="1:39" ht="15.75" thickBot="1" x14ac:dyDescent="0.3">
      <c r="A231" s="44">
        <v>223</v>
      </c>
      <c r="B231" s="44">
        <v>10</v>
      </c>
      <c r="C231" s="180" t="s">
        <v>309</v>
      </c>
      <c r="D231" s="40" t="s">
        <v>85</v>
      </c>
      <c r="E231" s="47">
        <f>F231+G231+H231</f>
        <v>5071.7</v>
      </c>
      <c r="F231" s="96">
        <v>488.5</v>
      </c>
      <c r="G231" s="120">
        <v>4526.2</v>
      </c>
      <c r="H231" s="91">
        <v>57</v>
      </c>
      <c r="I231" s="175">
        <v>7847.8991999999998</v>
      </c>
      <c r="J231" s="175">
        <v>910.63297999999998</v>
      </c>
      <c r="K231" s="175">
        <v>9788.0323900000003</v>
      </c>
      <c r="L231" s="175">
        <v>2463.2520599999998</v>
      </c>
      <c r="M231" s="175">
        <v>277.59705000000002</v>
      </c>
      <c r="N231" s="175">
        <v>13329.335069999999</v>
      </c>
      <c r="O231" s="175">
        <v>0</v>
      </c>
      <c r="P231" s="175">
        <v>7645.2061800000001</v>
      </c>
      <c r="Q231" s="185">
        <v>50949.832240000003</v>
      </c>
      <c r="R231" s="175">
        <v>0</v>
      </c>
      <c r="S231" s="175">
        <v>4263.0173999999997</v>
      </c>
      <c r="T231" s="175">
        <v>100919.6085</v>
      </c>
      <c r="U231" s="175">
        <v>12689.552159999999</v>
      </c>
      <c r="V231" s="175">
        <v>3783.1643800000002</v>
      </c>
      <c r="W231" s="175">
        <v>2319.9919300000001</v>
      </c>
      <c r="X231" s="175">
        <v>7437.3495300000004</v>
      </c>
      <c r="Y231" s="175">
        <v>5105.9087200000004</v>
      </c>
      <c r="Z231" s="175">
        <v>2927.4135700000002</v>
      </c>
      <c r="AA231" s="175">
        <v>174.42435</v>
      </c>
      <c r="AB231" s="175">
        <v>70038.183680000002</v>
      </c>
      <c r="AC231" s="175">
        <v>49128.548450000002</v>
      </c>
      <c r="AD231" s="175">
        <v>6370.7850500000004</v>
      </c>
      <c r="AE231" s="175">
        <v>912.74692000000005</v>
      </c>
      <c r="AF231" s="175">
        <v>151.74477999999999</v>
      </c>
      <c r="AG231" s="175">
        <v>14254.8</v>
      </c>
      <c r="AH231" s="175">
        <v>12108.88538</v>
      </c>
      <c r="AI231" s="36">
        <f t="shared" si="17"/>
        <v>385797.91197000002</v>
      </c>
      <c r="AJ231" s="36">
        <f t="shared" si="18"/>
        <v>462957.49436399998</v>
      </c>
      <c r="AK231" s="80">
        <f t="shared" si="19"/>
        <v>23147.874718200001</v>
      </c>
      <c r="AL231" s="60">
        <f t="shared" si="20"/>
        <v>848755.40633399994</v>
      </c>
      <c r="AM231" s="173" t="s">
        <v>627</v>
      </c>
    </row>
    <row r="232" spans="1:39" ht="15.75" thickBot="1" x14ac:dyDescent="0.3">
      <c r="A232" s="44">
        <v>224</v>
      </c>
      <c r="B232" s="45">
        <v>10</v>
      </c>
      <c r="C232" s="183" t="s">
        <v>310</v>
      </c>
      <c r="D232" s="42" t="s">
        <v>54</v>
      </c>
      <c r="E232" s="47">
        <f t="shared" si="16"/>
        <v>4605.21</v>
      </c>
      <c r="F232" s="96">
        <v>350.6</v>
      </c>
      <c r="G232" s="96">
        <v>4254.6099999999997</v>
      </c>
      <c r="H232" s="48"/>
      <c r="I232" s="175">
        <v>8504.0770900000007</v>
      </c>
      <c r="J232" s="175">
        <v>1100.93741</v>
      </c>
      <c r="K232" s="175">
        <v>9263.8919600000008</v>
      </c>
      <c r="L232" s="175">
        <v>2442.9596000000001</v>
      </c>
      <c r="M232" s="175">
        <v>277.59705000000002</v>
      </c>
      <c r="N232" s="175">
        <v>13400.409369999999</v>
      </c>
      <c r="O232" s="175">
        <v>0</v>
      </c>
      <c r="P232" s="175">
        <v>7020.9144999999999</v>
      </c>
      <c r="Q232" s="185">
        <v>52374.761209999997</v>
      </c>
      <c r="R232" s="175">
        <v>0</v>
      </c>
      <c r="S232" s="175">
        <v>3736.12761</v>
      </c>
      <c r="T232" s="175">
        <v>88718.370309999998</v>
      </c>
      <c r="U232" s="175">
        <v>14975.468559999999</v>
      </c>
      <c r="V232" s="175">
        <v>4681.5479699999996</v>
      </c>
      <c r="W232" s="175">
        <v>1817.05459</v>
      </c>
      <c r="X232" s="175">
        <v>7225.6758799999998</v>
      </c>
      <c r="Y232" s="175">
        <v>5105.9087200000004</v>
      </c>
      <c r="Z232" s="175">
        <v>3023.6884500000001</v>
      </c>
      <c r="AA232" s="175">
        <v>386.70091000000002</v>
      </c>
      <c r="AB232" s="175">
        <v>77936.919590000005</v>
      </c>
      <c r="AC232" s="175">
        <v>54368.856359999998</v>
      </c>
      <c r="AD232" s="175">
        <v>5118.7524199999998</v>
      </c>
      <c r="AE232" s="175">
        <v>1921.77919</v>
      </c>
      <c r="AF232" s="175">
        <v>320.07254999999998</v>
      </c>
      <c r="AG232" s="175">
        <v>17569.32</v>
      </c>
      <c r="AH232" s="175">
        <v>8851.7484899999999</v>
      </c>
      <c r="AI232" s="36">
        <f t="shared" si="17"/>
        <v>390143.53978999995</v>
      </c>
      <c r="AJ232" s="36">
        <f t="shared" si="18"/>
        <v>468172.24774799991</v>
      </c>
      <c r="AK232" s="80">
        <f t="shared" si="19"/>
        <v>23408.612387399997</v>
      </c>
      <c r="AL232" s="60">
        <f t="shared" si="20"/>
        <v>858315.78753799992</v>
      </c>
      <c r="AM232" s="173" t="s">
        <v>577</v>
      </c>
    </row>
    <row r="233" spans="1:39" ht="15.75" thickBot="1" x14ac:dyDescent="0.3">
      <c r="A233" s="44">
        <v>225</v>
      </c>
      <c r="B233" s="45">
        <v>10</v>
      </c>
      <c r="C233" s="183" t="s">
        <v>311</v>
      </c>
      <c r="D233" s="113" t="s">
        <v>86</v>
      </c>
      <c r="E233" s="114">
        <f t="shared" si="16"/>
        <v>4732.9000000000005</v>
      </c>
      <c r="F233" s="114">
        <v>363.6</v>
      </c>
      <c r="G233" s="114">
        <v>4369.3</v>
      </c>
      <c r="H233" s="115"/>
      <c r="I233" s="175">
        <v>8407.2868400000007</v>
      </c>
      <c r="J233" s="175">
        <v>1081.13903</v>
      </c>
      <c r="K233" s="175">
        <v>9460.4145700000008</v>
      </c>
      <c r="L233" s="175">
        <v>2286.1264200000001</v>
      </c>
      <c r="M233" s="175">
        <v>277.59705000000002</v>
      </c>
      <c r="N233" s="175">
        <v>13245.53995</v>
      </c>
      <c r="O233" s="175">
        <v>0</v>
      </c>
      <c r="P233" s="175">
        <v>7215.5854399999998</v>
      </c>
      <c r="Q233" s="185">
        <v>52374.761209999997</v>
      </c>
      <c r="R233" s="175">
        <v>0</v>
      </c>
      <c r="S233" s="175">
        <v>3736.12761</v>
      </c>
      <c r="T233" s="175">
        <v>89507.285050000006</v>
      </c>
      <c r="U233" s="175">
        <v>14673.472330000001</v>
      </c>
      <c r="V233" s="175">
        <v>4600.3622599999999</v>
      </c>
      <c r="W233" s="175">
        <v>1952.9262200000001</v>
      </c>
      <c r="X233" s="175">
        <v>6907.1928500000004</v>
      </c>
      <c r="Y233" s="175">
        <v>5105.9087200000004</v>
      </c>
      <c r="Z233" s="175">
        <v>2951.4324099999999</v>
      </c>
      <c r="AA233" s="175">
        <v>367.20873999999998</v>
      </c>
      <c r="AB233" s="175">
        <v>84492.576180000004</v>
      </c>
      <c r="AC233" s="175">
        <v>58076.361900000004</v>
      </c>
      <c r="AD233" s="175">
        <v>5830.8609500000002</v>
      </c>
      <c r="AE233" s="175">
        <v>1548.0843199999999</v>
      </c>
      <c r="AF233" s="175">
        <v>255.86807999999999</v>
      </c>
      <c r="AG233" s="175">
        <v>18987.240000000002</v>
      </c>
      <c r="AH233" s="175">
        <v>22838.27749</v>
      </c>
      <c r="AI233" s="36">
        <f t="shared" si="17"/>
        <v>416179.63562000002</v>
      </c>
      <c r="AJ233" s="36">
        <f t="shared" si="18"/>
        <v>499415.562744</v>
      </c>
      <c r="AK233" s="80">
        <f t="shared" si="19"/>
        <v>24970.778137200003</v>
      </c>
      <c r="AL233" s="60">
        <f t="shared" si="20"/>
        <v>915595.19836400007</v>
      </c>
      <c r="AM233" s="173" t="s">
        <v>578</v>
      </c>
    </row>
    <row r="234" spans="1:39" ht="15.75" thickBot="1" x14ac:dyDescent="0.3">
      <c r="A234" s="44">
        <v>226</v>
      </c>
      <c r="B234" s="45">
        <v>10</v>
      </c>
      <c r="C234" s="183" t="s">
        <v>312</v>
      </c>
      <c r="D234" s="113" t="s">
        <v>87</v>
      </c>
      <c r="E234" s="114">
        <f t="shared" si="16"/>
        <v>2172.5</v>
      </c>
      <c r="F234" s="114">
        <v>290.5</v>
      </c>
      <c r="G234" s="114">
        <v>1882</v>
      </c>
      <c r="H234" s="115"/>
      <c r="I234" s="175">
        <v>3650.9679599999999</v>
      </c>
      <c r="J234" s="175">
        <v>553.17145000000005</v>
      </c>
      <c r="K234" s="175">
        <v>4452.4244399999998</v>
      </c>
      <c r="L234" s="175">
        <v>1010.77166</v>
      </c>
      <c r="M234" s="175">
        <v>138.92457999999999</v>
      </c>
      <c r="N234" s="175">
        <v>7510.86175</v>
      </c>
      <c r="O234" s="175">
        <v>0</v>
      </c>
      <c r="P234" s="175">
        <v>3312.1044999999999</v>
      </c>
      <c r="Q234" s="185">
        <v>31136.03901</v>
      </c>
      <c r="R234" s="175">
        <v>0</v>
      </c>
      <c r="S234" s="175">
        <v>1772.26566</v>
      </c>
      <c r="T234" s="175">
        <v>44918.593240000002</v>
      </c>
      <c r="U234" s="175">
        <v>5944.0229099999997</v>
      </c>
      <c r="V234" s="175">
        <v>2353.28087</v>
      </c>
      <c r="W234" s="175">
        <v>868.11234000000002</v>
      </c>
      <c r="X234" s="175">
        <v>3054.4645500000001</v>
      </c>
      <c r="Y234" s="175">
        <v>2552.8285500000002</v>
      </c>
      <c r="Z234" s="175">
        <v>1361.6127200000001</v>
      </c>
      <c r="AA234" s="175">
        <v>73.724680000000006</v>
      </c>
      <c r="AB234" s="175">
        <v>44187.663999999997</v>
      </c>
      <c r="AC234" s="175">
        <v>25150.862669999999</v>
      </c>
      <c r="AD234" s="175">
        <v>1776.7055499999999</v>
      </c>
      <c r="AE234" s="175">
        <v>746.82863999999995</v>
      </c>
      <c r="AF234" s="175">
        <v>124.65733</v>
      </c>
      <c r="AG234" s="175">
        <v>10384.56</v>
      </c>
      <c r="AH234" s="175">
        <v>9675.6125300000003</v>
      </c>
      <c r="AI234" s="36">
        <f t="shared" si="17"/>
        <v>206711.06159000003</v>
      </c>
      <c r="AJ234" s="36">
        <f t="shared" si="18"/>
        <v>248053.27390800003</v>
      </c>
      <c r="AK234" s="80">
        <f t="shared" si="19"/>
        <v>12402.663695400002</v>
      </c>
      <c r="AL234" s="60">
        <f t="shared" si="20"/>
        <v>454764.33549800003</v>
      </c>
      <c r="AM234" s="173" t="s">
        <v>579</v>
      </c>
    </row>
    <row r="235" spans="1:39" s="79" customFormat="1" ht="15.75" thickBot="1" x14ac:dyDescent="0.3">
      <c r="A235" s="44">
        <v>227</v>
      </c>
      <c r="B235" s="44">
        <v>10</v>
      </c>
      <c r="C235" s="180" t="s">
        <v>313</v>
      </c>
      <c r="D235" s="116">
        <v>269</v>
      </c>
      <c r="E235" s="114">
        <f>F235+G235+H235</f>
        <v>12646.7</v>
      </c>
      <c r="F235" s="129">
        <v>1262.0999999999999</v>
      </c>
      <c r="G235" s="114">
        <v>11384.6</v>
      </c>
      <c r="H235" s="114"/>
      <c r="I235" s="175">
        <v>14895.14229</v>
      </c>
      <c r="J235" s="175">
        <v>2612.3200200000001</v>
      </c>
      <c r="K235" s="175">
        <v>25192.986290000001</v>
      </c>
      <c r="L235" s="175">
        <v>5882.5756300000003</v>
      </c>
      <c r="M235" s="175">
        <v>694.11868000000004</v>
      </c>
      <c r="N235" s="175">
        <v>34398.072639999999</v>
      </c>
      <c r="O235" s="175">
        <v>0</v>
      </c>
      <c r="P235" s="175">
        <v>19280.64071</v>
      </c>
      <c r="Q235" s="185">
        <v>130936.90300999999</v>
      </c>
      <c r="R235" s="175">
        <v>0</v>
      </c>
      <c r="S235" s="175">
        <v>9531.9153100000003</v>
      </c>
      <c r="T235" s="175">
        <v>226322.53755000001</v>
      </c>
      <c r="U235" s="175">
        <v>26649.076700000001</v>
      </c>
      <c r="V235" s="175">
        <v>11123.291939999999</v>
      </c>
      <c r="W235" s="175">
        <v>5682.5573299999996</v>
      </c>
      <c r="X235" s="175">
        <v>18025.73273</v>
      </c>
      <c r="Y235" s="175">
        <v>12764.8981</v>
      </c>
      <c r="Z235" s="175">
        <v>8573.5089700000008</v>
      </c>
      <c r="AA235" s="175">
        <v>687.40535999999997</v>
      </c>
      <c r="AB235" s="175">
        <v>229822.81336999999</v>
      </c>
      <c r="AC235" s="175">
        <v>204626.80142999999</v>
      </c>
      <c r="AD235" s="175">
        <v>17170.4935</v>
      </c>
      <c r="AE235" s="175">
        <v>2476.42992</v>
      </c>
      <c r="AF235" s="175">
        <v>409.39843000000002</v>
      </c>
      <c r="AG235" s="175">
        <v>60122.879999999997</v>
      </c>
      <c r="AH235" s="175">
        <v>20500.802780000002</v>
      </c>
      <c r="AI235" s="36">
        <f t="shared" ref="AI235" si="21">SUM(I235:AH235)</f>
        <v>1088383.3026899998</v>
      </c>
      <c r="AJ235" s="36">
        <f>AI235*1.2</f>
        <v>1306059.9632279996</v>
      </c>
      <c r="AK235" s="80">
        <f t="shared" ref="AK235" si="22">AJ235*0.05</f>
        <v>65302.998161399984</v>
      </c>
      <c r="AL235" s="60">
        <f>AI235+AJ235</f>
        <v>2394443.2659179997</v>
      </c>
      <c r="AM235" s="173" t="s">
        <v>524</v>
      </c>
    </row>
    <row r="236" spans="1:39" x14ac:dyDescent="0.25">
      <c r="A236" s="44">
        <v>228</v>
      </c>
      <c r="B236" s="44">
        <v>13</v>
      </c>
      <c r="C236" s="180" t="s">
        <v>314</v>
      </c>
      <c r="D236" s="116">
        <v>40</v>
      </c>
      <c r="E236" s="114">
        <f>F236+G236+H236</f>
        <v>4048.5</v>
      </c>
      <c r="F236" s="114">
        <v>261.39999999999998</v>
      </c>
      <c r="G236" s="114">
        <v>3787.1</v>
      </c>
      <c r="H236" s="114"/>
      <c r="I236" s="175">
        <v>5686.7106000000003</v>
      </c>
      <c r="J236" s="175">
        <v>870.51682000000005</v>
      </c>
      <c r="K236" s="175">
        <v>9242.4094299999997</v>
      </c>
      <c r="L236" s="175">
        <v>1321.3286800000001</v>
      </c>
      <c r="M236" s="175">
        <v>128.38091</v>
      </c>
      <c r="N236" s="175">
        <v>8818.5979900000002</v>
      </c>
      <c r="O236" s="175">
        <v>0</v>
      </c>
      <c r="P236" s="175">
        <v>6172.17724</v>
      </c>
      <c r="Q236" s="185">
        <v>56610.955130000002</v>
      </c>
      <c r="R236" s="175">
        <v>0</v>
      </c>
      <c r="S236" s="175">
        <v>3688.2285400000001</v>
      </c>
      <c r="T236" s="175">
        <v>86071.168730000005</v>
      </c>
      <c r="U236" s="175">
        <v>10149.13796</v>
      </c>
      <c r="V236" s="175">
        <v>3683.0848599999999</v>
      </c>
      <c r="W236" s="175">
        <v>2752.72946</v>
      </c>
      <c r="X236" s="175">
        <v>4098.8575300000002</v>
      </c>
      <c r="Y236" s="175">
        <v>2362.9628299999999</v>
      </c>
      <c r="Z236" s="175">
        <v>1751.31423</v>
      </c>
      <c r="AA236" s="175">
        <v>0</v>
      </c>
      <c r="AB236" s="175">
        <v>68442.267800000001</v>
      </c>
      <c r="AC236" s="175">
        <v>53856.986949999999</v>
      </c>
      <c r="AD236" s="175">
        <v>14299.57771</v>
      </c>
      <c r="AE236" s="175">
        <v>848.10780999999997</v>
      </c>
      <c r="AF236" s="175">
        <v>142.46553</v>
      </c>
      <c r="AG236" s="175">
        <v>8794.32</v>
      </c>
      <c r="AH236" s="175">
        <v>25635.583289999999</v>
      </c>
      <c r="AI236" s="36">
        <f>SUM(I236:AH236)</f>
        <v>375427.87002999999</v>
      </c>
      <c r="AJ236" s="36">
        <f>AI236*1.2</f>
        <v>450513.444036</v>
      </c>
      <c r="AK236" s="80">
        <f>AJ236*0.05</f>
        <v>22525.6722018</v>
      </c>
      <c r="AL236" s="60">
        <f>AI236+AJ236</f>
        <v>825941.31406600005</v>
      </c>
      <c r="AM236" s="173" t="s">
        <v>612</v>
      </c>
    </row>
    <row r="237" spans="1:39" x14ac:dyDescent="0.25">
      <c r="B237" s="22"/>
      <c r="C237" s="184"/>
      <c r="D237" s="7"/>
      <c r="E237" s="21"/>
      <c r="F237" s="21"/>
      <c r="G237" s="21"/>
      <c r="H237" s="21"/>
      <c r="I237" s="123"/>
      <c r="J237" s="123"/>
      <c r="K237" s="112"/>
      <c r="L237" s="125"/>
      <c r="M237" s="123"/>
      <c r="N237" s="123"/>
      <c r="O237" s="124"/>
      <c r="P237" s="124"/>
      <c r="Q237" s="123"/>
      <c r="S237" s="23"/>
      <c r="U237" s="56"/>
      <c r="W237" s="23"/>
      <c r="Y237" s="56"/>
      <c r="AA237" s="23"/>
      <c r="AC237" s="56"/>
      <c r="AE237" s="23"/>
      <c r="AG237" s="56"/>
    </row>
    <row r="238" spans="1:39" x14ac:dyDescent="0.25">
      <c r="B238" s="22"/>
      <c r="C238" s="184"/>
      <c r="D238" s="7"/>
      <c r="E238" s="21"/>
      <c r="F238" s="21"/>
      <c r="G238" s="21"/>
      <c r="H238" s="21"/>
      <c r="I238" s="123"/>
      <c r="J238" s="123"/>
      <c r="K238" s="124"/>
      <c r="L238" s="124"/>
      <c r="M238" s="123"/>
      <c r="N238" s="123"/>
      <c r="O238" s="124"/>
      <c r="P238" s="124"/>
      <c r="Q238" s="123"/>
      <c r="S238" s="23"/>
      <c r="U238" s="56"/>
      <c r="W238" s="23"/>
      <c r="Y238" s="56"/>
      <c r="AA238" s="23"/>
      <c r="AC238" s="56"/>
      <c r="AE238" s="23"/>
      <c r="AG238" s="56"/>
    </row>
    <row r="239" spans="1:39" x14ac:dyDescent="0.25">
      <c r="B239" s="22"/>
      <c r="C239" s="184"/>
      <c r="D239" s="7"/>
      <c r="E239" s="21"/>
      <c r="F239" s="21"/>
      <c r="G239" s="21"/>
      <c r="H239" s="21"/>
      <c r="I239" s="112"/>
      <c r="J239" s="112"/>
      <c r="K239" s="112"/>
      <c r="L239" s="112"/>
      <c r="M239" s="112"/>
      <c r="N239" s="112"/>
      <c r="O239" s="112"/>
      <c r="P239" s="112"/>
      <c r="Q239" s="123"/>
      <c r="S239" s="23"/>
      <c r="U239" s="56"/>
      <c r="W239" s="23"/>
      <c r="Y239" s="56"/>
      <c r="AA239" s="23"/>
      <c r="AC239" s="56"/>
      <c r="AE239" s="23"/>
      <c r="AG239" s="56"/>
    </row>
    <row r="240" spans="1:39" x14ac:dyDescent="0.25">
      <c r="B240" s="22"/>
      <c r="C240" s="184"/>
      <c r="D240" s="7"/>
      <c r="E240" s="21"/>
      <c r="F240" s="21"/>
      <c r="G240" s="21"/>
      <c r="H240" s="21"/>
      <c r="I240" s="123"/>
      <c r="J240" s="123"/>
      <c r="K240" s="124"/>
      <c r="L240" s="124"/>
      <c r="M240" s="123"/>
      <c r="N240" s="123"/>
      <c r="O240" s="124"/>
      <c r="P240" s="124"/>
      <c r="Q240" s="123"/>
      <c r="S240" s="23"/>
      <c r="U240" s="56"/>
      <c r="W240" s="23"/>
      <c r="Y240" s="56"/>
      <c r="AA240" s="23"/>
      <c r="AC240" s="56"/>
      <c r="AE240" s="23"/>
      <c r="AG240" s="56"/>
    </row>
    <row r="241" spans="2:33" x14ac:dyDescent="0.25">
      <c r="B241" s="22"/>
      <c r="C241" s="184"/>
      <c r="D241" s="7"/>
      <c r="E241" s="21"/>
      <c r="F241" s="21"/>
      <c r="G241" s="21"/>
      <c r="H241" s="21"/>
      <c r="I241" s="123"/>
      <c r="J241" s="123"/>
      <c r="K241" s="124"/>
      <c r="L241" s="124"/>
      <c r="M241" s="123"/>
      <c r="N241" s="123"/>
      <c r="O241" s="124"/>
      <c r="P241" s="124"/>
      <c r="Q241" s="123"/>
      <c r="S241" s="23"/>
      <c r="U241" s="56"/>
      <c r="W241" s="23"/>
      <c r="Y241" s="56"/>
      <c r="AA241" s="23"/>
      <c r="AC241" s="56"/>
      <c r="AE241" s="23"/>
      <c r="AG241" s="56"/>
    </row>
  </sheetData>
  <autoFilter ref="A5:AM236"/>
  <mergeCells count="15">
    <mergeCell ref="F7:F8"/>
    <mergeCell ref="G7:G8"/>
    <mergeCell ref="H7:H8"/>
    <mergeCell ref="I6:P6"/>
    <mergeCell ref="U6:AA6"/>
    <mergeCell ref="A6:A8"/>
    <mergeCell ref="C6:C8"/>
    <mergeCell ref="E6:E8"/>
    <mergeCell ref="B6:B8"/>
    <mergeCell ref="D6:D8"/>
    <mergeCell ref="AL7:AL8"/>
    <mergeCell ref="AM7:AM8"/>
    <mergeCell ref="AI7:AI8"/>
    <mergeCell ref="AJ7:AJ8"/>
    <mergeCell ref="AK7:AK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K62"/>
  <sheetViews>
    <sheetView tabSelected="1" topLeftCell="A2" zoomScale="90" zoomScaleNormal="90" workbookViewId="0">
      <selection activeCell="D55" sqref="D55:F55"/>
    </sheetView>
  </sheetViews>
  <sheetFormatPr defaultColWidth="8.85546875" defaultRowHeight="15" x14ac:dyDescent="0.25"/>
  <cols>
    <col min="1" max="1" width="9" style="62" customWidth="1"/>
    <col min="2" max="2" width="61.28515625" style="25" customWidth="1"/>
    <col min="3" max="4" width="22.7109375" style="26" customWidth="1"/>
    <col min="5" max="5" width="22.7109375" style="25" customWidth="1"/>
    <col min="6" max="6" width="23.28515625" style="25" customWidth="1"/>
    <col min="7" max="7" width="13.140625" style="25" customWidth="1"/>
    <col min="8" max="8" width="33.28515625" style="25" customWidth="1"/>
    <col min="9" max="16384" width="8.85546875" style="25"/>
  </cols>
  <sheetData>
    <row r="1" spans="1:11" ht="23.25" hidden="1" customHeight="1" x14ac:dyDescent="0.25">
      <c r="A1" s="228" t="s">
        <v>417</v>
      </c>
      <c r="B1" s="229"/>
      <c r="C1" s="174" t="str">
        <f>VLOOKUP($A$8,'2020 наростаючий'!$C$9:$AM$236,37,FALSE)</f>
        <v>№ 3/159 від 20.02.2019</v>
      </c>
    </row>
    <row r="2" spans="1:11" ht="20.25" x14ac:dyDescent="0.3">
      <c r="A2" s="231" t="s">
        <v>416</v>
      </c>
      <c r="B2" s="231"/>
      <c r="C2" s="231"/>
      <c r="D2" s="231"/>
      <c r="E2" s="231"/>
      <c r="F2" s="231"/>
      <c r="H2" s="37" t="s">
        <v>45</v>
      </c>
    </row>
    <row r="3" spans="1:11" ht="23.25" x14ac:dyDescent="0.35">
      <c r="A3" s="235" t="s">
        <v>418</v>
      </c>
      <c r="B3" s="235"/>
      <c r="C3" s="235"/>
      <c r="D3" s="235"/>
      <c r="E3" s="235"/>
      <c r="F3" s="132" t="str">
        <f>C1</f>
        <v>№ 3/159 від 20.02.2019</v>
      </c>
    </row>
    <row r="4" spans="1:11" ht="143.25" customHeight="1" x14ac:dyDescent="0.25">
      <c r="A4" s="227" t="s">
        <v>422</v>
      </c>
      <c r="B4" s="227"/>
      <c r="C4" s="227"/>
      <c r="D4" s="227"/>
      <c r="E4" s="227"/>
      <c r="F4" s="227"/>
    </row>
    <row r="5" spans="1:11" ht="21.75" customHeight="1" x14ac:dyDescent="0.25">
      <c r="A5" s="135"/>
      <c r="B5" s="135"/>
      <c r="C5" s="135"/>
      <c r="D5" s="230" t="s">
        <v>421</v>
      </c>
      <c r="E5" s="230"/>
      <c r="F5" s="172" t="str">
        <f>F3</f>
        <v>№ 3/159 від 20.02.2019</v>
      </c>
    </row>
    <row r="6" spans="1:11" ht="36" customHeight="1" x14ac:dyDescent="0.25">
      <c r="A6" s="232" t="s">
        <v>379</v>
      </c>
      <c r="B6" s="232"/>
      <c r="C6" s="232"/>
      <c r="D6" s="232"/>
      <c r="E6" s="232"/>
      <c r="F6" s="232"/>
    </row>
    <row r="7" spans="1:11" ht="26.25" customHeight="1" x14ac:dyDescent="0.3">
      <c r="A7" s="233" t="s">
        <v>420</v>
      </c>
      <c r="B7" s="234"/>
      <c r="C7" s="234"/>
      <c r="D7" s="234"/>
      <c r="E7" s="234"/>
      <c r="F7" s="234"/>
    </row>
    <row r="8" spans="1:11" ht="19.350000000000001" customHeight="1" x14ac:dyDescent="0.25">
      <c r="A8" s="226" t="s">
        <v>310</v>
      </c>
      <c r="B8" s="226"/>
      <c r="C8" s="226"/>
      <c r="D8" s="226"/>
      <c r="E8" s="226"/>
      <c r="F8" s="226"/>
    </row>
    <row r="9" spans="1:11" s="98" customFormat="1" ht="15" customHeight="1" x14ac:dyDescent="0.25">
      <c r="A9" s="225" t="s">
        <v>380</v>
      </c>
      <c r="B9" s="225"/>
      <c r="C9" s="225"/>
      <c r="D9" s="225"/>
      <c r="E9" s="225"/>
      <c r="F9" s="225"/>
    </row>
    <row r="10" spans="1:11" ht="17.25" customHeight="1" thickBot="1" x14ac:dyDescent="0.3">
      <c r="F10" s="171" t="s">
        <v>419</v>
      </c>
    </row>
    <row r="11" spans="1:11" ht="141" customHeight="1" thickBot="1" x14ac:dyDescent="0.3">
      <c r="A11" s="84" t="s">
        <v>31</v>
      </c>
      <c r="B11" s="85" t="s">
        <v>44</v>
      </c>
      <c r="C11" s="86" t="s">
        <v>371</v>
      </c>
      <c r="D11" s="87" t="s">
        <v>372</v>
      </c>
      <c r="E11" s="88" t="s">
        <v>373</v>
      </c>
      <c r="F11" s="89" t="s">
        <v>374</v>
      </c>
      <c r="G11" s="186"/>
      <c r="H11" s="27"/>
      <c r="I11" s="27"/>
      <c r="J11" s="27"/>
      <c r="K11" s="27"/>
    </row>
    <row r="12" spans="1:11" ht="25.5" customHeight="1" x14ac:dyDescent="0.25">
      <c r="A12" s="117"/>
      <c r="B12" s="119" t="s">
        <v>375</v>
      </c>
      <c r="C12" s="136"/>
      <c r="D12" s="137">
        <f>VLOOKUP($A$8,'2020 наростаючий'!$C$9:$AM$236,4,FALSE)</f>
        <v>350.6</v>
      </c>
      <c r="E12" s="137">
        <f>VLOOKUP($A$8,'2020 наростаючий'!$C$9:$AM$236,5,FALSE)</f>
        <v>4254.6099999999997</v>
      </c>
      <c r="F12" s="138">
        <f>VLOOKUP($A$8,'2020 наростаючий'!$C$9:$AM$236,6,FALSE)</f>
        <v>0</v>
      </c>
      <c r="G12" s="187">
        <f>VLOOKUP($A$8,'2020 наростаючий'!$C$9:$AM$236,3,FALSE)</f>
        <v>4605.21</v>
      </c>
      <c r="H12" s="27"/>
      <c r="I12" s="27"/>
      <c r="J12" s="27"/>
      <c r="K12" s="27"/>
    </row>
    <row r="13" spans="1:11" ht="21" customHeight="1" x14ac:dyDescent="0.25">
      <c r="A13" s="70" t="s">
        <v>409</v>
      </c>
      <c r="B13" s="118" t="s">
        <v>329</v>
      </c>
      <c r="C13" s="139"/>
      <c r="D13" s="139"/>
      <c r="E13" s="140"/>
      <c r="F13" s="141"/>
      <c r="G13" s="187">
        <f>VLOOKUP($A$8,'2020 наростаючий'!$C$9:$AM$236,4,FALSE)</f>
        <v>350.6</v>
      </c>
      <c r="H13" s="27"/>
      <c r="I13" s="27"/>
      <c r="J13" s="27"/>
      <c r="K13" s="27"/>
    </row>
    <row r="14" spans="1:11" s="29" customFormat="1" ht="19.5" customHeight="1" x14ac:dyDescent="0.25">
      <c r="A14" s="70" t="s">
        <v>386</v>
      </c>
      <c r="B14" s="68" t="s">
        <v>330</v>
      </c>
      <c r="C14" s="142">
        <f>SUM(C15:C22)</f>
        <v>42010.786979999997</v>
      </c>
      <c r="D14" s="143">
        <f>SUM(D15:D22)</f>
        <v>0.76020396789722944</v>
      </c>
      <c r="E14" s="143">
        <f t="shared" ref="E14:F14" si="0">SUM(E15:E22)</f>
        <v>0.76020396789722944</v>
      </c>
      <c r="F14" s="144">
        <f t="shared" si="0"/>
        <v>0.76020396789722944</v>
      </c>
      <c r="G14" s="188"/>
      <c r="H14" s="71"/>
      <c r="I14" s="71"/>
      <c r="J14" s="71"/>
      <c r="K14" s="71"/>
    </row>
    <row r="15" spans="1:11" ht="19.5" customHeight="1" x14ac:dyDescent="0.25">
      <c r="A15" s="63" t="s">
        <v>331</v>
      </c>
      <c r="B15" s="32" t="s">
        <v>332</v>
      </c>
      <c r="C15" s="145">
        <f>VLOOKUP($A$8,'2020 наростаючий'!$C$9:$AM$236,7,FALSE)</f>
        <v>8504.0770900000007</v>
      </c>
      <c r="D15" s="146">
        <f>C15/12/$G$12</f>
        <v>0.1538850759972582</v>
      </c>
      <c r="E15" s="147">
        <f t="shared" ref="E15:E22" si="1">C15/12/$G$12</f>
        <v>0.1538850759972582</v>
      </c>
      <c r="F15" s="148">
        <f>C15/12/$G$12</f>
        <v>0.1538850759972582</v>
      </c>
      <c r="G15" s="186"/>
      <c r="H15" s="27"/>
      <c r="I15" s="27"/>
      <c r="J15" s="27"/>
      <c r="K15" s="27"/>
    </row>
    <row r="16" spans="1:11" ht="19.5" customHeight="1" x14ac:dyDescent="0.25">
      <c r="A16" s="63" t="s">
        <v>340</v>
      </c>
      <c r="B16" s="32" t="s">
        <v>333</v>
      </c>
      <c r="C16" s="145">
        <f>VLOOKUP($A$8,'2020 наростаючий'!$C$9:$AM$236,8,FALSE)</f>
        <v>1100.93741</v>
      </c>
      <c r="D16" s="146">
        <f t="shared" ref="D16:D21" si="2">C16/12/$G$12</f>
        <v>1.9921954518179772E-2</v>
      </c>
      <c r="E16" s="147">
        <f t="shared" si="1"/>
        <v>1.9921954518179772E-2</v>
      </c>
      <c r="F16" s="148">
        <f t="shared" ref="F16:F21" si="3">C16/12/$G$12</f>
        <v>1.9921954518179772E-2</v>
      </c>
      <c r="G16" s="27"/>
      <c r="H16" s="27"/>
      <c r="I16" s="27"/>
      <c r="J16" s="27"/>
      <c r="K16" s="27"/>
    </row>
    <row r="17" spans="1:11" ht="19.5" customHeight="1" x14ac:dyDescent="0.25">
      <c r="A17" s="63" t="s">
        <v>341</v>
      </c>
      <c r="B17" s="32" t="s">
        <v>334</v>
      </c>
      <c r="C17" s="145">
        <f>VLOOKUP($A$8,'2020 наростаючий'!$C$9:$AM$236,9,FALSE)</f>
        <v>9263.8919600000008</v>
      </c>
      <c r="D17" s="146">
        <f t="shared" si="2"/>
        <v>0.16763426568314296</v>
      </c>
      <c r="E17" s="147">
        <f t="shared" si="1"/>
        <v>0.16763426568314296</v>
      </c>
      <c r="F17" s="148">
        <f t="shared" si="3"/>
        <v>0.16763426568314296</v>
      </c>
      <c r="G17" s="27"/>
      <c r="H17" s="27"/>
      <c r="I17" s="27"/>
      <c r="J17" s="27"/>
      <c r="K17" s="27"/>
    </row>
    <row r="18" spans="1:11" ht="19.5" customHeight="1" x14ac:dyDescent="0.25">
      <c r="A18" s="63" t="s">
        <v>342</v>
      </c>
      <c r="B18" s="32" t="s">
        <v>335</v>
      </c>
      <c r="C18" s="145">
        <f>VLOOKUP($A$8,'2020 наростаючий'!$C$9:$AM$236,10,FALSE)</f>
        <v>2442.9596000000001</v>
      </c>
      <c r="D18" s="146">
        <f t="shared" si="2"/>
        <v>4.4206445887737297E-2</v>
      </c>
      <c r="E18" s="147">
        <f t="shared" si="1"/>
        <v>4.4206445887737297E-2</v>
      </c>
      <c r="F18" s="148">
        <f t="shared" si="3"/>
        <v>4.4206445887737297E-2</v>
      </c>
      <c r="G18" s="27"/>
      <c r="H18" s="27"/>
      <c r="I18" s="27"/>
      <c r="J18" s="27"/>
      <c r="K18" s="27"/>
    </row>
    <row r="19" spans="1:11" ht="19.5" customHeight="1" x14ac:dyDescent="0.25">
      <c r="A19" s="63" t="s">
        <v>343</v>
      </c>
      <c r="B19" s="32" t="s">
        <v>336</v>
      </c>
      <c r="C19" s="145">
        <f>VLOOKUP($A$8,'2020 наростаючий'!$C$9:$AM$236,11,FALSE)</f>
        <v>277.59705000000002</v>
      </c>
      <c r="D19" s="146">
        <f t="shared" si="2"/>
        <v>5.0232426968585585E-3</v>
      </c>
      <c r="E19" s="147">
        <f t="shared" si="1"/>
        <v>5.0232426968585585E-3</v>
      </c>
      <c r="F19" s="148">
        <f t="shared" si="3"/>
        <v>5.0232426968585585E-3</v>
      </c>
      <c r="G19" s="27"/>
      <c r="H19" s="27"/>
      <c r="I19" s="27"/>
      <c r="J19" s="27"/>
      <c r="K19" s="27"/>
    </row>
    <row r="20" spans="1:11" ht="19.5" customHeight="1" x14ac:dyDescent="0.25">
      <c r="A20" s="63" t="s">
        <v>346</v>
      </c>
      <c r="B20" s="32" t="s">
        <v>337</v>
      </c>
      <c r="C20" s="145">
        <f>VLOOKUP($A$8,'2020 наростаючий'!$C$9:$AM$236,12,FALSE)</f>
        <v>13400.409369999999</v>
      </c>
      <c r="D20" s="146">
        <f t="shared" si="2"/>
        <v>0.24248639710965042</v>
      </c>
      <c r="E20" s="147">
        <f t="shared" si="1"/>
        <v>0.24248639710965042</v>
      </c>
      <c r="F20" s="148">
        <f t="shared" si="3"/>
        <v>0.24248639710965042</v>
      </c>
      <c r="G20" s="27"/>
      <c r="H20" s="27"/>
      <c r="I20" s="27"/>
      <c r="J20" s="27"/>
      <c r="K20" s="27"/>
    </row>
    <row r="21" spans="1:11" ht="19.5" customHeight="1" x14ac:dyDescent="0.25">
      <c r="A21" s="63" t="s">
        <v>347</v>
      </c>
      <c r="B21" s="32" t="s">
        <v>338</v>
      </c>
      <c r="C21" s="145">
        <f>VLOOKUP($A$8,'2020 наростаючий'!$C$9:$AM$236,13,FALSE)</f>
        <v>0</v>
      </c>
      <c r="D21" s="146">
        <f t="shared" si="2"/>
        <v>0</v>
      </c>
      <c r="E21" s="147">
        <f t="shared" si="1"/>
        <v>0</v>
      </c>
      <c r="F21" s="148">
        <f t="shared" si="3"/>
        <v>0</v>
      </c>
      <c r="G21" s="27"/>
      <c r="H21" s="27"/>
      <c r="I21" s="27"/>
      <c r="J21" s="27"/>
      <c r="K21" s="27"/>
    </row>
    <row r="22" spans="1:11" ht="19.5" customHeight="1" x14ac:dyDescent="0.25">
      <c r="A22" s="63" t="s">
        <v>350</v>
      </c>
      <c r="B22" s="32" t="s">
        <v>339</v>
      </c>
      <c r="C22" s="145">
        <f>VLOOKUP($A$8,'2020 наростаючий'!$C$9:$AM$236,14,FALSE)</f>
        <v>7020.9144999999999</v>
      </c>
      <c r="D22" s="146">
        <f>C22/12/$G$12</f>
        <v>0.12704658600440225</v>
      </c>
      <c r="E22" s="147">
        <f t="shared" si="1"/>
        <v>0.12704658600440225</v>
      </c>
      <c r="F22" s="148">
        <f>C22/12/$G$12</f>
        <v>0.12704658600440225</v>
      </c>
      <c r="G22" s="27"/>
      <c r="H22" s="27"/>
      <c r="I22" s="27"/>
      <c r="J22" s="27"/>
      <c r="K22" s="27"/>
    </row>
    <row r="23" spans="1:11" s="29" customFormat="1" ht="15.75" customHeight="1" x14ac:dyDescent="0.25">
      <c r="A23" s="72" t="s">
        <v>395</v>
      </c>
      <c r="B23" s="69" t="s">
        <v>36</v>
      </c>
      <c r="C23" s="149">
        <f>VLOOKUP($A$8,'2020 наростаючий'!$C$9:$AM$236,15,FALSE)</f>
        <v>52374.761209999997</v>
      </c>
      <c r="D23" s="150">
        <v>0</v>
      </c>
      <c r="E23" s="151">
        <f>IF($E$12,C23/12/$E$12,0)</f>
        <v>1.0258433638257483</v>
      </c>
      <c r="F23" s="152">
        <v>0</v>
      </c>
      <c r="G23" s="73"/>
      <c r="H23" s="71"/>
      <c r="I23" s="71"/>
      <c r="J23" s="71"/>
      <c r="K23" s="71"/>
    </row>
    <row r="24" spans="1:11" s="29" customFormat="1" ht="16.5" customHeight="1" x14ac:dyDescent="0.25">
      <c r="A24" s="72" t="s">
        <v>396</v>
      </c>
      <c r="B24" s="122" t="s">
        <v>37</v>
      </c>
      <c r="C24" s="149">
        <f>VLOOKUP($A$8,'2020 наростаючий'!$C$9:$AM$236,16,FALSE)</f>
        <v>0</v>
      </c>
      <c r="D24" s="150">
        <v>0</v>
      </c>
      <c r="E24" s="153">
        <f>C24/12/($E$12+D12)</f>
        <v>0</v>
      </c>
      <c r="F24" s="152">
        <v>0</v>
      </c>
      <c r="G24" s="73"/>
      <c r="H24" s="71"/>
      <c r="I24" s="71"/>
      <c r="J24" s="71"/>
      <c r="K24" s="71"/>
    </row>
    <row r="25" spans="1:11" s="29" customFormat="1" ht="18.399999999999999" customHeight="1" x14ac:dyDescent="0.25">
      <c r="A25" s="72" t="s">
        <v>397</v>
      </c>
      <c r="B25" s="69" t="s">
        <v>40</v>
      </c>
      <c r="C25" s="149">
        <f>VLOOKUP($A$8,'2020 наростаючий'!$C$9:$AM$236,17,FALSE)</f>
        <v>3736.12761</v>
      </c>
      <c r="D25" s="150">
        <f>C25/12/$G$12</f>
        <v>6.7606899033920281E-2</v>
      </c>
      <c r="E25" s="153">
        <f>C25/12/$G$12</f>
        <v>6.7606899033920281E-2</v>
      </c>
      <c r="F25" s="152">
        <f t="shared" ref="F25:F27" si="4">C25/12/$G$12</f>
        <v>6.7606899033920281E-2</v>
      </c>
      <c r="G25" s="73"/>
      <c r="H25" s="71"/>
      <c r="I25" s="71"/>
      <c r="J25" s="71"/>
      <c r="K25" s="71"/>
    </row>
    <row r="26" spans="1:11" s="29" customFormat="1" ht="27" customHeight="1" x14ac:dyDescent="0.25">
      <c r="A26" s="72" t="s">
        <v>398</v>
      </c>
      <c r="B26" s="67" t="s">
        <v>344</v>
      </c>
      <c r="C26" s="149">
        <v>0</v>
      </c>
      <c r="D26" s="146">
        <f>C26/12/$G$12</f>
        <v>0</v>
      </c>
      <c r="E26" s="147">
        <f>C26/12/$G$12</f>
        <v>0</v>
      </c>
      <c r="F26" s="148">
        <f t="shared" si="4"/>
        <v>0</v>
      </c>
      <c r="G26" s="73"/>
      <c r="H26" s="71"/>
      <c r="I26" s="71"/>
      <c r="J26" s="71"/>
      <c r="K26" s="71"/>
    </row>
    <row r="27" spans="1:11" s="29" customFormat="1" ht="68.25" customHeight="1" x14ac:dyDescent="0.25">
      <c r="A27" s="72" t="s">
        <v>399</v>
      </c>
      <c r="B27" s="67" t="s">
        <v>345</v>
      </c>
      <c r="C27" s="149">
        <f>VLOOKUP($A$8,'2020 наростаючий'!$C$9:$AM$236,18,FALSE)</f>
        <v>88718.370309999998</v>
      </c>
      <c r="D27" s="154">
        <f t="shared" ref="D27:D43" si="5">C27/12/$G$12</f>
        <v>1.6053985650672462</v>
      </c>
      <c r="E27" s="155">
        <f>C27/12/$G$12</f>
        <v>1.6053985650672462</v>
      </c>
      <c r="F27" s="156">
        <f t="shared" si="4"/>
        <v>1.6053985650672462</v>
      </c>
      <c r="G27" s="73"/>
      <c r="H27" s="71"/>
      <c r="I27" s="71"/>
      <c r="J27" s="71"/>
      <c r="K27" s="71"/>
    </row>
    <row r="28" spans="1:11" s="29" customFormat="1" ht="27" customHeight="1" x14ac:dyDescent="0.25">
      <c r="A28" s="72" t="s">
        <v>400</v>
      </c>
      <c r="B28" s="68" t="s">
        <v>366</v>
      </c>
      <c r="C28" s="142">
        <f>SUM(C29:C35)</f>
        <v>37216.045080000004</v>
      </c>
      <c r="D28" s="143">
        <f>SUM(D29:D35)</f>
        <v>0.67344097011862647</v>
      </c>
      <c r="E28" s="143">
        <f t="shared" ref="E28:F28" si="6">SUM(E29:E35)</f>
        <v>0.67344097011862647</v>
      </c>
      <c r="F28" s="144">
        <f t="shared" si="6"/>
        <v>0.67344097011862647</v>
      </c>
      <c r="G28" s="73"/>
      <c r="H28" s="71"/>
      <c r="I28" s="71"/>
      <c r="J28" s="71"/>
      <c r="K28" s="71"/>
    </row>
    <row r="29" spans="1:11" ht="19.5" customHeight="1" x14ac:dyDescent="0.25">
      <c r="A29" s="63" t="s">
        <v>387</v>
      </c>
      <c r="B29" s="32" t="s">
        <v>332</v>
      </c>
      <c r="C29" s="149">
        <f>VLOOKUP($A$8,'2020 наростаючий'!$C$9:$AM$236,19,FALSE)</f>
        <v>14975.468559999999</v>
      </c>
      <c r="D29" s="146">
        <f t="shared" si="5"/>
        <v>0.27098779715438237</v>
      </c>
      <c r="E29" s="147">
        <f t="shared" ref="E29:E36" si="7">C29/12/$G$12</f>
        <v>0.27098779715438237</v>
      </c>
      <c r="F29" s="148">
        <f t="shared" ref="F29:F36" si="8">C29/12/$G$12</f>
        <v>0.27098779715438237</v>
      </c>
      <c r="G29" s="27"/>
      <c r="H29" s="27"/>
      <c r="I29" s="27"/>
      <c r="J29" s="27"/>
      <c r="K29" s="27"/>
    </row>
    <row r="30" spans="1:11" ht="19.5" customHeight="1" x14ac:dyDescent="0.25">
      <c r="A30" s="63" t="s">
        <v>388</v>
      </c>
      <c r="B30" s="32" t="s">
        <v>333</v>
      </c>
      <c r="C30" s="149">
        <f>VLOOKUP($A$8,'2020 наростаючий'!$C$9:$AM$236,20,FALSE)</f>
        <v>4681.5479699999996</v>
      </c>
      <c r="D30" s="146">
        <f t="shared" si="5"/>
        <v>8.4714703021143437E-2</v>
      </c>
      <c r="E30" s="147">
        <f t="shared" si="7"/>
        <v>8.4714703021143437E-2</v>
      </c>
      <c r="F30" s="148">
        <f t="shared" si="8"/>
        <v>8.4714703021143437E-2</v>
      </c>
      <c r="G30" s="27"/>
      <c r="H30" s="27"/>
      <c r="I30" s="27"/>
      <c r="J30" s="27"/>
      <c r="K30" s="27"/>
    </row>
    <row r="31" spans="1:11" ht="19.5" customHeight="1" x14ac:dyDescent="0.25">
      <c r="A31" s="63" t="s">
        <v>389</v>
      </c>
      <c r="B31" s="32" t="s">
        <v>334</v>
      </c>
      <c r="C31" s="149">
        <f>VLOOKUP($A$8,'2020 наростаючий'!$C$9:$AM$236,21,FALSE)</f>
        <v>1817.05459</v>
      </c>
      <c r="D31" s="146">
        <f t="shared" si="5"/>
        <v>3.2880414972028052E-2</v>
      </c>
      <c r="E31" s="147">
        <f t="shared" si="7"/>
        <v>3.2880414972028052E-2</v>
      </c>
      <c r="F31" s="148">
        <f t="shared" si="8"/>
        <v>3.2880414972028052E-2</v>
      </c>
      <c r="G31" s="27"/>
      <c r="H31" s="27"/>
      <c r="I31" s="27"/>
      <c r="J31" s="27"/>
      <c r="K31" s="27"/>
    </row>
    <row r="32" spans="1:11" ht="19.5" customHeight="1" x14ac:dyDescent="0.25">
      <c r="A32" s="63" t="s">
        <v>390</v>
      </c>
      <c r="B32" s="32" t="s">
        <v>335</v>
      </c>
      <c r="C32" s="149">
        <f>VLOOKUP($A$8,'2020 наростаючий'!$C$9:$AM$236,22,FALSE)</f>
        <v>7225.6758799999998</v>
      </c>
      <c r="D32" s="146">
        <f t="shared" si="5"/>
        <v>0.13075183469736812</v>
      </c>
      <c r="E32" s="147">
        <f t="shared" si="7"/>
        <v>0.13075183469736812</v>
      </c>
      <c r="F32" s="148">
        <f t="shared" si="8"/>
        <v>0.13075183469736812</v>
      </c>
      <c r="G32" s="27"/>
      <c r="H32" s="27"/>
      <c r="I32" s="27"/>
      <c r="J32" s="27"/>
      <c r="K32" s="27"/>
    </row>
    <row r="33" spans="1:11" ht="19.5" customHeight="1" x14ac:dyDescent="0.25">
      <c r="A33" s="63" t="s">
        <v>391</v>
      </c>
      <c r="B33" s="32" t="s">
        <v>336</v>
      </c>
      <c r="C33" s="149">
        <f>VLOOKUP($A$8,'2020 наростаючий'!$C$9:$AM$236,23,FALSE)</f>
        <v>5105.9087200000004</v>
      </c>
      <c r="D33" s="146">
        <f t="shared" si="5"/>
        <v>9.2393700468237791E-2</v>
      </c>
      <c r="E33" s="147">
        <f t="shared" si="7"/>
        <v>9.2393700468237791E-2</v>
      </c>
      <c r="F33" s="148">
        <f t="shared" si="8"/>
        <v>9.2393700468237791E-2</v>
      </c>
      <c r="G33" s="27"/>
      <c r="H33" s="27"/>
      <c r="I33" s="27"/>
      <c r="J33" s="27"/>
      <c r="K33" s="27"/>
    </row>
    <row r="34" spans="1:11" ht="19.5" customHeight="1" x14ac:dyDescent="0.25">
      <c r="A34" s="63" t="s">
        <v>392</v>
      </c>
      <c r="B34" s="32" t="s">
        <v>337</v>
      </c>
      <c r="C34" s="149">
        <f>VLOOKUP($A$8,'2020 наростаючий'!$C$9:$AM$236,24,FALSE)</f>
        <v>3023.6884500000001</v>
      </c>
      <c r="D34" s="146">
        <f t="shared" si="5"/>
        <v>5.4714993995930696E-2</v>
      </c>
      <c r="E34" s="147">
        <f t="shared" si="7"/>
        <v>5.4714993995930696E-2</v>
      </c>
      <c r="F34" s="148">
        <f t="shared" si="8"/>
        <v>5.4714993995930696E-2</v>
      </c>
      <c r="G34" s="27"/>
      <c r="H34" s="27"/>
      <c r="I34" s="27"/>
      <c r="J34" s="27"/>
      <c r="K34" s="27"/>
    </row>
    <row r="35" spans="1:11" ht="19.5" customHeight="1" x14ac:dyDescent="0.25">
      <c r="A35" s="63" t="s">
        <v>393</v>
      </c>
      <c r="B35" s="32" t="s">
        <v>338</v>
      </c>
      <c r="C35" s="149">
        <f>VLOOKUP($A$8,'2020 наростаючий'!$C$9:$AM$236,25,FALSE)</f>
        <v>386.70091000000002</v>
      </c>
      <c r="D35" s="146">
        <f t="shared" si="5"/>
        <v>6.9975258095360112E-3</v>
      </c>
      <c r="E35" s="147">
        <f t="shared" si="7"/>
        <v>6.9975258095360112E-3</v>
      </c>
      <c r="F35" s="148">
        <f t="shared" si="8"/>
        <v>6.9975258095360112E-3</v>
      </c>
      <c r="G35" s="27"/>
      <c r="H35" s="27"/>
      <c r="I35" s="27"/>
      <c r="J35" s="27"/>
      <c r="K35" s="27"/>
    </row>
    <row r="36" spans="1:11" s="29" customFormat="1" ht="27" customHeight="1" x14ac:dyDescent="0.25">
      <c r="A36" s="72" t="s">
        <v>394</v>
      </c>
      <c r="B36" s="67" t="s">
        <v>348</v>
      </c>
      <c r="C36" s="149">
        <v>0</v>
      </c>
      <c r="D36" s="146">
        <f t="shared" si="5"/>
        <v>0</v>
      </c>
      <c r="E36" s="147">
        <f t="shared" si="7"/>
        <v>0</v>
      </c>
      <c r="F36" s="148">
        <f t="shared" si="8"/>
        <v>0</v>
      </c>
      <c r="G36" s="73"/>
      <c r="H36" s="71"/>
      <c r="I36" s="71"/>
      <c r="J36" s="71"/>
      <c r="K36" s="71"/>
    </row>
    <row r="37" spans="1:11" s="29" customFormat="1" ht="22.5" customHeight="1" x14ac:dyDescent="0.25">
      <c r="A37" s="189" t="s">
        <v>401</v>
      </c>
      <c r="B37" s="122" t="s">
        <v>349</v>
      </c>
      <c r="C37" s="190">
        <f>VLOOKUP($A$8,'2020 наростаючий'!$C$9:$AM$236,26,FALSE)</f>
        <v>77936.919590000005</v>
      </c>
      <c r="D37" s="191">
        <f t="shared" si="5"/>
        <v>1.4103033953210966</v>
      </c>
      <c r="E37" s="151">
        <f t="shared" ref="E37:E41" si="9">C37/12/$G$12</f>
        <v>1.4103033953210966</v>
      </c>
      <c r="F37" s="192">
        <f t="shared" ref="F37:F40" si="10">C37/12/$G$12</f>
        <v>1.4103033953210966</v>
      </c>
      <c r="G37" s="126"/>
      <c r="H37" s="71"/>
      <c r="I37" s="71"/>
      <c r="J37" s="71"/>
      <c r="K37" s="71"/>
    </row>
    <row r="38" spans="1:11" s="29" customFormat="1" ht="25.5" customHeight="1" x14ac:dyDescent="0.25">
      <c r="A38" s="189" t="s">
        <v>402</v>
      </c>
      <c r="B38" s="128" t="s">
        <v>351</v>
      </c>
      <c r="C38" s="193">
        <f>VLOOKUP($A$8,'2020 наростаючий'!$C$9:$AM$236,27,FALSE)</f>
        <v>54368.856359999998</v>
      </c>
      <c r="D38" s="191">
        <f>C38/12/($D$12+E12)</f>
        <v>0.98382875699479488</v>
      </c>
      <c r="E38" s="151">
        <f>C38/12/(D12+E12)</f>
        <v>0.98382875699479488</v>
      </c>
      <c r="F38" s="192">
        <v>0</v>
      </c>
      <c r="G38" s="126"/>
      <c r="H38" s="71"/>
      <c r="I38" s="71"/>
      <c r="J38" s="71"/>
      <c r="K38" s="71"/>
    </row>
    <row r="39" spans="1:11" s="29" customFormat="1" ht="45.75" customHeight="1" x14ac:dyDescent="0.25">
      <c r="A39" s="189" t="s">
        <v>403</v>
      </c>
      <c r="B39" s="122" t="s">
        <v>352</v>
      </c>
      <c r="C39" s="190">
        <f>VLOOKUP($A$8,'2020 наростаючий'!$C$9:$AM$236,28,FALSE)</f>
        <v>5118.7524199999998</v>
      </c>
      <c r="D39" s="191">
        <f t="shared" si="5"/>
        <v>9.2626112960465787E-2</v>
      </c>
      <c r="E39" s="151">
        <f>C39/12/$G$12</f>
        <v>9.2626112960465787E-2</v>
      </c>
      <c r="F39" s="192">
        <f t="shared" si="10"/>
        <v>9.2626112960465787E-2</v>
      </c>
      <c r="G39" s="126"/>
      <c r="H39" s="71"/>
      <c r="I39" s="71"/>
      <c r="J39" s="71"/>
      <c r="K39" s="71"/>
    </row>
    <row r="40" spans="1:11" s="29" customFormat="1" ht="17.25" customHeight="1" x14ac:dyDescent="0.25">
      <c r="A40" s="189" t="s">
        <v>404</v>
      </c>
      <c r="B40" s="122" t="s">
        <v>38</v>
      </c>
      <c r="C40" s="190">
        <f>VLOOKUP($A$8,'2020 наростаючий'!$C$9:$AM$236,29,FALSE)</f>
        <v>1921.77919</v>
      </c>
      <c r="D40" s="191">
        <f t="shared" si="5"/>
        <v>3.4775453417614691E-2</v>
      </c>
      <c r="E40" s="151">
        <f t="shared" si="9"/>
        <v>3.4775453417614691E-2</v>
      </c>
      <c r="F40" s="192">
        <f t="shared" si="10"/>
        <v>3.4775453417614691E-2</v>
      </c>
      <c r="G40" s="126"/>
      <c r="H40" s="71"/>
      <c r="I40" s="71"/>
      <c r="J40" s="71"/>
      <c r="K40" s="71"/>
    </row>
    <row r="41" spans="1:11" s="29" customFormat="1" ht="17.25" customHeight="1" x14ac:dyDescent="0.25">
      <c r="A41" s="189" t="s">
        <v>405</v>
      </c>
      <c r="B41" s="122" t="s">
        <v>39</v>
      </c>
      <c r="C41" s="190">
        <f>VLOOKUP($A$8,'2020 наростаючий'!$C$9:$AM$236,30,FALSE)</f>
        <v>320.07254999999998</v>
      </c>
      <c r="D41" s="191">
        <f t="shared" si="5"/>
        <v>5.7918558545647213E-3</v>
      </c>
      <c r="E41" s="151">
        <f t="shared" si="9"/>
        <v>5.7918558545647213E-3</v>
      </c>
      <c r="F41" s="192">
        <f>C41/12/$G$12</f>
        <v>5.7918558545647213E-3</v>
      </c>
      <c r="G41" s="126"/>
      <c r="H41" s="71"/>
      <c r="I41" s="71"/>
      <c r="J41" s="71"/>
      <c r="K41" s="71"/>
    </row>
    <row r="42" spans="1:11" s="29" customFormat="1" ht="55.9" customHeight="1" x14ac:dyDescent="0.25">
      <c r="A42" s="189" t="s">
        <v>406</v>
      </c>
      <c r="B42" s="122" t="s">
        <v>353</v>
      </c>
      <c r="C42" s="194">
        <f>SUM(C43:C44)</f>
        <v>26421.068489999998</v>
      </c>
      <c r="D42" s="195">
        <f>SUM(D43:D44)</f>
        <v>0.31792469833080356</v>
      </c>
      <c r="E42" s="195">
        <f t="shared" ref="E42" si="11">SUM(E43:E44)</f>
        <v>0.49130033264276163</v>
      </c>
      <c r="F42" s="196">
        <f>SUM(F43:F44)</f>
        <v>0</v>
      </c>
      <c r="G42" s="73"/>
      <c r="H42" s="71"/>
      <c r="I42" s="71"/>
      <c r="J42" s="71"/>
      <c r="K42" s="71"/>
    </row>
    <row r="43" spans="1:11" ht="25.35" customHeight="1" x14ac:dyDescent="0.25">
      <c r="A43" s="64" t="s">
        <v>407</v>
      </c>
      <c r="B43" s="33" t="s">
        <v>354</v>
      </c>
      <c r="C43" s="145">
        <f>VLOOKUP($A$8,'2020 наростаючий'!$C$9:$AM$236,31,FALSE)</f>
        <v>17569.32</v>
      </c>
      <c r="D43" s="146">
        <f t="shared" si="5"/>
        <v>0.31792469833080356</v>
      </c>
      <c r="E43" s="147">
        <f t="shared" ref="E43" si="12">C43/12/$G$12</f>
        <v>0.31792469833080356</v>
      </c>
      <c r="F43" s="148">
        <v>0</v>
      </c>
      <c r="G43" s="28"/>
      <c r="H43" s="27"/>
      <c r="I43" s="27"/>
      <c r="J43" s="27"/>
      <c r="K43" s="27"/>
    </row>
    <row r="44" spans="1:11" ht="21" customHeight="1" x14ac:dyDescent="0.25">
      <c r="A44" s="65" t="s">
        <v>408</v>
      </c>
      <c r="B44" s="121" t="s">
        <v>355</v>
      </c>
      <c r="C44" s="157">
        <f>VLOOKUP($A$8,'2020 наростаючий'!$C$9:$AM$236,32,FALSE)</f>
        <v>8851.7484899999999</v>
      </c>
      <c r="D44" s="146">
        <v>0</v>
      </c>
      <c r="E44" s="147">
        <f>IF($E$12,C44/12/$E$12,0)</f>
        <v>0.1733756343119581</v>
      </c>
      <c r="F44" s="148">
        <v>0</v>
      </c>
      <c r="G44" s="28"/>
      <c r="J44" s="27"/>
      <c r="K44" s="27"/>
    </row>
    <row r="45" spans="1:11" ht="21" customHeight="1" x14ac:dyDescent="0.25">
      <c r="A45" s="70" t="s">
        <v>410</v>
      </c>
      <c r="B45" s="68" t="s">
        <v>356</v>
      </c>
      <c r="C45" s="158">
        <v>0</v>
      </c>
      <c r="D45" s="159">
        <v>0</v>
      </c>
      <c r="E45" s="160">
        <v>0</v>
      </c>
      <c r="F45" s="152">
        <v>0</v>
      </c>
      <c r="G45" s="28"/>
      <c r="J45" s="27"/>
      <c r="K45" s="27"/>
    </row>
    <row r="46" spans="1:11" ht="21" customHeight="1" x14ac:dyDescent="0.25">
      <c r="A46" s="70" t="s">
        <v>411</v>
      </c>
      <c r="B46" s="68" t="s">
        <v>357</v>
      </c>
      <c r="C46" s="149">
        <f>(C14+C23+C24+C25+C26+C27+C28+C36+C37+C38+C39+C40+C41+C42+C45)</f>
        <v>390143.53978999989</v>
      </c>
      <c r="D46" s="150">
        <f>(D14+D23+D24+D25+D26+D27+D28+D36+D37+D38+D39+D40+D41+D42+D45)</f>
        <v>5.9519006749963621</v>
      </c>
      <c r="E46" s="150">
        <f>(E14+E23+E24+E25+E26+E27+E28+E36+E37+E38+E39+E40+E41+E42+E45)</f>
        <v>7.1511196731340689</v>
      </c>
      <c r="F46" s="161">
        <f>(F14+F23+F24+F25+F26+F27+F28+F36+F37+F38+F39+F40+F41+F42+F45)</f>
        <v>4.6501472196707638</v>
      </c>
      <c r="G46" s="28"/>
      <c r="J46" s="27"/>
      <c r="K46" s="27"/>
    </row>
    <row r="47" spans="1:11" ht="21" customHeight="1" x14ac:dyDescent="0.25">
      <c r="A47" s="70" t="s">
        <v>412</v>
      </c>
      <c r="B47" s="68" t="s">
        <v>358</v>
      </c>
      <c r="C47" s="145">
        <f>C46*1.2</f>
        <v>468172.24774799985</v>
      </c>
      <c r="D47" s="146">
        <f>D46*1.2</f>
        <v>7.1422808099956345</v>
      </c>
      <c r="E47" s="146">
        <f>E46*1.2</f>
        <v>8.581343607760882</v>
      </c>
      <c r="F47" s="162">
        <f t="shared" ref="F47" si="13">F46*1.2</f>
        <v>5.5801766636049166</v>
      </c>
      <c r="G47" s="28"/>
      <c r="J47" s="27"/>
      <c r="K47" s="27"/>
    </row>
    <row r="48" spans="1:11" ht="21" hidden="1" customHeight="1" x14ac:dyDescent="0.25">
      <c r="A48" s="70"/>
      <c r="B48" s="68" t="s">
        <v>364</v>
      </c>
      <c r="C48" s="149" t="e">
        <f>VLOOKUP($A$8,'2020 наростаючий'!$C$9:$AM$236,109,FALSE)</f>
        <v>#REF!</v>
      </c>
      <c r="D48" s="150">
        <f>SUM(D49:D51)</f>
        <v>0.35711404049978174</v>
      </c>
      <c r="E48" s="163"/>
      <c r="F48" s="148"/>
      <c r="G48" s="28"/>
      <c r="J48" s="27"/>
      <c r="K48" s="27"/>
    </row>
    <row r="49" spans="1:11" ht="21" hidden="1" customHeight="1" x14ac:dyDescent="0.25">
      <c r="A49" s="70"/>
      <c r="B49" s="68" t="s">
        <v>365</v>
      </c>
      <c r="C49" s="149" t="e">
        <f>VLOOKUP($A$8,'2020 наростаючий'!$C$9:$AM$236,110,FALSE)</f>
        <v>#REF!</v>
      </c>
      <c r="D49" s="164"/>
      <c r="E49" s="163"/>
      <c r="F49" s="148"/>
      <c r="G49" s="28"/>
      <c r="J49" s="27"/>
      <c r="K49" s="27"/>
    </row>
    <row r="50" spans="1:11" ht="21" hidden="1" customHeight="1" x14ac:dyDescent="0.25">
      <c r="A50" s="70"/>
      <c r="B50" s="68" t="s">
        <v>368</v>
      </c>
      <c r="C50" s="149" t="e">
        <f>VLOOKUP($A$8,'2020 наростаючий'!$C$9:$AM$236,111,FALSE)</f>
        <v>#REF!</v>
      </c>
      <c r="D50" s="164"/>
      <c r="E50" s="163"/>
      <c r="F50" s="148"/>
      <c r="G50" s="28"/>
      <c r="J50" s="27"/>
      <c r="K50" s="27"/>
    </row>
    <row r="51" spans="1:11" ht="21" customHeight="1" x14ac:dyDescent="0.25">
      <c r="A51" s="70" t="s">
        <v>413</v>
      </c>
      <c r="B51" s="68" t="s">
        <v>367</v>
      </c>
      <c r="C51" s="142">
        <f>C47*0.05</f>
        <v>23408.612387399993</v>
      </c>
      <c r="D51" s="143">
        <f t="shared" ref="D51:F51" si="14">D47*0.05</f>
        <v>0.35711404049978174</v>
      </c>
      <c r="E51" s="143">
        <f t="shared" si="14"/>
        <v>0.42906718038804414</v>
      </c>
      <c r="F51" s="144">
        <f t="shared" si="14"/>
        <v>0.27900883318024583</v>
      </c>
      <c r="G51" s="28"/>
      <c r="J51" s="27"/>
      <c r="K51" s="27"/>
    </row>
    <row r="52" spans="1:11" ht="23.25" customHeight="1" x14ac:dyDescent="0.25">
      <c r="A52" s="70" t="s">
        <v>414</v>
      </c>
      <c r="B52" s="111" t="s">
        <v>359</v>
      </c>
      <c r="C52" s="165">
        <f>C47+C51</f>
        <v>491580.86013539985</v>
      </c>
      <c r="D52" s="166"/>
      <c r="E52" s="160"/>
      <c r="F52" s="167"/>
      <c r="G52" s="28"/>
      <c r="H52" s="26"/>
      <c r="I52" s="26"/>
    </row>
    <row r="53" spans="1:11" s="78" customFormat="1" ht="21.75" customHeight="1" thickBot="1" x14ac:dyDescent="0.3">
      <c r="A53" s="133" t="s">
        <v>415</v>
      </c>
      <c r="B53" s="134" t="s">
        <v>382</v>
      </c>
      <c r="C53" s="168"/>
      <c r="D53" s="169">
        <f>D47+D51</f>
        <v>7.499394850495416</v>
      </c>
      <c r="E53" s="169">
        <f>E47+E51</f>
        <v>9.0104107881489259</v>
      </c>
      <c r="F53" s="170">
        <f t="shared" ref="F53" si="15">F47+F51</f>
        <v>5.8591854967851624</v>
      </c>
      <c r="G53" s="107"/>
    </row>
    <row r="54" spans="1:11" s="78" customFormat="1" x14ac:dyDescent="0.25">
      <c r="A54" s="108"/>
      <c r="B54" s="110"/>
      <c r="C54" s="109"/>
    </row>
    <row r="55" spans="1:11" ht="18.75" x14ac:dyDescent="0.25">
      <c r="C55" s="25"/>
      <c r="D55" s="224" t="s">
        <v>369</v>
      </c>
      <c r="E55" s="224"/>
      <c r="F55" s="224"/>
    </row>
    <row r="56" spans="1:11" ht="18.75" x14ac:dyDescent="0.25">
      <c r="B56" s="24"/>
      <c r="C56" s="30"/>
      <c r="D56" s="30"/>
      <c r="E56" s="31"/>
      <c r="F56" s="31"/>
    </row>
    <row r="57" spans="1:11" ht="18.75" x14ac:dyDescent="0.25">
      <c r="A57" s="66"/>
      <c r="B57" s="24"/>
      <c r="C57" s="75"/>
      <c r="D57" s="75"/>
      <c r="E57" s="76"/>
      <c r="F57" s="31"/>
    </row>
    <row r="58" spans="1:11" ht="18.75" x14ac:dyDescent="0.25">
      <c r="B58" s="24"/>
      <c r="C58" s="38"/>
      <c r="D58" s="38"/>
      <c r="E58" s="76"/>
      <c r="F58" s="31"/>
    </row>
    <row r="59" spans="1:11" x14ac:dyDescent="0.25">
      <c r="C59" s="77"/>
      <c r="D59" s="77"/>
      <c r="E59" s="78"/>
    </row>
    <row r="60" spans="1:11" x14ac:dyDescent="0.25">
      <c r="C60" s="77"/>
      <c r="D60" s="77"/>
      <c r="E60" s="78"/>
    </row>
    <row r="61" spans="1:11" x14ac:dyDescent="0.25">
      <c r="C61" s="77"/>
      <c r="D61" s="77"/>
      <c r="E61" s="78"/>
    </row>
    <row r="62" spans="1:11" x14ac:dyDescent="0.25">
      <c r="C62" s="77"/>
      <c r="D62" s="77"/>
      <c r="E62" s="78"/>
    </row>
  </sheetData>
  <mergeCells count="10">
    <mergeCell ref="D55:F55"/>
    <mergeCell ref="A9:F9"/>
    <mergeCell ref="A8:F8"/>
    <mergeCell ref="A4:F4"/>
    <mergeCell ref="A1:B1"/>
    <mergeCell ref="D5:E5"/>
    <mergeCell ref="A2:F2"/>
    <mergeCell ref="A6:F6"/>
    <mergeCell ref="A7:F7"/>
    <mergeCell ref="A3:E3"/>
  </mergeCells>
  <printOptions horizontalCentered="1" verticalCentered="1"/>
  <pageMargins left="0" right="0" top="0" bottom="0" header="0" footer="0"/>
  <pageSetup paperSize="9" scale="57" orientation="portrait" r:id="rId1"/>
  <drawing r:id="rId2"/>
  <legacyDrawing r:id="rId3"/>
  <controls>
    <mc:AlternateContent xmlns:mc="http://schemas.openxmlformats.org/markup-compatibility/2006">
      <mc:Choice Requires="x14">
        <control shapeId="5121" r:id="rId4" name="ComboBox1">
          <controlPr autoLine="0" linkedCell="A8" listFillRange="'2020 наростаючий'!C9:C236" r:id="rId5">
            <anchor moveWithCells="1">
              <from>
                <xdr:col>7</xdr:col>
                <xdr:colOff>38100</xdr:colOff>
                <xdr:row>2</xdr:row>
                <xdr:rowOff>9525</xdr:rowOff>
              </from>
              <to>
                <xdr:col>8</xdr:col>
                <xdr:colOff>161925</xdr:colOff>
                <xdr:row>2</xdr:row>
                <xdr:rowOff>276225</xdr:rowOff>
              </to>
            </anchor>
          </controlPr>
        </control>
      </mc:Choice>
      <mc:Fallback>
        <control shapeId="5121" r:id="rId4" name="Combo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Будинки КП ЖЕК-13</vt:lpstr>
      <vt:lpstr>'Будинки КП ЖЕК-13'!Область_печати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Vlad</cp:lastModifiedBy>
  <cp:lastPrinted>2021-03-31T06:51:41Z</cp:lastPrinted>
  <dcterms:created xsi:type="dcterms:W3CDTF">2019-03-29T10:08:55Z</dcterms:created>
  <dcterms:modified xsi:type="dcterms:W3CDTF">2021-03-31T06:51:52Z</dcterms:modified>
</cp:coreProperties>
</file>